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1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</externalReferences>
  <definedNames>
    <definedName name="_C111">TH!$O$11:$O$795</definedName>
    <definedName name="_C112">TH!$R$11:$R$795</definedName>
    <definedName name="_C133">TH!$U$11:$U$795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'07-09'!$A$9:$AW$266</definedName>
    <definedName name="_xlnm._FilterDatabase" localSheetId="5" hidden="1">'10-12'!$A$9:$AW$266</definedName>
    <definedName name="_xlnm._FilterDatabase" localSheetId="10" hidden="1">'1111'!$A$11:$J$99</definedName>
    <definedName name="_xlnm._FilterDatabase" localSheetId="11" hidden="1">'1121'!$A$10:$L$80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TH!$A$9:$P$669</definedName>
    <definedName name="_N111">TH!$N$11:$N$795</definedName>
    <definedName name="_N112">TH!$Q$11:$Q$795</definedName>
    <definedName name="_N133">TH!$T$11:$T$795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'331'!$B$4:$B$36</definedName>
    <definedName name="DSKU">'3411'!$B$4:$B$18</definedName>
    <definedName name="DSTK">CDPS!$A$10:$D$40</definedName>
    <definedName name="KH">TH!$H$11:$H$795</definedName>
    <definedName name="KHC">TH!$K$11:$K$795</definedName>
    <definedName name="KHN">TH!$J$11:$J$795</definedName>
    <definedName name="Loai">OFFSET(TH!$L$5,,,COUNTA(TH!$L$5:$L$39105))</definedName>
    <definedName name="Loai1">OFFSET(TH!$M$5,,,COUNTA(TH!$M$5:$M$39105))</definedName>
    <definedName name="Loai2">OFFSET(TH!$P$5,,,COUNTA(TH!$P$5:$P$39105))</definedName>
    <definedName name="Loai3">OFFSET(TH!$S$5,,,COUNTA(TH!$S$5:$S$39105))</definedName>
    <definedName name="Loai4">OFFSET(TH!$V$5,,,COUNTA(TH!$V$5:$V$39105))</definedName>
    <definedName name="Loai5">OFFSET(TH!$W$5,,,COUNTA(TH!$W$5:$W$39105))</definedName>
    <definedName name="Loai6">OFFSET(TH!$X$5,,,COUNTA(TH!$X$5:$X$39105))</definedName>
    <definedName name="_xlnm.Print_Area" localSheetId="5">'10-12'!$A$6:$AW$271</definedName>
    <definedName name="_xlnm.Print_Area" localSheetId="10">'1111'!$A$1:$J$109</definedName>
    <definedName name="_xlnm.Print_Area" localSheetId="11">'1121'!$A$8:$J$34</definedName>
    <definedName name="_xlnm.Print_Area" localSheetId="13">'3411'!$A$1:$J$11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TH!$I$11:$I$795</definedName>
    <definedName name="TM">TH!$A$11:$K$795</definedName>
  </definedNames>
  <calcPr calcId="124519"/>
</workbook>
</file>

<file path=xl/calcChain.xml><?xml version="1.0" encoding="utf-8"?>
<calcChain xmlns="http://schemas.openxmlformats.org/spreadsheetml/2006/main">
  <c r="B599" i="34"/>
  <c r="A599" s="1"/>
  <c r="E599"/>
  <c r="L599"/>
  <c r="N599"/>
  <c r="P599"/>
  <c r="Q599"/>
  <c r="R599"/>
  <c r="S599"/>
  <c r="T599"/>
  <c r="U599"/>
  <c r="V599"/>
  <c r="W599"/>
  <c r="X599"/>
  <c r="B604"/>
  <c r="A604" s="1"/>
  <c r="L604"/>
  <c r="M604"/>
  <c r="N604"/>
  <c r="O604"/>
  <c r="P604"/>
  <c r="Q604"/>
  <c r="R604"/>
  <c r="S604"/>
  <c r="T604"/>
  <c r="U604"/>
  <c r="V604"/>
  <c r="X604"/>
  <c r="A35" i="12"/>
  <c r="A34"/>
  <c r="E578" i="34"/>
  <c r="E577"/>
  <c r="E598"/>
  <c r="E589"/>
  <c r="E590"/>
  <c r="E593"/>
  <c r="E594"/>
  <c r="E597"/>
  <c r="E602"/>
  <c r="E603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5"/>
  <c r="A96"/>
  <c r="A97"/>
  <c r="A98"/>
  <c r="A99"/>
  <c r="A100"/>
  <c r="A101"/>
  <c r="A102"/>
  <c r="A103"/>
  <c r="A104"/>
  <c r="A105"/>
  <c r="A106"/>
  <c r="A107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132"/>
  <c r="A133"/>
  <c r="A134"/>
  <c r="A135"/>
  <c r="A136"/>
  <c r="A137"/>
  <c r="A138"/>
  <c r="A139"/>
  <c r="A140"/>
  <c r="A141"/>
  <c r="A142"/>
  <c r="A143"/>
  <c r="A144"/>
  <c r="A145"/>
  <c r="A146"/>
  <c r="A147"/>
  <c r="A148"/>
  <c r="A149"/>
  <c r="A150"/>
  <c r="A151"/>
  <c r="A152"/>
  <c r="A153"/>
  <c r="A15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176"/>
  <c r="A177"/>
  <c r="A178"/>
  <c r="A179"/>
  <c r="A180"/>
  <c r="A181"/>
  <c r="A182"/>
  <c r="A183"/>
  <c r="A184"/>
  <c r="A185"/>
  <c r="A186"/>
  <c r="A187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214"/>
  <c r="A215"/>
  <c r="A216"/>
  <c r="A217"/>
  <c r="A218"/>
  <c r="A219"/>
  <c r="A220"/>
  <c r="A221"/>
  <c r="A222"/>
  <c r="A223"/>
  <c r="A224"/>
  <c r="A225"/>
  <c r="A226"/>
  <c r="A227"/>
  <c r="A228"/>
  <c r="A229"/>
  <c r="A230"/>
  <c r="A231"/>
  <c r="A232"/>
  <c r="A233"/>
  <c r="A234"/>
  <c r="A235"/>
  <c r="A236"/>
  <c r="A237"/>
  <c r="A238"/>
  <c r="A239"/>
  <c r="A240"/>
  <c r="A241"/>
  <c r="A242"/>
  <c r="A243"/>
  <c r="A244"/>
  <c r="A245"/>
  <c r="A246"/>
  <c r="A247"/>
  <c r="A248"/>
  <c r="A249"/>
  <c r="A250"/>
  <c r="A251"/>
  <c r="A252"/>
  <c r="A253"/>
  <c r="A254"/>
  <c r="A255"/>
  <c r="A256"/>
  <c r="A257"/>
  <c r="A258"/>
  <c r="A259"/>
  <c r="A260"/>
  <c r="A261"/>
  <c r="A262"/>
  <c r="A263"/>
  <c r="A264"/>
  <c r="A265"/>
  <c r="A266"/>
  <c r="A267"/>
  <c r="A268"/>
  <c r="A269"/>
  <c r="A270"/>
  <c r="A271"/>
  <c r="A272"/>
  <c r="A273"/>
  <c r="A274"/>
  <c r="A275"/>
  <c r="A276"/>
  <c r="A277"/>
  <c r="A278"/>
  <c r="A279"/>
  <c r="A280"/>
  <c r="A281"/>
  <c r="A282"/>
  <c r="A283"/>
  <c r="A284"/>
  <c r="A285"/>
  <c r="A286"/>
  <c r="A287"/>
  <c r="A288"/>
  <c r="A289"/>
  <c r="A290"/>
  <c r="A291"/>
  <c r="A292"/>
  <c r="A293"/>
  <c r="A294"/>
  <c r="A295"/>
  <c r="A296"/>
  <c r="A297"/>
  <c r="A298"/>
  <c r="A299"/>
  <c r="A300"/>
  <c r="A301"/>
  <c r="A302"/>
  <c r="A303"/>
  <c r="A304"/>
  <c r="A305"/>
  <c r="A306"/>
  <c r="A307"/>
  <c r="A308"/>
  <c r="A309"/>
  <c r="A310"/>
  <c r="A311"/>
  <c r="A312"/>
  <c r="A313"/>
  <c r="A314"/>
  <c r="A315"/>
  <c r="A316"/>
  <c r="A317"/>
  <c r="A318"/>
  <c r="A319"/>
  <c r="A320"/>
  <c r="A321"/>
  <c r="A322"/>
  <c r="A323"/>
  <c r="A324"/>
  <c r="A325"/>
  <c r="A326"/>
  <c r="A327"/>
  <c r="A328"/>
  <c r="A329"/>
  <c r="A330"/>
  <c r="A331"/>
  <c r="A332"/>
  <c r="A333"/>
  <c r="A334"/>
  <c r="A335"/>
  <c r="A336"/>
  <c r="A337"/>
  <c r="A338"/>
  <c r="A339"/>
  <c r="A340"/>
  <c r="A341"/>
  <c r="A342"/>
  <c r="A343"/>
  <c r="A344"/>
  <c r="A345"/>
  <c r="A346"/>
  <c r="A347"/>
  <c r="A348"/>
  <c r="A349"/>
  <c r="A350"/>
  <c r="A351"/>
  <c r="A352"/>
  <c r="A353"/>
  <c r="A354"/>
  <c r="A355"/>
  <c r="A356"/>
  <c r="A357"/>
  <c r="A358"/>
  <c r="A359"/>
  <c r="A360"/>
  <c r="A361"/>
  <c r="A362"/>
  <c r="A363"/>
  <c r="A364"/>
  <c r="A365"/>
  <c r="A366"/>
  <c r="A367"/>
  <c r="A368"/>
  <c r="A369"/>
  <c r="A370"/>
  <c r="A371"/>
  <c r="A372"/>
  <c r="A373"/>
  <c r="A374"/>
  <c r="A375"/>
  <c r="A376"/>
  <c r="A377"/>
  <c r="A378"/>
  <c r="A379"/>
  <c r="A380"/>
  <c r="A381"/>
  <c r="A382"/>
  <c r="A383"/>
  <c r="A384"/>
  <c r="A385"/>
  <c r="A386"/>
  <c r="A387"/>
  <c r="A388"/>
  <c r="A389"/>
  <c r="A390"/>
  <c r="A391"/>
  <c r="A392"/>
  <c r="A393"/>
  <c r="A394"/>
  <c r="A395"/>
  <c r="A396"/>
  <c r="A397"/>
  <c r="A398"/>
  <c r="A399"/>
  <c r="A400"/>
  <c r="A401"/>
  <c r="A402"/>
  <c r="A403"/>
  <c r="A404"/>
  <c r="A405"/>
  <c r="A406"/>
  <c r="A407"/>
  <c r="A408"/>
  <c r="A409"/>
  <c r="A410"/>
  <c r="A411"/>
  <c r="A412"/>
  <c r="A413"/>
  <c r="A414"/>
  <c r="A415"/>
  <c r="A416"/>
  <c r="A417"/>
  <c r="A418"/>
  <c r="A419"/>
  <c r="A420"/>
  <c r="A421"/>
  <c r="A422"/>
  <c r="A423"/>
  <c r="A424"/>
  <c r="A425"/>
  <c r="A426"/>
  <c r="A427"/>
  <c r="A428"/>
  <c r="A429"/>
  <c r="A430"/>
  <c r="A431"/>
  <c r="A432"/>
  <c r="A433"/>
  <c r="A434"/>
  <c r="A435"/>
  <c r="A436"/>
  <c r="A437"/>
  <c r="A438"/>
  <c r="A439"/>
  <c r="A440"/>
  <c r="A441"/>
  <c r="A442"/>
  <c r="A443"/>
  <c r="A444"/>
  <c r="A445"/>
  <c r="A446"/>
  <c r="A447"/>
  <c r="A448"/>
  <c r="A449"/>
  <c r="A450"/>
  <c r="A451"/>
  <c r="A452"/>
  <c r="A453"/>
  <c r="A454"/>
  <c r="A455"/>
  <c r="A456"/>
  <c r="A457"/>
  <c r="A458"/>
  <c r="A459"/>
  <c r="A460"/>
  <c r="A461"/>
  <c r="A462"/>
  <c r="A463"/>
  <c r="A464"/>
  <c r="A465"/>
  <c r="A466"/>
  <c r="A467"/>
  <c r="A468"/>
  <c r="A469"/>
  <c r="A470"/>
  <c r="A471"/>
  <c r="A472"/>
  <c r="A473"/>
  <c r="A474"/>
  <c r="A475"/>
  <c r="A476"/>
  <c r="A477"/>
  <c r="A478"/>
  <c r="A479"/>
  <c r="A480"/>
  <c r="A481"/>
  <c r="A482"/>
  <c r="A483"/>
  <c r="A484"/>
  <c r="A485"/>
  <c r="A486"/>
  <c r="A487"/>
  <c r="A488"/>
  <c r="A489"/>
  <c r="A490"/>
  <c r="A491"/>
  <c r="A492"/>
  <c r="A493"/>
  <c r="A494"/>
  <c r="A495"/>
  <c r="A496"/>
  <c r="A497"/>
  <c r="A498"/>
  <c r="A499"/>
  <c r="A500"/>
  <c r="A501"/>
  <c r="A502"/>
  <c r="A503"/>
  <c r="A504"/>
  <c r="A505"/>
  <c r="A506"/>
  <c r="A507"/>
  <c r="A508"/>
  <c r="A509"/>
  <c r="A510"/>
  <c r="A511"/>
  <c r="A512"/>
  <c r="A513"/>
  <c r="A514"/>
  <c r="A515"/>
  <c r="A516"/>
  <c r="A517"/>
  <c r="A518"/>
  <c r="A519"/>
  <c r="A520"/>
  <c r="A521"/>
  <c r="A522"/>
  <c r="A523"/>
  <c r="A524"/>
  <c r="A525"/>
  <c r="A526"/>
  <c r="A527"/>
  <c r="A528"/>
  <c r="A529"/>
  <c r="A530"/>
  <c r="A531"/>
  <c r="A532"/>
  <c r="A533"/>
  <c r="A534"/>
  <c r="A535"/>
  <c r="A536"/>
  <c r="A537"/>
  <c r="A538"/>
  <c r="A539"/>
  <c r="A540"/>
  <c r="A541"/>
  <c r="A542"/>
  <c r="A543"/>
  <c r="A544"/>
  <c r="A545"/>
  <c r="A546"/>
  <c r="A547"/>
  <c r="A548"/>
  <c r="A549"/>
  <c r="A550"/>
  <c r="A551"/>
  <c r="A552"/>
  <c r="A553"/>
  <c r="A554"/>
  <c r="A555"/>
  <c r="A556"/>
  <c r="A557"/>
  <c r="A558"/>
  <c r="A559"/>
  <c r="A560"/>
  <c r="A561"/>
  <c r="A562"/>
  <c r="A563"/>
  <c r="A564"/>
  <c r="A565"/>
  <c r="A566"/>
  <c r="A567"/>
  <c r="A568"/>
  <c r="A569"/>
  <c r="A570"/>
  <c r="A571"/>
  <c r="A605"/>
  <c r="A606"/>
  <c r="A607"/>
  <c r="A608"/>
  <c r="A609"/>
  <c r="A610"/>
  <c r="A611"/>
  <c r="A612"/>
  <c r="A613"/>
  <c r="A614"/>
  <c r="A615"/>
  <c r="A616"/>
  <c r="A617"/>
  <c r="A618"/>
  <c r="A619"/>
  <c r="A620"/>
  <c r="A621"/>
  <c r="A622"/>
  <c r="A623"/>
  <c r="A624"/>
  <c r="A625"/>
  <c r="A626"/>
  <c r="A627"/>
  <c r="A628"/>
  <c r="A629"/>
  <c r="A630"/>
  <c r="A631"/>
  <c r="A632"/>
  <c r="A633"/>
  <c r="A634"/>
  <c r="A635"/>
  <c r="A636"/>
  <c r="A637"/>
  <c r="A638"/>
  <c r="A639"/>
  <c r="A640"/>
  <c r="A641"/>
  <c r="A642"/>
  <c r="A643"/>
  <c r="A644"/>
  <c r="A645"/>
  <c r="A646"/>
  <c r="A647"/>
  <c r="A648"/>
  <c r="A649"/>
  <c r="A650"/>
  <c r="A651"/>
  <c r="A652"/>
  <c r="A653"/>
  <c r="A654"/>
  <c r="A655"/>
  <c r="A656"/>
  <c r="A657"/>
  <c r="A658"/>
  <c r="A659"/>
  <c r="A660"/>
  <c r="A661"/>
  <c r="A662"/>
  <c r="A663"/>
  <c r="A664"/>
  <c r="A665"/>
  <c r="A666"/>
  <c r="A667"/>
  <c r="A668"/>
  <c r="A669"/>
  <c r="A10"/>
  <c r="E591"/>
  <c r="E592"/>
  <c r="E595"/>
  <c r="E596"/>
  <c r="E600"/>
  <c r="E601"/>
  <c r="B549"/>
  <c r="E549"/>
  <c r="L549"/>
  <c r="P549"/>
  <c r="Q549"/>
  <c r="R549"/>
  <c r="S549"/>
  <c r="T549"/>
  <c r="U549"/>
  <c r="V549"/>
  <c r="X549"/>
  <c r="B550"/>
  <c r="E550"/>
  <c r="L550"/>
  <c r="P550"/>
  <c r="R550"/>
  <c r="T550"/>
  <c r="V550"/>
  <c r="X550"/>
  <c r="D37" i="12"/>
  <c r="C37"/>
  <c r="O599" i="34" l="1"/>
  <c r="M599"/>
  <c r="U550"/>
  <c r="S550"/>
  <c r="Q550"/>
  <c r="L12"/>
  <c r="V12"/>
  <c r="L13"/>
  <c r="V13"/>
  <c r="L14"/>
  <c r="V14"/>
  <c r="L15"/>
  <c r="V15"/>
  <c r="L16"/>
  <c r="V16"/>
  <c r="L17"/>
  <c r="V17"/>
  <c r="L18"/>
  <c r="V18"/>
  <c r="L19"/>
  <c r="V19"/>
  <c r="L20"/>
  <c r="V20"/>
  <c r="L21"/>
  <c r="V21"/>
  <c r="L22"/>
  <c r="V22"/>
  <c r="L23"/>
  <c r="V23"/>
  <c r="L24"/>
  <c r="V24"/>
  <c r="L25"/>
  <c r="V25"/>
  <c r="L26"/>
  <c r="V26"/>
  <c r="L27"/>
  <c r="V27"/>
  <c r="L28"/>
  <c r="V28"/>
  <c r="L29"/>
  <c r="V29"/>
  <c r="L30"/>
  <c r="V30"/>
  <c r="L31"/>
  <c r="V31"/>
  <c r="L32"/>
  <c r="V32"/>
  <c r="L33"/>
  <c r="V33"/>
  <c r="L34"/>
  <c r="V34"/>
  <c r="L35"/>
  <c r="V35"/>
  <c r="L36"/>
  <c r="V36"/>
  <c r="L37"/>
  <c r="V37"/>
  <c r="L38"/>
  <c r="V38"/>
  <c r="L39"/>
  <c r="V39"/>
  <c r="L40"/>
  <c r="V40"/>
  <c r="L41"/>
  <c r="V41"/>
  <c r="L42"/>
  <c r="V42"/>
  <c r="L43"/>
  <c r="V43"/>
  <c r="L44"/>
  <c r="V44"/>
  <c r="L45"/>
  <c r="V45"/>
  <c r="L46"/>
  <c r="V46"/>
  <c r="L47"/>
  <c r="V47"/>
  <c r="L48"/>
  <c r="V48"/>
  <c r="L49"/>
  <c r="V49"/>
  <c r="L50"/>
  <c r="V50"/>
  <c r="L51"/>
  <c r="V51"/>
  <c r="L52"/>
  <c r="V52"/>
  <c r="L53"/>
  <c r="V53"/>
  <c r="L54"/>
  <c r="V54"/>
  <c r="L55"/>
  <c r="V55"/>
  <c r="L56"/>
  <c r="V56"/>
  <c r="L57"/>
  <c r="V57"/>
  <c r="L58"/>
  <c r="V58"/>
  <c r="L59"/>
  <c r="V59"/>
  <c r="L60"/>
  <c r="V60"/>
  <c r="L61"/>
  <c r="V61"/>
  <c r="L62"/>
  <c r="V62"/>
  <c r="L63"/>
  <c r="V63"/>
  <c r="L64"/>
  <c r="V64"/>
  <c r="L65"/>
  <c r="V65"/>
  <c r="L66"/>
  <c r="V66"/>
  <c r="L67"/>
  <c r="V67"/>
  <c r="L68"/>
  <c r="V68"/>
  <c r="L69"/>
  <c r="V69"/>
  <c r="L70"/>
  <c r="V70"/>
  <c r="L71"/>
  <c r="V71"/>
  <c r="L72"/>
  <c r="V72"/>
  <c r="L73"/>
  <c r="V73"/>
  <c r="L74"/>
  <c r="V74"/>
  <c r="L75"/>
  <c r="V75"/>
  <c r="L76"/>
  <c r="V76"/>
  <c r="L77"/>
  <c r="V77"/>
  <c r="L78"/>
  <c r="V78"/>
  <c r="L79"/>
  <c r="V79"/>
  <c r="L80"/>
  <c r="V80"/>
  <c r="L81"/>
  <c r="V81"/>
  <c r="L82"/>
  <c r="V82"/>
  <c r="L83"/>
  <c r="V83"/>
  <c r="L84"/>
  <c r="V84"/>
  <c r="L85"/>
  <c r="V85"/>
  <c r="L86"/>
  <c r="V86"/>
  <c r="L87"/>
  <c r="V87"/>
  <c r="L88"/>
  <c r="V88"/>
  <c r="L89"/>
  <c r="V89"/>
  <c r="L90"/>
  <c r="V90"/>
  <c r="L91"/>
  <c r="V91"/>
  <c r="L92"/>
  <c r="V92"/>
  <c r="L93"/>
  <c r="V93"/>
  <c r="L94"/>
  <c r="V94"/>
  <c r="L95"/>
  <c r="V95"/>
  <c r="L96"/>
  <c r="V96"/>
  <c r="L97"/>
  <c r="V97"/>
  <c r="L98"/>
  <c r="V98"/>
  <c r="L99"/>
  <c r="V99"/>
  <c r="L100"/>
  <c r="V100"/>
  <c r="L101"/>
  <c r="V101"/>
  <c r="L102"/>
  <c r="V102"/>
  <c r="L103"/>
  <c r="V103"/>
  <c r="L104"/>
  <c r="V104"/>
  <c r="L105"/>
  <c r="V105"/>
  <c r="L106"/>
  <c r="V106"/>
  <c r="L107"/>
  <c r="V107"/>
  <c r="L108"/>
  <c r="V108"/>
  <c r="L109"/>
  <c r="V109"/>
  <c r="L110"/>
  <c r="V110"/>
  <c r="L111"/>
  <c r="V111"/>
  <c r="L112"/>
  <c r="V112"/>
  <c r="L113"/>
  <c r="V113"/>
  <c r="L114"/>
  <c r="V114"/>
  <c r="L115"/>
  <c r="V115"/>
  <c r="L116"/>
  <c r="V116"/>
  <c r="L117"/>
  <c r="V117"/>
  <c r="L118"/>
  <c r="V118"/>
  <c r="L119"/>
  <c r="V119"/>
  <c r="L120"/>
  <c r="V120"/>
  <c r="L121"/>
  <c r="V121"/>
  <c r="L122"/>
  <c r="V122"/>
  <c r="L123"/>
  <c r="V123"/>
  <c r="L124"/>
  <c r="V124"/>
  <c r="L125"/>
  <c r="V125"/>
  <c r="L126"/>
  <c r="V126"/>
  <c r="L127"/>
  <c r="V127"/>
  <c r="L128"/>
  <c r="V128"/>
  <c r="L129"/>
  <c r="V129"/>
  <c r="L130"/>
  <c r="V130"/>
  <c r="L131"/>
  <c r="V131"/>
  <c r="L132"/>
  <c r="V132"/>
  <c r="L133"/>
  <c r="V133"/>
  <c r="L134"/>
  <c r="V134"/>
  <c r="L135"/>
  <c r="V135"/>
  <c r="L136"/>
  <c r="V136"/>
  <c r="L137"/>
  <c r="V137"/>
  <c r="L138"/>
  <c r="V138"/>
  <c r="L139"/>
  <c r="V139"/>
  <c r="L140"/>
  <c r="V140"/>
  <c r="L141"/>
  <c r="V141"/>
  <c r="L142"/>
  <c r="V142"/>
  <c r="L143"/>
  <c r="V143"/>
  <c r="L144"/>
  <c r="V144"/>
  <c r="L145"/>
  <c r="V145"/>
  <c r="L146"/>
  <c r="V146"/>
  <c r="L147"/>
  <c r="V147"/>
  <c r="L148"/>
  <c r="V148"/>
  <c r="L149"/>
  <c r="V149"/>
  <c r="L150"/>
  <c r="V150"/>
  <c r="L151"/>
  <c r="V151"/>
  <c r="L152"/>
  <c r="V152"/>
  <c r="L153"/>
  <c r="V153"/>
  <c r="L154"/>
  <c r="V154"/>
  <c r="L155"/>
  <c r="V155"/>
  <c r="L156"/>
  <c r="V156"/>
  <c r="L157"/>
  <c r="V157"/>
  <c r="L158"/>
  <c r="V158"/>
  <c r="L159"/>
  <c r="V159"/>
  <c r="L160"/>
  <c r="V160"/>
  <c r="L161"/>
  <c r="V161"/>
  <c r="L162"/>
  <c r="V162"/>
  <c r="L163"/>
  <c r="V163"/>
  <c r="L164"/>
  <c r="V164"/>
  <c r="L165"/>
  <c r="V165"/>
  <c r="L166"/>
  <c r="V166"/>
  <c r="L167"/>
  <c r="V167"/>
  <c r="L168"/>
  <c r="V168"/>
  <c r="L169"/>
  <c r="V169"/>
  <c r="L170"/>
  <c r="V170"/>
  <c r="L171"/>
  <c r="V171"/>
  <c r="L172"/>
  <c r="V172"/>
  <c r="L173"/>
  <c r="V173"/>
  <c r="L174"/>
  <c r="V174"/>
  <c r="L175"/>
  <c r="V175"/>
  <c r="L176"/>
  <c r="V176"/>
  <c r="L177"/>
  <c r="V177"/>
  <c r="L178"/>
  <c r="V178"/>
  <c r="L179"/>
  <c r="V179"/>
  <c r="L180"/>
  <c r="V180"/>
  <c r="L181"/>
  <c r="V181"/>
  <c r="L182"/>
  <c r="V182"/>
  <c r="L183"/>
  <c r="V183"/>
  <c r="L184"/>
  <c r="V184"/>
  <c r="L185"/>
  <c r="V185"/>
  <c r="L186"/>
  <c r="V186"/>
  <c r="L187"/>
  <c r="V187"/>
  <c r="L188"/>
  <c r="V188"/>
  <c r="L189"/>
  <c r="V189"/>
  <c r="L190"/>
  <c r="V190"/>
  <c r="L191"/>
  <c r="V191"/>
  <c r="L192"/>
  <c r="V192"/>
  <c r="L193"/>
  <c r="V193"/>
  <c r="L194"/>
  <c r="V194"/>
  <c r="L195"/>
  <c r="V195"/>
  <c r="L196"/>
  <c r="V196"/>
  <c r="L197"/>
  <c r="V197"/>
  <c r="L198"/>
  <c r="V198"/>
  <c r="L199"/>
  <c r="V199"/>
  <c r="L200"/>
  <c r="V200"/>
  <c r="L201"/>
  <c r="V201"/>
  <c r="L202"/>
  <c r="V202"/>
  <c r="L203"/>
  <c r="V203"/>
  <c r="L204"/>
  <c r="V204"/>
  <c r="L205"/>
  <c r="V205"/>
  <c r="L206"/>
  <c r="V206"/>
  <c r="L207"/>
  <c r="V207"/>
  <c r="L208"/>
  <c r="V208"/>
  <c r="L209"/>
  <c r="V209"/>
  <c r="L210"/>
  <c r="V210"/>
  <c r="L211"/>
  <c r="V211"/>
  <c r="L212"/>
  <c r="V212"/>
  <c r="L213"/>
  <c r="V213"/>
  <c r="L214"/>
  <c r="V214"/>
  <c r="L215"/>
  <c r="V215"/>
  <c r="L216"/>
  <c r="V216"/>
  <c r="L217"/>
  <c r="V217"/>
  <c r="L218"/>
  <c r="V218"/>
  <c r="L219"/>
  <c r="V219"/>
  <c r="L220"/>
  <c r="V220"/>
  <c r="L221"/>
  <c r="V221"/>
  <c r="L222"/>
  <c r="V222"/>
  <c r="L223"/>
  <c r="V223"/>
  <c r="L224"/>
  <c r="V224"/>
  <c r="L225"/>
  <c r="V225"/>
  <c r="L226"/>
  <c r="V226"/>
  <c r="L227"/>
  <c r="V227"/>
  <c r="L228"/>
  <c r="V228"/>
  <c r="L229"/>
  <c r="V229"/>
  <c r="L230"/>
  <c r="V230"/>
  <c r="L231"/>
  <c r="V231"/>
  <c r="L232"/>
  <c r="V232"/>
  <c r="L233"/>
  <c r="V233"/>
  <c r="L234"/>
  <c r="V234"/>
  <c r="L235"/>
  <c r="V235"/>
  <c r="L236"/>
  <c r="V236"/>
  <c r="L237"/>
  <c r="V237"/>
  <c r="L238"/>
  <c r="V238"/>
  <c r="L239"/>
  <c r="V239"/>
  <c r="L240"/>
  <c r="V240"/>
  <c r="L241"/>
  <c r="V241"/>
  <c r="L242"/>
  <c r="V242"/>
  <c r="L243"/>
  <c r="V243"/>
  <c r="L244"/>
  <c r="V244"/>
  <c r="L245"/>
  <c r="V245"/>
  <c r="L246"/>
  <c r="V246"/>
  <c r="L247"/>
  <c r="V247"/>
  <c r="L248"/>
  <c r="V248"/>
  <c r="L249"/>
  <c r="V249"/>
  <c r="L250"/>
  <c r="V250"/>
  <c r="L251"/>
  <c r="V251"/>
  <c r="L252"/>
  <c r="V252"/>
  <c r="L253"/>
  <c r="V253"/>
  <c r="L254"/>
  <c r="V254"/>
  <c r="L255"/>
  <c r="V255"/>
  <c r="L256"/>
  <c r="V256"/>
  <c r="L257"/>
  <c r="V257"/>
  <c r="L258"/>
  <c r="V258"/>
  <c r="L259"/>
  <c r="V259"/>
  <c r="L260"/>
  <c r="V260"/>
  <c r="L261"/>
  <c r="V261"/>
  <c r="L262"/>
  <c r="V262"/>
  <c r="L263"/>
  <c r="V263"/>
  <c r="L264"/>
  <c r="V264"/>
  <c r="L265"/>
  <c r="V265"/>
  <c r="L266"/>
  <c r="V266"/>
  <c r="L267"/>
  <c r="V267"/>
  <c r="L268"/>
  <c r="V268"/>
  <c r="L269"/>
  <c r="V269"/>
  <c r="L270"/>
  <c r="V270"/>
  <c r="L271"/>
  <c r="V271"/>
  <c r="L272"/>
  <c r="V272"/>
  <c r="L273"/>
  <c r="V273"/>
  <c r="L274"/>
  <c r="V274"/>
  <c r="L275"/>
  <c r="V275"/>
  <c r="L276"/>
  <c r="V276"/>
  <c r="L277"/>
  <c r="V277"/>
  <c r="L278"/>
  <c r="V278"/>
  <c r="L279"/>
  <c r="V279"/>
  <c r="L280"/>
  <c r="V280"/>
  <c r="L281"/>
  <c r="V281"/>
  <c r="L282"/>
  <c r="V282"/>
  <c r="L283"/>
  <c r="V283"/>
  <c r="L284"/>
  <c r="V284"/>
  <c r="L285"/>
  <c r="V285"/>
  <c r="L286"/>
  <c r="V286"/>
  <c r="L287"/>
  <c r="V287"/>
  <c r="L288"/>
  <c r="V288"/>
  <c r="L289"/>
  <c r="V289"/>
  <c r="L290"/>
  <c r="V290"/>
  <c r="L291"/>
  <c r="V291"/>
  <c r="L292"/>
  <c r="V292"/>
  <c r="L293"/>
  <c r="V293"/>
  <c r="L294"/>
  <c r="V294"/>
  <c r="L295"/>
  <c r="V295"/>
  <c r="L296"/>
  <c r="V296"/>
  <c r="L297"/>
  <c r="V297"/>
  <c r="L298"/>
  <c r="V298"/>
  <c r="L299"/>
  <c r="V299"/>
  <c r="L300"/>
  <c r="V300"/>
  <c r="L301"/>
  <c r="V301"/>
  <c r="L302"/>
  <c r="V302"/>
  <c r="L303"/>
  <c r="V303"/>
  <c r="L304"/>
  <c r="V304"/>
  <c r="L305"/>
  <c r="V305"/>
  <c r="L306"/>
  <c r="V306"/>
  <c r="L307"/>
  <c r="V307"/>
  <c r="L308"/>
  <c r="V308"/>
  <c r="L309"/>
  <c r="V309"/>
  <c r="L310"/>
  <c r="V310"/>
  <c r="L311"/>
  <c r="V311"/>
  <c r="L312"/>
  <c r="V312"/>
  <c r="L313"/>
  <c r="V313"/>
  <c r="L314"/>
  <c r="V314"/>
  <c r="L315"/>
  <c r="V315"/>
  <c r="L316"/>
  <c r="V316"/>
  <c r="L317"/>
  <c r="V317"/>
  <c r="L318"/>
  <c r="V318"/>
  <c r="L319"/>
  <c r="V319"/>
  <c r="L320"/>
  <c r="V320"/>
  <c r="L321"/>
  <c r="V321"/>
  <c r="L322"/>
  <c r="V322"/>
  <c r="L323"/>
  <c r="V323"/>
  <c r="L324"/>
  <c r="V324"/>
  <c r="L325"/>
  <c r="V325"/>
  <c r="L326"/>
  <c r="V326"/>
  <c r="L327"/>
  <c r="V327"/>
  <c r="L328"/>
  <c r="V328"/>
  <c r="L329"/>
  <c r="V329"/>
  <c r="L330"/>
  <c r="V330"/>
  <c r="L331"/>
  <c r="V331"/>
  <c r="L332"/>
  <c r="V332"/>
  <c r="L333"/>
  <c r="V333"/>
  <c r="L334"/>
  <c r="V334"/>
  <c r="L335"/>
  <c r="V335"/>
  <c r="L336"/>
  <c r="V336"/>
  <c r="L337"/>
  <c r="V337"/>
  <c r="L338"/>
  <c r="V338"/>
  <c r="L339"/>
  <c r="V339"/>
  <c r="L340"/>
  <c r="V340"/>
  <c r="L341"/>
  <c r="V341"/>
  <c r="L342"/>
  <c r="V342"/>
  <c r="L343"/>
  <c r="V343"/>
  <c r="L344"/>
  <c r="V344"/>
  <c r="L345"/>
  <c r="V345"/>
  <c r="L346"/>
  <c r="V346"/>
  <c r="L347"/>
  <c r="V347"/>
  <c r="L348"/>
  <c r="V348"/>
  <c r="L349"/>
  <c r="V349"/>
  <c r="L350"/>
  <c r="V350"/>
  <c r="L351"/>
  <c r="V351"/>
  <c r="L352"/>
  <c r="V352"/>
  <c r="L353"/>
  <c r="V353"/>
  <c r="L354"/>
  <c r="V354"/>
  <c r="L355"/>
  <c r="V355"/>
  <c r="L356"/>
  <c r="V356"/>
  <c r="L357"/>
  <c r="V357"/>
  <c r="L358"/>
  <c r="V358"/>
  <c r="L359"/>
  <c r="V359"/>
  <c r="L360"/>
  <c r="V360"/>
  <c r="L361"/>
  <c r="V361"/>
  <c r="L362"/>
  <c r="V362"/>
  <c r="L363"/>
  <c r="V363"/>
  <c r="L364"/>
  <c r="V364"/>
  <c r="L365"/>
  <c r="V365"/>
  <c r="L366"/>
  <c r="V366"/>
  <c r="L367"/>
  <c r="V367"/>
  <c r="L368"/>
  <c r="V368"/>
  <c r="L369"/>
  <c r="V369"/>
  <c r="L370"/>
  <c r="V370"/>
  <c r="L371"/>
  <c r="V371"/>
  <c r="L372"/>
  <c r="V372"/>
  <c r="L373"/>
  <c r="V373"/>
  <c r="L374"/>
  <c r="V374"/>
  <c r="L375"/>
  <c r="V375"/>
  <c r="L376"/>
  <c r="V376"/>
  <c r="L377"/>
  <c r="V377"/>
  <c r="L378"/>
  <c r="V378"/>
  <c r="L379"/>
  <c r="V379"/>
  <c r="L380"/>
  <c r="V380"/>
  <c r="L381"/>
  <c r="V381"/>
  <c r="L382"/>
  <c r="V382"/>
  <c r="L383"/>
  <c r="V383"/>
  <c r="L384"/>
  <c r="V384"/>
  <c r="L385"/>
  <c r="V385"/>
  <c r="L386"/>
  <c r="V386"/>
  <c r="L387"/>
  <c r="V387"/>
  <c r="L388"/>
  <c r="V388"/>
  <c r="L389"/>
  <c r="V389"/>
  <c r="L390"/>
  <c r="V390"/>
  <c r="L391"/>
  <c r="V391"/>
  <c r="L392"/>
  <c r="V392"/>
  <c r="L393"/>
  <c r="V393"/>
  <c r="L394"/>
  <c r="V394"/>
  <c r="L395"/>
  <c r="V395"/>
  <c r="L396"/>
  <c r="V396"/>
  <c r="L397"/>
  <c r="V397"/>
  <c r="L398"/>
  <c r="V398"/>
  <c r="L399"/>
  <c r="V399"/>
  <c r="L400"/>
  <c r="V400"/>
  <c r="L401"/>
  <c r="V401"/>
  <c r="L402"/>
  <c r="V402"/>
  <c r="L403"/>
  <c r="V403"/>
  <c r="L404"/>
  <c r="V404"/>
  <c r="L405"/>
  <c r="V405"/>
  <c r="L406"/>
  <c r="V406"/>
  <c r="L407"/>
  <c r="V407"/>
  <c r="L408"/>
  <c r="V408"/>
  <c r="L409"/>
  <c r="V409"/>
  <c r="L410"/>
  <c r="V410"/>
  <c r="L411"/>
  <c r="V411"/>
  <c r="L412"/>
  <c r="V412"/>
  <c r="L413"/>
  <c r="V413"/>
  <c r="L414"/>
  <c r="V414"/>
  <c r="L415"/>
  <c r="V415"/>
  <c r="L416"/>
  <c r="V416"/>
  <c r="L417"/>
  <c r="V417"/>
  <c r="L418"/>
  <c r="V418"/>
  <c r="L419"/>
  <c r="V419"/>
  <c r="L420"/>
  <c r="V420"/>
  <c r="L421"/>
  <c r="V421"/>
  <c r="L422"/>
  <c r="V422"/>
  <c r="L423"/>
  <c r="V423"/>
  <c r="L424"/>
  <c r="V424"/>
  <c r="L425"/>
  <c r="V425"/>
  <c r="L426"/>
  <c r="V426"/>
  <c r="L427"/>
  <c r="V427"/>
  <c r="L428"/>
  <c r="V428"/>
  <c r="L429"/>
  <c r="V429"/>
  <c r="L430"/>
  <c r="V430"/>
  <c r="L431"/>
  <c r="V431"/>
  <c r="L432"/>
  <c r="V432"/>
  <c r="L433"/>
  <c r="V433"/>
  <c r="L434"/>
  <c r="V434"/>
  <c r="L435"/>
  <c r="V435"/>
  <c r="L436"/>
  <c r="V436"/>
  <c r="L437"/>
  <c r="V437"/>
  <c r="L438"/>
  <c r="V438"/>
  <c r="L439"/>
  <c r="V439"/>
  <c r="L440"/>
  <c r="V440"/>
  <c r="L441"/>
  <c r="V441"/>
  <c r="L442"/>
  <c r="V442"/>
  <c r="L443"/>
  <c r="V443"/>
  <c r="L444"/>
  <c r="V444"/>
  <c r="L445"/>
  <c r="V445"/>
  <c r="L446"/>
  <c r="V446"/>
  <c r="L447"/>
  <c r="V447"/>
  <c r="L448"/>
  <c r="V448"/>
  <c r="L449"/>
  <c r="V449"/>
  <c r="L450"/>
  <c r="V450"/>
  <c r="L451"/>
  <c r="V451"/>
  <c r="L452"/>
  <c r="V452"/>
  <c r="L453"/>
  <c r="V453"/>
  <c r="L454"/>
  <c r="V454"/>
  <c r="L455"/>
  <c r="V455"/>
  <c r="L456"/>
  <c r="V456"/>
  <c r="L457"/>
  <c r="V457"/>
  <c r="L458"/>
  <c r="V458"/>
  <c r="L459"/>
  <c r="V459"/>
  <c r="L460"/>
  <c r="V460"/>
  <c r="L461"/>
  <c r="V461"/>
  <c r="L462"/>
  <c r="V462"/>
  <c r="L463"/>
  <c r="V463"/>
  <c r="L464"/>
  <c r="V464"/>
  <c r="L465"/>
  <c r="V465"/>
  <c r="L466"/>
  <c r="V466"/>
  <c r="L467"/>
  <c r="V467"/>
  <c r="L468"/>
  <c r="V468"/>
  <c r="L469"/>
  <c r="V469"/>
  <c r="L470"/>
  <c r="V470"/>
  <c r="L471"/>
  <c r="V471"/>
  <c r="L472"/>
  <c r="V472"/>
  <c r="L473"/>
  <c r="V473"/>
  <c r="L474"/>
  <c r="V474"/>
  <c r="L475"/>
  <c r="V475"/>
  <c r="L476"/>
  <c r="V476"/>
  <c r="L477"/>
  <c r="V477"/>
  <c r="L478"/>
  <c r="V478"/>
  <c r="L479"/>
  <c r="V479"/>
  <c r="L480"/>
  <c r="V480"/>
  <c r="L481"/>
  <c r="V481"/>
  <c r="L482"/>
  <c r="V482"/>
  <c r="L483"/>
  <c r="V483"/>
  <c r="L484"/>
  <c r="V484"/>
  <c r="L485"/>
  <c r="V485"/>
  <c r="L486"/>
  <c r="V486"/>
  <c r="L487"/>
  <c r="V487"/>
  <c r="L488"/>
  <c r="V488"/>
  <c r="L489"/>
  <c r="V489"/>
  <c r="L490"/>
  <c r="V490"/>
  <c r="L491"/>
  <c r="V491"/>
  <c r="L492"/>
  <c r="V492"/>
  <c r="L493"/>
  <c r="V493"/>
  <c r="L494"/>
  <c r="V494"/>
  <c r="L495"/>
  <c r="V495"/>
  <c r="L496"/>
  <c r="V496"/>
  <c r="L497"/>
  <c r="V497"/>
  <c r="L498"/>
  <c r="V498"/>
  <c r="L499"/>
  <c r="V499"/>
  <c r="L500"/>
  <c r="V500"/>
  <c r="L501"/>
  <c r="V501"/>
  <c r="L502"/>
  <c r="V502"/>
  <c r="L503"/>
  <c r="V503"/>
  <c r="L504"/>
  <c r="V504"/>
  <c r="L505"/>
  <c r="V505"/>
  <c r="L506"/>
  <c r="V506"/>
  <c r="L507"/>
  <c r="V507"/>
  <c r="L508"/>
  <c r="V508"/>
  <c r="L509"/>
  <c r="V509"/>
  <c r="L510"/>
  <c r="V510"/>
  <c r="L511"/>
  <c r="V511"/>
  <c r="L512"/>
  <c r="V512"/>
  <c r="L513"/>
  <c r="V513"/>
  <c r="L514"/>
  <c r="V514"/>
  <c r="L515"/>
  <c r="V515"/>
  <c r="L516"/>
  <c r="V516"/>
  <c r="L517"/>
  <c r="V517"/>
  <c r="L518"/>
  <c r="V518"/>
  <c r="L519"/>
  <c r="V519"/>
  <c r="L520"/>
  <c r="V520"/>
  <c r="L521"/>
  <c r="V521"/>
  <c r="L522"/>
  <c r="V522"/>
  <c r="L523"/>
  <c r="V523"/>
  <c r="L524"/>
  <c r="V524"/>
  <c r="L525"/>
  <c r="V525"/>
  <c r="L526"/>
  <c r="V526"/>
  <c r="L527"/>
  <c r="V527"/>
  <c r="L528"/>
  <c r="V528"/>
  <c r="L529"/>
  <c r="V529"/>
  <c r="L530"/>
  <c r="V530"/>
  <c r="L531"/>
  <c r="V531"/>
  <c r="L532"/>
  <c r="V532"/>
  <c r="L533"/>
  <c r="V533"/>
  <c r="L534"/>
  <c r="V534"/>
  <c r="L535"/>
  <c r="V535"/>
  <c r="L536"/>
  <c r="V536"/>
  <c r="L537"/>
  <c r="V537"/>
  <c r="L538"/>
  <c r="V538"/>
  <c r="L539"/>
  <c r="V539"/>
  <c r="L540"/>
  <c r="V540"/>
  <c r="L541"/>
  <c r="V541"/>
  <c r="L542"/>
  <c r="V542"/>
  <c r="L543"/>
  <c r="V543"/>
  <c r="L544"/>
  <c r="V544"/>
  <c r="L545"/>
  <c r="V545"/>
  <c r="L546"/>
  <c r="V546"/>
  <c r="L547"/>
  <c r="V547"/>
  <c r="L548"/>
  <c r="V548"/>
  <c r="L551"/>
  <c r="V551"/>
  <c r="L552"/>
  <c r="V552"/>
  <c r="L553"/>
  <c r="V553"/>
  <c r="L554"/>
  <c r="V554"/>
  <c r="L555"/>
  <c r="V555"/>
  <c r="L556"/>
  <c r="V556"/>
  <c r="L557"/>
  <c r="V557"/>
  <c r="L558"/>
  <c r="V558"/>
  <c r="L559"/>
  <c r="V559"/>
  <c r="L560"/>
  <c r="V560"/>
  <c r="L561"/>
  <c r="V561"/>
  <c r="L562"/>
  <c r="V562"/>
  <c r="L563"/>
  <c r="V563"/>
  <c r="L564"/>
  <c r="V564"/>
  <c r="L565"/>
  <c r="V565"/>
  <c r="L566"/>
  <c r="V566"/>
  <c r="L567"/>
  <c r="V567"/>
  <c r="L568"/>
  <c r="V568"/>
  <c r="L569"/>
  <c r="V569"/>
  <c r="L570"/>
  <c r="V570"/>
  <c r="L571"/>
  <c r="V571"/>
  <c r="L572"/>
  <c r="V572"/>
  <c r="L573"/>
  <c r="V573"/>
  <c r="L574"/>
  <c r="V574"/>
  <c r="L575"/>
  <c r="V575"/>
  <c r="L576"/>
  <c r="V576"/>
  <c r="L579"/>
  <c r="V579"/>
  <c r="L580"/>
  <c r="V580"/>
  <c r="L581"/>
  <c r="V581"/>
  <c r="L582"/>
  <c r="V582"/>
  <c r="L583"/>
  <c r="V583"/>
  <c r="L584"/>
  <c r="V584"/>
  <c r="L585"/>
  <c r="V585"/>
  <c r="L586"/>
  <c r="V586"/>
  <c r="L587"/>
  <c r="V587"/>
  <c r="L588"/>
  <c r="V588"/>
  <c r="L591"/>
  <c r="V591"/>
  <c r="L592"/>
  <c r="V592"/>
  <c r="L595"/>
  <c r="V595"/>
  <c r="L596"/>
  <c r="V596"/>
  <c r="L600"/>
  <c r="V600"/>
  <c r="L601"/>
  <c r="V601"/>
  <c r="L602"/>
  <c r="V602"/>
  <c r="L603"/>
  <c r="V603"/>
  <c r="L597"/>
  <c r="V597"/>
  <c r="L598"/>
  <c r="V598"/>
  <c r="L589"/>
  <c r="V589"/>
  <c r="L590"/>
  <c r="V590"/>
  <c r="L593"/>
  <c r="V593"/>
  <c r="L594"/>
  <c r="V594"/>
  <c r="L577"/>
  <c r="V577"/>
  <c r="L578"/>
  <c r="V578"/>
  <c r="L605"/>
  <c r="V605"/>
  <c r="L606"/>
  <c r="V606"/>
  <c r="L607"/>
  <c r="V607"/>
  <c r="L608"/>
  <c r="V608"/>
  <c r="L609"/>
  <c r="V609"/>
  <c r="L610"/>
  <c r="V610"/>
  <c r="L611"/>
  <c r="V611"/>
  <c r="L612"/>
  <c r="V612"/>
  <c r="L613"/>
  <c r="V613"/>
  <c r="L614"/>
  <c r="V614"/>
  <c r="L615"/>
  <c r="V615"/>
  <c r="L616"/>
  <c r="V616"/>
  <c r="L617"/>
  <c r="V617"/>
  <c r="L618"/>
  <c r="V618"/>
  <c r="L619"/>
  <c r="V619"/>
  <c r="L620"/>
  <c r="V620"/>
  <c r="L621"/>
  <c r="V621"/>
  <c r="L622"/>
  <c r="V622"/>
  <c r="L623"/>
  <c r="V623"/>
  <c r="L624"/>
  <c r="V624"/>
  <c r="L625"/>
  <c r="V625"/>
  <c r="L626"/>
  <c r="V626"/>
  <c r="L627"/>
  <c r="V627"/>
  <c r="L628"/>
  <c r="V628"/>
  <c r="L629"/>
  <c r="V629"/>
  <c r="L630"/>
  <c r="V630"/>
  <c r="L631"/>
  <c r="V631"/>
  <c r="L632"/>
  <c r="V632"/>
  <c r="L633"/>
  <c r="V633"/>
  <c r="L634"/>
  <c r="V634"/>
  <c r="L635"/>
  <c r="V635"/>
  <c r="L636"/>
  <c r="V636"/>
  <c r="L637"/>
  <c r="V637"/>
  <c r="L638"/>
  <c r="V638"/>
  <c r="L639"/>
  <c r="V639"/>
  <c r="L640"/>
  <c r="V640"/>
  <c r="L641"/>
  <c r="V641"/>
  <c r="L642"/>
  <c r="V642"/>
  <c r="L643"/>
  <c r="V643"/>
  <c r="L644"/>
  <c r="V644"/>
  <c r="L645"/>
  <c r="V645"/>
  <c r="L646"/>
  <c r="V646"/>
  <c r="L647"/>
  <c r="V647"/>
  <c r="L648"/>
  <c r="V648"/>
  <c r="L649"/>
  <c r="V649"/>
  <c r="L650"/>
  <c r="V650"/>
  <c r="L651"/>
  <c r="V651"/>
  <c r="L652"/>
  <c r="V652"/>
  <c r="L653"/>
  <c r="V653"/>
  <c r="L654"/>
  <c r="V654"/>
  <c r="L655"/>
  <c r="V655"/>
  <c r="L656"/>
  <c r="V656"/>
  <c r="L657"/>
  <c r="V657"/>
  <c r="L658"/>
  <c r="V658"/>
  <c r="L659"/>
  <c r="V659"/>
  <c r="L660"/>
  <c r="V660"/>
  <c r="L661"/>
  <c r="V661"/>
  <c r="L662"/>
  <c r="V662"/>
  <c r="L663"/>
  <c r="V663"/>
  <c r="L664"/>
  <c r="V664"/>
  <c r="L665"/>
  <c r="V665"/>
  <c r="L666"/>
  <c r="V666"/>
  <c r="L667"/>
  <c r="V667"/>
  <c r="L668"/>
  <c r="V668"/>
  <c r="L669"/>
  <c r="V669"/>
  <c r="E478"/>
  <c r="E503"/>
  <c r="E504"/>
  <c r="E514"/>
  <c r="E515"/>
  <c r="E532"/>
  <c r="E533"/>
  <c r="E545"/>
  <c r="E546"/>
  <c r="E547"/>
  <c r="E548"/>
  <c r="E565"/>
  <c r="E566"/>
  <c r="E570"/>
  <c r="E571"/>
  <c r="E583"/>
  <c r="E584"/>
  <c r="E587"/>
  <c r="E588"/>
  <c r="E477"/>
  <c r="B534"/>
  <c r="X534" s="1"/>
  <c r="B576"/>
  <c r="B526"/>
  <c r="X526" s="1"/>
  <c r="B527"/>
  <c r="X527" s="1"/>
  <c r="B530"/>
  <c r="X530" s="1"/>
  <c r="B531"/>
  <c r="X531" s="1"/>
  <c r="B525"/>
  <c r="X525" s="1"/>
  <c r="B522"/>
  <c r="X522" s="1"/>
  <c r="B521"/>
  <c r="X521" s="1"/>
  <c r="B450"/>
  <c r="X450" s="1"/>
  <c r="B451"/>
  <c r="X451" s="1"/>
  <c r="B452"/>
  <c r="X452" s="1"/>
  <c r="B453"/>
  <c r="X453" s="1"/>
  <c r="B454"/>
  <c r="X454" s="1"/>
  <c r="B455"/>
  <c r="X455" s="1"/>
  <c r="B456"/>
  <c r="X456" s="1"/>
  <c r="B457"/>
  <c r="X457" s="1"/>
  <c r="B458"/>
  <c r="X458" s="1"/>
  <c r="B459"/>
  <c r="X459" s="1"/>
  <c r="B460"/>
  <c r="X460" s="1"/>
  <c r="B461"/>
  <c r="X461" s="1"/>
  <c r="B462"/>
  <c r="X462" s="1"/>
  <c r="B463"/>
  <c r="X463" s="1"/>
  <c r="B464"/>
  <c r="X464" s="1"/>
  <c r="B465"/>
  <c r="X465" s="1"/>
  <c r="B466"/>
  <c r="X466" s="1"/>
  <c r="B467"/>
  <c r="X467" s="1"/>
  <c r="B468"/>
  <c r="X468" s="1"/>
  <c r="B469"/>
  <c r="X469" s="1"/>
  <c r="B470"/>
  <c r="X470" s="1"/>
  <c r="B471"/>
  <c r="X471" s="1"/>
  <c r="B472"/>
  <c r="X472" s="1"/>
  <c r="B473"/>
  <c r="X473" s="1"/>
  <c r="B474"/>
  <c r="X474" s="1"/>
  <c r="B475"/>
  <c r="X475" s="1"/>
  <c r="B476"/>
  <c r="X476" s="1"/>
  <c r="B479"/>
  <c r="X479" s="1"/>
  <c r="B480"/>
  <c r="X480" s="1"/>
  <c r="B481"/>
  <c r="X481" s="1"/>
  <c r="B482"/>
  <c r="X482" s="1"/>
  <c r="B483"/>
  <c r="X483" s="1"/>
  <c r="B484"/>
  <c r="X484" s="1"/>
  <c r="B485"/>
  <c r="X485" s="1"/>
  <c r="B486"/>
  <c r="X486" s="1"/>
  <c r="B487"/>
  <c r="X487" s="1"/>
  <c r="B488"/>
  <c r="X488" s="1"/>
  <c r="B489"/>
  <c r="X489" s="1"/>
  <c r="B490"/>
  <c r="X490" s="1"/>
  <c r="B491"/>
  <c r="X491" s="1"/>
  <c r="B492"/>
  <c r="X492" s="1"/>
  <c r="B493"/>
  <c r="X493" s="1"/>
  <c r="B494"/>
  <c r="X494" s="1"/>
  <c r="B495"/>
  <c r="X495" s="1"/>
  <c r="B496"/>
  <c r="X496" s="1"/>
  <c r="B497"/>
  <c r="X497" s="1"/>
  <c r="B498"/>
  <c r="X498" s="1"/>
  <c r="B499"/>
  <c r="X499" s="1"/>
  <c r="B500"/>
  <c r="X500" s="1"/>
  <c r="B501"/>
  <c r="X501" s="1"/>
  <c r="B502"/>
  <c r="X502" s="1"/>
  <c r="B505"/>
  <c r="X505" s="1"/>
  <c r="B506"/>
  <c r="X506" s="1"/>
  <c r="B507"/>
  <c r="X507" s="1"/>
  <c r="B508"/>
  <c r="X508" s="1"/>
  <c r="B509"/>
  <c r="X509" s="1"/>
  <c r="B510"/>
  <c r="X510" s="1"/>
  <c r="B511"/>
  <c r="X511" s="1"/>
  <c r="B512"/>
  <c r="X512" s="1"/>
  <c r="B513"/>
  <c r="X513" s="1"/>
  <c r="B516"/>
  <c r="X516" s="1"/>
  <c r="B517"/>
  <c r="X517" s="1"/>
  <c r="B518"/>
  <c r="X518" s="1"/>
  <c r="B519"/>
  <c r="X519" s="1"/>
  <c r="B520"/>
  <c r="X520" s="1"/>
  <c r="B523"/>
  <c r="X523" s="1"/>
  <c r="B524"/>
  <c r="X524" s="1"/>
  <c r="B528"/>
  <c r="X528" s="1"/>
  <c r="B529"/>
  <c r="X529" s="1"/>
  <c r="B535"/>
  <c r="X535" s="1"/>
  <c r="B536"/>
  <c r="X536" s="1"/>
  <c r="B537"/>
  <c r="X537" s="1"/>
  <c r="B538"/>
  <c r="X538" s="1"/>
  <c r="B539"/>
  <c r="X539" s="1"/>
  <c r="B540"/>
  <c r="X540" s="1"/>
  <c r="B541"/>
  <c r="X541" s="1"/>
  <c r="B542"/>
  <c r="X542" s="1"/>
  <c r="B543"/>
  <c r="X543" s="1"/>
  <c r="B544"/>
  <c r="X544" s="1"/>
  <c r="B551"/>
  <c r="X551" s="1"/>
  <c r="B552"/>
  <c r="X552" s="1"/>
  <c r="B553"/>
  <c r="X553" s="1"/>
  <c r="B554"/>
  <c r="X554" s="1"/>
  <c r="B555"/>
  <c r="X555" s="1"/>
  <c r="B556"/>
  <c r="X556" s="1"/>
  <c r="B557"/>
  <c r="X557" s="1"/>
  <c r="B558"/>
  <c r="X558" s="1"/>
  <c r="B559"/>
  <c r="X559" s="1"/>
  <c r="B560"/>
  <c r="X560" s="1"/>
  <c r="B561"/>
  <c r="X561" s="1"/>
  <c r="B562"/>
  <c r="X562" s="1"/>
  <c r="B563"/>
  <c r="X563" s="1"/>
  <c r="X576" l="1"/>
  <c r="A576"/>
  <c r="U576"/>
  <c r="S576"/>
  <c r="T563"/>
  <c r="U562"/>
  <c r="S562"/>
  <c r="T561"/>
  <c r="U560"/>
  <c r="S560"/>
  <c r="T559"/>
  <c r="U558"/>
  <c r="S558"/>
  <c r="T557"/>
  <c r="U556"/>
  <c r="S556"/>
  <c r="T555"/>
  <c r="U554"/>
  <c r="S554"/>
  <c r="T553"/>
  <c r="U552"/>
  <c r="S552"/>
  <c r="T551"/>
  <c r="U544"/>
  <c r="S544"/>
  <c r="T543"/>
  <c r="U542"/>
  <c r="S542"/>
  <c r="T541"/>
  <c r="U540"/>
  <c r="S540"/>
  <c r="T539"/>
  <c r="U538"/>
  <c r="S538"/>
  <c r="T537"/>
  <c r="U536"/>
  <c r="S536"/>
  <c r="T535"/>
  <c r="U534"/>
  <c r="S534"/>
  <c r="T531"/>
  <c r="U530"/>
  <c r="S530"/>
  <c r="T529"/>
  <c r="U528"/>
  <c r="S528"/>
  <c r="T527"/>
  <c r="U526"/>
  <c r="S526"/>
  <c r="T525"/>
  <c r="U524"/>
  <c r="S524"/>
  <c r="T523"/>
  <c r="U522"/>
  <c r="S522"/>
  <c r="T521"/>
  <c r="U520"/>
  <c r="S520"/>
  <c r="T519"/>
  <c r="U518"/>
  <c r="S518"/>
  <c r="T517"/>
  <c r="U516"/>
  <c r="S516"/>
  <c r="T513"/>
  <c r="U512"/>
  <c r="S512"/>
  <c r="T511"/>
  <c r="U510"/>
  <c r="S510"/>
  <c r="T509"/>
  <c r="U508"/>
  <c r="S508"/>
  <c r="T507"/>
  <c r="U506"/>
  <c r="S506"/>
  <c r="T505"/>
  <c r="U502"/>
  <c r="S502"/>
  <c r="T501"/>
  <c r="U500"/>
  <c r="S500"/>
  <c r="T499"/>
  <c r="U498"/>
  <c r="S498"/>
  <c r="T497"/>
  <c r="U496"/>
  <c r="S496"/>
  <c r="T495"/>
  <c r="U494"/>
  <c r="S494"/>
  <c r="T493"/>
  <c r="U492"/>
  <c r="S492"/>
  <c r="T491"/>
  <c r="U490"/>
  <c r="S490"/>
  <c r="T489"/>
  <c r="U488"/>
  <c r="S488"/>
  <c r="T487"/>
  <c r="U486"/>
  <c r="S486"/>
  <c r="T485"/>
  <c r="U484"/>
  <c r="S484"/>
  <c r="T483"/>
  <c r="U482"/>
  <c r="S482"/>
  <c r="T481"/>
  <c r="U480"/>
  <c r="S480"/>
  <c r="T479"/>
  <c r="U476"/>
  <c r="S476"/>
  <c r="T475"/>
  <c r="U474"/>
  <c r="S474"/>
  <c r="T473"/>
  <c r="U472"/>
  <c r="S472"/>
  <c r="T471"/>
  <c r="U470"/>
  <c r="S470"/>
  <c r="T469"/>
  <c r="U468"/>
  <c r="S468"/>
  <c r="T467"/>
  <c r="U466"/>
  <c r="S466"/>
  <c r="T465"/>
  <c r="U464"/>
  <c r="S464"/>
  <c r="T463"/>
  <c r="U462"/>
  <c r="S462"/>
  <c r="T461"/>
  <c r="U460"/>
  <c r="S460"/>
  <c r="T459"/>
  <c r="U458"/>
  <c r="S458"/>
  <c r="T457"/>
  <c r="U456"/>
  <c r="S456"/>
  <c r="T455"/>
  <c r="U454"/>
  <c r="S454"/>
  <c r="T453"/>
  <c r="U452"/>
  <c r="S452"/>
  <c r="T451"/>
  <c r="U450"/>
  <c r="S450"/>
  <c r="T576"/>
  <c r="U563"/>
  <c r="S563"/>
  <c r="T562"/>
  <c r="U561"/>
  <c r="S561"/>
  <c r="T560"/>
  <c r="U559"/>
  <c r="S559"/>
  <c r="T558"/>
  <c r="U557"/>
  <c r="S557"/>
  <c r="T556"/>
  <c r="U555"/>
  <c r="S555"/>
  <c r="T554"/>
  <c r="U553"/>
  <c r="S553"/>
  <c r="T552"/>
  <c r="U551"/>
  <c r="S551"/>
  <c r="T544"/>
  <c r="U543"/>
  <c r="S543"/>
  <c r="T542"/>
  <c r="U541"/>
  <c r="S541"/>
  <c r="T540"/>
  <c r="U539"/>
  <c r="S539"/>
  <c r="T538"/>
  <c r="U537"/>
  <c r="S537"/>
  <c r="T536"/>
  <c r="U535"/>
  <c r="S535"/>
  <c r="T534"/>
  <c r="U531"/>
  <c r="S531"/>
  <c r="T530"/>
  <c r="U529"/>
  <c r="S529"/>
  <c r="T528"/>
  <c r="U527"/>
  <c r="S527"/>
  <c r="T526"/>
  <c r="U525"/>
  <c r="S525"/>
  <c r="T524"/>
  <c r="U523"/>
  <c r="S523"/>
  <c r="T522"/>
  <c r="U521"/>
  <c r="S521"/>
  <c r="T520"/>
  <c r="U519"/>
  <c r="S519"/>
  <c r="T518"/>
  <c r="U517"/>
  <c r="S517"/>
  <c r="T516"/>
  <c r="U513"/>
  <c r="S513"/>
  <c r="T512"/>
  <c r="U511"/>
  <c r="S511"/>
  <c r="T510"/>
  <c r="U509"/>
  <c r="S509"/>
  <c r="T508"/>
  <c r="U507"/>
  <c r="S507"/>
  <c r="T506"/>
  <c r="U505"/>
  <c r="S505"/>
  <c r="T502"/>
  <c r="U501"/>
  <c r="S501"/>
  <c r="T500"/>
  <c r="U499"/>
  <c r="S499"/>
  <c r="T498"/>
  <c r="U497"/>
  <c r="S497"/>
  <c r="T496"/>
  <c r="U495"/>
  <c r="S495"/>
  <c r="T494"/>
  <c r="U493"/>
  <c r="S493"/>
  <c r="T492"/>
  <c r="U491"/>
  <c r="S491"/>
  <c r="T490"/>
  <c r="U489"/>
  <c r="S489"/>
  <c r="T488"/>
  <c r="U487"/>
  <c r="S487"/>
  <c r="T486"/>
  <c r="U485"/>
  <c r="S485"/>
  <c r="T484"/>
  <c r="U483"/>
  <c r="S483"/>
  <c r="T482"/>
  <c r="U481"/>
  <c r="S481"/>
  <c r="T480"/>
  <c r="U479"/>
  <c r="S479"/>
  <c r="T476"/>
  <c r="U475"/>
  <c r="S475"/>
  <c r="T474"/>
  <c r="U473"/>
  <c r="S473"/>
  <c r="T472"/>
  <c r="U471"/>
  <c r="S471"/>
  <c r="T470"/>
  <c r="U469"/>
  <c r="S469"/>
  <c r="T468"/>
  <c r="U467"/>
  <c r="S467"/>
  <c r="T466"/>
  <c r="U465"/>
  <c r="S465"/>
  <c r="T464"/>
  <c r="U463"/>
  <c r="S463"/>
  <c r="T462"/>
  <c r="U461"/>
  <c r="S461"/>
  <c r="T460"/>
  <c r="U459"/>
  <c r="S459"/>
  <c r="T458"/>
  <c r="U457"/>
  <c r="S457"/>
  <c r="T456"/>
  <c r="U455"/>
  <c r="S455"/>
  <c r="T454"/>
  <c r="U453"/>
  <c r="S453"/>
  <c r="T452"/>
  <c r="U451"/>
  <c r="S451"/>
  <c r="T450"/>
  <c r="D86" i="44"/>
  <c r="A73" i="48" a="1"/>
  <c r="A73" s="1"/>
  <c r="I73" s="1"/>
  <c r="A74" a="1"/>
  <c r="A74" s="1"/>
  <c r="I16" i="34"/>
  <c r="B16"/>
  <c r="AK10" i="48"/>
  <c r="AJ10"/>
  <c r="AI10"/>
  <c r="AH10"/>
  <c r="F66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263" i="51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271" i="50"/>
  <c r="AW263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162" i="49"/>
  <c r="AW154"/>
  <c r="AV154"/>
  <c r="AU154"/>
  <c r="AT154"/>
  <c r="AS154"/>
  <c r="AR154"/>
  <c r="AQ154"/>
  <c r="AP154"/>
  <c r="AO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X154"/>
  <c r="W154"/>
  <c r="V154"/>
  <c r="U154"/>
  <c r="T154"/>
  <c r="S154"/>
  <c r="R154"/>
  <c r="Q154"/>
  <c r="P154"/>
  <c r="O154"/>
  <c r="N154"/>
  <c r="M154"/>
  <c r="L154"/>
  <c r="K154"/>
  <c r="J154"/>
  <c r="A154" a="1"/>
  <c r="A154" s="1"/>
  <c r="I154" s="1"/>
  <c r="AW153"/>
  <c r="AU153"/>
  <c r="AT153"/>
  <c r="AR153"/>
  <c r="AQ153"/>
  <c r="AP153"/>
  <c r="AO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X153"/>
  <c r="W153"/>
  <c r="V153"/>
  <c r="U153"/>
  <c r="T153"/>
  <c r="S153"/>
  <c r="R153"/>
  <c r="Q153"/>
  <c r="P153"/>
  <c r="O153"/>
  <c r="N153"/>
  <c r="M153"/>
  <c r="L153"/>
  <c r="K153"/>
  <c r="J153"/>
  <c r="D153"/>
  <c r="AV152"/>
  <c r="AU152"/>
  <c r="AT152"/>
  <c r="AS152"/>
  <c r="AR152"/>
  <c r="AQ152"/>
  <c r="AO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X152"/>
  <c r="W152"/>
  <c r="V152"/>
  <c r="U152"/>
  <c r="T152"/>
  <c r="S152"/>
  <c r="R152"/>
  <c r="Q152"/>
  <c r="P152"/>
  <c r="O152"/>
  <c r="N152"/>
  <c r="M152"/>
  <c r="L152"/>
  <c r="K152"/>
  <c r="J152"/>
  <c r="D152"/>
  <c r="AV151"/>
  <c r="AU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Y151"/>
  <c r="X151"/>
  <c r="W151"/>
  <c r="V151"/>
  <c r="U151"/>
  <c r="T151"/>
  <c r="S151"/>
  <c r="R151"/>
  <c r="Q151"/>
  <c r="P151"/>
  <c r="O151"/>
  <c r="N151"/>
  <c r="M151"/>
  <c r="L151"/>
  <c r="K151"/>
  <c r="J151"/>
  <c r="D151"/>
  <c r="AW150"/>
  <c r="AV150"/>
  <c r="AU150"/>
  <c r="AT150"/>
  <c r="AS150"/>
  <c r="AR150"/>
  <c r="AQ150"/>
  <c r="AP150"/>
  <c r="AO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X150"/>
  <c r="W150"/>
  <c r="V150"/>
  <c r="U150"/>
  <c r="T150"/>
  <c r="S150"/>
  <c r="R150"/>
  <c r="Q150"/>
  <c r="P150"/>
  <c r="O150"/>
  <c r="N150"/>
  <c r="M150"/>
  <c r="L150"/>
  <c r="K150"/>
  <c r="J150"/>
  <c r="D150"/>
  <c r="AW149"/>
  <c r="AU149"/>
  <c r="AT149"/>
  <c r="AS149"/>
  <c r="AR149"/>
  <c r="AQ149"/>
  <c r="AP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X149"/>
  <c r="W149"/>
  <c r="V149"/>
  <c r="U149"/>
  <c r="T149"/>
  <c r="S149"/>
  <c r="R149"/>
  <c r="Q149"/>
  <c r="P149"/>
  <c r="O149"/>
  <c r="N149"/>
  <c r="M149"/>
  <c r="L149"/>
  <c r="K149"/>
  <c r="J149"/>
  <c r="D149"/>
  <c r="AW148"/>
  <c r="AU148"/>
  <c r="AT148"/>
  <c r="AS148"/>
  <c r="AR148"/>
  <c r="AQ148"/>
  <c r="AP148"/>
  <c r="AO148"/>
  <c r="AN148"/>
  <c r="AL148"/>
  <c r="AK148"/>
  <c r="AJ148"/>
  <c r="AI148"/>
  <c r="AH148"/>
  <c r="AG148"/>
  <c r="AF148"/>
  <c r="AE148"/>
  <c r="AD148"/>
  <c r="AC148"/>
  <c r="AB148"/>
  <c r="AA148"/>
  <c r="Z148"/>
  <c r="Y148"/>
  <c r="X148"/>
  <c r="W148"/>
  <c r="V148"/>
  <c r="U148"/>
  <c r="T148"/>
  <c r="S148"/>
  <c r="Q148"/>
  <c r="P148"/>
  <c r="O148"/>
  <c r="N148"/>
  <c r="M148"/>
  <c r="L148"/>
  <c r="K148"/>
  <c r="J148"/>
  <c r="D148"/>
  <c r="A10" a="1"/>
  <c r="A10" s="1"/>
  <c r="AV81" i="48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AW72"/>
  <c r="AU72"/>
  <c r="AT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D72"/>
  <c r="AV71"/>
  <c r="AU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D71"/>
  <c r="AV70"/>
  <c r="AU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D70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D69"/>
  <c r="AW68"/>
  <c r="AU68"/>
  <c r="AT68"/>
  <c r="AS68"/>
  <c r="AR68"/>
  <c r="AQ68"/>
  <c r="AP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D68"/>
  <c r="AW67"/>
  <c r="AU67"/>
  <c r="AT67"/>
  <c r="AS67"/>
  <c r="AR67"/>
  <c r="AQ67"/>
  <c r="AP67"/>
  <c r="AO67"/>
  <c r="AN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Q67"/>
  <c r="P67"/>
  <c r="O67"/>
  <c r="N67"/>
  <c r="M67"/>
  <c r="L67"/>
  <c r="K67"/>
  <c r="J67"/>
  <c r="D67"/>
  <c r="AW66"/>
  <c r="AV66"/>
  <c r="AU66"/>
  <c r="AT66"/>
  <c r="AS66"/>
  <c r="AR66"/>
  <c r="AQ66"/>
  <c r="AP66"/>
  <c r="AO66"/>
  <c r="AN66"/>
  <c r="AM66"/>
  <c r="AL66"/>
  <c r="AK66"/>
  <c r="AJ66"/>
  <c r="AG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AH66"/>
  <c r="D66"/>
  <c r="A10" a="1"/>
  <c r="A10" s="1"/>
  <c r="W7" i="34"/>
  <c r="W549" l="1"/>
  <c r="W604"/>
  <c r="W550"/>
  <c r="W13"/>
  <c r="W15"/>
  <c r="W17"/>
  <c r="W19"/>
  <c r="W21"/>
  <c r="W23"/>
  <c r="W25"/>
  <c r="W27"/>
  <c r="W29"/>
  <c r="W31"/>
  <c r="W33"/>
  <c r="W35"/>
  <c r="W37"/>
  <c r="W39"/>
  <c r="W41"/>
  <c r="W43"/>
  <c r="W45"/>
  <c r="W47"/>
  <c r="W49"/>
  <c r="W51"/>
  <c r="W53"/>
  <c r="W55"/>
  <c r="W57"/>
  <c r="W59"/>
  <c r="W61"/>
  <c r="W63"/>
  <c r="W65"/>
  <c r="W67"/>
  <c r="W69"/>
  <c r="W71"/>
  <c r="W73"/>
  <c r="W75"/>
  <c r="W77"/>
  <c r="W79"/>
  <c r="W81"/>
  <c r="W83"/>
  <c r="W85"/>
  <c r="W87"/>
  <c r="W89"/>
  <c r="W91"/>
  <c r="W93"/>
  <c r="W95"/>
  <c r="W97"/>
  <c r="W99"/>
  <c r="W101"/>
  <c r="W103"/>
  <c r="W105"/>
  <c r="W107"/>
  <c r="W109"/>
  <c r="W111"/>
  <c r="W113"/>
  <c r="W115"/>
  <c r="W117"/>
  <c r="W119"/>
  <c r="W121"/>
  <c r="W123"/>
  <c r="W125"/>
  <c r="W127"/>
  <c r="W129"/>
  <c r="W131"/>
  <c r="W133"/>
  <c r="W135"/>
  <c r="W137"/>
  <c r="W139"/>
  <c r="W141"/>
  <c r="W143"/>
  <c r="W145"/>
  <c r="W147"/>
  <c r="W149"/>
  <c r="W151"/>
  <c r="W153"/>
  <c r="W155"/>
  <c r="W157"/>
  <c r="W159"/>
  <c r="W161"/>
  <c r="W163"/>
  <c r="W165"/>
  <c r="W167"/>
  <c r="W169"/>
  <c r="W171"/>
  <c r="W173"/>
  <c r="W175"/>
  <c r="W177"/>
  <c r="W179"/>
  <c r="W181"/>
  <c r="W183"/>
  <c r="W185"/>
  <c r="W187"/>
  <c r="W189"/>
  <c r="W191"/>
  <c r="W193"/>
  <c r="W195"/>
  <c r="W197"/>
  <c r="W199"/>
  <c r="W201"/>
  <c r="W203"/>
  <c r="W205"/>
  <c r="W207"/>
  <c r="W209"/>
  <c r="W211"/>
  <c r="W213"/>
  <c r="W215"/>
  <c r="W217"/>
  <c r="W219"/>
  <c r="W221"/>
  <c r="W223"/>
  <c r="W225"/>
  <c r="W227"/>
  <c r="W229"/>
  <c r="W231"/>
  <c r="W233"/>
  <c r="W235"/>
  <c r="W237"/>
  <c r="W239"/>
  <c r="W241"/>
  <c r="W243"/>
  <c r="W245"/>
  <c r="W247"/>
  <c r="W249"/>
  <c r="W251"/>
  <c r="W253"/>
  <c r="W255"/>
  <c r="W257"/>
  <c r="W259"/>
  <c r="W261"/>
  <c r="W263"/>
  <c r="W265"/>
  <c r="W267"/>
  <c r="W269"/>
  <c r="W271"/>
  <c r="W273"/>
  <c r="W275"/>
  <c r="W277"/>
  <c r="W279"/>
  <c r="W281"/>
  <c r="W283"/>
  <c r="W285"/>
  <c r="W287"/>
  <c r="W289"/>
  <c r="W291"/>
  <c r="W293"/>
  <c r="W295"/>
  <c r="W297"/>
  <c r="W299"/>
  <c r="W301"/>
  <c r="W303"/>
  <c r="W305"/>
  <c r="W307"/>
  <c r="W309"/>
  <c r="W311"/>
  <c r="W313"/>
  <c r="W315"/>
  <c r="W317"/>
  <c r="W319"/>
  <c r="W321"/>
  <c r="W323"/>
  <c r="W325"/>
  <c r="W327"/>
  <c r="W329"/>
  <c r="W331"/>
  <c r="W333"/>
  <c r="W335"/>
  <c r="W337"/>
  <c r="W339"/>
  <c r="W341"/>
  <c r="W343"/>
  <c r="W345"/>
  <c r="W347"/>
  <c r="W349"/>
  <c r="W351"/>
  <c r="W353"/>
  <c r="W355"/>
  <c r="W357"/>
  <c r="W359"/>
  <c r="W361"/>
  <c r="W363"/>
  <c r="W365"/>
  <c r="W367"/>
  <c r="W369"/>
  <c r="W371"/>
  <c r="W373"/>
  <c r="W375"/>
  <c r="W377"/>
  <c r="W379"/>
  <c r="W381"/>
  <c r="W383"/>
  <c r="W385"/>
  <c r="W387"/>
  <c r="W389"/>
  <c r="W391"/>
  <c r="W393"/>
  <c r="W395"/>
  <c r="W397"/>
  <c r="W399"/>
  <c r="W401"/>
  <c r="W403"/>
  <c r="W405"/>
  <c r="W407"/>
  <c r="W409"/>
  <c r="W411"/>
  <c r="W413"/>
  <c r="W415"/>
  <c r="W417"/>
  <c r="W419"/>
  <c r="W421"/>
  <c r="W423"/>
  <c r="W425"/>
  <c r="W427"/>
  <c r="W429"/>
  <c r="W431"/>
  <c r="W433"/>
  <c r="W435"/>
  <c r="W437"/>
  <c r="W439"/>
  <c r="W441"/>
  <c r="W443"/>
  <c r="W445"/>
  <c r="W447"/>
  <c r="W449"/>
  <c r="W451"/>
  <c r="W453"/>
  <c r="W455"/>
  <c r="W457"/>
  <c r="W459"/>
  <c r="W461"/>
  <c r="W463"/>
  <c r="W465"/>
  <c r="W467"/>
  <c r="W469"/>
  <c r="W471"/>
  <c r="W473"/>
  <c r="W475"/>
  <c r="W477"/>
  <c r="W479"/>
  <c r="W481"/>
  <c r="W483"/>
  <c r="W485"/>
  <c r="W487"/>
  <c r="W489"/>
  <c r="W491"/>
  <c r="W493"/>
  <c r="W495"/>
  <c r="W497"/>
  <c r="W499"/>
  <c r="W501"/>
  <c r="W503"/>
  <c r="W505"/>
  <c r="W507"/>
  <c r="W509"/>
  <c r="W511"/>
  <c r="W513"/>
  <c r="W515"/>
  <c r="W517"/>
  <c r="W519"/>
  <c r="W521"/>
  <c r="W12"/>
  <c r="W14"/>
  <c r="W16"/>
  <c r="W18"/>
  <c r="W20"/>
  <c r="W22"/>
  <c r="W24"/>
  <c r="W26"/>
  <c r="W28"/>
  <c r="W30"/>
  <c r="W32"/>
  <c r="W34"/>
  <c r="W36"/>
  <c r="W38"/>
  <c r="W40"/>
  <c r="W42"/>
  <c r="W44"/>
  <c r="W46"/>
  <c r="W48"/>
  <c r="W50"/>
  <c r="W52"/>
  <c r="W54"/>
  <c r="W56"/>
  <c r="W58"/>
  <c r="W60"/>
  <c r="W62"/>
  <c r="W64"/>
  <c r="W66"/>
  <c r="W68"/>
  <c r="W70"/>
  <c r="W72"/>
  <c r="W74"/>
  <c r="W76"/>
  <c r="W78"/>
  <c r="W80"/>
  <c r="W82"/>
  <c r="W84"/>
  <c r="W86"/>
  <c r="W88"/>
  <c r="W90"/>
  <c r="W92"/>
  <c r="W94"/>
  <c r="W96"/>
  <c r="W98"/>
  <c r="W100"/>
  <c r="W102"/>
  <c r="W104"/>
  <c r="W106"/>
  <c r="W108"/>
  <c r="W110"/>
  <c r="W112"/>
  <c r="W114"/>
  <c r="W116"/>
  <c r="W118"/>
  <c r="W120"/>
  <c r="W122"/>
  <c r="W124"/>
  <c r="W126"/>
  <c r="W128"/>
  <c r="W130"/>
  <c r="W132"/>
  <c r="W134"/>
  <c r="W136"/>
  <c r="W138"/>
  <c r="W140"/>
  <c r="W142"/>
  <c r="W144"/>
  <c r="W146"/>
  <c r="W148"/>
  <c r="W150"/>
  <c r="W152"/>
  <c r="W154"/>
  <c r="W156"/>
  <c r="W158"/>
  <c r="W160"/>
  <c r="W162"/>
  <c r="W164"/>
  <c r="W166"/>
  <c r="W168"/>
  <c r="W170"/>
  <c r="W172"/>
  <c r="W174"/>
  <c r="W176"/>
  <c r="W178"/>
  <c r="W180"/>
  <c r="W182"/>
  <c r="W184"/>
  <c r="W186"/>
  <c r="W188"/>
  <c r="W190"/>
  <c r="W192"/>
  <c r="W194"/>
  <c r="W196"/>
  <c r="W198"/>
  <c r="W200"/>
  <c r="W202"/>
  <c r="W204"/>
  <c r="W206"/>
  <c r="W208"/>
  <c r="W210"/>
  <c r="W212"/>
  <c r="W214"/>
  <c r="W216"/>
  <c r="W218"/>
  <c r="W220"/>
  <c r="W222"/>
  <c r="W224"/>
  <c r="W226"/>
  <c r="W228"/>
  <c r="W230"/>
  <c r="W232"/>
  <c r="W234"/>
  <c r="W236"/>
  <c r="W238"/>
  <c r="W240"/>
  <c r="W242"/>
  <c r="W244"/>
  <c r="W246"/>
  <c r="W248"/>
  <c r="W250"/>
  <c r="W252"/>
  <c r="W254"/>
  <c r="W256"/>
  <c r="W258"/>
  <c r="W260"/>
  <c r="W262"/>
  <c r="W264"/>
  <c r="W266"/>
  <c r="W268"/>
  <c r="W270"/>
  <c r="W272"/>
  <c r="W274"/>
  <c r="W276"/>
  <c r="W278"/>
  <c r="W280"/>
  <c r="W282"/>
  <c r="W284"/>
  <c r="W286"/>
  <c r="W288"/>
  <c r="W290"/>
  <c r="W292"/>
  <c r="W294"/>
  <c r="W296"/>
  <c r="W298"/>
  <c r="W300"/>
  <c r="W302"/>
  <c r="W304"/>
  <c r="W306"/>
  <c r="W308"/>
  <c r="W310"/>
  <c r="W312"/>
  <c r="W314"/>
  <c r="W316"/>
  <c r="W318"/>
  <c r="W320"/>
  <c r="W322"/>
  <c r="W324"/>
  <c r="W326"/>
  <c r="W328"/>
  <c r="W330"/>
  <c r="W332"/>
  <c r="W334"/>
  <c r="W336"/>
  <c r="W338"/>
  <c r="W340"/>
  <c r="W342"/>
  <c r="W344"/>
  <c r="W346"/>
  <c r="W348"/>
  <c r="W350"/>
  <c r="W352"/>
  <c r="W354"/>
  <c r="W356"/>
  <c r="W358"/>
  <c r="W360"/>
  <c r="W362"/>
  <c r="W364"/>
  <c r="W366"/>
  <c r="W368"/>
  <c r="W370"/>
  <c r="W372"/>
  <c r="W374"/>
  <c r="W376"/>
  <c r="W378"/>
  <c r="W380"/>
  <c r="W382"/>
  <c r="W384"/>
  <c r="W386"/>
  <c r="W388"/>
  <c r="W390"/>
  <c r="W392"/>
  <c r="W394"/>
  <c r="W396"/>
  <c r="W398"/>
  <c r="W400"/>
  <c r="W402"/>
  <c r="W404"/>
  <c r="W406"/>
  <c r="W408"/>
  <c r="W410"/>
  <c r="W412"/>
  <c r="W414"/>
  <c r="W416"/>
  <c r="W418"/>
  <c r="W420"/>
  <c r="W422"/>
  <c r="W424"/>
  <c r="W426"/>
  <c r="W428"/>
  <c r="W430"/>
  <c r="W432"/>
  <c r="W434"/>
  <c r="W436"/>
  <c r="W438"/>
  <c r="W440"/>
  <c r="W442"/>
  <c r="W444"/>
  <c r="W446"/>
  <c r="W448"/>
  <c r="W450"/>
  <c r="W452"/>
  <c r="W454"/>
  <c r="W456"/>
  <c r="W458"/>
  <c r="W460"/>
  <c r="W462"/>
  <c r="W464"/>
  <c r="W466"/>
  <c r="W468"/>
  <c r="W470"/>
  <c r="W472"/>
  <c r="W474"/>
  <c r="W476"/>
  <c r="W478"/>
  <c r="W480"/>
  <c r="W482"/>
  <c r="W484"/>
  <c r="W486"/>
  <c r="W488"/>
  <c r="W490"/>
  <c r="W492"/>
  <c r="W494"/>
  <c r="W496"/>
  <c r="W498"/>
  <c r="W500"/>
  <c r="W502"/>
  <c r="W504"/>
  <c r="W506"/>
  <c r="W508"/>
  <c r="W510"/>
  <c r="W512"/>
  <c r="W514"/>
  <c r="W516"/>
  <c r="W518"/>
  <c r="W520"/>
  <c r="W522"/>
  <c r="W524"/>
  <c r="W526"/>
  <c r="W528"/>
  <c r="W530"/>
  <c r="W532"/>
  <c r="W534"/>
  <c r="W536"/>
  <c r="W538"/>
  <c r="W540"/>
  <c r="W542"/>
  <c r="W544"/>
  <c r="W546"/>
  <c r="W548"/>
  <c r="W552"/>
  <c r="W554"/>
  <c r="W556"/>
  <c r="W558"/>
  <c r="W560"/>
  <c r="W562"/>
  <c r="W564"/>
  <c r="W566"/>
  <c r="W568"/>
  <c r="W570"/>
  <c r="W572"/>
  <c r="W574"/>
  <c r="W576"/>
  <c r="W580"/>
  <c r="W582"/>
  <c r="W584"/>
  <c r="W586"/>
  <c r="W588"/>
  <c r="W592"/>
  <c r="W596"/>
  <c r="W601"/>
  <c r="W603"/>
  <c r="W598"/>
  <c r="W590"/>
  <c r="W594"/>
  <c r="W578"/>
  <c r="W605"/>
  <c r="W607"/>
  <c r="W609"/>
  <c r="W611"/>
  <c r="W613"/>
  <c r="W615"/>
  <c r="W617"/>
  <c r="W619"/>
  <c r="W621"/>
  <c r="W623"/>
  <c r="W625"/>
  <c r="W627"/>
  <c r="W629"/>
  <c r="W631"/>
  <c r="W633"/>
  <c r="W635"/>
  <c r="W637"/>
  <c r="W639"/>
  <c r="W641"/>
  <c r="W643"/>
  <c r="W645"/>
  <c r="W647"/>
  <c r="W649"/>
  <c r="W651"/>
  <c r="W653"/>
  <c r="W655"/>
  <c r="W657"/>
  <c r="W659"/>
  <c r="W661"/>
  <c r="W663"/>
  <c r="W665"/>
  <c r="W667"/>
  <c r="W669"/>
  <c r="W523"/>
  <c r="W525"/>
  <c r="W527"/>
  <c r="W529"/>
  <c r="W531"/>
  <c r="W533"/>
  <c r="W535"/>
  <c r="W537"/>
  <c r="W539"/>
  <c r="W541"/>
  <c r="W543"/>
  <c r="W545"/>
  <c r="W547"/>
  <c r="W551"/>
  <c r="W553"/>
  <c r="W555"/>
  <c r="W557"/>
  <c r="W559"/>
  <c r="W561"/>
  <c r="W563"/>
  <c r="W565"/>
  <c r="W567"/>
  <c r="W569"/>
  <c r="W571"/>
  <c r="W573"/>
  <c r="W575"/>
  <c r="W579"/>
  <c r="W581"/>
  <c r="W583"/>
  <c r="W585"/>
  <c r="W587"/>
  <c r="W591"/>
  <c r="W595"/>
  <c r="W600"/>
  <c r="W602"/>
  <c r="W597"/>
  <c r="W589"/>
  <c r="W593"/>
  <c r="W577"/>
  <c r="W606"/>
  <c r="W608"/>
  <c r="W610"/>
  <c r="W612"/>
  <c r="W614"/>
  <c r="W616"/>
  <c r="W618"/>
  <c r="W620"/>
  <c r="W622"/>
  <c r="W624"/>
  <c r="W626"/>
  <c r="W628"/>
  <c r="W630"/>
  <c r="W632"/>
  <c r="W634"/>
  <c r="W636"/>
  <c r="W638"/>
  <c r="W640"/>
  <c r="W642"/>
  <c r="W644"/>
  <c r="W646"/>
  <c r="W648"/>
  <c r="W650"/>
  <c r="W652"/>
  <c r="W654"/>
  <c r="W656"/>
  <c r="W658"/>
  <c r="W660"/>
  <c r="W662"/>
  <c r="W664"/>
  <c r="W666"/>
  <c r="W668"/>
  <c r="T16"/>
  <c r="S16"/>
  <c r="U16"/>
  <c r="AI66" i="48"/>
  <c r="AF66"/>
  <c r="W10" i="34"/>
  <c r="W11"/>
  <c r="A15" i="47" l="1"/>
  <c r="AV67" i="48"/>
  <c r="AV257" i="51"/>
  <c r="AV257" i="50"/>
  <c r="AV148" i="49"/>
  <c r="D16" i="47"/>
  <c r="A17"/>
  <c r="E17"/>
  <c r="B18"/>
  <c r="F18"/>
  <c r="D20"/>
  <c r="E21"/>
  <c r="B22"/>
  <c r="F22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F19"/>
  <c r="C20"/>
  <c r="G20"/>
  <c r="D21"/>
  <c r="A22"/>
  <c r="E22"/>
  <c r="B23"/>
  <c r="F23"/>
  <c r="G24"/>
  <c r="D25"/>
  <c r="A26"/>
  <c r="E26"/>
  <c r="B27"/>
  <c r="F27"/>
  <c r="C28"/>
  <c r="G28"/>
  <c r="D29"/>
  <c r="A30"/>
  <c r="E30"/>
  <c r="B31"/>
  <c r="F31"/>
  <c r="C32"/>
  <c r="G32"/>
  <c r="B16"/>
  <c r="G17"/>
  <c r="D18"/>
  <c r="A19"/>
  <c r="E19"/>
  <c r="B20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C18"/>
  <c r="D19"/>
  <c r="A20"/>
  <c r="E20"/>
  <c r="B21"/>
  <c r="F21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E15"/>
  <c r="I14" l="1"/>
  <c r="H14"/>
  <c r="E8"/>
  <c r="V11" i="34" l="1"/>
  <c r="V10"/>
  <c r="H15" i="46"/>
  <c r="G15"/>
  <c r="B17" l="1"/>
  <c r="A16"/>
  <c r="H16"/>
  <c r="G16"/>
  <c r="G17"/>
  <c r="E17"/>
  <c r="C17"/>
  <c r="A17"/>
  <c r="B16"/>
  <c r="D16"/>
  <c r="F16" s="1"/>
  <c r="E16"/>
  <c r="H17"/>
  <c r="D17"/>
  <c r="F17" s="1"/>
  <c r="G9"/>
  <c r="G24" l="1"/>
  <c r="A23"/>
  <c r="G19"/>
  <c r="H19"/>
  <c r="F19" i="45"/>
  <c r="E19"/>
  <c r="H20" i="46" l="1"/>
  <c r="G20"/>
  <c r="A6" i="44"/>
  <c r="J9"/>
  <c r="I9"/>
  <c r="E81"/>
  <c r="B216" i="34"/>
  <c r="X216" s="1"/>
  <c r="B217"/>
  <c r="X217" s="1"/>
  <c r="B218"/>
  <c r="X218" s="1"/>
  <c r="B219"/>
  <c r="X219" s="1"/>
  <c r="B220"/>
  <c r="X220" s="1"/>
  <c r="B221"/>
  <c r="X221" s="1"/>
  <c r="B222"/>
  <c r="X222" s="1"/>
  <c r="B223"/>
  <c r="X223" s="1"/>
  <c r="B224"/>
  <c r="X224" s="1"/>
  <c r="B225"/>
  <c r="X225" s="1"/>
  <c r="B226"/>
  <c r="X226" s="1"/>
  <c r="B227"/>
  <c r="X227" s="1"/>
  <c r="B228"/>
  <c r="X228" s="1"/>
  <c r="B229"/>
  <c r="X229" s="1"/>
  <c r="B230"/>
  <c r="X230" s="1"/>
  <c r="B231"/>
  <c r="X231" s="1"/>
  <c r="B232"/>
  <c r="X232" s="1"/>
  <c r="B159"/>
  <c r="X159" s="1"/>
  <c r="B160"/>
  <c r="X160" s="1"/>
  <c r="B161"/>
  <c r="X161" s="1"/>
  <c r="B162"/>
  <c r="X162" s="1"/>
  <c r="B163"/>
  <c r="X163" s="1"/>
  <c r="B164"/>
  <c r="X164" s="1"/>
  <c r="B165"/>
  <c r="X165" s="1"/>
  <c r="B166"/>
  <c r="X166" s="1"/>
  <c r="B167"/>
  <c r="X167" s="1"/>
  <c r="B168"/>
  <c r="X168" s="1"/>
  <c r="B169"/>
  <c r="X169" s="1"/>
  <c r="B170"/>
  <c r="X170" s="1"/>
  <c r="B171"/>
  <c r="X171" s="1"/>
  <c r="B172"/>
  <c r="X172" s="1"/>
  <c r="B173"/>
  <c r="X173" s="1"/>
  <c r="B174"/>
  <c r="X174" s="1"/>
  <c r="B175"/>
  <c r="X175" s="1"/>
  <c r="B179"/>
  <c r="X179" s="1"/>
  <c r="B180"/>
  <c r="X180" s="1"/>
  <c r="B181"/>
  <c r="X181" s="1"/>
  <c r="B182"/>
  <c r="X182" s="1"/>
  <c r="B183"/>
  <c r="X183" s="1"/>
  <c r="B115"/>
  <c r="X115" s="1"/>
  <c r="B116"/>
  <c r="X116" s="1"/>
  <c r="B117"/>
  <c r="X117" s="1"/>
  <c r="B119"/>
  <c r="X119" s="1"/>
  <c r="B120"/>
  <c r="X120" s="1"/>
  <c r="B122"/>
  <c r="X122" s="1"/>
  <c r="B123"/>
  <c r="X123" s="1"/>
  <c r="B124"/>
  <c r="X124" s="1"/>
  <c r="B125"/>
  <c r="X125" s="1"/>
  <c r="B126"/>
  <c r="X126" s="1"/>
  <c r="B127"/>
  <c r="X127" s="1"/>
  <c r="B128"/>
  <c r="X128" s="1"/>
  <c r="B129"/>
  <c r="X129" s="1"/>
  <c r="B130"/>
  <c r="X130" s="1"/>
  <c r="B131"/>
  <c r="X131" s="1"/>
  <c r="B59"/>
  <c r="X59" s="1"/>
  <c r="B60"/>
  <c r="X60" s="1"/>
  <c r="B61"/>
  <c r="X61" s="1"/>
  <c r="B62"/>
  <c r="X62" s="1"/>
  <c r="B63"/>
  <c r="X63" s="1"/>
  <c r="B64"/>
  <c r="X64" s="1"/>
  <c r="B66"/>
  <c r="X66" s="1"/>
  <c r="B67"/>
  <c r="X67" s="1"/>
  <c r="B70"/>
  <c r="X70" s="1"/>
  <c r="B71"/>
  <c r="X71" s="1"/>
  <c r="B72"/>
  <c r="X72" s="1"/>
  <c r="B73"/>
  <c r="X73" s="1"/>
  <c r="B75"/>
  <c r="X75" s="1"/>
  <c r="B76"/>
  <c r="X76" s="1"/>
  <c r="B77"/>
  <c r="X77" s="1"/>
  <c r="B78"/>
  <c r="X78" s="1"/>
  <c r="B79"/>
  <c r="X79" s="1"/>
  <c r="B80"/>
  <c r="X80" s="1"/>
  <c r="B82"/>
  <c r="X82" s="1"/>
  <c r="B18"/>
  <c r="X18" s="1"/>
  <c r="B19"/>
  <c r="X19" s="1"/>
  <c r="B20"/>
  <c r="X20" s="1"/>
  <c r="B21"/>
  <c r="X21" s="1"/>
  <c r="B22"/>
  <c r="X22" s="1"/>
  <c r="B23"/>
  <c r="X23" s="1"/>
  <c r="B24"/>
  <c r="X24" s="1"/>
  <c r="B25"/>
  <c r="X25" s="1"/>
  <c r="B26"/>
  <c r="X26" s="1"/>
  <c r="B27"/>
  <c r="X27" s="1"/>
  <c r="B28"/>
  <c r="X28" s="1"/>
  <c r="B29"/>
  <c r="X29" s="1"/>
  <c r="B30"/>
  <c r="X30" s="1"/>
  <c r="B31"/>
  <c r="X31" s="1"/>
  <c r="B32"/>
  <c r="X32" s="1"/>
  <c r="B33"/>
  <c r="X33" s="1"/>
  <c r="B35"/>
  <c r="X35" s="1"/>
  <c r="B36"/>
  <c r="X36" s="1"/>
  <c r="B38"/>
  <c r="X38" s="1"/>
  <c r="B39"/>
  <c r="X39" s="1"/>
  <c r="O9" i="43"/>
  <c r="I81" s="1"/>
  <c r="N9"/>
  <c r="O10" i="42"/>
  <c r="I103" s="1"/>
  <c r="N10"/>
  <c r="N549" i="34" l="1"/>
  <c r="N550"/>
  <c r="O549"/>
  <c r="O550"/>
  <c r="M549"/>
  <c r="M550"/>
  <c r="N557"/>
  <c r="N553"/>
  <c r="N543"/>
  <c r="N539"/>
  <c r="N535"/>
  <c r="N523"/>
  <c r="N517"/>
  <c r="N511"/>
  <c r="N507"/>
  <c r="N501"/>
  <c r="N497"/>
  <c r="N493"/>
  <c r="N489"/>
  <c r="N485"/>
  <c r="N481"/>
  <c r="N475"/>
  <c r="N471"/>
  <c r="N467"/>
  <c r="N463"/>
  <c r="N459"/>
  <c r="N455"/>
  <c r="N451"/>
  <c r="N525"/>
  <c r="M526"/>
  <c r="N559"/>
  <c r="M560"/>
  <c r="M556"/>
  <c r="M552"/>
  <c r="M542"/>
  <c r="M538"/>
  <c r="N529"/>
  <c r="M520"/>
  <c r="M516"/>
  <c r="M510"/>
  <c r="M506"/>
  <c r="M500"/>
  <c r="M496"/>
  <c r="M492"/>
  <c r="M488"/>
  <c r="M484"/>
  <c r="M480"/>
  <c r="M474"/>
  <c r="M470"/>
  <c r="M466"/>
  <c r="M462"/>
  <c r="M458"/>
  <c r="M454"/>
  <c r="M450"/>
  <c r="N531"/>
  <c r="M576"/>
  <c r="N576"/>
  <c r="O563"/>
  <c r="N562"/>
  <c r="O561"/>
  <c r="N560"/>
  <c r="O559"/>
  <c r="N558"/>
  <c r="O557"/>
  <c r="N556"/>
  <c r="O555"/>
  <c r="N554"/>
  <c r="O553"/>
  <c r="N552"/>
  <c r="O551"/>
  <c r="N544"/>
  <c r="O543"/>
  <c r="N542"/>
  <c r="O541"/>
  <c r="N540"/>
  <c r="O539"/>
  <c r="N538"/>
  <c r="O537"/>
  <c r="N536"/>
  <c r="O535"/>
  <c r="N534"/>
  <c r="O531"/>
  <c r="N530"/>
  <c r="O529"/>
  <c r="N528"/>
  <c r="O527"/>
  <c r="N526"/>
  <c r="O525"/>
  <c r="N524"/>
  <c r="O523"/>
  <c r="N522"/>
  <c r="O521"/>
  <c r="N520"/>
  <c r="O519"/>
  <c r="N518"/>
  <c r="O517"/>
  <c r="N516"/>
  <c r="O513"/>
  <c r="N512"/>
  <c r="O511"/>
  <c r="N510"/>
  <c r="O509"/>
  <c r="N508"/>
  <c r="O507"/>
  <c r="N506"/>
  <c r="O505"/>
  <c r="N502"/>
  <c r="O501"/>
  <c r="N500"/>
  <c r="O499"/>
  <c r="N498"/>
  <c r="O497"/>
  <c r="N496"/>
  <c r="O495"/>
  <c r="N494"/>
  <c r="O493"/>
  <c r="N492"/>
  <c r="O491"/>
  <c r="N490"/>
  <c r="O489"/>
  <c r="N488"/>
  <c r="O487"/>
  <c r="N486"/>
  <c r="O485"/>
  <c r="N484"/>
  <c r="O483"/>
  <c r="N482"/>
  <c r="O481"/>
  <c r="N480"/>
  <c r="O479"/>
  <c r="N476"/>
  <c r="O475"/>
  <c r="N474"/>
  <c r="O473"/>
  <c r="N472"/>
  <c r="O471"/>
  <c r="N470"/>
  <c r="O469"/>
  <c r="N468"/>
  <c r="O467"/>
  <c r="N466"/>
  <c r="O465"/>
  <c r="N464"/>
  <c r="O463"/>
  <c r="N462"/>
  <c r="O461"/>
  <c r="N460"/>
  <c r="O459"/>
  <c r="N458"/>
  <c r="O457"/>
  <c r="N456"/>
  <c r="O455"/>
  <c r="N454"/>
  <c r="O453"/>
  <c r="N452"/>
  <c r="O451"/>
  <c r="N450"/>
  <c r="N561"/>
  <c r="N555"/>
  <c r="N551"/>
  <c r="N541"/>
  <c r="N537"/>
  <c r="M528"/>
  <c r="N519"/>
  <c r="N513"/>
  <c r="N509"/>
  <c r="N505"/>
  <c r="N499"/>
  <c r="N495"/>
  <c r="N491"/>
  <c r="N487"/>
  <c r="N483"/>
  <c r="N479"/>
  <c r="N473"/>
  <c r="N469"/>
  <c r="N465"/>
  <c r="N461"/>
  <c r="N457"/>
  <c r="N453"/>
  <c r="N521"/>
  <c r="M530"/>
  <c r="N563"/>
  <c r="M562"/>
  <c r="M558"/>
  <c r="M554"/>
  <c r="M544"/>
  <c r="M540"/>
  <c r="M536"/>
  <c r="M524"/>
  <c r="M518"/>
  <c r="M512"/>
  <c r="M508"/>
  <c r="M502"/>
  <c r="M498"/>
  <c r="M494"/>
  <c r="M490"/>
  <c r="M486"/>
  <c r="M482"/>
  <c r="M476"/>
  <c r="M472"/>
  <c r="M468"/>
  <c r="M464"/>
  <c r="M460"/>
  <c r="M456"/>
  <c r="M452"/>
  <c r="M522"/>
  <c r="N527"/>
  <c r="M534"/>
  <c r="M563"/>
  <c r="M561"/>
  <c r="M559"/>
  <c r="M557"/>
  <c r="M555"/>
  <c r="M553"/>
  <c r="M551"/>
  <c r="M543"/>
  <c r="M541"/>
  <c r="M539"/>
  <c r="M537"/>
  <c r="M535"/>
  <c r="M531"/>
  <c r="M529"/>
  <c r="M527"/>
  <c r="M525"/>
  <c r="M523"/>
  <c r="M521"/>
  <c r="M519"/>
  <c r="M517"/>
  <c r="M513"/>
  <c r="M511"/>
  <c r="M509"/>
  <c r="M507"/>
  <c r="M505"/>
  <c r="M501"/>
  <c r="M499"/>
  <c r="M497"/>
  <c r="M495"/>
  <c r="M493"/>
  <c r="M491"/>
  <c r="M489"/>
  <c r="M487"/>
  <c r="M485"/>
  <c r="M483"/>
  <c r="M481"/>
  <c r="M479"/>
  <c r="M475"/>
  <c r="M473"/>
  <c r="M471"/>
  <c r="M469"/>
  <c r="M467"/>
  <c r="M465"/>
  <c r="M463"/>
  <c r="M461"/>
  <c r="M459"/>
  <c r="M457"/>
  <c r="M455"/>
  <c r="M453"/>
  <c r="M451"/>
  <c r="O576"/>
  <c r="O562"/>
  <c r="O560"/>
  <c r="O558"/>
  <c r="O556"/>
  <c r="O554"/>
  <c r="O552"/>
  <c r="O544"/>
  <c r="O542"/>
  <c r="O540"/>
  <c r="O538"/>
  <c r="O536"/>
  <c r="O534"/>
  <c r="O530"/>
  <c r="O528"/>
  <c r="O526"/>
  <c r="O524"/>
  <c r="O522"/>
  <c r="O520"/>
  <c r="O518"/>
  <c r="O516"/>
  <c r="O512"/>
  <c r="O510"/>
  <c r="O508"/>
  <c r="O506"/>
  <c r="O502"/>
  <c r="O500"/>
  <c r="O498"/>
  <c r="O496"/>
  <c r="O494"/>
  <c r="O492"/>
  <c r="O490"/>
  <c r="O488"/>
  <c r="O486"/>
  <c r="O484"/>
  <c r="O482"/>
  <c r="O480"/>
  <c r="O476"/>
  <c r="O474"/>
  <c r="O472"/>
  <c r="O470"/>
  <c r="O468"/>
  <c r="O466"/>
  <c r="O464"/>
  <c r="O462"/>
  <c r="O460"/>
  <c r="O458"/>
  <c r="O456"/>
  <c r="O454"/>
  <c r="O452"/>
  <c r="O450"/>
  <c r="M16"/>
  <c r="N16"/>
  <c r="O16"/>
  <c r="N39"/>
  <c r="S39"/>
  <c r="U39"/>
  <c r="O39"/>
  <c r="T39"/>
  <c r="M39"/>
  <c r="M36"/>
  <c r="O36"/>
  <c r="T36"/>
  <c r="S36"/>
  <c r="N36"/>
  <c r="U36"/>
  <c r="N33"/>
  <c r="S33"/>
  <c r="U33"/>
  <c r="O33"/>
  <c r="T33"/>
  <c r="M33"/>
  <c r="N31"/>
  <c r="S31"/>
  <c r="U31"/>
  <c r="O31"/>
  <c r="T31"/>
  <c r="M31"/>
  <c r="N29"/>
  <c r="S29"/>
  <c r="U29"/>
  <c r="O29"/>
  <c r="T29"/>
  <c r="M29"/>
  <c r="N27"/>
  <c r="S27"/>
  <c r="U27"/>
  <c r="O27"/>
  <c r="T27"/>
  <c r="M27"/>
  <c r="N25"/>
  <c r="S25"/>
  <c r="U25"/>
  <c r="O25"/>
  <c r="T25"/>
  <c r="M25"/>
  <c r="N23"/>
  <c r="S23"/>
  <c r="U23"/>
  <c r="O23"/>
  <c r="T23"/>
  <c r="M23"/>
  <c r="N21"/>
  <c r="S21"/>
  <c r="U21"/>
  <c r="O21"/>
  <c r="T21"/>
  <c r="M21"/>
  <c r="N19"/>
  <c r="S19"/>
  <c r="U19"/>
  <c r="O19"/>
  <c r="T19"/>
  <c r="M19"/>
  <c r="M82"/>
  <c r="O82"/>
  <c r="T82"/>
  <c r="S82"/>
  <c r="N82"/>
  <c r="U82"/>
  <c r="N79"/>
  <c r="S79"/>
  <c r="U79"/>
  <c r="O79"/>
  <c r="T79"/>
  <c r="M79"/>
  <c r="N77"/>
  <c r="S77"/>
  <c r="U77"/>
  <c r="O77"/>
  <c r="T77"/>
  <c r="M77"/>
  <c r="N75"/>
  <c r="S75"/>
  <c r="U75"/>
  <c r="O75"/>
  <c r="T75"/>
  <c r="M75"/>
  <c r="M72"/>
  <c r="O72"/>
  <c r="T72"/>
  <c r="S72"/>
  <c r="N72"/>
  <c r="U72"/>
  <c r="M70"/>
  <c r="O70"/>
  <c r="T70"/>
  <c r="S70"/>
  <c r="N70"/>
  <c r="U70"/>
  <c r="M66"/>
  <c r="O66"/>
  <c r="T66"/>
  <c r="S66"/>
  <c r="N66"/>
  <c r="U66"/>
  <c r="N63"/>
  <c r="S63"/>
  <c r="U63"/>
  <c r="O63"/>
  <c r="T63"/>
  <c r="M63"/>
  <c r="N61"/>
  <c r="S61"/>
  <c r="U61"/>
  <c r="O61"/>
  <c r="T61"/>
  <c r="M61"/>
  <c r="N59"/>
  <c r="S59"/>
  <c r="U59"/>
  <c r="O59"/>
  <c r="T59"/>
  <c r="M59"/>
  <c r="N130"/>
  <c r="S130"/>
  <c r="U130"/>
  <c r="O130"/>
  <c r="M130"/>
  <c r="T130"/>
  <c r="N128"/>
  <c r="S128"/>
  <c r="U128"/>
  <c r="O128"/>
  <c r="M128"/>
  <c r="T128"/>
  <c r="N126"/>
  <c r="S126"/>
  <c r="U126"/>
  <c r="O126"/>
  <c r="M126"/>
  <c r="T126"/>
  <c r="N124"/>
  <c r="S124"/>
  <c r="U124"/>
  <c r="O124"/>
  <c r="M124"/>
  <c r="T124"/>
  <c r="N122"/>
  <c r="S122"/>
  <c r="U122"/>
  <c r="O122"/>
  <c r="M122"/>
  <c r="T122"/>
  <c r="M119"/>
  <c r="O119"/>
  <c r="T119"/>
  <c r="S119"/>
  <c r="N119"/>
  <c r="U119"/>
  <c r="N116"/>
  <c r="S116"/>
  <c r="U116"/>
  <c r="O116"/>
  <c r="M116"/>
  <c r="T116"/>
  <c r="N183"/>
  <c r="S183"/>
  <c r="U183"/>
  <c r="M183"/>
  <c r="O183"/>
  <c r="T183"/>
  <c r="N181"/>
  <c r="S181"/>
  <c r="U181"/>
  <c r="M181"/>
  <c r="O181"/>
  <c r="T181"/>
  <c r="N179"/>
  <c r="S179"/>
  <c r="U179"/>
  <c r="M179"/>
  <c r="O179"/>
  <c r="T179"/>
  <c r="M174"/>
  <c r="O174"/>
  <c r="T174"/>
  <c r="N174"/>
  <c r="S174"/>
  <c r="U174"/>
  <c r="M172"/>
  <c r="O172"/>
  <c r="T172"/>
  <c r="N172"/>
  <c r="S172"/>
  <c r="U172"/>
  <c r="M170"/>
  <c r="O170"/>
  <c r="T170"/>
  <c r="N170"/>
  <c r="S170"/>
  <c r="U170"/>
  <c r="M168"/>
  <c r="O168"/>
  <c r="T168"/>
  <c r="N168"/>
  <c r="S168"/>
  <c r="U168"/>
  <c r="M166"/>
  <c r="O166"/>
  <c r="T166"/>
  <c r="N166"/>
  <c r="S166"/>
  <c r="U166"/>
  <c r="M164"/>
  <c r="O164"/>
  <c r="T164"/>
  <c r="N164"/>
  <c r="S164"/>
  <c r="U164"/>
  <c r="M162"/>
  <c r="O162"/>
  <c r="T162"/>
  <c r="N162"/>
  <c r="S162"/>
  <c r="U162"/>
  <c r="M160"/>
  <c r="O160"/>
  <c r="T160"/>
  <c r="N160"/>
  <c r="S160"/>
  <c r="U160"/>
  <c r="M232"/>
  <c r="O232"/>
  <c r="T232"/>
  <c r="N232"/>
  <c r="S232"/>
  <c r="U232"/>
  <c r="M230"/>
  <c r="O230"/>
  <c r="T230"/>
  <c r="N230"/>
  <c r="S230"/>
  <c r="U230"/>
  <c r="M228"/>
  <c r="O228"/>
  <c r="T228"/>
  <c r="N228"/>
  <c r="S228"/>
  <c r="U228"/>
  <c r="M226"/>
  <c r="O226"/>
  <c r="T226"/>
  <c r="N226"/>
  <c r="S226"/>
  <c r="U226"/>
  <c r="M224"/>
  <c r="O224"/>
  <c r="T224"/>
  <c r="N224"/>
  <c r="S224"/>
  <c r="U224"/>
  <c r="M222"/>
  <c r="O222"/>
  <c r="T222"/>
  <c r="N222"/>
  <c r="S222"/>
  <c r="U222"/>
  <c r="M220"/>
  <c r="O220"/>
  <c r="T220"/>
  <c r="N220"/>
  <c r="S220"/>
  <c r="U220"/>
  <c r="M218"/>
  <c r="O218"/>
  <c r="T218"/>
  <c r="N218"/>
  <c r="S218"/>
  <c r="U218"/>
  <c r="M216"/>
  <c r="O216"/>
  <c r="T216"/>
  <c r="N216"/>
  <c r="S216"/>
  <c r="U216"/>
  <c r="M38"/>
  <c r="O38"/>
  <c r="T38"/>
  <c r="S38"/>
  <c r="N38"/>
  <c r="U38"/>
  <c r="N35"/>
  <c r="S35"/>
  <c r="U35"/>
  <c r="O35"/>
  <c r="T35"/>
  <c r="M35"/>
  <c r="M32"/>
  <c r="O32"/>
  <c r="T32"/>
  <c r="S32"/>
  <c r="N32"/>
  <c r="U32"/>
  <c r="M30"/>
  <c r="O30"/>
  <c r="T30"/>
  <c r="S30"/>
  <c r="N30"/>
  <c r="U30"/>
  <c r="M28"/>
  <c r="O28"/>
  <c r="T28"/>
  <c r="S28"/>
  <c r="N28"/>
  <c r="U28"/>
  <c r="M26"/>
  <c r="O26"/>
  <c r="T26"/>
  <c r="S26"/>
  <c r="N26"/>
  <c r="U26"/>
  <c r="M24"/>
  <c r="O24"/>
  <c r="T24"/>
  <c r="S24"/>
  <c r="N24"/>
  <c r="U24"/>
  <c r="M22"/>
  <c r="O22"/>
  <c r="T22"/>
  <c r="S22"/>
  <c r="N22"/>
  <c r="U22"/>
  <c r="M20"/>
  <c r="O20"/>
  <c r="T20"/>
  <c r="S20"/>
  <c r="N20"/>
  <c r="U20"/>
  <c r="M18"/>
  <c r="O18"/>
  <c r="T18"/>
  <c r="S18"/>
  <c r="N18"/>
  <c r="U18"/>
  <c r="M80"/>
  <c r="O80"/>
  <c r="T80"/>
  <c r="S80"/>
  <c r="N80"/>
  <c r="U80"/>
  <c r="M78"/>
  <c r="O78"/>
  <c r="T78"/>
  <c r="S78"/>
  <c r="N78"/>
  <c r="U78"/>
  <c r="M76"/>
  <c r="O76"/>
  <c r="T76"/>
  <c r="S76"/>
  <c r="N76"/>
  <c r="U76"/>
  <c r="N73"/>
  <c r="S73"/>
  <c r="U73"/>
  <c r="O73"/>
  <c r="T73"/>
  <c r="M73"/>
  <c r="N71"/>
  <c r="S71"/>
  <c r="U71"/>
  <c r="O71"/>
  <c r="T71"/>
  <c r="M71"/>
  <c r="N67"/>
  <c r="S67"/>
  <c r="U67"/>
  <c r="O67"/>
  <c r="T67"/>
  <c r="M67"/>
  <c r="M64"/>
  <c r="O64"/>
  <c r="T64"/>
  <c r="S64"/>
  <c r="N64"/>
  <c r="U64"/>
  <c r="M62"/>
  <c r="O62"/>
  <c r="T62"/>
  <c r="S62"/>
  <c r="N62"/>
  <c r="U62"/>
  <c r="M60"/>
  <c r="O60"/>
  <c r="T60"/>
  <c r="S60"/>
  <c r="N60"/>
  <c r="U60"/>
  <c r="M131"/>
  <c r="O131"/>
  <c r="T131"/>
  <c r="S131"/>
  <c r="N131"/>
  <c r="U131"/>
  <c r="M129"/>
  <c r="O129"/>
  <c r="T129"/>
  <c r="S129"/>
  <c r="N129"/>
  <c r="U129"/>
  <c r="M127"/>
  <c r="O127"/>
  <c r="T127"/>
  <c r="S127"/>
  <c r="N127"/>
  <c r="U127"/>
  <c r="M125"/>
  <c r="O125"/>
  <c r="T125"/>
  <c r="S125"/>
  <c r="N125"/>
  <c r="U125"/>
  <c r="M123"/>
  <c r="O123"/>
  <c r="T123"/>
  <c r="S123"/>
  <c r="N123"/>
  <c r="U123"/>
  <c r="N120"/>
  <c r="S120"/>
  <c r="U120"/>
  <c r="O120"/>
  <c r="M120"/>
  <c r="T120"/>
  <c r="M117"/>
  <c r="O117"/>
  <c r="T117"/>
  <c r="S117"/>
  <c r="N117"/>
  <c r="U117"/>
  <c r="M115"/>
  <c r="O115"/>
  <c r="T115"/>
  <c r="S115"/>
  <c r="N115"/>
  <c r="U115"/>
  <c r="M182"/>
  <c r="O182"/>
  <c r="T182"/>
  <c r="N182"/>
  <c r="S182"/>
  <c r="U182"/>
  <c r="M180"/>
  <c r="O180"/>
  <c r="T180"/>
  <c r="N180"/>
  <c r="S180"/>
  <c r="U180"/>
  <c r="N175"/>
  <c r="S175"/>
  <c r="U175"/>
  <c r="M175"/>
  <c r="O175"/>
  <c r="T175"/>
  <c r="N173"/>
  <c r="S173"/>
  <c r="U173"/>
  <c r="M173"/>
  <c r="O173"/>
  <c r="T173"/>
  <c r="N171"/>
  <c r="S171"/>
  <c r="U171"/>
  <c r="M171"/>
  <c r="O171"/>
  <c r="T171"/>
  <c r="N169"/>
  <c r="S169"/>
  <c r="U169"/>
  <c r="M169"/>
  <c r="O169"/>
  <c r="T169"/>
  <c r="N167"/>
  <c r="S167"/>
  <c r="U167"/>
  <c r="M167"/>
  <c r="O167"/>
  <c r="T167"/>
  <c r="N165"/>
  <c r="S165"/>
  <c r="U165"/>
  <c r="M165"/>
  <c r="O165"/>
  <c r="T165"/>
  <c r="N163"/>
  <c r="S163"/>
  <c r="U163"/>
  <c r="M163"/>
  <c r="O163"/>
  <c r="T163"/>
  <c r="N161"/>
  <c r="S161"/>
  <c r="U161"/>
  <c r="M161"/>
  <c r="O161"/>
  <c r="T161"/>
  <c r="N159"/>
  <c r="S159"/>
  <c r="U159"/>
  <c r="M159"/>
  <c r="O159"/>
  <c r="T159"/>
  <c r="N231"/>
  <c r="S231"/>
  <c r="U231"/>
  <c r="M231"/>
  <c r="O231"/>
  <c r="T231"/>
  <c r="N229"/>
  <c r="S229"/>
  <c r="U229"/>
  <c r="M229"/>
  <c r="O229"/>
  <c r="T229"/>
  <c r="N227"/>
  <c r="S227"/>
  <c r="U227"/>
  <c r="M227"/>
  <c r="O227"/>
  <c r="T227"/>
  <c r="N225"/>
  <c r="S225"/>
  <c r="U225"/>
  <c r="M225"/>
  <c r="O225"/>
  <c r="T225"/>
  <c r="N223"/>
  <c r="S223"/>
  <c r="U223"/>
  <c r="M223"/>
  <c r="O223"/>
  <c r="T223"/>
  <c r="N221"/>
  <c r="S221"/>
  <c r="U221"/>
  <c r="M221"/>
  <c r="O221"/>
  <c r="T221"/>
  <c r="N219"/>
  <c r="S219"/>
  <c r="U219"/>
  <c r="M219"/>
  <c r="O219"/>
  <c r="T219"/>
  <c r="N217"/>
  <c r="S217"/>
  <c r="U217"/>
  <c r="M217"/>
  <c r="O217"/>
  <c r="T217"/>
  <c r="Q16"/>
  <c r="Q18"/>
  <c r="Q19"/>
  <c r="Q20"/>
  <c r="Q21"/>
  <c r="Q22"/>
  <c r="Q23"/>
  <c r="Q24"/>
  <c r="Q25"/>
  <c r="Q26"/>
  <c r="Q27"/>
  <c r="Q28"/>
  <c r="Q29"/>
  <c r="Q30"/>
  <c r="Q31"/>
  <c r="Q32"/>
  <c r="Q33"/>
  <c r="Q35"/>
  <c r="Q36"/>
  <c r="Q38"/>
  <c r="Q39"/>
  <c r="Q59"/>
  <c r="Q60"/>
  <c r="Q61"/>
  <c r="Q62"/>
  <c r="Q63"/>
  <c r="Q64"/>
  <c r="Q66"/>
  <c r="Q67"/>
  <c r="Q70"/>
  <c r="Q71"/>
  <c r="Q72"/>
  <c r="Q73"/>
  <c r="Q75"/>
  <c r="Q76"/>
  <c r="Q77"/>
  <c r="Q78"/>
  <c r="Q79"/>
  <c r="Q80"/>
  <c r="Q82"/>
  <c r="Q115"/>
  <c r="Q116"/>
  <c r="Q117"/>
  <c r="Q119"/>
  <c r="Q120"/>
  <c r="Q122"/>
  <c r="Q123"/>
  <c r="Q124"/>
  <c r="Q125"/>
  <c r="Q126"/>
  <c r="Q127"/>
  <c r="Q128"/>
  <c r="Q129"/>
  <c r="Q130"/>
  <c r="Q131"/>
  <c r="P16"/>
  <c r="R16"/>
  <c r="P18"/>
  <c r="R18"/>
  <c r="P19"/>
  <c r="R19"/>
  <c r="P20"/>
  <c r="R20"/>
  <c r="P21"/>
  <c r="R21"/>
  <c r="P22"/>
  <c r="R22"/>
  <c r="P23"/>
  <c r="R23"/>
  <c r="P24"/>
  <c r="R24"/>
  <c r="P25"/>
  <c r="R25"/>
  <c r="P26"/>
  <c r="R26"/>
  <c r="P27"/>
  <c r="R27"/>
  <c r="P28"/>
  <c r="R28"/>
  <c r="P29"/>
  <c r="R29"/>
  <c r="P30"/>
  <c r="R30"/>
  <c r="P31"/>
  <c r="R31"/>
  <c r="P32"/>
  <c r="R32"/>
  <c r="P33"/>
  <c r="R33"/>
  <c r="P35"/>
  <c r="R35"/>
  <c r="P36"/>
  <c r="R36"/>
  <c r="P38"/>
  <c r="R38"/>
  <c r="P39"/>
  <c r="R39"/>
  <c r="P59"/>
  <c r="R59"/>
  <c r="P60"/>
  <c r="R60"/>
  <c r="P61"/>
  <c r="R61"/>
  <c r="P62"/>
  <c r="R62"/>
  <c r="P63"/>
  <c r="R63"/>
  <c r="P64"/>
  <c r="R64"/>
  <c r="P66"/>
  <c r="R66"/>
  <c r="P67"/>
  <c r="R67"/>
  <c r="P70"/>
  <c r="R70"/>
  <c r="P71"/>
  <c r="R71"/>
  <c r="P72"/>
  <c r="R72"/>
  <c r="P73"/>
  <c r="R73"/>
  <c r="P75"/>
  <c r="R75"/>
  <c r="P76"/>
  <c r="R76"/>
  <c r="P77"/>
  <c r="R77"/>
  <c r="P78"/>
  <c r="R78"/>
  <c r="P79"/>
  <c r="R79"/>
  <c r="P80"/>
  <c r="R80"/>
  <c r="P82"/>
  <c r="R82"/>
  <c r="P115"/>
  <c r="R115"/>
  <c r="P116"/>
  <c r="R116"/>
  <c r="P117"/>
  <c r="R117"/>
  <c r="P119"/>
  <c r="R119"/>
  <c r="P120"/>
  <c r="R120"/>
  <c r="P122"/>
  <c r="R122"/>
  <c r="P123"/>
  <c r="R123"/>
  <c r="P124"/>
  <c r="R124"/>
  <c r="P125"/>
  <c r="R125"/>
  <c r="P126"/>
  <c r="R126"/>
  <c r="P127"/>
  <c r="R127"/>
  <c r="P128"/>
  <c r="R128"/>
  <c r="P129"/>
  <c r="R129"/>
  <c r="P130"/>
  <c r="R130"/>
  <c r="P131"/>
  <c r="R131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9"/>
  <c r="Q180"/>
  <c r="Q181"/>
  <c r="Q182"/>
  <c r="Q183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P159"/>
  <c r="R159"/>
  <c r="P160"/>
  <c r="R160"/>
  <c r="P161"/>
  <c r="R161"/>
  <c r="P162"/>
  <c r="R162"/>
  <c r="P163"/>
  <c r="R163"/>
  <c r="P164"/>
  <c r="R164"/>
  <c r="P165"/>
  <c r="R165"/>
  <c r="P166"/>
  <c r="R166"/>
  <c r="P167"/>
  <c r="R167"/>
  <c r="P168"/>
  <c r="R168"/>
  <c r="P169"/>
  <c r="R169"/>
  <c r="P170"/>
  <c r="R170"/>
  <c r="P171"/>
  <c r="R171"/>
  <c r="P172"/>
  <c r="R172"/>
  <c r="P173"/>
  <c r="R173"/>
  <c r="P174"/>
  <c r="R174"/>
  <c r="P175"/>
  <c r="R175"/>
  <c r="P179"/>
  <c r="R179"/>
  <c r="P180"/>
  <c r="R180"/>
  <c r="P181"/>
  <c r="R181"/>
  <c r="P182"/>
  <c r="R182"/>
  <c r="P183"/>
  <c r="R183"/>
  <c r="P216"/>
  <c r="R216"/>
  <c r="P217"/>
  <c r="R217"/>
  <c r="P218"/>
  <c r="R218"/>
  <c r="P219"/>
  <c r="R219"/>
  <c r="P220"/>
  <c r="R220"/>
  <c r="P221"/>
  <c r="R221"/>
  <c r="P222"/>
  <c r="R222"/>
  <c r="P223"/>
  <c r="R223"/>
  <c r="P224"/>
  <c r="R224"/>
  <c r="P225"/>
  <c r="R225"/>
  <c r="P226"/>
  <c r="R226"/>
  <c r="P227"/>
  <c r="R227"/>
  <c r="P228"/>
  <c r="R228"/>
  <c r="P229"/>
  <c r="R229"/>
  <c r="P230"/>
  <c r="R230"/>
  <c r="P231"/>
  <c r="R231"/>
  <c r="P232"/>
  <c r="R232"/>
  <c r="P450"/>
  <c r="R450"/>
  <c r="P451"/>
  <c r="R451"/>
  <c r="P452"/>
  <c r="R452"/>
  <c r="P453"/>
  <c r="R453"/>
  <c r="P454"/>
  <c r="R454"/>
  <c r="P455"/>
  <c r="R455"/>
  <c r="P456"/>
  <c r="R456"/>
  <c r="P457"/>
  <c r="R457"/>
  <c r="P458"/>
  <c r="R458"/>
  <c r="P459"/>
  <c r="R459"/>
  <c r="P460"/>
  <c r="R460"/>
  <c r="P461"/>
  <c r="R461"/>
  <c r="P462"/>
  <c r="R462"/>
  <c r="P463"/>
  <c r="R463"/>
  <c r="P464"/>
  <c r="R464"/>
  <c r="P465"/>
  <c r="R465"/>
  <c r="P466"/>
  <c r="R466"/>
  <c r="P467"/>
  <c r="R467"/>
  <c r="P468"/>
  <c r="R468"/>
  <c r="P469"/>
  <c r="R469"/>
  <c r="P470"/>
  <c r="R470"/>
  <c r="P471"/>
  <c r="R471"/>
  <c r="P472"/>
  <c r="R472"/>
  <c r="P473"/>
  <c r="R473"/>
  <c r="P474"/>
  <c r="R474"/>
  <c r="P475"/>
  <c r="R475"/>
  <c r="P476"/>
  <c r="R476"/>
  <c r="P479"/>
  <c r="R479"/>
  <c r="P480"/>
  <c r="R480"/>
  <c r="P481"/>
  <c r="R481"/>
  <c r="P482"/>
  <c r="R482"/>
  <c r="P483"/>
  <c r="R483"/>
  <c r="P484"/>
  <c r="R484"/>
  <c r="P485"/>
  <c r="R485"/>
  <c r="P486"/>
  <c r="R486"/>
  <c r="P487"/>
  <c r="R487"/>
  <c r="P488"/>
  <c r="R488"/>
  <c r="P489"/>
  <c r="R489"/>
  <c r="P490"/>
  <c r="R490"/>
  <c r="P491"/>
  <c r="R491"/>
  <c r="P492"/>
  <c r="R492"/>
  <c r="P493"/>
  <c r="R493"/>
  <c r="P494"/>
  <c r="R494"/>
  <c r="P495"/>
  <c r="R495"/>
  <c r="P496"/>
  <c r="R496"/>
  <c r="P497"/>
  <c r="R497"/>
  <c r="P498"/>
  <c r="R498"/>
  <c r="P499"/>
  <c r="R499"/>
  <c r="P500"/>
  <c r="R500"/>
  <c r="P501"/>
  <c r="R501"/>
  <c r="P502"/>
  <c r="R502"/>
  <c r="P505"/>
  <c r="R505"/>
  <c r="P506"/>
  <c r="R506"/>
  <c r="P507"/>
  <c r="R507"/>
  <c r="P508"/>
  <c r="R508"/>
  <c r="P509"/>
  <c r="R509"/>
  <c r="P510"/>
  <c r="R510"/>
  <c r="P511"/>
  <c r="R511"/>
  <c r="P512"/>
  <c r="R512"/>
  <c r="P513"/>
  <c r="R513"/>
  <c r="P516"/>
  <c r="R516"/>
  <c r="P517"/>
  <c r="R517"/>
  <c r="P518"/>
  <c r="R518"/>
  <c r="P519"/>
  <c r="R519"/>
  <c r="P520"/>
  <c r="R520"/>
  <c r="P521"/>
  <c r="R521"/>
  <c r="P522"/>
  <c r="R522"/>
  <c r="P523"/>
  <c r="R523"/>
  <c r="P524"/>
  <c r="R524"/>
  <c r="P525"/>
  <c r="R525"/>
  <c r="P526"/>
  <c r="R526"/>
  <c r="P527"/>
  <c r="R527"/>
  <c r="P528"/>
  <c r="R528"/>
  <c r="P529"/>
  <c r="R529"/>
  <c r="P530"/>
  <c r="R530"/>
  <c r="P531"/>
  <c r="R531"/>
  <c r="P534"/>
  <c r="R534"/>
  <c r="P535"/>
  <c r="R535"/>
  <c r="P536"/>
  <c r="R536"/>
  <c r="P537"/>
  <c r="R537"/>
  <c r="P538"/>
  <c r="R538"/>
  <c r="P539"/>
  <c r="R539"/>
  <c r="P540"/>
  <c r="R540"/>
  <c r="P541"/>
  <c r="R541"/>
  <c r="P542"/>
  <c r="R542"/>
  <c r="P543"/>
  <c r="R543"/>
  <c r="P544"/>
  <c r="R544"/>
  <c r="P551"/>
  <c r="R551"/>
  <c r="P552"/>
  <c r="R552"/>
  <c r="P553"/>
  <c r="R553"/>
  <c r="P554"/>
  <c r="R554"/>
  <c r="P555"/>
  <c r="R555"/>
  <c r="P556"/>
  <c r="R556"/>
  <c r="P557"/>
  <c r="R557"/>
  <c r="P558"/>
  <c r="R558"/>
  <c r="P559"/>
  <c r="R559"/>
  <c r="P560"/>
  <c r="R560"/>
  <c r="P561"/>
  <c r="R561"/>
  <c r="P562"/>
  <c r="R562"/>
  <c r="P563"/>
  <c r="R563"/>
  <c r="P576"/>
  <c r="R576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5"/>
  <c r="Q506"/>
  <c r="Q507"/>
  <c r="Q508"/>
  <c r="Q509"/>
  <c r="Q510"/>
  <c r="Q511"/>
  <c r="Q512"/>
  <c r="Q513"/>
  <c r="Q516"/>
  <c r="Q517"/>
  <c r="Q518"/>
  <c r="Q519"/>
  <c r="Q520"/>
  <c r="Q521"/>
  <c r="Q522"/>
  <c r="Q523"/>
  <c r="Q524"/>
  <c r="Q525"/>
  <c r="Q526"/>
  <c r="Q527"/>
  <c r="Q528"/>
  <c r="Q529"/>
  <c r="Q530"/>
  <c r="Q531"/>
  <c r="Q534"/>
  <c r="Q535"/>
  <c r="Q536"/>
  <c r="Q537"/>
  <c r="Q538"/>
  <c r="Q539"/>
  <c r="Q540"/>
  <c r="Q541"/>
  <c r="Q542"/>
  <c r="Q543"/>
  <c r="Q544"/>
  <c r="Q551"/>
  <c r="Q552"/>
  <c r="Q553"/>
  <c r="Q554"/>
  <c r="Q555"/>
  <c r="Q556"/>
  <c r="Q557"/>
  <c r="Q558"/>
  <c r="Q559"/>
  <c r="Q560"/>
  <c r="Q561"/>
  <c r="Q562"/>
  <c r="Q563"/>
  <c r="Q576"/>
  <c r="D33" i="15"/>
  <c r="C33"/>
  <c r="D28"/>
  <c r="D30"/>
  <c r="C19"/>
  <c r="D15"/>
  <c r="C15"/>
  <c r="C41" s="1"/>
  <c r="D13"/>
  <c r="C13"/>
  <c r="D41" l="1"/>
  <c r="I13" i="14"/>
  <c r="J13"/>
  <c r="A33" i="12"/>
  <c r="L11" i="34"/>
  <c r="L10"/>
  <c r="E243"/>
  <c r="B243"/>
  <c r="X243" s="1"/>
  <c r="A32" i="12"/>
  <c r="B405" i="34"/>
  <c r="X405" s="1"/>
  <c r="E405"/>
  <c r="C24" i="47" s="1"/>
  <c r="M405" i="34" l="1"/>
  <c r="O405"/>
  <c r="T405"/>
  <c r="N405"/>
  <c r="S405"/>
  <c r="U405"/>
  <c r="P405"/>
  <c r="Q405"/>
  <c r="R405"/>
  <c r="N243"/>
  <c r="S243"/>
  <c r="U243"/>
  <c r="M243"/>
  <c r="O243"/>
  <c r="T243"/>
  <c r="P243"/>
  <c r="Q243"/>
  <c r="R243"/>
  <c r="D14" i="14"/>
  <c r="H14"/>
  <c r="E14"/>
  <c r="G14"/>
  <c r="B14"/>
  <c r="E451" i="34"/>
  <c r="E452"/>
  <c r="E453"/>
  <c r="B428" l="1"/>
  <c r="X428" s="1"/>
  <c r="E428"/>
  <c r="B429"/>
  <c r="X429" s="1"/>
  <c r="E429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08"/>
  <c r="E409"/>
  <c r="E410"/>
  <c r="E411"/>
  <c r="E412"/>
  <c r="E413"/>
  <c r="E414"/>
  <c r="E415"/>
  <c r="E416"/>
  <c r="E417"/>
  <c r="E430"/>
  <c r="E431"/>
  <c r="E432"/>
  <c r="E433"/>
  <c r="L1" i="39"/>
  <c r="L3"/>
  <c r="L2"/>
  <c r="M429" i="34" l="1"/>
  <c r="O429"/>
  <c r="T429"/>
  <c r="N429"/>
  <c r="S429"/>
  <c r="U429"/>
  <c r="P429"/>
  <c r="Q429"/>
  <c r="R429"/>
  <c r="N428"/>
  <c r="S428"/>
  <c r="U428"/>
  <c r="M428"/>
  <c r="O428"/>
  <c r="T428"/>
  <c r="P428"/>
  <c r="R428"/>
  <c r="Q428"/>
  <c r="M17" i="39"/>
  <c r="H17"/>
  <c r="C11"/>
  <c r="M7"/>
  <c r="L7"/>
  <c r="H4" l="1"/>
  <c r="E420" i="34" l="1"/>
  <c r="E421"/>
  <c r="E423"/>
  <c r="E424"/>
  <c r="E425"/>
  <c r="E426"/>
  <c r="E427"/>
  <c r="E422"/>
  <c r="B393"/>
  <c r="X393" s="1"/>
  <c r="E393"/>
  <c r="B394"/>
  <c r="X394" s="1"/>
  <c r="E394"/>
  <c r="N394" l="1"/>
  <c r="S394"/>
  <c r="U394"/>
  <c r="M394"/>
  <c r="O394"/>
  <c r="T394"/>
  <c r="Q394"/>
  <c r="P394"/>
  <c r="R394"/>
  <c r="M393"/>
  <c r="O393"/>
  <c r="T393"/>
  <c r="N393"/>
  <c r="S393"/>
  <c r="U393"/>
  <c r="P393"/>
  <c r="Q393"/>
  <c r="R393"/>
  <c r="B419"/>
  <c r="X419" s="1"/>
  <c r="E419"/>
  <c r="E406"/>
  <c r="E418"/>
  <c r="M419" l="1"/>
  <c r="O419"/>
  <c r="T419"/>
  <c r="N419"/>
  <c r="S419"/>
  <c r="U419"/>
  <c r="P419"/>
  <c r="Q419"/>
  <c r="R419"/>
  <c r="B407"/>
  <c r="X407" s="1"/>
  <c r="E407"/>
  <c r="B404"/>
  <c r="X404" s="1"/>
  <c r="E404"/>
  <c r="E403"/>
  <c r="B383"/>
  <c r="X383" s="1"/>
  <c r="E383"/>
  <c r="B384"/>
  <c r="X384" s="1"/>
  <c r="E384"/>
  <c r="B396"/>
  <c r="X396" s="1"/>
  <c r="E396"/>
  <c r="N396" l="1"/>
  <c r="S396"/>
  <c r="U396"/>
  <c r="M396"/>
  <c r="O396"/>
  <c r="T396"/>
  <c r="P396"/>
  <c r="R396"/>
  <c r="Q396"/>
  <c r="M383"/>
  <c r="O383"/>
  <c r="T383"/>
  <c r="N383"/>
  <c r="S383"/>
  <c r="U383"/>
  <c r="P383"/>
  <c r="Q383"/>
  <c r="R383"/>
  <c r="N384"/>
  <c r="S384"/>
  <c r="U384"/>
  <c r="M384"/>
  <c r="O384"/>
  <c r="T384"/>
  <c r="Q384"/>
  <c r="P384"/>
  <c r="R384"/>
  <c r="N404"/>
  <c r="S404"/>
  <c r="U404"/>
  <c r="M404"/>
  <c r="O404"/>
  <c r="T404"/>
  <c r="P404"/>
  <c r="R404"/>
  <c r="Q404"/>
  <c r="M407"/>
  <c r="O407"/>
  <c r="T407"/>
  <c r="N407"/>
  <c r="S407"/>
  <c r="U407"/>
  <c r="P407"/>
  <c r="Q407"/>
  <c r="R407"/>
  <c r="E398"/>
  <c r="E399"/>
  <c r="E400"/>
  <c r="E401"/>
  <c r="E402"/>
  <c r="E397"/>
  <c r="E395"/>
  <c r="E387"/>
  <c r="E391"/>
  <c r="E392"/>
  <c r="E389"/>
  <c r="E390"/>
  <c r="E388"/>
  <c r="E378"/>
  <c r="E379"/>
  <c r="E380"/>
  <c r="E371"/>
  <c r="E376"/>
  <c r="E377"/>
  <c r="B381"/>
  <c r="X381" s="1"/>
  <c r="E381"/>
  <c r="B382"/>
  <c r="X382" s="1"/>
  <c r="E382"/>
  <c r="B362"/>
  <c r="X362" s="1"/>
  <c r="E362"/>
  <c r="B385"/>
  <c r="X385" s="1"/>
  <c r="E385"/>
  <c r="B386"/>
  <c r="X386" s="1"/>
  <c r="E386"/>
  <c r="E368"/>
  <c r="E372"/>
  <c r="E373"/>
  <c r="E374"/>
  <c r="E375"/>
  <c r="E369"/>
  <c r="E370"/>
  <c r="E353"/>
  <c r="C16" i="46" s="1"/>
  <c r="E358" i="34"/>
  <c r="E359"/>
  <c r="E360"/>
  <c r="E361"/>
  <c r="E349"/>
  <c r="E350"/>
  <c r="E366"/>
  <c r="E367"/>
  <c r="E348"/>
  <c r="E364"/>
  <c r="E365"/>
  <c r="E363"/>
  <c r="A15" i="12"/>
  <c r="A20"/>
  <c r="B351" i="34"/>
  <c r="X351" s="1"/>
  <c r="E351"/>
  <c r="B352"/>
  <c r="X352" s="1"/>
  <c r="E352"/>
  <c r="B356"/>
  <c r="X356" s="1"/>
  <c r="E356"/>
  <c r="B357"/>
  <c r="X357" s="1"/>
  <c r="E357"/>
  <c r="E355"/>
  <c r="E354"/>
  <c r="E347"/>
  <c r="E346"/>
  <c r="E345"/>
  <c r="E344"/>
  <c r="E343"/>
  <c r="E342"/>
  <c r="E339"/>
  <c r="B338"/>
  <c r="X338" s="1"/>
  <c r="E338"/>
  <c r="B341"/>
  <c r="X341" s="1"/>
  <c r="E341"/>
  <c r="E340"/>
  <c r="E330"/>
  <c r="C21" i="47" l="1"/>
  <c r="N338" i="34"/>
  <c r="S338"/>
  <c r="U338"/>
  <c r="M338"/>
  <c r="O338"/>
  <c r="T338"/>
  <c r="Q338"/>
  <c r="P338"/>
  <c r="R338"/>
  <c r="M341"/>
  <c r="O341"/>
  <c r="T341"/>
  <c r="N341"/>
  <c r="S341"/>
  <c r="U341"/>
  <c r="P341"/>
  <c r="Q341"/>
  <c r="R341"/>
  <c r="M357"/>
  <c r="O357"/>
  <c r="T357"/>
  <c r="N357"/>
  <c r="S357"/>
  <c r="U357"/>
  <c r="P357"/>
  <c r="Q357"/>
  <c r="R357"/>
  <c r="N356"/>
  <c r="S356"/>
  <c r="U356"/>
  <c r="M356"/>
  <c r="O356"/>
  <c r="T356"/>
  <c r="Q356"/>
  <c r="P356"/>
  <c r="R356"/>
  <c r="N352"/>
  <c r="S352"/>
  <c r="U352"/>
  <c r="M352"/>
  <c r="O352"/>
  <c r="T352"/>
  <c r="Q352"/>
  <c r="P352"/>
  <c r="R352"/>
  <c r="M351"/>
  <c r="O351"/>
  <c r="T351"/>
  <c r="N351"/>
  <c r="S351"/>
  <c r="U351"/>
  <c r="P351"/>
  <c r="Q351"/>
  <c r="R351"/>
  <c r="N386"/>
  <c r="S386"/>
  <c r="U386"/>
  <c r="M386"/>
  <c r="O386"/>
  <c r="T386"/>
  <c r="Q386"/>
  <c r="P386"/>
  <c r="R386"/>
  <c r="M385"/>
  <c r="O385"/>
  <c r="T385"/>
  <c r="N385"/>
  <c r="S385"/>
  <c r="U385"/>
  <c r="P385"/>
  <c r="Q385"/>
  <c r="R385"/>
  <c r="N362"/>
  <c r="S362"/>
  <c r="U362"/>
  <c r="M362"/>
  <c r="O362"/>
  <c r="T362"/>
  <c r="Q362"/>
  <c r="P362"/>
  <c r="R362"/>
  <c r="N382"/>
  <c r="S382"/>
  <c r="U382"/>
  <c r="M382"/>
  <c r="O382"/>
  <c r="T382"/>
  <c r="Q382"/>
  <c r="P382"/>
  <c r="R382"/>
  <c r="M381"/>
  <c r="O381"/>
  <c r="T381"/>
  <c r="N381"/>
  <c r="S381"/>
  <c r="U381"/>
  <c r="P381"/>
  <c r="Q381"/>
  <c r="R381"/>
  <c r="E333"/>
  <c r="E334"/>
  <c r="E332"/>
  <c r="E336"/>
  <c r="E337"/>
  <c r="E331"/>
  <c r="C23" i="47" s="1"/>
  <c r="E335" i="34"/>
  <c r="C245"/>
  <c r="B245" s="1"/>
  <c r="X245" s="1"/>
  <c r="C325"/>
  <c r="C326"/>
  <c r="C327"/>
  <c r="C328"/>
  <c r="C329"/>
  <c r="A14" i="12"/>
  <c r="A31"/>
  <c r="C277" i="34"/>
  <c r="C278"/>
  <c r="C279"/>
  <c r="C273"/>
  <c r="C274"/>
  <c r="C296"/>
  <c r="C297"/>
  <c r="C298"/>
  <c r="C295"/>
  <c r="C319"/>
  <c r="C320"/>
  <c r="C321"/>
  <c r="C322"/>
  <c r="C323"/>
  <c r="C324"/>
  <c r="I295"/>
  <c r="C259"/>
  <c r="C260"/>
  <c r="C261"/>
  <c r="C262"/>
  <c r="C263"/>
  <c r="C264"/>
  <c r="C280"/>
  <c r="C270"/>
  <c r="C271"/>
  <c r="C272"/>
  <c r="C275"/>
  <c r="C276"/>
  <c r="C246"/>
  <c r="C247"/>
  <c r="C248"/>
  <c r="C252"/>
  <c r="C249"/>
  <c r="C250"/>
  <c r="C251"/>
  <c r="C253"/>
  <c r="C254"/>
  <c r="C255"/>
  <c r="C256"/>
  <c r="C257"/>
  <c r="C258"/>
  <c r="C244"/>
  <c r="A21" i="47" s="1"/>
  <c r="C22" l="1"/>
  <c r="N245" i="34"/>
  <c r="S245"/>
  <c r="U245"/>
  <c r="M245"/>
  <c r="O245"/>
  <c r="T245"/>
  <c r="P245"/>
  <c r="Q245"/>
  <c r="R245"/>
  <c r="B286"/>
  <c r="X286" s="1"/>
  <c r="B285"/>
  <c r="X285" s="1"/>
  <c r="B235"/>
  <c r="X235" s="1"/>
  <c r="B236"/>
  <c r="X236" s="1"/>
  <c r="B211"/>
  <c r="X211" s="1"/>
  <c r="B212"/>
  <c r="X212" s="1"/>
  <c r="B210"/>
  <c r="X210" s="1"/>
  <c r="B241"/>
  <c r="X241" s="1"/>
  <c r="E241"/>
  <c r="B242"/>
  <c r="X242" s="1"/>
  <c r="E242"/>
  <c r="I11"/>
  <c r="I15"/>
  <c r="F20" i="47" s="1"/>
  <c r="I14" i="34"/>
  <c r="G19" i="47" s="1"/>
  <c r="I13" i="34"/>
  <c r="G18" i="47" s="1"/>
  <c r="I12" i="34"/>
  <c r="F17" i="47" s="1"/>
  <c r="E35" i="12" l="1" a="1"/>
  <c r="E35" s="1"/>
  <c r="E34" a="1"/>
  <c r="E34" s="1"/>
  <c r="F35" a="1"/>
  <c r="F35" s="1"/>
  <c r="H35" s="1"/>
  <c r="F34" a="1"/>
  <c r="F34" s="1"/>
  <c r="H34" s="1"/>
  <c r="M210" i="34"/>
  <c r="O210"/>
  <c r="T210"/>
  <c r="N210"/>
  <c r="S210"/>
  <c r="U210"/>
  <c r="Q210"/>
  <c r="P210"/>
  <c r="R210"/>
  <c r="N211"/>
  <c r="S211"/>
  <c r="U211"/>
  <c r="M211"/>
  <c r="O211"/>
  <c r="T211"/>
  <c r="P211"/>
  <c r="Q211"/>
  <c r="R211"/>
  <c r="N235"/>
  <c r="S235"/>
  <c r="U235"/>
  <c r="M235"/>
  <c r="O235"/>
  <c r="T235"/>
  <c r="P235"/>
  <c r="Q235"/>
  <c r="R235"/>
  <c r="N286"/>
  <c r="S286"/>
  <c r="U286"/>
  <c r="M286"/>
  <c r="O286"/>
  <c r="T286"/>
  <c r="Q286"/>
  <c r="P286"/>
  <c r="R286"/>
  <c r="M242"/>
  <c r="O242"/>
  <c r="T242"/>
  <c r="N242"/>
  <c r="S242"/>
  <c r="U242"/>
  <c r="Q242"/>
  <c r="P242"/>
  <c r="R242"/>
  <c r="N241"/>
  <c r="S241"/>
  <c r="U241"/>
  <c r="M241"/>
  <c r="O241"/>
  <c r="T241"/>
  <c r="P241"/>
  <c r="Q241"/>
  <c r="R241"/>
  <c r="M212"/>
  <c r="O212"/>
  <c r="T212"/>
  <c r="N212"/>
  <c r="S212"/>
  <c r="U212"/>
  <c r="Q212"/>
  <c r="P212"/>
  <c r="R212"/>
  <c r="M236"/>
  <c r="O236"/>
  <c r="T236"/>
  <c r="N236"/>
  <c r="S236"/>
  <c r="U236"/>
  <c r="Q236"/>
  <c r="P236"/>
  <c r="R236"/>
  <c r="M285"/>
  <c r="O285"/>
  <c r="T285"/>
  <c r="N285"/>
  <c r="S285"/>
  <c r="U285"/>
  <c r="P285"/>
  <c r="Q285"/>
  <c r="R285"/>
  <c r="F16" i="47"/>
  <c r="F34" s="1"/>
  <c r="B15" i="34"/>
  <c r="B213"/>
  <c r="X213" s="1"/>
  <c r="E213"/>
  <c r="B214"/>
  <c r="X214" s="1"/>
  <c r="E214"/>
  <c r="B209"/>
  <c r="X209" s="1"/>
  <c r="B234"/>
  <c r="X234" s="1"/>
  <c r="B237"/>
  <c r="X237" s="1"/>
  <c r="B238"/>
  <c r="X238" s="1"/>
  <c r="B239"/>
  <c r="X239" s="1"/>
  <c r="B240"/>
  <c r="X240" s="1"/>
  <c r="B265"/>
  <c r="X265" s="1"/>
  <c r="B268"/>
  <c r="X268" s="1"/>
  <c r="B269"/>
  <c r="X269" s="1"/>
  <c r="B266"/>
  <c r="X266" s="1"/>
  <c r="B267"/>
  <c r="X267" s="1"/>
  <c r="B281"/>
  <c r="X281" s="1"/>
  <c r="B282"/>
  <c r="X282" s="1"/>
  <c r="B283"/>
  <c r="X283" s="1"/>
  <c r="B284"/>
  <c r="X284" s="1"/>
  <c r="B287"/>
  <c r="X287" s="1"/>
  <c r="B288"/>
  <c r="X288" s="1"/>
  <c r="B289"/>
  <c r="X289" s="1"/>
  <c r="B293"/>
  <c r="X293" s="1"/>
  <c r="B290"/>
  <c r="X290" s="1"/>
  <c r="B292"/>
  <c r="X292" s="1"/>
  <c r="B291"/>
  <c r="X291" s="1"/>
  <c r="B294"/>
  <c r="X294" s="1"/>
  <c r="B299"/>
  <c r="X299" s="1"/>
  <c r="B300"/>
  <c r="X300" s="1"/>
  <c r="B301"/>
  <c r="X301" s="1"/>
  <c r="B302"/>
  <c r="X302" s="1"/>
  <c r="B303"/>
  <c r="X303" s="1"/>
  <c r="B306"/>
  <c r="X306" s="1"/>
  <c r="B307"/>
  <c r="X307" s="1"/>
  <c r="B304"/>
  <c r="X304" s="1"/>
  <c r="B305"/>
  <c r="X305" s="1"/>
  <c r="B309"/>
  <c r="X309" s="1"/>
  <c r="B310"/>
  <c r="X310" s="1"/>
  <c r="B308"/>
  <c r="X308" s="1"/>
  <c r="B311"/>
  <c r="X311" s="1"/>
  <c r="B312"/>
  <c r="X312" s="1"/>
  <c r="B314"/>
  <c r="X314" s="1"/>
  <c r="B313"/>
  <c r="X313" s="1"/>
  <c r="B316"/>
  <c r="X316" s="1"/>
  <c r="B315"/>
  <c r="X315" s="1"/>
  <c r="B317"/>
  <c r="X317" s="1"/>
  <c r="B318"/>
  <c r="X318" s="1"/>
  <c r="B244"/>
  <c r="X244" s="1"/>
  <c r="B246"/>
  <c r="X246" s="1"/>
  <c r="B247"/>
  <c r="X247" s="1"/>
  <c r="B248"/>
  <c r="X248" s="1"/>
  <c r="B252"/>
  <c r="X252" s="1"/>
  <c r="B249"/>
  <c r="X249" s="1"/>
  <c r="B250"/>
  <c r="X250" s="1"/>
  <c r="B251"/>
  <c r="X251" s="1"/>
  <c r="B253"/>
  <c r="X253" s="1"/>
  <c r="B254"/>
  <c r="X254" s="1"/>
  <c r="B255"/>
  <c r="X255" s="1"/>
  <c r="B256"/>
  <c r="X256" s="1"/>
  <c r="B257"/>
  <c r="X257" s="1"/>
  <c r="B258"/>
  <c r="X258" s="1"/>
  <c r="B259"/>
  <c r="X259" s="1"/>
  <c r="B260"/>
  <c r="X260" s="1"/>
  <c r="B261"/>
  <c r="X261" s="1"/>
  <c r="B262"/>
  <c r="X262" s="1"/>
  <c r="B263"/>
  <c r="X263" s="1"/>
  <c r="B264"/>
  <c r="X264" s="1"/>
  <c r="B280"/>
  <c r="X280" s="1"/>
  <c r="B270"/>
  <c r="X270" s="1"/>
  <c r="B271"/>
  <c r="X271" s="1"/>
  <c r="B272"/>
  <c r="X272" s="1"/>
  <c r="B275"/>
  <c r="X275" s="1"/>
  <c r="B276"/>
  <c r="X276" s="1"/>
  <c r="B277"/>
  <c r="X277" s="1"/>
  <c r="B278"/>
  <c r="X278" s="1"/>
  <c r="B279"/>
  <c r="X279" s="1"/>
  <c r="B273"/>
  <c r="X273" s="1"/>
  <c r="B274"/>
  <c r="X274" s="1"/>
  <c r="B296"/>
  <c r="X296" s="1"/>
  <c r="B297"/>
  <c r="X297" s="1"/>
  <c r="B298"/>
  <c r="X298" s="1"/>
  <c r="B295"/>
  <c r="X295" s="1"/>
  <c r="B319"/>
  <c r="X319" s="1"/>
  <c r="B320"/>
  <c r="X320" s="1"/>
  <c r="B321"/>
  <c r="X321" s="1"/>
  <c r="B322"/>
  <c r="X322" s="1"/>
  <c r="B323"/>
  <c r="X323" s="1"/>
  <c r="B324"/>
  <c r="X324" s="1"/>
  <c r="B325"/>
  <c r="X325" s="1"/>
  <c r="B326"/>
  <c r="X326" s="1"/>
  <c r="B327"/>
  <c r="X327" s="1"/>
  <c r="B328"/>
  <c r="X328" s="1"/>
  <c r="B329"/>
  <c r="X329" s="1"/>
  <c r="B335"/>
  <c r="X335" s="1"/>
  <c r="B333"/>
  <c r="X333" s="1"/>
  <c r="B334"/>
  <c r="X334" s="1"/>
  <c r="B332"/>
  <c r="X332" s="1"/>
  <c r="B336"/>
  <c r="X336" s="1"/>
  <c r="B337"/>
  <c r="X337" s="1"/>
  <c r="B331"/>
  <c r="X331" s="1"/>
  <c r="B330"/>
  <c r="X330" s="1"/>
  <c r="B340"/>
  <c r="X340" s="1"/>
  <c r="B339"/>
  <c r="X339" s="1"/>
  <c r="B342"/>
  <c r="X342" s="1"/>
  <c r="B343"/>
  <c r="X343" s="1"/>
  <c r="B344"/>
  <c r="X344" s="1"/>
  <c r="B345"/>
  <c r="X345" s="1"/>
  <c r="B346"/>
  <c r="X346" s="1"/>
  <c r="B347"/>
  <c r="X347" s="1"/>
  <c r="B354"/>
  <c r="X354" s="1"/>
  <c r="B355"/>
  <c r="X355" s="1"/>
  <c r="B363"/>
  <c r="X363" s="1"/>
  <c r="B364"/>
  <c r="X364" s="1"/>
  <c r="B365"/>
  <c r="X365" s="1"/>
  <c r="B348"/>
  <c r="X348" s="1"/>
  <c r="B349"/>
  <c r="X349" s="1"/>
  <c r="B350"/>
  <c r="X350" s="1"/>
  <c r="B358"/>
  <c r="X358" s="1"/>
  <c r="B359"/>
  <c r="X359" s="1"/>
  <c r="B360"/>
  <c r="X360" s="1"/>
  <c r="B361"/>
  <c r="X361" s="1"/>
  <c r="B366"/>
  <c r="X366" s="1"/>
  <c r="B367"/>
  <c r="X367" s="1"/>
  <c r="B368"/>
  <c r="X368" s="1"/>
  <c r="B372"/>
  <c r="X372" s="1"/>
  <c r="B373"/>
  <c r="X373" s="1"/>
  <c r="B374"/>
  <c r="X374" s="1"/>
  <c r="B375"/>
  <c r="X375" s="1"/>
  <c r="B369"/>
  <c r="X369" s="1"/>
  <c r="B370"/>
  <c r="X370" s="1"/>
  <c r="B371"/>
  <c r="X371" s="1"/>
  <c r="B376"/>
  <c r="X376" s="1"/>
  <c r="B377"/>
  <c r="X377" s="1"/>
  <c r="B378"/>
  <c r="X378" s="1"/>
  <c r="B379"/>
  <c r="X379" s="1"/>
  <c r="B380"/>
  <c r="X380" s="1"/>
  <c r="B390"/>
  <c r="X390" s="1"/>
  <c r="B388"/>
  <c r="X388" s="1"/>
  <c r="B389"/>
  <c r="X389" s="1"/>
  <c r="B387"/>
  <c r="X387" s="1"/>
  <c r="B391"/>
  <c r="X391" s="1"/>
  <c r="B392"/>
  <c r="X392" s="1"/>
  <c r="B395"/>
  <c r="X395" s="1"/>
  <c r="B397"/>
  <c r="X397" s="1"/>
  <c r="B398"/>
  <c r="X398" s="1"/>
  <c r="B399"/>
  <c r="X399" s="1"/>
  <c r="B400"/>
  <c r="X400" s="1"/>
  <c r="B401"/>
  <c r="X401" s="1"/>
  <c r="B402"/>
  <c r="X402" s="1"/>
  <c r="B403"/>
  <c r="X403" s="1"/>
  <c r="B406"/>
  <c r="X406" s="1"/>
  <c r="B418"/>
  <c r="X418" s="1"/>
  <c r="B422"/>
  <c r="X422" s="1"/>
  <c r="B423"/>
  <c r="X423" s="1"/>
  <c r="B424"/>
  <c r="X424" s="1"/>
  <c r="B425"/>
  <c r="X425" s="1"/>
  <c r="B426"/>
  <c r="X426" s="1"/>
  <c r="B427"/>
  <c r="X427" s="1"/>
  <c r="B420"/>
  <c r="X420" s="1"/>
  <c r="B421"/>
  <c r="X421" s="1"/>
  <c r="B408"/>
  <c r="X408" s="1"/>
  <c r="B409"/>
  <c r="X409" s="1"/>
  <c r="B410"/>
  <c r="X410" s="1"/>
  <c r="B411"/>
  <c r="X411" s="1"/>
  <c r="B412"/>
  <c r="X412" s="1"/>
  <c r="B413"/>
  <c r="X413" s="1"/>
  <c r="B414"/>
  <c r="X414" s="1"/>
  <c r="B415"/>
  <c r="X415" s="1"/>
  <c r="B416"/>
  <c r="X416" s="1"/>
  <c r="B417"/>
  <c r="X417" s="1"/>
  <c r="B430"/>
  <c r="X430" s="1"/>
  <c r="B431"/>
  <c r="X431" s="1"/>
  <c r="B432"/>
  <c r="X432" s="1"/>
  <c r="B433"/>
  <c r="X433" s="1"/>
  <c r="B434"/>
  <c r="X434" s="1"/>
  <c r="B435"/>
  <c r="X435" s="1"/>
  <c r="B436"/>
  <c r="X436" s="1"/>
  <c r="B437"/>
  <c r="X437" s="1"/>
  <c r="B438"/>
  <c r="X438" s="1"/>
  <c r="B439"/>
  <c r="X439" s="1"/>
  <c r="B440"/>
  <c r="X440" s="1"/>
  <c r="B441"/>
  <c r="X441" s="1"/>
  <c r="B442"/>
  <c r="X442" s="1"/>
  <c r="B443"/>
  <c r="X443" s="1"/>
  <c r="B444"/>
  <c r="X444" s="1"/>
  <c r="B445"/>
  <c r="X445" s="1"/>
  <c r="B446"/>
  <c r="X446" s="1"/>
  <c r="B447"/>
  <c r="X447" s="1"/>
  <c r="B448"/>
  <c r="X448" s="1"/>
  <c r="B449"/>
  <c r="X449" s="1"/>
  <c r="B564"/>
  <c r="X564" s="1"/>
  <c r="B567"/>
  <c r="X567" s="1"/>
  <c r="B568"/>
  <c r="X568" s="1"/>
  <c r="B569"/>
  <c r="X569" s="1"/>
  <c r="B572"/>
  <c r="B573"/>
  <c r="B574"/>
  <c r="B579"/>
  <c r="B580"/>
  <c r="B581"/>
  <c r="B582"/>
  <c r="B585"/>
  <c r="B586"/>
  <c r="B575"/>
  <c r="B477"/>
  <c r="B478"/>
  <c r="B503"/>
  <c r="B504"/>
  <c r="B514"/>
  <c r="B515"/>
  <c r="B532"/>
  <c r="B533"/>
  <c r="B545"/>
  <c r="B546"/>
  <c r="B547"/>
  <c r="B548"/>
  <c r="B565"/>
  <c r="B566"/>
  <c r="B570"/>
  <c r="B571"/>
  <c r="B583"/>
  <c r="A583" s="1"/>
  <c r="B584"/>
  <c r="A584" s="1"/>
  <c r="B587"/>
  <c r="A587" s="1"/>
  <c r="B588"/>
  <c r="A588" s="1"/>
  <c r="B591"/>
  <c r="B592"/>
  <c r="B595"/>
  <c r="B596"/>
  <c r="B600"/>
  <c r="B601"/>
  <c r="B602"/>
  <c r="B603"/>
  <c r="B597"/>
  <c r="B598"/>
  <c r="B589"/>
  <c r="B590"/>
  <c r="B593"/>
  <c r="B594"/>
  <c r="B577"/>
  <c r="B578"/>
  <c r="B605"/>
  <c r="X605" s="1"/>
  <c r="B606"/>
  <c r="X606" s="1"/>
  <c r="B607"/>
  <c r="X607" s="1"/>
  <c r="B608"/>
  <c r="X608" s="1"/>
  <c r="B609"/>
  <c r="X609" s="1"/>
  <c r="B610"/>
  <c r="X610" s="1"/>
  <c r="B611"/>
  <c r="X611" s="1"/>
  <c r="B612"/>
  <c r="X612" s="1"/>
  <c r="B613"/>
  <c r="X613" s="1"/>
  <c r="B614"/>
  <c r="X614" s="1"/>
  <c r="B615"/>
  <c r="X615" s="1"/>
  <c r="B616"/>
  <c r="X616" s="1"/>
  <c r="B617"/>
  <c r="X617" s="1"/>
  <c r="B618"/>
  <c r="X618" s="1"/>
  <c r="B619"/>
  <c r="X619" s="1"/>
  <c r="B620"/>
  <c r="X620" s="1"/>
  <c r="B621"/>
  <c r="X621" s="1"/>
  <c r="B622"/>
  <c r="X622" s="1"/>
  <c r="B623"/>
  <c r="X623" s="1"/>
  <c r="B624"/>
  <c r="X624" s="1"/>
  <c r="B625"/>
  <c r="X625" s="1"/>
  <c r="B626"/>
  <c r="X626" s="1"/>
  <c r="B627"/>
  <c r="X627" s="1"/>
  <c r="B628"/>
  <c r="X628" s="1"/>
  <c r="B629"/>
  <c r="X629" s="1"/>
  <c r="B630"/>
  <c r="X630" s="1"/>
  <c r="B631"/>
  <c r="X631" s="1"/>
  <c r="B632"/>
  <c r="X632" s="1"/>
  <c r="B633"/>
  <c r="X633" s="1"/>
  <c r="B634"/>
  <c r="X634" s="1"/>
  <c r="B635"/>
  <c r="X635" s="1"/>
  <c r="B636"/>
  <c r="X636" s="1"/>
  <c r="B637"/>
  <c r="X637" s="1"/>
  <c r="B638"/>
  <c r="X638" s="1"/>
  <c r="B639"/>
  <c r="X639" s="1"/>
  <c r="B640"/>
  <c r="X640" s="1"/>
  <c r="B641"/>
  <c r="X641" s="1"/>
  <c r="B642"/>
  <c r="X642" s="1"/>
  <c r="B643"/>
  <c r="X643" s="1"/>
  <c r="B644"/>
  <c r="X644" s="1"/>
  <c r="B645"/>
  <c r="X645" s="1"/>
  <c r="B646"/>
  <c r="X646" s="1"/>
  <c r="B647"/>
  <c r="X647" s="1"/>
  <c r="B648"/>
  <c r="X648" s="1"/>
  <c r="B649"/>
  <c r="X649" s="1"/>
  <c r="B650"/>
  <c r="X650" s="1"/>
  <c r="B651"/>
  <c r="X651" s="1"/>
  <c r="B652"/>
  <c r="X652" s="1"/>
  <c r="B653"/>
  <c r="X653" s="1"/>
  <c r="B654"/>
  <c r="X654" s="1"/>
  <c r="B655"/>
  <c r="X655" s="1"/>
  <c r="B656"/>
  <c r="X656" s="1"/>
  <c r="B657"/>
  <c r="X657" s="1"/>
  <c r="B658"/>
  <c r="X658" s="1"/>
  <c r="B659"/>
  <c r="X659" s="1"/>
  <c r="B660"/>
  <c r="X660" s="1"/>
  <c r="B661"/>
  <c r="X661" s="1"/>
  <c r="B662"/>
  <c r="X662" s="1"/>
  <c r="B663"/>
  <c r="X663" s="1"/>
  <c r="B664"/>
  <c r="X664" s="1"/>
  <c r="B665"/>
  <c r="X665" s="1"/>
  <c r="B666"/>
  <c r="X666" s="1"/>
  <c r="B667"/>
  <c r="X667" s="1"/>
  <c r="B668"/>
  <c r="X668" s="1"/>
  <c r="B669"/>
  <c r="X669" s="1"/>
  <c r="E233"/>
  <c r="A13" i="12"/>
  <c r="E229" i="34"/>
  <c r="E230"/>
  <c r="E231"/>
  <c r="E232"/>
  <c r="E222"/>
  <c r="E223"/>
  <c r="E224"/>
  <c r="E225"/>
  <c r="E226"/>
  <c r="E220"/>
  <c r="E221"/>
  <c r="A12" i="12"/>
  <c r="A30"/>
  <c r="E204" i="34"/>
  <c r="E205"/>
  <c r="E206"/>
  <c r="E207"/>
  <c r="E208"/>
  <c r="E215"/>
  <c r="E203"/>
  <c r="E198"/>
  <c r="E199"/>
  <c r="E200"/>
  <c r="B200"/>
  <c r="X200" s="1"/>
  <c r="B203"/>
  <c r="X203" s="1"/>
  <c r="B204"/>
  <c r="X204" s="1"/>
  <c r="B205"/>
  <c r="X205" s="1"/>
  <c r="B206"/>
  <c r="X206" s="1"/>
  <c r="B207"/>
  <c r="X207" s="1"/>
  <c r="B208"/>
  <c r="X208" s="1"/>
  <c r="B215"/>
  <c r="X215" s="1"/>
  <c r="B233"/>
  <c r="X233" s="1"/>
  <c r="E184"/>
  <c r="E185"/>
  <c r="E192"/>
  <c r="E193"/>
  <c r="E194"/>
  <c r="E195"/>
  <c r="E196"/>
  <c r="E197"/>
  <c r="A29" i="12"/>
  <c r="A11"/>
  <c r="E183" i="34"/>
  <c r="E176"/>
  <c r="E177"/>
  <c r="E178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9"/>
  <c r="E180"/>
  <c r="E181"/>
  <c r="E182"/>
  <c r="E156"/>
  <c r="B191"/>
  <c r="X191" s="1"/>
  <c r="E191"/>
  <c r="E190"/>
  <c r="E227"/>
  <c r="E228"/>
  <c r="B201"/>
  <c r="X201" s="1"/>
  <c r="E201"/>
  <c r="B202"/>
  <c r="X202" s="1"/>
  <c r="E202"/>
  <c r="B142"/>
  <c r="X142" s="1"/>
  <c r="E142"/>
  <c r="B151"/>
  <c r="X151" s="1"/>
  <c r="E151"/>
  <c r="B155"/>
  <c r="X155" s="1"/>
  <c r="E155"/>
  <c r="B109"/>
  <c r="X109" s="1"/>
  <c r="E109"/>
  <c r="B154"/>
  <c r="X154" s="1"/>
  <c r="E154"/>
  <c r="B152"/>
  <c r="X152" s="1"/>
  <c r="E152"/>
  <c r="B153"/>
  <c r="X153" s="1"/>
  <c r="E153"/>
  <c r="E141"/>
  <c r="B95"/>
  <c r="X95" s="1"/>
  <c r="E95"/>
  <c r="B94"/>
  <c r="X94" s="1"/>
  <c r="E94"/>
  <c r="E137"/>
  <c r="B137"/>
  <c r="X137" s="1"/>
  <c r="E136"/>
  <c r="B136"/>
  <c r="X136" s="1"/>
  <c r="E135"/>
  <c r="B135"/>
  <c r="X135" s="1"/>
  <c r="E140"/>
  <c r="E139"/>
  <c r="E138"/>
  <c r="E150"/>
  <c r="E149"/>
  <c r="E148"/>
  <c r="A28" i="12"/>
  <c r="E146" i="34"/>
  <c r="E147"/>
  <c r="E145"/>
  <c r="E143"/>
  <c r="E131"/>
  <c r="E132"/>
  <c r="E133"/>
  <c r="E134"/>
  <c r="E125"/>
  <c r="E126"/>
  <c r="E127"/>
  <c r="E128"/>
  <c r="E129"/>
  <c r="E130"/>
  <c r="G35" i="12" l="1"/>
  <c r="G34"/>
  <c r="X586" i="34"/>
  <c r="A586"/>
  <c r="X582"/>
  <c r="A582"/>
  <c r="X580"/>
  <c r="A580"/>
  <c r="X574"/>
  <c r="A574"/>
  <c r="X572"/>
  <c r="A572"/>
  <c r="X575"/>
  <c r="A575"/>
  <c r="X585"/>
  <c r="A585"/>
  <c r="X581"/>
  <c r="A581"/>
  <c r="X579"/>
  <c r="A579"/>
  <c r="X573"/>
  <c r="A573"/>
  <c r="X578"/>
  <c r="A578"/>
  <c r="X577"/>
  <c r="A577"/>
  <c r="X600"/>
  <c r="A600"/>
  <c r="X595"/>
  <c r="A595"/>
  <c r="X591"/>
  <c r="A591"/>
  <c r="X601"/>
  <c r="A601"/>
  <c r="X596"/>
  <c r="A596"/>
  <c r="X592"/>
  <c r="A592"/>
  <c r="X594"/>
  <c r="A594"/>
  <c r="X590"/>
  <c r="A590"/>
  <c r="X593"/>
  <c r="A593"/>
  <c r="X589"/>
  <c r="A589"/>
  <c r="X598"/>
  <c r="A598"/>
  <c r="X597"/>
  <c r="A597"/>
  <c r="X602"/>
  <c r="A602"/>
  <c r="X603"/>
  <c r="A603"/>
  <c r="A195" i="50" a="1"/>
  <c r="A195" s="1"/>
  <c r="I195" s="1"/>
  <c r="A13" i="49" a="1"/>
  <c r="A13" s="1"/>
  <c r="I13" s="1"/>
  <c r="A12" i="48" a="1"/>
  <c r="A12" s="1"/>
  <c r="I12" s="1"/>
  <c r="X587" i="34"/>
  <c r="X583"/>
  <c r="X570"/>
  <c r="X565"/>
  <c r="X547"/>
  <c r="X545"/>
  <c r="X532"/>
  <c r="X514"/>
  <c r="X503"/>
  <c r="X477"/>
  <c r="X588"/>
  <c r="X584"/>
  <c r="X571"/>
  <c r="X566"/>
  <c r="X548"/>
  <c r="X546"/>
  <c r="X533"/>
  <c r="X515"/>
  <c r="X504"/>
  <c r="X478"/>
  <c r="N95"/>
  <c r="S95"/>
  <c r="U95"/>
  <c r="O95"/>
  <c r="T95"/>
  <c r="M95"/>
  <c r="P95"/>
  <c r="Q95"/>
  <c r="R95"/>
  <c r="N207"/>
  <c r="S207"/>
  <c r="U207"/>
  <c r="M207"/>
  <c r="O207"/>
  <c r="T207"/>
  <c r="P207"/>
  <c r="Q207"/>
  <c r="R207"/>
  <c r="N203"/>
  <c r="S203"/>
  <c r="U203"/>
  <c r="M203"/>
  <c r="O203"/>
  <c r="T203"/>
  <c r="P203"/>
  <c r="Q203"/>
  <c r="R203"/>
  <c r="N668"/>
  <c r="S668"/>
  <c r="U668"/>
  <c r="M668"/>
  <c r="O668"/>
  <c r="T668"/>
  <c r="Q668"/>
  <c r="R668"/>
  <c r="P668"/>
  <c r="N666"/>
  <c r="S666"/>
  <c r="U666"/>
  <c r="M666"/>
  <c r="O666"/>
  <c r="T666"/>
  <c r="Q666"/>
  <c r="R666"/>
  <c r="P666"/>
  <c r="N662"/>
  <c r="S662"/>
  <c r="U662"/>
  <c r="M662"/>
  <c r="O662"/>
  <c r="T662"/>
  <c r="Q662"/>
  <c r="R662"/>
  <c r="P662"/>
  <c r="N658"/>
  <c r="S658"/>
  <c r="U658"/>
  <c r="M658"/>
  <c r="O658"/>
  <c r="T658"/>
  <c r="Q658"/>
  <c r="R658"/>
  <c r="P658"/>
  <c r="N654"/>
  <c r="S654"/>
  <c r="U654"/>
  <c r="M654"/>
  <c r="O654"/>
  <c r="T654"/>
  <c r="Q654"/>
  <c r="R654"/>
  <c r="P654"/>
  <c r="N650"/>
  <c r="S650"/>
  <c r="U650"/>
  <c r="M650"/>
  <c r="O650"/>
  <c r="T650"/>
  <c r="Q650"/>
  <c r="R650"/>
  <c r="P650"/>
  <c r="N646"/>
  <c r="S646"/>
  <c r="U646"/>
  <c r="M646"/>
  <c r="O646"/>
  <c r="T646"/>
  <c r="Q646"/>
  <c r="R646"/>
  <c r="P646"/>
  <c r="N642"/>
  <c r="S642"/>
  <c r="U642"/>
  <c r="M642"/>
  <c r="O642"/>
  <c r="T642"/>
  <c r="Q642"/>
  <c r="R642"/>
  <c r="P642"/>
  <c r="N638"/>
  <c r="S638"/>
  <c r="U638"/>
  <c r="M638"/>
  <c r="O638"/>
  <c r="T638"/>
  <c r="P638"/>
  <c r="Q638"/>
  <c r="R638"/>
  <c r="N634"/>
  <c r="S634"/>
  <c r="U634"/>
  <c r="M634"/>
  <c r="O634"/>
  <c r="T634"/>
  <c r="P634"/>
  <c r="Q634"/>
  <c r="R634"/>
  <c r="N630"/>
  <c r="S630"/>
  <c r="U630"/>
  <c r="M630"/>
  <c r="O630"/>
  <c r="T630"/>
  <c r="P630"/>
  <c r="Q630"/>
  <c r="R630"/>
  <c r="N626"/>
  <c r="S626"/>
  <c r="U626"/>
  <c r="M626"/>
  <c r="O626"/>
  <c r="T626"/>
  <c r="P626"/>
  <c r="Q626"/>
  <c r="R626"/>
  <c r="N622"/>
  <c r="S622"/>
  <c r="U622"/>
  <c r="M622"/>
  <c r="O622"/>
  <c r="T622"/>
  <c r="P622"/>
  <c r="Q622"/>
  <c r="R622"/>
  <c r="N618"/>
  <c r="S618"/>
  <c r="U618"/>
  <c r="M618"/>
  <c r="O618"/>
  <c r="T618"/>
  <c r="P618"/>
  <c r="Q618"/>
  <c r="R618"/>
  <c r="N614"/>
  <c r="S614"/>
  <c r="U614"/>
  <c r="M614"/>
  <c r="O614"/>
  <c r="T614"/>
  <c r="P614"/>
  <c r="Q614"/>
  <c r="R614"/>
  <c r="N610"/>
  <c r="S610"/>
  <c r="U610"/>
  <c r="M610"/>
  <c r="O610"/>
  <c r="T610"/>
  <c r="P610"/>
  <c r="Q610"/>
  <c r="R610"/>
  <c r="N606"/>
  <c r="S606"/>
  <c r="U606"/>
  <c r="M606"/>
  <c r="O606"/>
  <c r="T606"/>
  <c r="P606"/>
  <c r="Q606"/>
  <c r="R606"/>
  <c r="N577"/>
  <c r="S577"/>
  <c r="U577"/>
  <c r="M577"/>
  <c r="O577"/>
  <c r="T577"/>
  <c r="P577"/>
  <c r="Q577"/>
  <c r="R577"/>
  <c r="N589"/>
  <c r="S589"/>
  <c r="U589"/>
  <c r="M589"/>
  <c r="O589"/>
  <c r="T589"/>
  <c r="P589"/>
  <c r="Q589"/>
  <c r="R589"/>
  <c r="N602"/>
  <c r="S602"/>
  <c r="U602"/>
  <c r="M602"/>
  <c r="O602"/>
  <c r="T602"/>
  <c r="P602"/>
  <c r="Q602"/>
  <c r="R602"/>
  <c r="N595"/>
  <c r="S595"/>
  <c r="U595"/>
  <c r="M595"/>
  <c r="O595"/>
  <c r="T595"/>
  <c r="P595"/>
  <c r="Q595"/>
  <c r="R595"/>
  <c r="N587"/>
  <c r="S587"/>
  <c r="U587"/>
  <c r="M587"/>
  <c r="O587"/>
  <c r="T587"/>
  <c r="P587"/>
  <c r="Q587"/>
  <c r="R587"/>
  <c r="M570"/>
  <c r="O570"/>
  <c r="T570"/>
  <c r="N570"/>
  <c r="S570"/>
  <c r="U570"/>
  <c r="P570"/>
  <c r="R570"/>
  <c r="Q570"/>
  <c r="N547"/>
  <c r="S547"/>
  <c r="U547"/>
  <c r="M547"/>
  <c r="O547"/>
  <c r="T547"/>
  <c r="P547"/>
  <c r="Q547"/>
  <c r="R547"/>
  <c r="M532"/>
  <c r="O532"/>
  <c r="T532"/>
  <c r="N532"/>
  <c r="S532"/>
  <c r="U532"/>
  <c r="P532"/>
  <c r="R532"/>
  <c r="Q532"/>
  <c r="N503"/>
  <c r="S503"/>
  <c r="U503"/>
  <c r="M503"/>
  <c r="O503"/>
  <c r="T503"/>
  <c r="P503"/>
  <c r="Q503"/>
  <c r="R503"/>
  <c r="M586"/>
  <c r="O586"/>
  <c r="T586"/>
  <c r="N586"/>
  <c r="S586"/>
  <c r="U586"/>
  <c r="P586"/>
  <c r="R586"/>
  <c r="Q586"/>
  <c r="M582"/>
  <c r="O582"/>
  <c r="T582"/>
  <c r="N582"/>
  <c r="S582"/>
  <c r="U582"/>
  <c r="P582"/>
  <c r="R582"/>
  <c r="Q582"/>
  <c r="M574"/>
  <c r="O574"/>
  <c r="T574"/>
  <c r="N574"/>
  <c r="S574"/>
  <c r="U574"/>
  <c r="P574"/>
  <c r="R574"/>
  <c r="Q574"/>
  <c r="M568"/>
  <c r="O568"/>
  <c r="T568"/>
  <c r="N568"/>
  <c r="S568"/>
  <c r="U568"/>
  <c r="P568"/>
  <c r="R568"/>
  <c r="Q568"/>
  <c r="M448"/>
  <c r="O448"/>
  <c r="T448"/>
  <c r="N448"/>
  <c r="S448"/>
  <c r="U448"/>
  <c r="P448"/>
  <c r="R448"/>
  <c r="Q448"/>
  <c r="M444"/>
  <c r="O444"/>
  <c r="T444"/>
  <c r="N444"/>
  <c r="S444"/>
  <c r="U444"/>
  <c r="P444"/>
  <c r="R444"/>
  <c r="Q444"/>
  <c r="N432"/>
  <c r="S432"/>
  <c r="U432"/>
  <c r="M432"/>
  <c r="O432"/>
  <c r="T432"/>
  <c r="P432"/>
  <c r="R432"/>
  <c r="Q432"/>
  <c r="M94"/>
  <c r="O94"/>
  <c r="T94"/>
  <c r="S94"/>
  <c r="N94"/>
  <c r="U94"/>
  <c r="Q94"/>
  <c r="P94"/>
  <c r="R94"/>
  <c r="N191"/>
  <c r="S191"/>
  <c r="U191"/>
  <c r="M191"/>
  <c r="O191"/>
  <c r="T191"/>
  <c r="P191"/>
  <c r="Q191"/>
  <c r="R191"/>
  <c r="N215"/>
  <c r="S215"/>
  <c r="U215"/>
  <c r="M215"/>
  <c r="O215"/>
  <c r="T215"/>
  <c r="P215"/>
  <c r="Q215"/>
  <c r="R215"/>
  <c r="N205"/>
  <c r="S205"/>
  <c r="U205"/>
  <c r="M205"/>
  <c r="O205"/>
  <c r="T205"/>
  <c r="P205"/>
  <c r="Q205"/>
  <c r="R205"/>
  <c r="N664"/>
  <c r="S664"/>
  <c r="U664"/>
  <c r="M664"/>
  <c r="O664"/>
  <c r="T664"/>
  <c r="Q664"/>
  <c r="R664"/>
  <c r="P664"/>
  <c r="N660"/>
  <c r="S660"/>
  <c r="U660"/>
  <c r="M660"/>
  <c r="O660"/>
  <c r="T660"/>
  <c r="Q660"/>
  <c r="R660"/>
  <c r="P660"/>
  <c r="N656"/>
  <c r="S656"/>
  <c r="U656"/>
  <c r="M656"/>
  <c r="O656"/>
  <c r="T656"/>
  <c r="Q656"/>
  <c r="R656"/>
  <c r="P656"/>
  <c r="N652"/>
  <c r="S652"/>
  <c r="U652"/>
  <c r="M652"/>
  <c r="O652"/>
  <c r="T652"/>
  <c r="Q652"/>
  <c r="R652"/>
  <c r="P652"/>
  <c r="N648"/>
  <c r="S648"/>
  <c r="U648"/>
  <c r="M648"/>
  <c r="O648"/>
  <c r="T648"/>
  <c r="Q648"/>
  <c r="R648"/>
  <c r="P648"/>
  <c r="N644"/>
  <c r="S644"/>
  <c r="U644"/>
  <c r="M644"/>
  <c r="O644"/>
  <c r="T644"/>
  <c r="Q644"/>
  <c r="R644"/>
  <c r="P644"/>
  <c r="N640"/>
  <c r="S640"/>
  <c r="U640"/>
  <c r="M640"/>
  <c r="O640"/>
  <c r="T640"/>
  <c r="P640"/>
  <c r="Q640"/>
  <c r="R640"/>
  <c r="N636"/>
  <c r="S636"/>
  <c r="U636"/>
  <c r="M636"/>
  <c r="O636"/>
  <c r="T636"/>
  <c r="P636"/>
  <c r="Q636"/>
  <c r="R636"/>
  <c r="N632"/>
  <c r="S632"/>
  <c r="U632"/>
  <c r="M632"/>
  <c r="O632"/>
  <c r="T632"/>
  <c r="P632"/>
  <c r="Q632"/>
  <c r="R632"/>
  <c r="N628"/>
  <c r="S628"/>
  <c r="U628"/>
  <c r="M628"/>
  <c r="O628"/>
  <c r="T628"/>
  <c r="P628"/>
  <c r="Q628"/>
  <c r="R628"/>
  <c r="N624"/>
  <c r="S624"/>
  <c r="U624"/>
  <c r="M624"/>
  <c r="O624"/>
  <c r="T624"/>
  <c r="P624"/>
  <c r="Q624"/>
  <c r="R624"/>
  <c r="N620"/>
  <c r="S620"/>
  <c r="U620"/>
  <c r="M620"/>
  <c r="O620"/>
  <c r="T620"/>
  <c r="P620"/>
  <c r="Q620"/>
  <c r="R620"/>
  <c r="N616"/>
  <c r="S616"/>
  <c r="U616"/>
  <c r="M616"/>
  <c r="O616"/>
  <c r="T616"/>
  <c r="P616"/>
  <c r="Q616"/>
  <c r="R616"/>
  <c r="N612"/>
  <c r="S612"/>
  <c r="U612"/>
  <c r="M612"/>
  <c r="O612"/>
  <c r="T612"/>
  <c r="P612"/>
  <c r="Q612"/>
  <c r="R612"/>
  <c r="N608"/>
  <c r="S608"/>
  <c r="U608"/>
  <c r="M608"/>
  <c r="O608"/>
  <c r="T608"/>
  <c r="P608"/>
  <c r="Q608"/>
  <c r="R608"/>
  <c r="N593"/>
  <c r="S593"/>
  <c r="U593"/>
  <c r="M593"/>
  <c r="O593"/>
  <c r="T593"/>
  <c r="P593"/>
  <c r="Q593"/>
  <c r="R593"/>
  <c r="N597"/>
  <c r="S597"/>
  <c r="U597"/>
  <c r="M597"/>
  <c r="O597"/>
  <c r="T597"/>
  <c r="P597"/>
  <c r="Q597"/>
  <c r="R597"/>
  <c r="N600"/>
  <c r="S600"/>
  <c r="U600"/>
  <c r="M600"/>
  <c r="O600"/>
  <c r="T600"/>
  <c r="P600"/>
  <c r="Q600"/>
  <c r="R600"/>
  <c r="N591"/>
  <c r="S591"/>
  <c r="U591"/>
  <c r="M591"/>
  <c r="O591"/>
  <c r="T591"/>
  <c r="P591"/>
  <c r="Q591"/>
  <c r="R591"/>
  <c r="N583"/>
  <c r="S583"/>
  <c r="U583"/>
  <c r="M583"/>
  <c r="O583"/>
  <c r="T583"/>
  <c r="P583"/>
  <c r="Q583"/>
  <c r="R583"/>
  <c r="N565"/>
  <c r="S565"/>
  <c r="U565"/>
  <c r="M565"/>
  <c r="O565"/>
  <c r="T565"/>
  <c r="P565"/>
  <c r="Q565"/>
  <c r="R565"/>
  <c r="N545"/>
  <c r="S545"/>
  <c r="U545"/>
  <c r="M545"/>
  <c r="O545"/>
  <c r="T545"/>
  <c r="P545"/>
  <c r="Q545"/>
  <c r="R545"/>
  <c r="M514"/>
  <c r="O514"/>
  <c r="T514"/>
  <c r="N514"/>
  <c r="S514"/>
  <c r="U514"/>
  <c r="P514"/>
  <c r="R514"/>
  <c r="Q514"/>
  <c r="N477"/>
  <c r="S477"/>
  <c r="U477"/>
  <c r="M477"/>
  <c r="O477"/>
  <c r="T477"/>
  <c r="P477"/>
  <c r="Q477"/>
  <c r="R477"/>
  <c r="M580"/>
  <c r="O580"/>
  <c r="T580"/>
  <c r="N580"/>
  <c r="S580"/>
  <c r="U580"/>
  <c r="P580"/>
  <c r="R580"/>
  <c r="Q580"/>
  <c r="M572"/>
  <c r="O572"/>
  <c r="T572"/>
  <c r="N572"/>
  <c r="S572"/>
  <c r="U572"/>
  <c r="P572"/>
  <c r="R572"/>
  <c r="Q572"/>
  <c r="M564"/>
  <c r="O564"/>
  <c r="T564"/>
  <c r="N564"/>
  <c r="S564"/>
  <c r="U564"/>
  <c r="P564"/>
  <c r="R564"/>
  <c r="Q564"/>
  <c r="M446"/>
  <c r="O446"/>
  <c r="T446"/>
  <c r="N446"/>
  <c r="S446"/>
  <c r="U446"/>
  <c r="P446"/>
  <c r="R446"/>
  <c r="Q446"/>
  <c r="M442"/>
  <c r="O442"/>
  <c r="T442"/>
  <c r="N442"/>
  <c r="S442"/>
  <c r="U442"/>
  <c r="P442"/>
  <c r="R442"/>
  <c r="Q442"/>
  <c r="M440"/>
  <c r="O440"/>
  <c r="T440"/>
  <c r="N440"/>
  <c r="S440"/>
  <c r="U440"/>
  <c r="P440"/>
  <c r="R440"/>
  <c r="Q440"/>
  <c r="M438"/>
  <c r="O438"/>
  <c r="T438"/>
  <c r="N438"/>
  <c r="S438"/>
  <c r="U438"/>
  <c r="P438"/>
  <c r="R438"/>
  <c r="Q438"/>
  <c r="M436"/>
  <c r="O436"/>
  <c r="T436"/>
  <c r="N436"/>
  <c r="S436"/>
  <c r="U436"/>
  <c r="P436"/>
  <c r="R436"/>
  <c r="Q436"/>
  <c r="N434"/>
  <c r="M434"/>
  <c r="O434"/>
  <c r="T434"/>
  <c r="S434"/>
  <c r="U434"/>
  <c r="P434"/>
  <c r="R434"/>
  <c r="Q434"/>
  <c r="N430"/>
  <c r="S430"/>
  <c r="U430"/>
  <c r="M430"/>
  <c r="O430"/>
  <c r="T430"/>
  <c r="P430"/>
  <c r="R430"/>
  <c r="Q430"/>
  <c r="N416"/>
  <c r="S416"/>
  <c r="U416"/>
  <c r="M416"/>
  <c r="O416"/>
  <c r="T416"/>
  <c r="P416"/>
  <c r="R416"/>
  <c r="Q416"/>
  <c r="N414"/>
  <c r="S414"/>
  <c r="U414"/>
  <c r="M414"/>
  <c r="O414"/>
  <c r="T414"/>
  <c r="P414"/>
  <c r="R414"/>
  <c r="Q414"/>
  <c r="N412"/>
  <c r="S412"/>
  <c r="U412"/>
  <c r="M412"/>
  <c r="O412"/>
  <c r="T412"/>
  <c r="P412"/>
  <c r="R412"/>
  <c r="Q412"/>
  <c r="N410"/>
  <c r="S410"/>
  <c r="U410"/>
  <c r="M410"/>
  <c r="O410"/>
  <c r="T410"/>
  <c r="P410"/>
  <c r="R410"/>
  <c r="Q410"/>
  <c r="N408"/>
  <c r="S408"/>
  <c r="U408"/>
  <c r="M408"/>
  <c r="O408"/>
  <c r="T408"/>
  <c r="P408"/>
  <c r="R408"/>
  <c r="Q408"/>
  <c r="N420"/>
  <c r="S420"/>
  <c r="U420"/>
  <c r="M420"/>
  <c r="O420"/>
  <c r="T420"/>
  <c r="P420"/>
  <c r="R420"/>
  <c r="Q420"/>
  <c r="N426"/>
  <c r="S426"/>
  <c r="U426"/>
  <c r="M426"/>
  <c r="O426"/>
  <c r="T426"/>
  <c r="P426"/>
  <c r="R426"/>
  <c r="Q426"/>
  <c r="N424"/>
  <c r="S424"/>
  <c r="U424"/>
  <c r="M424"/>
  <c r="O424"/>
  <c r="T424"/>
  <c r="P424"/>
  <c r="R424"/>
  <c r="Q424"/>
  <c r="N422"/>
  <c r="S422"/>
  <c r="U422"/>
  <c r="M422"/>
  <c r="O422"/>
  <c r="T422"/>
  <c r="P422"/>
  <c r="R422"/>
  <c r="Q422"/>
  <c r="N406"/>
  <c r="S406"/>
  <c r="U406"/>
  <c r="M406"/>
  <c r="O406"/>
  <c r="T406"/>
  <c r="P406"/>
  <c r="R406"/>
  <c r="Q406"/>
  <c r="N402"/>
  <c r="S402"/>
  <c r="U402"/>
  <c r="M402"/>
  <c r="O402"/>
  <c r="T402"/>
  <c r="P402"/>
  <c r="R402"/>
  <c r="Q402"/>
  <c r="N400"/>
  <c r="S400"/>
  <c r="U400"/>
  <c r="M400"/>
  <c r="O400"/>
  <c r="T400"/>
  <c r="P400"/>
  <c r="R400"/>
  <c r="Q400"/>
  <c r="N398"/>
  <c r="S398"/>
  <c r="U398"/>
  <c r="M398"/>
  <c r="O398"/>
  <c r="T398"/>
  <c r="P398"/>
  <c r="R398"/>
  <c r="Q398"/>
  <c r="M395"/>
  <c r="O395"/>
  <c r="T395"/>
  <c r="N395"/>
  <c r="S395"/>
  <c r="U395"/>
  <c r="P395"/>
  <c r="Q395"/>
  <c r="R395"/>
  <c r="M391"/>
  <c r="O391"/>
  <c r="T391"/>
  <c r="N391"/>
  <c r="S391"/>
  <c r="U391"/>
  <c r="P391"/>
  <c r="Q391"/>
  <c r="R391"/>
  <c r="M389"/>
  <c r="O389"/>
  <c r="T389"/>
  <c r="N389"/>
  <c r="S389"/>
  <c r="U389"/>
  <c r="P389"/>
  <c r="Q389"/>
  <c r="R389"/>
  <c r="N390"/>
  <c r="S390"/>
  <c r="U390"/>
  <c r="M390"/>
  <c r="O390"/>
  <c r="T390"/>
  <c r="Q390"/>
  <c r="P390"/>
  <c r="R390"/>
  <c r="M379"/>
  <c r="O379"/>
  <c r="T379"/>
  <c r="N379"/>
  <c r="S379"/>
  <c r="U379"/>
  <c r="P379"/>
  <c r="Q379"/>
  <c r="R379"/>
  <c r="M377"/>
  <c r="O377"/>
  <c r="T377"/>
  <c r="N377"/>
  <c r="S377"/>
  <c r="U377"/>
  <c r="P377"/>
  <c r="Q377"/>
  <c r="R377"/>
  <c r="M371"/>
  <c r="O371"/>
  <c r="T371"/>
  <c r="N371"/>
  <c r="S371"/>
  <c r="U371"/>
  <c r="P371"/>
  <c r="Q371"/>
  <c r="R371"/>
  <c r="M369"/>
  <c r="O369"/>
  <c r="T369"/>
  <c r="N369"/>
  <c r="S369"/>
  <c r="U369"/>
  <c r="P369"/>
  <c r="Q369"/>
  <c r="R369"/>
  <c r="N374"/>
  <c r="S374"/>
  <c r="U374"/>
  <c r="M374"/>
  <c r="O374"/>
  <c r="T374"/>
  <c r="Q374"/>
  <c r="P374"/>
  <c r="R374"/>
  <c r="N372"/>
  <c r="S372"/>
  <c r="U372"/>
  <c r="M372"/>
  <c r="O372"/>
  <c r="T372"/>
  <c r="Q372"/>
  <c r="P372"/>
  <c r="R372"/>
  <c r="M367"/>
  <c r="O367"/>
  <c r="T367"/>
  <c r="N367"/>
  <c r="S367"/>
  <c r="U367"/>
  <c r="P367"/>
  <c r="Q367"/>
  <c r="R367"/>
  <c r="M361"/>
  <c r="O361"/>
  <c r="T361"/>
  <c r="N361"/>
  <c r="S361"/>
  <c r="U361"/>
  <c r="P361"/>
  <c r="Q361"/>
  <c r="R361"/>
  <c r="M359"/>
  <c r="O359"/>
  <c r="T359"/>
  <c r="N359"/>
  <c r="S359"/>
  <c r="U359"/>
  <c r="P359"/>
  <c r="Q359"/>
  <c r="R359"/>
  <c r="N350"/>
  <c r="S350"/>
  <c r="U350"/>
  <c r="M350"/>
  <c r="O350"/>
  <c r="T350"/>
  <c r="Q350"/>
  <c r="P350"/>
  <c r="R350"/>
  <c r="N348"/>
  <c r="S348"/>
  <c r="U348"/>
  <c r="M348"/>
  <c r="O348"/>
  <c r="T348"/>
  <c r="Q348"/>
  <c r="P348"/>
  <c r="R348"/>
  <c r="N364"/>
  <c r="S364"/>
  <c r="U364"/>
  <c r="M364"/>
  <c r="O364"/>
  <c r="T364"/>
  <c r="Q364"/>
  <c r="P364"/>
  <c r="R364"/>
  <c r="M355"/>
  <c r="O355"/>
  <c r="T355"/>
  <c r="N355"/>
  <c r="S355"/>
  <c r="U355"/>
  <c r="P355"/>
  <c r="Q355"/>
  <c r="R355"/>
  <c r="M347"/>
  <c r="O347"/>
  <c r="T347"/>
  <c r="N347"/>
  <c r="S347"/>
  <c r="U347"/>
  <c r="P347"/>
  <c r="Q347"/>
  <c r="R347"/>
  <c r="M345"/>
  <c r="O345"/>
  <c r="T345"/>
  <c r="N345"/>
  <c r="S345"/>
  <c r="U345"/>
  <c r="P345"/>
  <c r="Q345"/>
  <c r="R345"/>
  <c r="M343"/>
  <c r="O343"/>
  <c r="T343"/>
  <c r="N343"/>
  <c r="S343"/>
  <c r="U343"/>
  <c r="P343"/>
  <c r="Q343"/>
  <c r="R343"/>
  <c r="M339"/>
  <c r="O339"/>
  <c r="T339"/>
  <c r="N339"/>
  <c r="S339"/>
  <c r="U339"/>
  <c r="P339"/>
  <c r="Q339"/>
  <c r="R339"/>
  <c r="N330"/>
  <c r="S330"/>
  <c r="U330"/>
  <c r="M330"/>
  <c r="O330"/>
  <c r="T330"/>
  <c r="Q330"/>
  <c r="P330"/>
  <c r="R330"/>
  <c r="M337"/>
  <c r="O337"/>
  <c r="T337"/>
  <c r="N337"/>
  <c r="S337"/>
  <c r="U337"/>
  <c r="P337"/>
  <c r="Q337"/>
  <c r="R337"/>
  <c r="N332"/>
  <c r="S332"/>
  <c r="U332"/>
  <c r="M332"/>
  <c r="O332"/>
  <c r="T332"/>
  <c r="Q332"/>
  <c r="P332"/>
  <c r="R332"/>
  <c r="M333"/>
  <c r="O333"/>
  <c r="T333"/>
  <c r="N333"/>
  <c r="S333"/>
  <c r="U333"/>
  <c r="P333"/>
  <c r="Q333"/>
  <c r="R333"/>
  <c r="M329"/>
  <c r="O329"/>
  <c r="T329"/>
  <c r="N329"/>
  <c r="S329"/>
  <c r="U329"/>
  <c r="P329"/>
  <c r="Q329"/>
  <c r="R329"/>
  <c r="M327"/>
  <c r="O327"/>
  <c r="T327"/>
  <c r="N327"/>
  <c r="S327"/>
  <c r="U327"/>
  <c r="P327"/>
  <c r="Q327"/>
  <c r="R327"/>
  <c r="M325"/>
  <c r="O325"/>
  <c r="T325"/>
  <c r="N325"/>
  <c r="S325"/>
  <c r="U325"/>
  <c r="P325"/>
  <c r="Q325"/>
  <c r="R325"/>
  <c r="M323"/>
  <c r="O323"/>
  <c r="T323"/>
  <c r="N323"/>
  <c r="S323"/>
  <c r="U323"/>
  <c r="P323"/>
  <c r="Q323"/>
  <c r="R323"/>
  <c r="M321"/>
  <c r="O321"/>
  <c r="T321"/>
  <c r="N321"/>
  <c r="S321"/>
  <c r="U321"/>
  <c r="P321"/>
  <c r="Q321"/>
  <c r="R321"/>
  <c r="M319"/>
  <c r="O319"/>
  <c r="T319"/>
  <c r="N319"/>
  <c r="S319"/>
  <c r="U319"/>
  <c r="P319"/>
  <c r="Q319"/>
  <c r="R319"/>
  <c r="N298"/>
  <c r="S298"/>
  <c r="U298"/>
  <c r="M298"/>
  <c r="O298"/>
  <c r="T298"/>
  <c r="Q298"/>
  <c r="P298"/>
  <c r="R298"/>
  <c r="N296"/>
  <c r="S296"/>
  <c r="U296"/>
  <c r="M296"/>
  <c r="O296"/>
  <c r="T296"/>
  <c r="Q296"/>
  <c r="P296"/>
  <c r="R296"/>
  <c r="M273"/>
  <c r="O273"/>
  <c r="T273"/>
  <c r="N273"/>
  <c r="S273"/>
  <c r="U273"/>
  <c r="P273"/>
  <c r="Q273"/>
  <c r="R273"/>
  <c r="N278"/>
  <c r="S278"/>
  <c r="U278"/>
  <c r="M278"/>
  <c r="O278"/>
  <c r="T278"/>
  <c r="Q278"/>
  <c r="P278"/>
  <c r="R278"/>
  <c r="N276"/>
  <c r="S276"/>
  <c r="U276"/>
  <c r="M276"/>
  <c r="O276"/>
  <c r="T276"/>
  <c r="Q276"/>
  <c r="P276"/>
  <c r="R276"/>
  <c r="N272"/>
  <c r="S272"/>
  <c r="U272"/>
  <c r="M272"/>
  <c r="O272"/>
  <c r="T272"/>
  <c r="Q272"/>
  <c r="P272"/>
  <c r="R272"/>
  <c r="N270"/>
  <c r="S270"/>
  <c r="U270"/>
  <c r="M270"/>
  <c r="O270"/>
  <c r="T270"/>
  <c r="Q270"/>
  <c r="P270"/>
  <c r="R270"/>
  <c r="M264"/>
  <c r="O264"/>
  <c r="T264"/>
  <c r="S264"/>
  <c r="N264"/>
  <c r="U264"/>
  <c r="Q264"/>
  <c r="P264"/>
  <c r="R264"/>
  <c r="M262"/>
  <c r="O262"/>
  <c r="T262"/>
  <c r="S262"/>
  <c r="N262"/>
  <c r="U262"/>
  <c r="Q262"/>
  <c r="P262"/>
  <c r="R262"/>
  <c r="M260"/>
  <c r="O260"/>
  <c r="T260"/>
  <c r="S260"/>
  <c r="N260"/>
  <c r="U260"/>
  <c r="Q260"/>
  <c r="P260"/>
  <c r="R260"/>
  <c r="M258"/>
  <c r="O258"/>
  <c r="T258"/>
  <c r="N258"/>
  <c r="S258"/>
  <c r="U258"/>
  <c r="Q258"/>
  <c r="P258"/>
  <c r="R258"/>
  <c r="M256"/>
  <c r="O256"/>
  <c r="T256"/>
  <c r="N256"/>
  <c r="S256"/>
  <c r="U256"/>
  <c r="Q256"/>
  <c r="P256"/>
  <c r="R256"/>
  <c r="M254"/>
  <c r="O254"/>
  <c r="T254"/>
  <c r="N254"/>
  <c r="S254"/>
  <c r="U254"/>
  <c r="Q254"/>
  <c r="P254"/>
  <c r="R254"/>
  <c r="N251"/>
  <c r="S251"/>
  <c r="U251"/>
  <c r="M251"/>
  <c r="O251"/>
  <c r="T251"/>
  <c r="P251"/>
  <c r="Q251"/>
  <c r="R251"/>
  <c r="N249"/>
  <c r="S249"/>
  <c r="U249"/>
  <c r="M249"/>
  <c r="O249"/>
  <c r="T249"/>
  <c r="P249"/>
  <c r="Q249"/>
  <c r="R249"/>
  <c r="M248"/>
  <c r="O248"/>
  <c r="T248"/>
  <c r="N248"/>
  <c r="S248"/>
  <c r="U248"/>
  <c r="Q248"/>
  <c r="P248"/>
  <c r="R248"/>
  <c r="M246"/>
  <c r="O246"/>
  <c r="T246"/>
  <c r="N246"/>
  <c r="S246"/>
  <c r="U246"/>
  <c r="Q246"/>
  <c r="P246"/>
  <c r="R246"/>
  <c r="N318"/>
  <c r="S318"/>
  <c r="U318"/>
  <c r="M318"/>
  <c r="O318"/>
  <c r="T318"/>
  <c r="Q318"/>
  <c r="P318"/>
  <c r="R318"/>
  <c r="M315"/>
  <c r="O315"/>
  <c r="T315"/>
  <c r="N315"/>
  <c r="S315"/>
  <c r="U315"/>
  <c r="P315"/>
  <c r="Q315"/>
  <c r="R315"/>
  <c r="M313"/>
  <c r="O313"/>
  <c r="T313"/>
  <c r="N313"/>
  <c r="S313"/>
  <c r="U313"/>
  <c r="P313"/>
  <c r="Q313"/>
  <c r="R313"/>
  <c r="N312"/>
  <c r="S312"/>
  <c r="U312"/>
  <c r="M312"/>
  <c r="O312"/>
  <c r="T312"/>
  <c r="Q312"/>
  <c r="P312"/>
  <c r="R312"/>
  <c r="N308"/>
  <c r="S308"/>
  <c r="U308"/>
  <c r="M308"/>
  <c r="O308"/>
  <c r="T308"/>
  <c r="Q308"/>
  <c r="P308"/>
  <c r="R308"/>
  <c r="M309"/>
  <c r="O309"/>
  <c r="T309"/>
  <c r="N309"/>
  <c r="S309"/>
  <c r="U309"/>
  <c r="P309"/>
  <c r="Q309"/>
  <c r="R309"/>
  <c r="N304"/>
  <c r="S304"/>
  <c r="U304"/>
  <c r="M304"/>
  <c r="O304"/>
  <c r="T304"/>
  <c r="Q304"/>
  <c r="P304"/>
  <c r="R304"/>
  <c r="N306"/>
  <c r="S306"/>
  <c r="U306"/>
  <c r="M306"/>
  <c r="O306"/>
  <c r="T306"/>
  <c r="Q306"/>
  <c r="P306"/>
  <c r="R306"/>
  <c r="N302"/>
  <c r="S302"/>
  <c r="U302"/>
  <c r="M302"/>
  <c r="O302"/>
  <c r="T302"/>
  <c r="Q302"/>
  <c r="P302"/>
  <c r="R302"/>
  <c r="N300"/>
  <c r="S300"/>
  <c r="U300"/>
  <c r="M300"/>
  <c r="O300"/>
  <c r="T300"/>
  <c r="Q300"/>
  <c r="P300"/>
  <c r="R300"/>
  <c r="N294"/>
  <c r="S294"/>
  <c r="U294"/>
  <c r="M294"/>
  <c r="O294"/>
  <c r="T294"/>
  <c r="Q294"/>
  <c r="P294"/>
  <c r="R294"/>
  <c r="N292"/>
  <c r="S292"/>
  <c r="U292"/>
  <c r="M292"/>
  <c r="O292"/>
  <c r="T292"/>
  <c r="Q292"/>
  <c r="P292"/>
  <c r="R292"/>
  <c r="M293"/>
  <c r="O293"/>
  <c r="T293"/>
  <c r="N293"/>
  <c r="S293"/>
  <c r="U293"/>
  <c r="P293"/>
  <c r="Q293"/>
  <c r="R293"/>
  <c r="N288"/>
  <c r="S288"/>
  <c r="U288"/>
  <c r="M288"/>
  <c r="O288"/>
  <c r="T288"/>
  <c r="Q288"/>
  <c r="P288"/>
  <c r="R288"/>
  <c r="N284"/>
  <c r="S284"/>
  <c r="U284"/>
  <c r="M284"/>
  <c r="O284"/>
  <c r="T284"/>
  <c r="Q284"/>
  <c r="P284"/>
  <c r="R284"/>
  <c r="N282"/>
  <c r="S282"/>
  <c r="U282"/>
  <c r="M282"/>
  <c r="O282"/>
  <c r="T282"/>
  <c r="Q282"/>
  <c r="P282"/>
  <c r="R282"/>
  <c r="M267"/>
  <c r="O267"/>
  <c r="T267"/>
  <c r="N267"/>
  <c r="S267"/>
  <c r="U267"/>
  <c r="P267"/>
  <c r="Q267"/>
  <c r="R267"/>
  <c r="M269"/>
  <c r="O269"/>
  <c r="T269"/>
  <c r="N269"/>
  <c r="S269"/>
  <c r="U269"/>
  <c r="P269"/>
  <c r="Q269"/>
  <c r="R269"/>
  <c r="N265"/>
  <c r="S265"/>
  <c r="U265"/>
  <c r="O265"/>
  <c r="M265"/>
  <c r="T265"/>
  <c r="P265"/>
  <c r="Q265"/>
  <c r="R265"/>
  <c r="N239"/>
  <c r="S239"/>
  <c r="U239"/>
  <c r="M239"/>
  <c r="O239"/>
  <c r="T239"/>
  <c r="P239"/>
  <c r="Q239"/>
  <c r="R239"/>
  <c r="N237"/>
  <c r="S237"/>
  <c r="U237"/>
  <c r="M237"/>
  <c r="O237"/>
  <c r="T237"/>
  <c r="P237"/>
  <c r="Q237"/>
  <c r="R237"/>
  <c r="N209"/>
  <c r="S209"/>
  <c r="U209"/>
  <c r="M209"/>
  <c r="O209"/>
  <c r="T209"/>
  <c r="P209"/>
  <c r="Q209"/>
  <c r="R209"/>
  <c r="M214"/>
  <c r="O214"/>
  <c r="T214"/>
  <c r="N214"/>
  <c r="S214"/>
  <c r="U214"/>
  <c r="Q214"/>
  <c r="P214"/>
  <c r="R214"/>
  <c r="N213"/>
  <c r="S213"/>
  <c r="U213"/>
  <c r="M213"/>
  <c r="O213"/>
  <c r="T213"/>
  <c r="P213"/>
  <c r="Q213"/>
  <c r="R213"/>
  <c r="M135"/>
  <c r="O135"/>
  <c r="T135"/>
  <c r="S135"/>
  <c r="N135"/>
  <c r="U135"/>
  <c r="P135"/>
  <c r="Q135"/>
  <c r="R135"/>
  <c r="N136"/>
  <c r="S136"/>
  <c r="U136"/>
  <c r="O136"/>
  <c r="M136"/>
  <c r="T136"/>
  <c r="Q136"/>
  <c r="P136"/>
  <c r="R136"/>
  <c r="M137"/>
  <c r="O137"/>
  <c r="T137"/>
  <c r="S137"/>
  <c r="N137"/>
  <c r="U137"/>
  <c r="P137"/>
  <c r="Q137"/>
  <c r="R137"/>
  <c r="M153"/>
  <c r="O153"/>
  <c r="T153"/>
  <c r="S153"/>
  <c r="N153"/>
  <c r="U153"/>
  <c r="P153"/>
  <c r="Q153"/>
  <c r="R153"/>
  <c r="N152"/>
  <c r="S152"/>
  <c r="U152"/>
  <c r="O152"/>
  <c r="M152"/>
  <c r="T152"/>
  <c r="Q152"/>
  <c r="P152"/>
  <c r="R152"/>
  <c r="N154"/>
  <c r="O154"/>
  <c r="T154"/>
  <c r="M154"/>
  <c r="S154"/>
  <c r="U154"/>
  <c r="Q154"/>
  <c r="P154"/>
  <c r="R154"/>
  <c r="M109"/>
  <c r="O109"/>
  <c r="T109"/>
  <c r="S109"/>
  <c r="N109"/>
  <c r="U109"/>
  <c r="P109"/>
  <c r="Q109"/>
  <c r="R109"/>
  <c r="N155"/>
  <c r="S155"/>
  <c r="U155"/>
  <c r="M155"/>
  <c r="O155"/>
  <c r="T155"/>
  <c r="P155"/>
  <c r="Q155"/>
  <c r="R155"/>
  <c r="M151"/>
  <c r="O151"/>
  <c r="T151"/>
  <c r="S151"/>
  <c r="N151"/>
  <c r="U151"/>
  <c r="P151"/>
  <c r="Q151"/>
  <c r="R151"/>
  <c r="N142"/>
  <c r="S142"/>
  <c r="U142"/>
  <c r="O142"/>
  <c r="M142"/>
  <c r="T142"/>
  <c r="Q142"/>
  <c r="R142"/>
  <c r="P142"/>
  <c r="M202"/>
  <c r="O202"/>
  <c r="T202"/>
  <c r="N202"/>
  <c r="S202"/>
  <c r="U202"/>
  <c r="Q202"/>
  <c r="P202"/>
  <c r="R202"/>
  <c r="N201"/>
  <c r="S201"/>
  <c r="U201"/>
  <c r="M201"/>
  <c r="O201"/>
  <c r="T201"/>
  <c r="P201"/>
  <c r="Q201"/>
  <c r="R201"/>
  <c r="N233"/>
  <c r="S233"/>
  <c r="U233"/>
  <c r="M233"/>
  <c r="O233"/>
  <c r="T233"/>
  <c r="P233"/>
  <c r="Q233"/>
  <c r="R233"/>
  <c r="M208"/>
  <c r="O208"/>
  <c r="T208"/>
  <c r="N208"/>
  <c r="S208"/>
  <c r="U208"/>
  <c r="Q208"/>
  <c r="P208"/>
  <c r="R208"/>
  <c r="M206"/>
  <c r="O206"/>
  <c r="T206"/>
  <c r="N206"/>
  <c r="S206"/>
  <c r="U206"/>
  <c r="Q206"/>
  <c r="P206"/>
  <c r="R206"/>
  <c r="M204"/>
  <c r="O204"/>
  <c r="T204"/>
  <c r="N204"/>
  <c r="S204"/>
  <c r="U204"/>
  <c r="Q204"/>
  <c r="P204"/>
  <c r="R204"/>
  <c r="M200"/>
  <c r="O200"/>
  <c r="T200"/>
  <c r="N200"/>
  <c r="S200"/>
  <c r="U200"/>
  <c r="Q200"/>
  <c r="P200"/>
  <c r="R200"/>
  <c r="M669"/>
  <c r="O669"/>
  <c r="T669"/>
  <c r="N669"/>
  <c r="S669"/>
  <c r="U669"/>
  <c r="R669"/>
  <c r="Q669"/>
  <c r="P669"/>
  <c r="M667"/>
  <c r="O667"/>
  <c r="T667"/>
  <c r="N667"/>
  <c r="S667"/>
  <c r="U667"/>
  <c r="R667"/>
  <c r="Q667"/>
  <c r="P667"/>
  <c r="M665"/>
  <c r="O665"/>
  <c r="T665"/>
  <c r="N665"/>
  <c r="S665"/>
  <c r="U665"/>
  <c r="R665"/>
  <c r="Q665"/>
  <c r="P665"/>
  <c r="M663"/>
  <c r="O663"/>
  <c r="T663"/>
  <c r="N663"/>
  <c r="S663"/>
  <c r="U663"/>
  <c r="R663"/>
  <c r="Q663"/>
  <c r="P663"/>
  <c r="M661"/>
  <c r="O661"/>
  <c r="T661"/>
  <c r="N661"/>
  <c r="S661"/>
  <c r="U661"/>
  <c r="R661"/>
  <c r="Q661"/>
  <c r="P661"/>
  <c r="M659"/>
  <c r="O659"/>
  <c r="T659"/>
  <c r="N659"/>
  <c r="S659"/>
  <c r="U659"/>
  <c r="R659"/>
  <c r="Q659"/>
  <c r="P659"/>
  <c r="M657"/>
  <c r="O657"/>
  <c r="T657"/>
  <c r="N657"/>
  <c r="S657"/>
  <c r="U657"/>
  <c r="R657"/>
  <c r="Q657"/>
  <c r="P657"/>
  <c r="M655"/>
  <c r="O655"/>
  <c r="T655"/>
  <c r="N655"/>
  <c r="S655"/>
  <c r="U655"/>
  <c r="R655"/>
  <c r="Q655"/>
  <c r="P655"/>
  <c r="M653"/>
  <c r="O653"/>
  <c r="T653"/>
  <c r="N653"/>
  <c r="S653"/>
  <c r="U653"/>
  <c r="R653"/>
  <c r="Q653"/>
  <c r="P653"/>
  <c r="M651"/>
  <c r="O651"/>
  <c r="T651"/>
  <c r="N651"/>
  <c r="S651"/>
  <c r="U651"/>
  <c r="R651"/>
  <c r="Q651"/>
  <c r="P651"/>
  <c r="M649"/>
  <c r="O649"/>
  <c r="T649"/>
  <c r="N649"/>
  <c r="S649"/>
  <c r="U649"/>
  <c r="R649"/>
  <c r="Q649"/>
  <c r="P649"/>
  <c r="M647"/>
  <c r="O647"/>
  <c r="T647"/>
  <c r="N647"/>
  <c r="S647"/>
  <c r="U647"/>
  <c r="R647"/>
  <c r="Q647"/>
  <c r="P647"/>
  <c r="M645"/>
  <c r="O645"/>
  <c r="T645"/>
  <c r="N645"/>
  <c r="S645"/>
  <c r="U645"/>
  <c r="R645"/>
  <c r="Q645"/>
  <c r="P645"/>
  <c r="M643"/>
  <c r="O643"/>
  <c r="T643"/>
  <c r="N643"/>
  <c r="S643"/>
  <c r="U643"/>
  <c r="R643"/>
  <c r="Q643"/>
  <c r="P643"/>
  <c r="M641"/>
  <c r="O641"/>
  <c r="T641"/>
  <c r="N641"/>
  <c r="S641"/>
  <c r="U641"/>
  <c r="R641"/>
  <c r="Q641"/>
  <c r="P641"/>
  <c r="M639"/>
  <c r="O639"/>
  <c r="T639"/>
  <c r="N639"/>
  <c r="S639"/>
  <c r="U639"/>
  <c r="P639"/>
  <c r="R639"/>
  <c r="Q639"/>
  <c r="M637"/>
  <c r="O637"/>
  <c r="T637"/>
  <c r="N637"/>
  <c r="S637"/>
  <c r="U637"/>
  <c r="P637"/>
  <c r="R637"/>
  <c r="Q637"/>
  <c r="M635"/>
  <c r="O635"/>
  <c r="T635"/>
  <c r="N635"/>
  <c r="S635"/>
  <c r="U635"/>
  <c r="P635"/>
  <c r="R635"/>
  <c r="Q635"/>
  <c r="M633"/>
  <c r="O633"/>
  <c r="T633"/>
  <c r="N633"/>
  <c r="S633"/>
  <c r="U633"/>
  <c r="P633"/>
  <c r="R633"/>
  <c r="Q633"/>
  <c r="M631"/>
  <c r="O631"/>
  <c r="T631"/>
  <c r="N631"/>
  <c r="S631"/>
  <c r="U631"/>
  <c r="P631"/>
  <c r="R631"/>
  <c r="Q631"/>
  <c r="M629"/>
  <c r="O629"/>
  <c r="T629"/>
  <c r="N629"/>
  <c r="S629"/>
  <c r="U629"/>
  <c r="P629"/>
  <c r="R629"/>
  <c r="Q629"/>
  <c r="M627"/>
  <c r="O627"/>
  <c r="T627"/>
  <c r="N627"/>
  <c r="S627"/>
  <c r="U627"/>
  <c r="P627"/>
  <c r="R627"/>
  <c r="Q627"/>
  <c r="M625"/>
  <c r="O625"/>
  <c r="T625"/>
  <c r="N625"/>
  <c r="S625"/>
  <c r="U625"/>
  <c r="P625"/>
  <c r="R625"/>
  <c r="Q625"/>
  <c r="M623"/>
  <c r="O623"/>
  <c r="T623"/>
  <c r="N623"/>
  <c r="S623"/>
  <c r="U623"/>
  <c r="P623"/>
  <c r="R623"/>
  <c r="Q623"/>
  <c r="M621"/>
  <c r="O621"/>
  <c r="T621"/>
  <c r="N621"/>
  <c r="S621"/>
  <c r="U621"/>
  <c r="P621"/>
  <c r="R621"/>
  <c r="Q621"/>
  <c r="M619"/>
  <c r="O619"/>
  <c r="T619"/>
  <c r="N619"/>
  <c r="S619"/>
  <c r="U619"/>
  <c r="P619"/>
  <c r="R619"/>
  <c r="Q619"/>
  <c r="M617"/>
  <c r="O617"/>
  <c r="T617"/>
  <c r="N617"/>
  <c r="S617"/>
  <c r="U617"/>
  <c r="P617"/>
  <c r="R617"/>
  <c r="Q617"/>
  <c r="M615"/>
  <c r="O615"/>
  <c r="T615"/>
  <c r="N615"/>
  <c r="S615"/>
  <c r="U615"/>
  <c r="P615"/>
  <c r="R615"/>
  <c r="Q615"/>
  <c r="M613"/>
  <c r="O613"/>
  <c r="T613"/>
  <c r="N613"/>
  <c r="S613"/>
  <c r="U613"/>
  <c r="P613"/>
  <c r="R613"/>
  <c r="Q613"/>
  <c r="M611"/>
  <c r="O611"/>
  <c r="T611"/>
  <c r="N611"/>
  <c r="S611"/>
  <c r="U611"/>
  <c r="P611"/>
  <c r="R611"/>
  <c r="Q611"/>
  <c r="M609"/>
  <c r="O609"/>
  <c r="T609"/>
  <c r="N609"/>
  <c r="S609"/>
  <c r="U609"/>
  <c r="P609"/>
  <c r="R609"/>
  <c r="Q609"/>
  <c r="M607"/>
  <c r="O607"/>
  <c r="T607"/>
  <c r="N607"/>
  <c r="S607"/>
  <c r="U607"/>
  <c r="P607"/>
  <c r="R607"/>
  <c r="Q607"/>
  <c r="M605"/>
  <c r="O605"/>
  <c r="T605"/>
  <c r="N605"/>
  <c r="S605"/>
  <c r="U605"/>
  <c r="P605"/>
  <c r="R605"/>
  <c r="Q605"/>
  <c r="M578"/>
  <c r="O578"/>
  <c r="T578"/>
  <c r="N578"/>
  <c r="S578"/>
  <c r="U578"/>
  <c r="P578"/>
  <c r="R578"/>
  <c r="Q578"/>
  <c r="M594"/>
  <c r="O594"/>
  <c r="T594"/>
  <c r="N594"/>
  <c r="S594"/>
  <c r="U594"/>
  <c r="P594"/>
  <c r="R594"/>
  <c r="Q594"/>
  <c r="M590"/>
  <c r="O590"/>
  <c r="T590"/>
  <c r="N590"/>
  <c r="S590"/>
  <c r="U590"/>
  <c r="P590"/>
  <c r="R590"/>
  <c r="Q590"/>
  <c r="M598"/>
  <c r="O598"/>
  <c r="T598"/>
  <c r="N598"/>
  <c r="S598"/>
  <c r="U598"/>
  <c r="P598"/>
  <c r="R598"/>
  <c r="Q598"/>
  <c r="M603"/>
  <c r="O603"/>
  <c r="T603"/>
  <c r="N603"/>
  <c r="S603"/>
  <c r="U603"/>
  <c r="P603"/>
  <c r="R603"/>
  <c r="Q603"/>
  <c r="M601"/>
  <c r="O601"/>
  <c r="T601"/>
  <c r="N601"/>
  <c r="S601"/>
  <c r="U601"/>
  <c r="P601"/>
  <c r="R601"/>
  <c r="Q601"/>
  <c r="M596"/>
  <c r="O596"/>
  <c r="T596"/>
  <c r="N596"/>
  <c r="S596"/>
  <c r="U596"/>
  <c r="P596"/>
  <c r="R596"/>
  <c r="Q596"/>
  <c r="M592"/>
  <c r="O592"/>
  <c r="T592"/>
  <c r="N592"/>
  <c r="S592"/>
  <c r="U592"/>
  <c r="P592"/>
  <c r="R592"/>
  <c r="Q592"/>
  <c r="M588"/>
  <c r="O588"/>
  <c r="T588"/>
  <c r="N588"/>
  <c r="S588"/>
  <c r="U588"/>
  <c r="P588"/>
  <c r="R588"/>
  <c r="Q588"/>
  <c r="M584"/>
  <c r="O584"/>
  <c r="T584"/>
  <c r="N584"/>
  <c r="S584"/>
  <c r="U584"/>
  <c r="P584"/>
  <c r="R584"/>
  <c r="Q584"/>
  <c r="N571"/>
  <c r="S571"/>
  <c r="U571"/>
  <c r="M571"/>
  <c r="O571"/>
  <c r="T571"/>
  <c r="P571"/>
  <c r="Q571"/>
  <c r="R571"/>
  <c r="M566"/>
  <c r="O566"/>
  <c r="T566"/>
  <c r="N566"/>
  <c r="S566"/>
  <c r="U566"/>
  <c r="P566"/>
  <c r="R566"/>
  <c r="Q566"/>
  <c r="M548"/>
  <c r="O548"/>
  <c r="T548"/>
  <c r="N548"/>
  <c r="S548"/>
  <c r="U548"/>
  <c r="P548"/>
  <c r="R548"/>
  <c r="Q548"/>
  <c r="M546"/>
  <c r="O546"/>
  <c r="T546"/>
  <c r="N546"/>
  <c r="S546"/>
  <c r="U546"/>
  <c r="P546"/>
  <c r="R546"/>
  <c r="Q546"/>
  <c r="N533"/>
  <c r="S533"/>
  <c r="U533"/>
  <c r="M533"/>
  <c r="O533"/>
  <c r="T533"/>
  <c r="P533"/>
  <c r="Q533"/>
  <c r="R533"/>
  <c r="N515"/>
  <c r="S515"/>
  <c r="U515"/>
  <c r="M515"/>
  <c r="O515"/>
  <c r="T515"/>
  <c r="P515"/>
  <c r="Q515"/>
  <c r="R515"/>
  <c r="M504"/>
  <c r="O504"/>
  <c r="T504"/>
  <c r="N504"/>
  <c r="S504"/>
  <c r="U504"/>
  <c r="P504"/>
  <c r="R504"/>
  <c r="Q504"/>
  <c r="M478"/>
  <c r="O478"/>
  <c r="T478"/>
  <c r="N478"/>
  <c r="S478"/>
  <c r="U478"/>
  <c r="P478"/>
  <c r="R478"/>
  <c r="Q478"/>
  <c r="N575"/>
  <c r="S575"/>
  <c r="U575"/>
  <c r="M575"/>
  <c r="O575"/>
  <c r="T575"/>
  <c r="P575"/>
  <c r="Q575"/>
  <c r="R575"/>
  <c r="N585"/>
  <c r="S585"/>
  <c r="U585"/>
  <c r="M585"/>
  <c r="O585"/>
  <c r="T585"/>
  <c r="P585"/>
  <c r="Q585"/>
  <c r="R585"/>
  <c r="N581"/>
  <c r="S581"/>
  <c r="U581"/>
  <c r="M581"/>
  <c r="O581"/>
  <c r="T581"/>
  <c r="P581"/>
  <c r="Q581"/>
  <c r="R581"/>
  <c r="N579"/>
  <c r="S579"/>
  <c r="U579"/>
  <c r="M579"/>
  <c r="O579"/>
  <c r="T579"/>
  <c r="P579"/>
  <c r="Q579"/>
  <c r="R579"/>
  <c r="N573"/>
  <c r="S573"/>
  <c r="U573"/>
  <c r="M573"/>
  <c r="O573"/>
  <c r="T573"/>
  <c r="P573"/>
  <c r="Q573"/>
  <c r="R573"/>
  <c r="N569"/>
  <c r="S569"/>
  <c r="U569"/>
  <c r="M569"/>
  <c r="O569"/>
  <c r="T569"/>
  <c r="P569"/>
  <c r="Q569"/>
  <c r="R569"/>
  <c r="N567"/>
  <c r="S567"/>
  <c r="U567"/>
  <c r="M567"/>
  <c r="O567"/>
  <c r="T567"/>
  <c r="P567"/>
  <c r="Q567"/>
  <c r="R567"/>
  <c r="N449"/>
  <c r="S449"/>
  <c r="U449"/>
  <c r="M449"/>
  <c r="O449"/>
  <c r="T449"/>
  <c r="P449"/>
  <c r="Q449"/>
  <c r="R449"/>
  <c r="N447"/>
  <c r="S447"/>
  <c r="U447"/>
  <c r="M447"/>
  <c r="O447"/>
  <c r="T447"/>
  <c r="P447"/>
  <c r="Q447"/>
  <c r="R447"/>
  <c r="N445"/>
  <c r="S445"/>
  <c r="U445"/>
  <c r="M445"/>
  <c r="O445"/>
  <c r="T445"/>
  <c r="P445"/>
  <c r="Q445"/>
  <c r="R445"/>
  <c r="N443"/>
  <c r="S443"/>
  <c r="U443"/>
  <c r="M443"/>
  <c r="O443"/>
  <c r="T443"/>
  <c r="P443"/>
  <c r="Q443"/>
  <c r="R443"/>
  <c r="N441"/>
  <c r="S441"/>
  <c r="U441"/>
  <c r="M441"/>
  <c r="O441"/>
  <c r="T441"/>
  <c r="P441"/>
  <c r="Q441"/>
  <c r="R441"/>
  <c r="N439"/>
  <c r="S439"/>
  <c r="U439"/>
  <c r="M439"/>
  <c r="O439"/>
  <c r="T439"/>
  <c r="P439"/>
  <c r="Q439"/>
  <c r="R439"/>
  <c r="N437"/>
  <c r="S437"/>
  <c r="U437"/>
  <c r="M437"/>
  <c r="O437"/>
  <c r="T437"/>
  <c r="P437"/>
  <c r="Q437"/>
  <c r="R437"/>
  <c r="N435"/>
  <c r="S435"/>
  <c r="U435"/>
  <c r="M435"/>
  <c r="O435"/>
  <c r="T435"/>
  <c r="P435"/>
  <c r="Q435"/>
  <c r="R435"/>
  <c r="M433"/>
  <c r="O433"/>
  <c r="T433"/>
  <c r="N433"/>
  <c r="S433"/>
  <c r="U433"/>
  <c r="P433"/>
  <c r="Q433"/>
  <c r="R433"/>
  <c r="M431"/>
  <c r="O431"/>
  <c r="T431"/>
  <c r="N431"/>
  <c r="S431"/>
  <c r="U431"/>
  <c r="P431"/>
  <c r="Q431"/>
  <c r="R431"/>
  <c r="M417"/>
  <c r="O417"/>
  <c r="T417"/>
  <c r="N417"/>
  <c r="S417"/>
  <c r="U417"/>
  <c r="P417"/>
  <c r="Q417"/>
  <c r="R417"/>
  <c r="M415"/>
  <c r="O415"/>
  <c r="T415"/>
  <c r="N415"/>
  <c r="S415"/>
  <c r="U415"/>
  <c r="P415"/>
  <c r="Q415"/>
  <c r="R415"/>
  <c r="M413"/>
  <c r="O413"/>
  <c r="T413"/>
  <c r="N413"/>
  <c r="S413"/>
  <c r="U413"/>
  <c r="P413"/>
  <c r="Q413"/>
  <c r="R413"/>
  <c r="M411"/>
  <c r="O411"/>
  <c r="T411"/>
  <c r="N411"/>
  <c r="S411"/>
  <c r="U411"/>
  <c r="P411"/>
  <c r="Q411"/>
  <c r="R411"/>
  <c r="M409"/>
  <c r="O409"/>
  <c r="T409"/>
  <c r="N409"/>
  <c r="S409"/>
  <c r="U409"/>
  <c r="P409"/>
  <c r="Q409"/>
  <c r="R409"/>
  <c r="M421"/>
  <c r="O421"/>
  <c r="T421"/>
  <c r="N421"/>
  <c r="S421"/>
  <c r="U421"/>
  <c r="P421"/>
  <c r="Q421"/>
  <c r="R421"/>
  <c r="M427"/>
  <c r="O427"/>
  <c r="T427"/>
  <c r="N427"/>
  <c r="S427"/>
  <c r="U427"/>
  <c r="P427"/>
  <c r="Q427"/>
  <c r="R427"/>
  <c r="M425"/>
  <c r="O425"/>
  <c r="T425"/>
  <c r="N425"/>
  <c r="S425"/>
  <c r="U425"/>
  <c r="P425"/>
  <c r="Q425"/>
  <c r="R425"/>
  <c r="M423"/>
  <c r="O423"/>
  <c r="T423"/>
  <c r="N423"/>
  <c r="S423"/>
  <c r="U423"/>
  <c r="P423"/>
  <c r="Q423"/>
  <c r="R423"/>
  <c r="N418"/>
  <c r="S418"/>
  <c r="U418"/>
  <c r="M418"/>
  <c r="O418"/>
  <c r="T418"/>
  <c r="P418"/>
  <c r="R418"/>
  <c r="Q418"/>
  <c r="M403"/>
  <c r="O403"/>
  <c r="T403"/>
  <c r="N403"/>
  <c r="S403"/>
  <c r="U403"/>
  <c r="P403"/>
  <c r="Q403"/>
  <c r="R403"/>
  <c r="M401"/>
  <c r="O401"/>
  <c r="T401"/>
  <c r="N401"/>
  <c r="S401"/>
  <c r="U401"/>
  <c r="P401"/>
  <c r="Q401"/>
  <c r="R401"/>
  <c r="M399"/>
  <c r="O399"/>
  <c r="T399"/>
  <c r="N399"/>
  <c r="S399"/>
  <c r="U399"/>
  <c r="P399"/>
  <c r="Q399"/>
  <c r="R399"/>
  <c r="M397"/>
  <c r="O397"/>
  <c r="T397"/>
  <c r="N397"/>
  <c r="S397"/>
  <c r="U397"/>
  <c r="P397"/>
  <c r="Q397"/>
  <c r="R397"/>
  <c r="N392"/>
  <c r="S392"/>
  <c r="U392"/>
  <c r="M392"/>
  <c r="O392"/>
  <c r="T392"/>
  <c r="Q392"/>
  <c r="P392"/>
  <c r="R392"/>
  <c r="M387"/>
  <c r="O387"/>
  <c r="T387"/>
  <c r="N387"/>
  <c r="S387"/>
  <c r="U387"/>
  <c r="P387"/>
  <c r="Q387"/>
  <c r="R387"/>
  <c r="N388"/>
  <c r="S388"/>
  <c r="U388"/>
  <c r="M388"/>
  <c r="O388"/>
  <c r="T388"/>
  <c r="Q388"/>
  <c r="P388"/>
  <c r="R388"/>
  <c r="N380"/>
  <c r="S380"/>
  <c r="U380"/>
  <c r="M380"/>
  <c r="O380"/>
  <c r="T380"/>
  <c r="Q380"/>
  <c r="P380"/>
  <c r="R380"/>
  <c r="N378"/>
  <c r="S378"/>
  <c r="U378"/>
  <c r="M378"/>
  <c r="O378"/>
  <c r="T378"/>
  <c r="Q378"/>
  <c r="P378"/>
  <c r="R378"/>
  <c r="N376"/>
  <c r="S376"/>
  <c r="U376"/>
  <c r="M376"/>
  <c r="O376"/>
  <c r="T376"/>
  <c r="Q376"/>
  <c r="P376"/>
  <c r="R376"/>
  <c r="N370"/>
  <c r="S370"/>
  <c r="U370"/>
  <c r="M370"/>
  <c r="O370"/>
  <c r="T370"/>
  <c r="Q370"/>
  <c r="P370"/>
  <c r="R370"/>
  <c r="M375"/>
  <c r="O375"/>
  <c r="T375"/>
  <c r="N375"/>
  <c r="S375"/>
  <c r="U375"/>
  <c r="P375"/>
  <c r="Q375"/>
  <c r="R375"/>
  <c r="M373"/>
  <c r="O373"/>
  <c r="T373"/>
  <c r="N373"/>
  <c r="S373"/>
  <c r="U373"/>
  <c r="P373"/>
  <c r="Q373"/>
  <c r="R373"/>
  <c r="N368"/>
  <c r="S368"/>
  <c r="U368"/>
  <c r="M368"/>
  <c r="O368"/>
  <c r="T368"/>
  <c r="Q368"/>
  <c r="P368"/>
  <c r="R368"/>
  <c r="N366"/>
  <c r="S366"/>
  <c r="U366"/>
  <c r="M366"/>
  <c r="O366"/>
  <c r="T366"/>
  <c r="Q366"/>
  <c r="P366"/>
  <c r="R366"/>
  <c r="N360"/>
  <c r="S360"/>
  <c r="U360"/>
  <c r="M360"/>
  <c r="O360"/>
  <c r="T360"/>
  <c r="Q360"/>
  <c r="P360"/>
  <c r="R360"/>
  <c r="N358"/>
  <c r="S358"/>
  <c r="U358"/>
  <c r="M358"/>
  <c r="O358"/>
  <c r="T358"/>
  <c r="Q358"/>
  <c r="P358"/>
  <c r="R358"/>
  <c r="M349"/>
  <c r="O349"/>
  <c r="T349"/>
  <c r="N349"/>
  <c r="S349"/>
  <c r="U349"/>
  <c r="P349"/>
  <c r="Q349"/>
  <c r="R349"/>
  <c r="M365"/>
  <c r="O365"/>
  <c r="T365"/>
  <c r="N365"/>
  <c r="S365"/>
  <c r="U365"/>
  <c r="P365"/>
  <c r="Q365"/>
  <c r="R365"/>
  <c r="M363"/>
  <c r="O363"/>
  <c r="T363"/>
  <c r="N363"/>
  <c r="S363"/>
  <c r="U363"/>
  <c r="P363"/>
  <c r="Q363"/>
  <c r="R363"/>
  <c r="N354"/>
  <c r="S354"/>
  <c r="U354"/>
  <c r="M354"/>
  <c r="O354"/>
  <c r="T354"/>
  <c r="Q354"/>
  <c r="P354"/>
  <c r="R354"/>
  <c r="N346"/>
  <c r="S346"/>
  <c r="U346"/>
  <c r="M346"/>
  <c r="O346"/>
  <c r="T346"/>
  <c r="Q346"/>
  <c r="P346"/>
  <c r="R346"/>
  <c r="N344"/>
  <c r="S344"/>
  <c r="U344"/>
  <c r="M344"/>
  <c r="O344"/>
  <c r="T344"/>
  <c r="Q344"/>
  <c r="P344"/>
  <c r="R344"/>
  <c r="N342"/>
  <c r="S342"/>
  <c r="U342"/>
  <c r="M342"/>
  <c r="O342"/>
  <c r="T342"/>
  <c r="Q342"/>
  <c r="P342"/>
  <c r="R342"/>
  <c r="N340"/>
  <c r="S340"/>
  <c r="U340"/>
  <c r="M340"/>
  <c r="O340"/>
  <c r="T340"/>
  <c r="Q340"/>
  <c r="P340"/>
  <c r="R340"/>
  <c r="M331"/>
  <c r="O331"/>
  <c r="T331"/>
  <c r="N331"/>
  <c r="S331"/>
  <c r="U331"/>
  <c r="P331"/>
  <c r="Q331"/>
  <c r="R331"/>
  <c r="N336"/>
  <c r="S336"/>
  <c r="U336"/>
  <c r="M336"/>
  <c r="O336"/>
  <c r="T336"/>
  <c r="Q336"/>
  <c r="P336"/>
  <c r="R336"/>
  <c r="N334"/>
  <c r="S334"/>
  <c r="U334"/>
  <c r="M334"/>
  <c r="O334"/>
  <c r="T334"/>
  <c r="Q334"/>
  <c r="P334"/>
  <c r="R334"/>
  <c r="M335"/>
  <c r="O335"/>
  <c r="T335"/>
  <c r="N335"/>
  <c r="S335"/>
  <c r="U335"/>
  <c r="P335"/>
  <c r="Q335"/>
  <c r="R335"/>
  <c r="N328"/>
  <c r="S328"/>
  <c r="U328"/>
  <c r="M328"/>
  <c r="O328"/>
  <c r="T328"/>
  <c r="Q328"/>
  <c r="P328"/>
  <c r="R328"/>
  <c r="N326"/>
  <c r="S326"/>
  <c r="U326"/>
  <c r="M326"/>
  <c r="O326"/>
  <c r="T326"/>
  <c r="Q326"/>
  <c r="P326"/>
  <c r="R326"/>
  <c r="N324"/>
  <c r="S324"/>
  <c r="U324"/>
  <c r="M324"/>
  <c r="O324"/>
  <c r="T324"/>
  <c r="Q324"/>
  <c r="P324"/>
  <c r="R324"/>
  <c r="N322"/>
  <c r="S322"/>
  <c r="U322"/>
  <c r="M322"/>
  <c r="O322"/>
  <c r="T322"/>
  <c r="Q322"/>
  <c r="P322"/>
  <c r="R322"/>
  <c r="N320"/>
  <c r="S320"/>
  <c r="U320"/>
  <c r="M320"/>
  <c r="O320"/>
  <c r="T320"/>
  <c r="Q320"/>
  <c r="P320"/>
  <c r="R320"/>
  <c r="M295"/>
  <c r="O295"/>
  <c r="T295"/>
  <c r="N295"/>
  <c r="S295"/>
  <c r="U295"/>
  <c r="P295"/>
  <c r="Q295"/>
  <c r="R295"/>
  <c r="M297"/>
  <c r="O297"/>
  <c r="T297"/>
  <c r="N297"/>
  <c r="S297"/>
  <c r="U297"/>
  <c r="P297"/>
  <c r="Q297"/>
  <c r="R297"/>
  <c r="N274"/>
  <c r="S274"/>
  <c r="U274"/>
  <c r="M274"/>
  <c r="O274"/>
  <c r="T274"/>
  <c r="Q274"/>
  <c r="P274"/>
  <c r="R274"/>
  <c r="M279"/>
  <c r="O279"/>
  <c r="T279"/>
  <c r="N279"/>
  <c r="S279"/>
  <c r="U279"/>
  <c r="P279"/>
  <c r="Q279"/>
  <c r="R279"/>
  <c r="M277"/>
  <c r="O277"/>
  <c r="T277"/>
  <c r="N277"/>
  <c r="S277"/>
  <c r="U277"/>
  <c r="P277"/>
  <c r="Q277"/>
  <c r="R277"/>
  <c r="M275"/>
  <c r="O275"/>
  <c r="T275"/>
  <c r="N275"/>
  <c r="S275"/>
  <c r="U275"/>
  <c r="P275"/>
  <c r="Q275"/>
  <c r="R275"/>
  <c r="M271"/>
  <c r="O271"/>
  <c r="T271"/>
  <c r="N271"/>
  <c r="S271"/>
  <c r="U271"/>
  <c r="P271"/>
  <c r="Q271"/>
  <c r="R271"/>
  <c r="N280"/>
  <c r="S280"/>
  <c r="U280"/>
  <c r="M280"/>
  <c r="O280"/>
  <c r="T280"/>
  <c r="Q280"/>
  <c r="P280"/>
  <c r="R280"/>
  <c r="N263"/>
  <c r="S263"/>
  <c r="U263"/>
  <c r="O263"/>
  <c r="M263"/>
  <c r="T263"/>
  <c r="P263"/>
  <c r="Q263"/>
  <c r="R263"/>
  <c r="N261"/>
  <c r="S261"/>
  <c r="U261"/>
  <c r="O261"/>
  <c r="M261"/>
  <c r="T261"/>
  <c r="P261"/>
  <c r="Q261"/>
  <c r="R261"/>
  <c r="N259"/>
  <c r="S259"/>
  <c r="U259"/>
  <c r="O259"/>
  <c r="M259"/>
  <c r="T259"/>
  <c r="P259"/>
  <c r="Q259"/>
  <c r="R259"/>
  <c r="N257"/>
  <c r="S257"/>
  <c r="U257"/>
  <c r="M257"/>
  <c r="O257"/>
  <c r="T257"/>
  <c r="P257"/>
  <c r="Q257"/>
  <c r="R257"/>
  <c r="N255"/>
  <c r="S255"/>
  <c r="U255"/>
  <c r="M255"/>
  <c r="O255"/>
  <c r="T255"/>
  <c r="P255"/>
  <c r="Q255"/>
  <c r="R255"/>
  <c r="N253"/>
  <c r="S253"/>
  <c r="U253"/>
  <c r="M253"/>
  <c r="O253"/>
  <c r="T253"/>
  <c r="P253"/>
  <c r="Q253"/>
  <c r="R253"/>
  <c r="M250"/>
  <c r="O250"/>
  <c r="T250"/>
  <c r="N250"/>
  <c r="S250"/>
  <c r="U250"/>
  <c r="Q250"/>
  <c r="P250"/>
  <c r="R250"/>
  <c r="M252"/>
  <c r="O252"/>
  <c r="T252"/>
  <c r="N252"/>
  <c r="S252"/>
  <c r="U252"/>
  <c r="Q252"/>
  <c r="P252"/>
  <c r="R252"/>
  <c r="N247"/>
  <c r="S247"/>
  <c r="U247"/>
  <c r="M247"/>
  <c r="O247"/>
  <c r="T247"/>
  <c r="P247"/>
  <c r="Q247"/>
  <c r="R247"/>
  <c r="M244"/>
  <c r="O244"/>
  <c r="T244"/>
  <c r="N244"/>
  <c r="S244"/>
  <c r="U244"/>
  <c r="Q244"/>
  <c r="P244"/>
  <c r="R244"/>
  <c r="M317"/>
  <c r="O317"/>
  <c r="T317"/>
  <c r="N317"/>
  <c r="S317"/>
  <c r="U317"/>
  <c r="P317"/>
  <c r="Q317"/>
  <c r="R317"/>
  <c r="N316"/>
  <c r="S316"/>
  <c r="U316"/>
  <c r="M316"/>
  <c r="O316"/>
  <c r="T316"/>
  <c r="Q316"/>
  <c r="P316"/>
  <c r="R316"/>
  <c r="N314"/>
  <c r="S314"/>
  <c r="U314"/>
  <c r="M314"/>
  <c r="O314"/>
  <c r="T314"/>
  <c r="Q314"/>
  <c r="P314"/>
  <c r="R314"/>
  <c r="M311"/>
  <c r="O311"/>
  <c r="T311"/>
  <c r="N311"/>
  <c r="S311"/>
  <c r="U311"/>
  <c r="P311"/>
  <c r="Q311"/>
  <c r="R311"/>
  <c r="N310"/>
  <c r="S310"/>
  <c r="U310"/>
  <c r="M310"/>
  <c r="O310"/>
  <c r="T310"/>
  <c r="Q310"/>
  <c r="P310"/>
  <c r="R310"/>
  <c r="M305"/>
  <c r="O305"/>
  <c r="T305"/>
  <c r="N305"/>
  <c r="S305"/>
  <c r="U305"/>
  <c r="P305"/>
  <c r="Q305"/>
  <c r="R305"/>
  <c r="M307"/>
  <c r="O307"/>
  <c r="T307"/>
  <c r="N307"/>
  <c r="S307"/>
  <c r="U307"/>
  <c r="P307"/>
  <c r="Q307"/>
  <c r="R307"/>
  <c r="M303"/>
  <c r="O303"/>
  <c r="T303"/>
  <c r="N303"/>
  <c r="S303"/>
  <c r="U303"/>
  <c r="P303"/>
  <c r="Q303"/>
  <c r="R303"/>
  <c r="M301"/>
  <c r="O301"/>
  <c r="T301"/>
  <c r="N301"/>
  <c r="S301"/>
  <c r="U301"/>
  <c r="P301"/>
  <c r="Q301"/>
  <c r="R301"/>
  <c r="M299"/>
  <c r="O299"/>
  <c r="T299"/>
  <c r="N299"/>
  <c r="S299"/>
  <c r="U299"/>
  <c r="P299"/>
  <c r="Q299"/>
  <c r="R299"/>
  <c r="M291"/>
  <c r="O291"/>
  <c r="T291"/>
  <c r="N291"/>
  <c r="S291"/>
  <c r="U291"/>
  <c r="P291"/>
  <c r="Q291"/>
  <c r="R291"/>
  <c r="N290"/>
  <c r="S290"/>
  <c r="U290"/>
  <c r="M290"/>
  <c r="O290"/>
  <c r="T290"/>
  <c r="Q290"/>
  <c r="P290"/>
  <c r="R290"/>
  <c r="M289"/>
  <c r="O289"/>
  <c r="T289"/>
  <c r="N289"/>
  <c r="S289"/>
  <c r="U289"/>
  <c r="P289"/>
  <c r="Q289"/>
  <c r="R289"/>
  <c r="M287"/>
  <c r="O287"/>
  <c r="T287"/>
  <c r="N287"/>
  <c r="S287"/>
  <c r="U287"/>
  <c r="P287"/>
  <c r="Q287"/>
  <c r="R287"/>
  <c r="M283"/>
  <c r="O283"/>
  <c r="T283"/>
  <c r="N283"/>
  <c r="S283"/>
  <c r="U283"/>
  <c r="P283"/>
  <c r="Q283"/>
  <c r="R283"/>
  <c r="M281"/>
  <c r="O281"/>
  <c r="T281"/>
  <c r="N281"/>
  <c r="S281"/>
  <c r="U281"/>
  <c r="P281"/>
  <c r="Q281"/>
  <c r="R281"/>
  <c r="M266"/>
  <c r="O266"/>
  <c r="S266"/>
  <c r="U266"/>
  <c r="N266"/>
  <c r="T266"/>
  <c r="Q266"/>
  <c r="P266"/>
  <c r="R266"/>
  <c r="N268"/>
  <c r="S268"/>
  <c r="U268"/>
  <c r="M268"/>
  <c r="O268"/>
  <c r="T268"/>
  <c r="Q268"/>
  <c r="P268"/>
  <c r="R268"/>
  <c r="M240"/>
  <c r="O240"/>
  <c r="T240"/>
  <c r="N240"/>
  <c r="S240"/>
  <c r="U240"/>
  <c r="Q240"/>
  <c r="P240"/>
  <c r="R240"/>
  <c r="M238"/>
  <c r="O238"/>
  <c r="T238"/>
  <c r="N238"/>
  <c r="S238"/>
  <c r="U238"/>
  <c r="Q238"/>
  <c r="P238"/>
  <c r="R238"/>
  <c r="M234"/>
  <c r="O234"/>
  <c r="T234"/>
  <c r="N234"/>
  <c r="S234"/>
  <c r="U234"/>
  <c r="Q234"/>
  <c r="P234"/>
  <c r="R234"/>
  <c r="N15"/>
  <c r="S15"/>
  <c r="U15"/>
  <c r="O15"/>
  <c r="T15"/>
  <c r="M15"/>
  <c r="P15"/>
  <c r="Q15"/>
  <c r="R15"/>
  <c r="C14" i="14"/>
  <c r="A14" s="1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A64" i="48" l="1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45" i="49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255" i="50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W65" i="48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146" i="49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256" i="50"/>
  <c r="AU256"/>
  <c r="AS256"/>
  <c r="AQ256"/>
  <c r="AO256"/>
  <c r="AM256"/>
  <c r="AK256"/>
  <c r="AI256"/>
  <c r="AG256"/>
  <c r="AE256"/>
  <c r="AC256"/>
  <c r="AA256"/>
  <c r="Y256"/>
  <c r="W256"/>
  <c r="U256"/>
  <c r="S256"/>
  <c r="Q256"/>
  <c r="O256"/>
  <c r="M256"/>
  <c r="K256"/>
  <c r="AV255"/>
  <c r="AT255"/>
  <c r="AR255"/>
  <c r="AP255"/>
  <c r="AN255"/>
  <c r="AL255"/>
  <c r="AJ255"/>
  <c r="AH255"/>
  <c r="AF255"/>
  <c r="AD255"/>
  <c r="AB255"/>
  <c r="Z255"/>
  <c r="X255"/>
  <c r="V255"/>
  <c r="T255"/>
  <c r="R255"/>
  <c r="P255"/>
  <c r="N255"/>
  <c r="L255"/>
  <c r="J255"/>
  <c r="AW252"/>
  <c r="AU252"/>
  <c r="AS252"/>
  <c r="AQ252"/>
  <c r="AO252"/>
  <c r="AM252"/>
  <c r="AK252"/>
  <c r="AI252"/>
  <c r="AG252"/>
  <c r="AE252"/>
  <c r="AC252"/>
  <c r="AA252"/>
  <c r="Y252"/>
  <c r="W252"/>
  <c r="U252"/>
  <c r="S252"/>
  <c r="Q252"/>
  <c r="O252"/>
  <c r="M252"/>
  <c r="K252"/>
  <c r="AV251"/>
  <c r="AT251"/>
  <c r="AR251"/>
  <c r="AP251"/>
  <c r="AN251"/>
  <c r="AL251"/>
  <c r="AJ251"/>
  <c r="AH251"/>
  <c r="AF251"/>
  <c r="AD251"/>
  <c r="AB251"/>
  <c r="Z251"/>
  <c r="X251"/>
  <c r="V251"/>
  <c r="T251"/>
  <c r="R251"/>
  <c r="P251"/>
  <c r="N251"/>
  <c r="L251"/>
  <c r="J251"/>
  <c r="AW248"/>
  <c r="AU248"/>
  <c r="AS248"/>
  <c r="AQ248"/>
  <c r="AO248"/>
  <c r="AM248"/>
  <c r="AK248"/>
  <c r="AI248"/>
  <c r="AG248"/>
  <c r="AE248"/>
  <c r="AC248"/>
  <c r="AA248"/>
  <c r="Y248"/>
  <c r="W248"/>
  <c r="U248"/>
  <c r="S248"/>
  <c r="Q248"/>
  <c r="O248"/>
  <c r="M248"/>
  <c r="K248"/>
  <c r="AV247"/>
  <c r="AT247"/>
  <c r="AR247"/>
  <c r="AP247"/>
  <c r="AN247"/>
  <c r="AL247"/>
  <c r="AJ247"/>
  <c r="AH247"/>
  <c r="AF247"/>
  <c r="AD247"/>
  <c r="AB247"/>
  <c r="Z247"/>
  <c r="X247"/>
  <c r="V247"/>
  <c r="T247"/>
  <c r="R247"/>
  <c r="P247"/>
  <c r="N247"/>
  <c r="L247"/>
  <c r="J247"/>
  <c r="AW244"/>
  <c r="AU244"/>
  <c r="AS244"/>
  <c r="AQ244"/>
  <c r="AO244"/>
  <c r="AM244"/>
  <c r="AK244"/>
  <c r="AI244"/>
  <c r="AG244"/>
  <c r="AE244"/>
  <c r="AC244"/>
  <c r="AA244"/>
  <c r="Y244"/>
  <c r="W244"/>
  <c r="U244"/>
  <c r="S244"/>
  <c r="Q244"/>
  <c r="O244"/>
  <c r="M244"/>
  <c r="K244"/>
  <c r="AV243"/>
  <c r="AT243"/>
  <c r="AR243"/>
  <c r="AP243"/>
  <c r="AN243"/>
  <c r="AL243"/>
  <c r="AJ243"/>
  <c r="AH243"/>
  <c r="AF243"/>
  <c r="AD243"/>
  <c r="AB243"/>
  <c r="Z243"/>
  <c r="X243"/>
  <c r="V243"/>
  <c r="T243"/>
  <c r="R243"/>
  <c r="P243"/>
  <c r="N243"/>
  <c r="L243"/>
  <c r="J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Z207"/>
  <c r="V207"/>
  <c r="R207"/>
  <c r="N207"/>
  <c r="J207"/>
  <c r="AB207"/>
  <c r="X207"/>
  <c r="T207"/>
  <c r="P207"/>
  <c r="L207"/>
  <c r="AW204"/>
  <c r="AS204"/>
  <c r="AO204"/>
  <c r="AK204"/>
  <c r="AG204"/>
  <c r="AC204"/>
  <c r="Y204"/>
  <c r="U204"/>
  <c r="Q204"/>
  <c r="M204"/>
  <c r="AU204"/>
  <c r="AQ204"/>
  <c r="AM204"/>
  <c r="AI204"/>
  <c r="AE204"/>
  <c r="AA204"/>
  <c r="W204"/>
  <c r="S204"/>
  <c r="O204"/>
  <c r="K204"/>
  <c r="AT203"/>
  <c r="AP203"/>
  <c r="AL203"/>
  <c r="AH203"/>
  <c r="AD203"/>
  <c r="Z203"/>
  <c r="V203"/>
  <c r="R203"/>
  <c r="N203"/>
  <c r="J203"/>
  <c r="AV203"/>
  <c r="AR203"/>
  <c r="AN203"/>
  <c r="AJ203"/>
  <c r="AF203"/>
  <c r="AB203"/>
  <c r="X203"/>
  <c r="T203"/>
  <c r="P203"/>
  <c r="L203"/>
  <c r="AW200"/>
  <c r="AS200"/>
  <c r="AO200"/>
  <c r="AK200"/>
  <c r="AG200"/>
  <c r="AC200"/>
  <c r="Y200"/>
  <c r="U200"/>
  <c r="Q200"/>
  <c r="M200"/>
  <c r="AU200"/>
  <c r="AQ200"/>
  <c r="AM200"/>
  <c r="AI200"/>
  <c r="AE200"/>
  <c r="AA200"/>
  <c r="W200"/>
  <c r="S200"/>
  <c r="O200"/>
  <c r="K200"/>
  <c r="AT199"/>
  <c r="AP199"/>
  <c r="AL199"/>
  <c r="AH199"/>
  <c r="AD199"/>
  <c r="Z199"/>
  <c r="V199"/>
  <c r="R199"/>
  <c r="N199"/>
  <c r="J199"/>
  <c r="AV199"/>
  <c r="AR199"/>
  <c r="AN199"/>
  <c r="AJ199"/>
  <c r="AF199"/>
  <c r="AB199"/>
  <c r="X199"/>
  <c r="T199"/>
  <c r="P199"/>
  <c r="L199"/>
  <c r="AW196"/>
  <c r="AS196"/>
  <c r="AO196"/>
  <c r="AK196"/>
  <c r="AG196"/>
  <c r="AC196"/>
  <c r="Y196"/>
  <c r="U196"/>
  <c r="Q196"/>
  <c r="M196"/>
  <c r="AU196"/>
  <c r="AQ196"/>
  <c r="AM196"/>
  <c r="AI196"/>
  <c r="AE196"/>
  <c r="AA196"/>
  <c r="W196"/>
  <c r="S196"/>
  <c r="O196"/>
  <c r="K196"/>
  <c r="AT195"/>
  <c r="AP195"/>
  <c r="AL195"/>
  <c r="AH195"/>
  <c r="AD195"/>
  <c r="Z195"/>
  <c r="V195"/>
  <c r="R195"/>
  <c r="N195"/>
  <c r="J195"/>
  <c r="AV195"/>
  <c r="AR195"/>
  <c r="AN195"/>
  <c r="AJ195"/>
  <c r="AF195"/>
  <c r="AB195"/>
  <c r="X195"/>
  <c r="T195"/>
  <c r="P195"/>
  <c r="L195"/>
  <c r="AW64" i="48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U145" i="49"/>
  <c r="AQ145"/>
  <c r="AM145"/>
  <c r="AI145"/>
  <c r="AE145"/>
  <c r="AA145"/>
  <c r="W145"/>
  <c r="S145"/>
  <c r="O145"/>
  <c r="K145"/>
  <c r="AW145"/>
  <c r="AS145"/>
  <c r="AO145"/>
  <c r="AK145"/>
  <c r="AG145"/>
  <c r="AC145"/>
  <c r="Y145"/>
  <c r="U145"/>
  <c r="Q145"/>
  <c r="M145"/>
  <c r="AV144"/>
  <c r="AR144"/>
  <c r="AN144"/>
  <c r="AJ144"/>
  <c r="AF144"/>
  <c r="AB144"/>
  <c r="X144"/>
  <c r="T144"/>
  <c r="P144"/>
  <c r="L144"/>
  <c r="AT144"/>
  <c r="AP144"/>
  <c r="AL144"/>
  <c r="AH144"/>
  <c r="AD144"/>
  <c r="Z144"/>
  <c r="V144"/>
  <c r="R144"/>
  <c r="N144"/>
  <c r="J144"/>
  <c r="AU141"/>
  <c r="AQ141"/>
  <c r="AM141"/>
  <c r="AI141"/>
  <c r="AE141"/>
  <c r="AA141"/>
  <c r="W141"/>
  <c r="S141"/>
  <c r="O141"/>
  <c r="K141"/>
  <c r="AW141"/>
  <c r="AS141"/>
  <c r="AO141"/>
  <c r="AK141"/>
  <c r="AG141"/>
  <c r="AC141"/>
  <c r="Y141"/>
  <c r="U141"/>
  <c r="Q141"/>
  <c r="M141"/>
  <c r="AV140"/>
  <c r="AR140"/>
  <c r="AN140"/>
  <c r="AJ140"/>
  <c r="AF140"/>
  <c r="AB140"/>
  <c r="X140"/>
  <c r="T140"/>
  <c r="P140"/>
  <c r="L140"/>
  <c r="AT140"/>
  <c r="AP140"/>
  <c r="AL140"/>
  <c r="AH140"/>
  <c r="AD140"/>
  <c r="Z140"/>
  <c r="V140"/>
  <c r="R140"/>
  <c r="N140"/>
  <c r="J140"/>
  <c r="AU137"/>
  <c r="AQ137"/>
  <c r="AM137"/>
  <c r="AI137"/>
  <c r="AE137"/>
  <c r="AA137"/>
  <c r="W137"/>
  <c r="S137"/>
  <c r="O137"/>
  <c r="K137"/>
  <c r="AW137"/>
  <c r="AS137"/>
  <c r="AO137"/>
  <c r="AK137"/>
  <c r="AG137"/>
  <c r="AC137"/>
  <c r="Y137"/>
  <c r="U137"/>
  <c r="Q137"/>
  <c r="M137"/>
  <c r="AV136"/>
  <c r="AR136"/>
  <c r="AN136"/>
  <c r="AJ136"/>
  <c r="AF136"/>
  <c r="AB136"/>
  <c r="X136"/>
  <c r="T136"/>
  <c r="P136"/>
  <c r="L136"/>
  <c r="AT136"/>
  <c r="AP136"/>
  <c r="AL136"/>
  <c r="AH136"/>
  <c r="AD136"/>
  <c r="Z136"/>
  <c r="V136"/>
  <c r="R136"/>
  <c r="N136"/>
  <c r="J136"/>
  <c r="AU133"/>
  <c r="AQ133"/>
  <c r="AM133"/>
  <c r="AI133"/>
  <c r="AE133"/>
  <c r="AA133"/>
  <c r="W133"/>
  <c r="S133"/>
  <c r="O133"/>
  <c r="K133"/>
  <c r="AW133"/>
  <c r="AS133"/>
  <c r="AO133"/>
  <c r="AK133"/>
  <c r="AG133"/>
  <c r="AC133"/>
  <c r="Y133"/>
  <c r="U133"/>
  <c r="Q133"/>
  <c r="M133"/>
  <c r="AV132"/>
  <c r="AR132"/>
  <c r="AN132"/>
  <c r="AJ132"/>
  <c r="AF132"/>
  <c r="AB132"/>
  <c r="X132"/>
  <c r="T132"/>
  <c r="P132"/>
  <c r="L132"/>
  <c r="AT132"/>
  <c r="AP132"/>
  <c r="AL132"/>
  <c r="AH132"/>
  <c r="AD132"/>
  <c r="Z132"/>
  <c r="V132"/>
  <c r="R132"/>
  <c r="N132"/>
  <c r="J132"/>
  <c r="AU129"/>
  <c r="AQ129"/>
  <c r="AM129"/>
  <c r="AI129"/>
  <c r="AE129"/>
  <c r="AA129"/>
  <c r="W129"/>
  <c r="S129"/>
  <c r="O129"/>
  <c r="K129"/>
  <c r="AW129"/>
  <c r="AS129"/>
  <c r="AO129"/>
  <c r="AK129"/>
  <c r="AG129"/>
  <c r="AC129"/>
  <c r="Y129"/>
  <c r="U129"/>
  <c r="Q129"/>
  <c r="M129"/>
  <c r="AV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T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63" i="48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144" i="49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W63" i="48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147" i="49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254" i="50"/>
  <c r="AU254"/>
  <c r="AS254"/>
  <c r="AQ254"/>
  <c r="AO254"/>
  <c r="AM254"/>
  <c r="AK254"/>
  <c r="AI254"/>
  <c r="AG254"/>
  <c r="AE254"/>
  <c r="AC254"/>
  <c r="AA254"/>
  <c r="Y254"/>
  <c r="W254"/>
  <c r="U254"/>
  <c r="S254"/>
  <c r="Q254"/>
  <c r="O254"/>
  <c r="M254"/>
  <c r="K254"/>
  <c r="AV253"/>
  <c r="AT253"/>
  <c r="AR253"/>
  <c r="AP253"/>
  <c r="AN253"/>
  <c r="AL253"/>
  <c r="AJ253"/>
  <c r="AH253"/>
  <c r="AF253"/>
  <c r="AD253"/>
  <c r="AB253"/>
  <c r="Z253"/>
  <c r="X253"/>
  <c r="V253"/>
  <c r="T253"/>
  <c r="R253"/>
  <c r="P253"/>
  <c r="N253"/>
  <c r="L253"/>
  <c r="J253"/>
  <c r="AW250"/>
  <c r="AU250"/>
  <c r="AS250"/>
  <c r="AQ250"/>
  <c r="AO250"/>
  <c r="AM250"/>
  <c r="AK250"/>
  <c r="AI250"/>
  <c r="AG250"/>
  <c r="AE250"/>
  <c r="AC250"/>
  <c r="AA250"/>
  <c r="Y250"/>
  <c r="W250"/>
  <c r="U250"/>
  <c r="S250"/>
  <c r="Q250"/>
  <c r="O250"/>
  <c r="M250"/>
  <c r="K250"/>
  <c r="AV249"/>
  <c r="AT249"/>
  <c r="AR249"/>
  <c r="AP249"/>
  <c r="AN249"/>
  <c r="AL249"/>
  <c r="AJ249"/>
  <c r="AH249"/>
  <c r="AF249"/>
  <c r="AD249"/>
  <c r="AB249"/>
  <c r="Z249"/>
  <c r="X249"/>
  <c r="V249"/>
  <c r="T249"/>
  <c r="R249"/>
  <c r="P249"/>
  <c r="N249"/>
  <c r="L249"/>
  <c r="J249"/>
  <c r="AW246"/>
  <c r="AU246"/>
  <c r="AS246"/>
  <c r="AQ246"/>
  <c r="AO246"/>
  <c r="AM246"/>
  <c r="AK246"/>
  <c r="AI246"/>
  <c r="AG246"/>
  <c r="AE246"/>
  <c r="AC246"/>
  <c r="AA246"/>
  <c r="Y246"/>
  <c r="W246"/>
  <c r="U246"/>
  <c r="S246"/>
  <c r="Q246"/>
  <c r="O246"/>
  <c r="M246"/>
  <c r="K246"/>
  <c r="AV245"/>
  <c r="AT245"/>
  <c r="AR245"/>
  <c r="AP245"/>
  <c r="AN245"/>
  <c r="AL245"/>
  <c r="AJ245"/>
  <c r="AH245"/>
  <c r="AF245"/>
  <c r="AD245"/>
  <c r="AB245"/>
  <c r="Z245"/>
  <c r="X245"/>
  <c r="V245"/>
  <c r="T245"/>
  <c r="R245"/>
  <c r="P245"/>
  <c r="N245"/>
  <c r="L245"/>
  <c r="J245"/>
  <c r="AW242"/>
  <c r="AU242"/>
  <c r="AS242"/>
  <c r="AQ242"/>
  <c r="AO242"/>
  <c r="AM242"/>
  <c r="AK242"/>
  <c r="AI242"/>
  <c r="AG242"/>
  <c r="AE242"/>
  <c r="AC242"/>
  <c r="AA242"/>
  <c r="Y242"/>
  <c r="W242"/>
  <c r="U242"/>
  <c r="S242"/>
  <c r="Q242"/>
  <c r="O242"/>
  <c r="M242"/>
  <c r="K242"/>
  <c r="AV241"/>
  <c r="AT241"/>
  <c r="AR241"/>
  <c r="AP241"/>
  <c r="AN241"/>
  <c r="AL241"/>
  <c r="AJ241"/>
  <c r="AH241"/>
  <c r="AF241"/>
  <c r="AD241"/>
  <c r="AB241"/>
  <c r="Z241"/>
  <c r="X241"/>
  <c r="V241"/>
  <c r="T241"/>
  <c r="R241"/>
  <c r="P241"/>
  <c r="N241"/>
  <c r="L241"/>
  <c r="J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U206"/>
  <c r="AQ206"/>
  <c r="AM206"/>
  <c r="AI206"/>
  <c r="AE206"/>
  <c r="AA206"/>
  <c r="W206"/>
  <c r="S206"/>
  <c r="O206"/>
  <c r="K206"/>
  <c r="AW206"/>
  <c r="AS206"/>
  <c r="AO206"/>
  <c r="AK206"/>
  <c r="AG206"/>
  <c r="AC206"/>
  <c r="Y206"/>
  <c r="U206"/>
  <c r="Q206"/>
  <c r="M206"/>
  <c r="AV205"/>
  <c r="AR205"/>
  <c r="AN205"/>
  <c r="AJ205"/>
  <c r="AF205"/>
  <c r="AB205"/>
  <c r="X205"/>
  <c r="T205"/>
  <c r="P205"/>
  <c r="L205"/>
  <c r="AT205"/>
  <c r="AP205"/>
  <c r="AL205"/>
  <c r="AH205"/>
  <c r="AD205"/>
  <c r="Z205"/>
  <c r="V205"/>
  <c r="R205"/>
  <c r="N205"/>
  <c r="J205"/>
  <c r="AU202"/>
  <c r="AQ202"/>
  <c r="AM202"/>
  <c r="AI202"/>
  <c r="AE202"/>
  <c r="AA202"/>
  <c r="W202"/>
  <c r="S202"/>
  <c r="O202"/>
  <c r="K202"/>
  <c r="AW202"/>
  <c r="AS202"/>
  <c r="AO202"/>
  <c r="AK202"/>
  <c r="AG202"/>
  <c r="AC202"/>
  <c r="Y202"/>
  <c r="U202"/>
  <c r="Q202"/>
  <c r="M202"/>
  <c r="AV201"/>
  <c r="AR201"/>
  <c r="AN201"/>
  <c r="AJ201"/>
  <c r="AF201"/>
  <c r="AB201"/>
  <c r="X201"/>
  <c r="T201"/>
  <c r="P201"/>
  <c r="L201"/>
  <c r="AT201"/>
  <c r="AP201"/>
  <c r="AL201"/>
  <c r="AH201"/>
  <c r="AD201"/>
  <c r="Z201"/>
  <c r="V201"/>
  <c r="R201"/>
  <c r="N201"/>
  <c r="J201"/>
  <c r="AU198"/>
  <c r="AQ198"/>
  <c r="AM198"/>
  <c r="AI198"/>
  <c r="AE198"/>
  <c r="AA198"/>
  <c r="W198"/>
  <c r="S198"/>
  <c r="O198"/>
  <c r="K198"/>
  <c r="AW198"/>
  <c r="AS198"/>
  <c r="AO198"/>
  <c r="AK198"/>
  <c r="AG198"/>
  <c r="AC198"/>
  <c r="Y198"/>
  <c r="U198"/>
  <c r="Q198"/>
  <c r="M198"/>
  <c r="AV197"/>
  <c r="AR197"/>
  <c r="AN197"/>
  <c r="AJ197"/>
  <c r="AF197"/>
  <c r="AB197"/>
  <c r="X197"/>
  <c r="T197"/>
  <c r="P197"/>
  <c r="L197"/>
  <c r="AT197"/>
  <c r="AP197"/>
  <c r="AL197"/>
  <c r="AH197"/>
  <c r="AD197"/>
  <c r="Z197"/>
  <c r="V197"/>
  <c r="R197"/>
  <c r="N197"/>
  <c r="J197"/>
  <c r="AU194"/>
  <c r="AQ194"/>
  <c r="AM194"/>
  <c r="AI194"/>
  <c r="AE194"/>
  <c r="AA194"/>
  <c r="W194"/>
  <c r="S194"/>
  <c r="O194"/>
  <c r="K194"/>
  <c r="AW194"/>
  <c r="AS194"/>
  <c r="AO194"/>
  <c r="AK194"/>
  <c r="AG194"/>
  <c r="AC194"/>
  <c r="Y194"/>
  <c r="U194"/>
  <c r="Q194"/>
  <c r="M194"/>
  <c r="AV193"/>
  <c r="AR193"/>
  <c r="AN193"/>
  <c r="AJ193"/>
  <c r="AF193"/>
  <c r="AB193"/>
  <c r="X193"/>
  <c r="T193"/>
  <c r="P193"/>
  <c r="L193"/>
  <c r="AT193"/>
  <c r="AP193"/>
  <c r="AL193"/>
  <c r="AH193"/>
  <c r="AD193"/>
  <c r="Z193"/>
  <c r="V193"/>
  <c r="R193"/>
  <c r="N193"/>
  <c r="J193"/>
  <c r="AW192"/>
  <c r="AS192"/>
  <c r="AO192"/>
  <c r="AK192"/>
  <c r="AG192"/>
  <c r="AC192"/>
  <c r="Y192"/>
  <c r="U192"/>
  <c r="Q192"/>
  <c r="M192"/>
  <c r="AU192"/>
  <c r="AQ192"/>
  <c r="AM192"/>
  <c r="AI192"/>
  <c r="AE192"/>
  <c r="AA192"/>
  <c r="W192"/>
  <c r="S192"/>
  <c r="O192"/>
  <c r="K192"/>
  <c r="AV65" i="48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147" i="49"/>
  <c r="AS147"/>
  <c r="AO147"/>
  <c r="AK147"/>
  <c r="AG147"/>
  <c r="AC147"/>
  <c r="Y147"/>
  <c r="U147"/>
  <c r="Q147"/>
  <c r="M147"/>
  <c r="AU147"/>
  <c r="AQ147"/>
  <c r="AM147"/>
  <c r="AI147"/>
  <c r="AE147"/>
  <c r="AA147"/>
  <c r="W147"/>
  <c r="S147"/>
  <c r="O147"/>
  <c r="K147"/>
  <c r="AT146"/>
  <c r="AP146"/>
  <c r="AL146"/>
  <c r="AH146"/>
  <c r="AD146"/>
  <c r="Z146"/>
  <c r="V146"/>
  <c r="R146"/>
  <c r="N146"/>
  <c r="J146"/>
  <c r="AV146"/>
  <c r="AR146"/>
  <c r="AN146"/>
  <c r="AJ146"/>
  <c r="AF146"/>
  <c r="AB146"/>
  <c r="X146"/>
  <c r="T146"/>
  <c r="P146"/>
  <c r="L146"/>
  <c r="AW143"/>
  <c r="AS143"/>
  <c r="AO143"/>
  <c r="AK143"/>
  <c r="AG143"/>
  <c r="AC143"/>
  <c r="Y143"/>
  <c r="U143"/>
  <c r="Q143"/>
  <c r="M143"/>
  <c r="AU143"/>
  <c r="AQ143"/>
  <c r="AM143"/>
  <c r="AI143"/>
  <c r="AE143"/>
  <c r="AA143"/>
  <c r="W143"/>
  <c r="S143"/>
  <c r="O143"/>
  <c r="K143"/>
  <c r="AT142"/>
  <c r="AP142"/>
  <c r="AL142"/>
  <c r="AH142"/>
  <c r="AD142"/>
  <c r="Z142"/>
  <c r="V142"/>
  <c r="R142"/>
  <c r="N142"/>
  <c r="J142"/>
  <c r="AV142"/>
  <c r="AR142"/>
  <c r="AN142"/>
  <c r="AJ142"/>
  <c r="AF142"/>
  <c r="AB142"/>
  <c r="X142"/>
  <c r="T142"/>
  <c r="P142"/>
  <c r="L142"/>
  <c r="AW139"/>
  <c r="AS139"/>
  <c r="AO139"/>
  <c r="AK139"/>
  <c r="AG139"/>
  <c r="AC139"/>
  <c r="Y139"/>
  <c r="U139"/>
  <c r="Q139"/>
  <c r="M139"/>
  <c r="AU139"/>
  <c r="AQ139"/>
  <c r="AM139"/>
  <c r="AI139"/>
  <c r="AE139"/>
  <c r="AA139"/>
  <c r="W139"/>
  <c r="S139"/>
  <c r="O139"/>
  <c r="K139"/>
  <c r="AT138"/>
  <c r="AP138"/>
  <c r="AL138"/>
  <c r="AH138"/>
  <c r="AD138"/>
  <c r="Z138"/>
  <c r="V138"/>
  <c r="R138"/>
  <c r="N138"/>
  <c r="J138"/>
  <c r="AV138"/>
  <c r="AR138"/>
  <c r="AN138"/>
  <c r="AJ138"/>
  <c r="AF138"/>
  <c r="AB138"/>
  <c r="X138"/>
  <c r="T138"/>
  <c r="P138"/>
  <c r="L138"/>
  <c r="AW135"/>
  <c r="AS135"/>
  <c r="AO135"/>
  <c r="AK135"/>
  <c r="AG135"/>
  <c r="AC135"/>
  <c r="Y135"/>
  <c r="U135"/>
  <c r="Q135"/>
  <c r="M135"/>
  <c r="AU135"/>
  <c r="AQ135"/>
  <c r="AM135"/>
  <c r="AI135"/>
  <c r="AE135"/>
  <c r="AA135"/>
  <c r="W135"/>
  <c r="S135"/>
  <c r="O135"/>
  <c r="K135"/>
  <c r="AT134"/>
  <c r="AP134"/>
  <c r="AL134"/>
  <c r="AH134"/>
  <c r="AD134"/>
  <c r="Z134"/>
  <c r="V134"/>
  <c r="R134"/>
  <c r="N134"/>
  <c r="J134"/>
  <c r="AV134"/>
  <c r="AR134"/>
  <c r="AN134"/>
  <c r="AJ134"/>
  <c r="AF134"/>
  <c r="AB134"/>
  <c r="X134"/>
  <c r="T134"/>
  <c r="P134"/>
  <c r="L134"/>
  <c r="AW131"/>
  <c r="AS131"/>
  <c r="AO131"/>
  <c r="AK131"/>
  <c r="AG131"/>
  <c r="AC131"/>
  <c r="Y131"/>
  <c r="U131"/>
  <c r="Q131"/>
  <c r="M131"/>
  <c r="AU131"/>
  <c r="AQ131"/>
  <c r="AM131"/>
  <c r="AI131"/>
  <c r="AE131"/>
  <c r="AA131"/>
  <c r="W131"/>
  <c r="S131"/>
  <c r="O131"/>
  <c r="K131"/>
  <c r="AT130"/>
  <c r="AP130"/>
  <c r="AL130"/>
  <c r="AH130"/>
  <c r="AD130"/>
  <c r="Z130"/>
  <c r="V130"/>
  <c r="R130"/>
  <c r="N130"/>
  <c r="J130"/>
  <c r="AV130"/>
  <c r="AR130"/>
  <c r="AN130"/>
  <c r="AJ130"/>
  <c r="AF130"/>
  <c r="AB130"/>
  <c r="X130"/>
  <c r="T130"/>
  <c r="P130"/>
  <c r="L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62" i="48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147" i="49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3" i="50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65" i="48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146" i="49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255" i="50"/>
  <c r="AU255"/>
  <c r="AS255"/>
  <c r="AQ255"/>
  <c r="AO255"/>
  <c r="AM255"/>
  <c r="AK255"/>
  <c r="AI255"/>
  <c r="AG255"/>
  <c r="AE255"/>
  <c r="AC255"/>
  <c r="AA255"/>
  <c r="Y255"/>
  <c r="W255"/>
  <c r="U255"/>
  <c r="S255"/>
  <c r="Q255"/>
  <c r="O255"/>
  <c r="M255"/>
  <c r="K255"/>
  <c r="AV254"/>
  <c r="AT254"/>
  <c r="AR254"/>
  <c r="AP254"/>
  <c r="AN254"/>
  <c r="AL254"/>
  <c r="AJ254"/>
  <c r="AH254"/>
  <c r="AF254"/>
  <c r="AD254"/>
  <c r="AB254"/>
  <c r="Z254"/>
  <c r="X254"/>
  <c r="V254"/>
  <c r="T254"/>
  <c r="R254"/>
  <c r="P254"/>
  <c r="N254"/>
  <c r="L254"/>
  <c r="J254"/>
  <c r="AW251"/>
  <c r="AU251"/>
  <c r="AS251"/>
  <c r="AQ251"/>
  <c r="AO251"/>
  <c r="AM251"/>
  <c r="AK251"/>
  <c r="AI251"/>
  <c r="AG251"/>
  <c r="AE251"/>
  <c r="AC251"/>
  <c r="AA251"/>
  <c r="Y251"/>
  <c r="W251"/>
  <c r="U251"/>
  <c r="S251"/>
  <c r="Q251"/>
  <c r="O251"/>
  <c r="M251"/>
  <c r="K251"/>
  <c r="AV250"/>
  <c r="AT250"/>
  <c r="AR250"/>
  <c r="AP250"/>
  <c r="AN250"/>
  <c r="AL250"/>
  <c r="AJ250"/>
  <c r="AH250"/>
  <c r="AF250"/>
  <c r="AD250"/>
  <c r="AB250"/>
  <c r="Z250"/>
  <c r="X250"/>
  <c r="V250"/>
  <c r="T250"/>
  <c r="R250"/>
  <c r="P250"/>
  <c r="N250"/>
  <c r="L250"/>
  <c r="J250"/>
  <c r="AW247"/>
  <c r="AU247"/>
  <c r="AS247"/>
  <c r="AQ247"/>
  <c r="AO247"/>
  <c r="AM247"/>
  <c r="AK247"/>
  <c r="AI247"/>
  <c r="AG247"/>
  <c r="AE247"/>
  <c r="AC247"/>
  <c r="AA247"/>
  <c r="Y247"/>
  <c r="W247"/>
  <c r="U247"/>
  <c r="S247"/>
  <c r="Q247"/>
  <c r="O247"/>
  <c r="M247"/>
  <c r="K247"/>
  <c r="AV246"/>
  <c r="AT246"/>
  <c r="AR246"/>
  <c r="AP246"/>
  <c r="AN246"/>
  <c r="AL246"/>
  <c r="AJ246"/>
  <c r="AH246"/>
  <c r="AF246"/>
  <c r="AD246"/>
  <c r="AB246"/>
  <c r="Z246"/>
  <c r="X246"/>
  <c r="V246"/>
  <c r="T246"/>
  <c r="R246"/>
  <c r="P246"/>
  <c r="N246"/>
  <c r="L246"/>
  <c r="J246"/>
  <c r="AW243"/>
  <c r="AU243"/>
  <c r="AS243"/>
  <c r="AQ243"/>
  <c r="AO243"/>
  <c r="AM243"/>
  <c r="AK243"/>
  <c r="AI243"/>
  <c r="AG243"/>
  <c r="AE243"/>
  <c r="AC243"/>
  <c r="AA243"/>
  <c r="Y243"/>
  <c r="W243"/>
  <c r="U243"/>
  <c r="S243"/>
  <c r="Q243"/>
  <c r="O243"/>
  <c r="M243"/>
  <c r="K243"/>
  <c r="AV242"/>
  <c r="AT242"/>
  <c r="AR242"/>
  <c r="AP242"/>
  <c r="AN242"/>
  <c r="AL242"/>
  <c r="AJ242"/>
  <c r="AH242"/>
  <c r="AF242"/>
  <c r="AD242"/>
  <c r="AB242"/>
  <c r="Z242"/>
  <c r="X242"/>
  <c r="V242"/>
  <c r="T242"/>
  <c r="R242"/>
  <c r="P242"/>
  <c r="N242"/>
  <c r="L242"/>
  <c r="J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U227"/>
  <c r="AS227"/>
  <c r="AQ227"/>
  <c r="AO227"/>
  <c r="AM227"/>
  <c r="AK227"/>
  <c r="AI227"/>
  <c r="AG227"/>
  <c r="AE227"/>
  <c r="AC227"/>
  <c r="AA227"/>
  <c r="Y227"/>
  <c r="W227"/>
  <c r="U227"/>
  <c r="S227"/>
  <c r="Q227"/>
  <c r="O227"/>
  <c r="M227"/>
  <c r="K227"/>
  <c r="AV226"/>
  <c r="AT226"/>
  <c r="AR226"/>
  <c r="AP226"/>
  <c r="AN226"/>
  <c r="AL226"/>
  <c r="AJ226"/>
  <c r="AH226"/>
  <c r="AF226"/>
  <c r="AD226"/>
  <c r="AB226"/>
  <c r="Z226"/>
  <c r="X226"/>
  <c r="V226"/>
  <c r="T226"/>
  <c r="R226"/>
  <c r="P226"/>
  <c r="N226"/>
  <c r="L226"/>
  <c r="J226"/>
  <c r="AW223"/>
  <c r="AU223"/>
  <c r="AS223"/>
  <c r="AQ223"/>
  <c r="AO223"/>
  <c r="AM223"/>
  <c r="AK223"/>
  <c r="AI223"/>
  <c r="AG223"/>
  <c r="AE223"/>
  <c r="AC223"/>
  <c r="AA223"/>
  <c r="Y223"/>
  <c r="W223"/>
  <c r="U223"/>
  <c r="S223"/>
  <c r="Q223"/>
  <c r="O223"/>
  <c r="M223"/>
  <c r="K223"/>
  <c r="AV222"/>
  <c r="AT222"/>
  <c r="AR222"/>
  <c r="AP222"/>
  <c r="AN222"/>
  <c r="AL222"/>
  <c r="AJ222"/>
  <c r="AH222"/>
  <c r="AF222"/>
  <c r="AD222"/>
  <c r="AB222"/>
  <c r="Z222"/>
  <c r="X222"/>
  <c r="V222"/>
  <c r="T222"/>
  <c r="R222"/>
  <c r="P222"/>
  <c r="N222"/>
  <c r="L222"/>
  <c r="J222"/>
  <c r="AW219"/>
  <c r="AU219"/>
  <c r="AS219"/>
  <c r="AQ219"/>
  <c r="AO219"/>
  <c r="AM219"/>
  <c r="AK219"/>
  <c r="AI219"/>
  <c r="AG219"/>
  <c r="AE219"/>
  <c r="AC219"/>
  <c r="AA219"/>
  <c r="Y219"/>
  <c r="W219"/>
  <c r="U219"/>
  <c r="S219"/>
  <c r="Q219"/>
  <c r="O219"/>
  <c r="M219"/>
  <c r="K219"/>
  <c r="AV218"/>
  <c r="AT218"/>
  <c r="AR218"/>
  <c r="AP218"/>
  <c r="AN218"/>
  <c r="AL218"/>
  <c r="AJ218"/>
  <c r="AH218"/>
  <c r="AF218"/>
  <c r="AD218"/>
  <c r="AB218"/>
  <c r="Z218"/>
  <c r="X218"/>
  <c r="V218"/>
  <c r="T218"/>
  <c r="R218"/>
  <c r="P218"/>
  <c r="N218"/>
  <c r="L218"/>
  <c r="J218"/>
  <c r="AW215"/>
  <c r="AU215"/>
  <c r="AS215"/>
  <c r="AQ215"/>
  <c r="AO215"/>
  <c r="AM215"/>
  <c r="AK215"/>
  <c r="AI215"/>
  <c r="AG215"/>
  <c r="AE215"/>
  <c r="AC215"/>
  <c r="AA215"/>
  <c r="Y215"/>
  <c r="W215"/>
  <c r="U215"/>
  <c r="S215"/>
  <c r="Q215"/>
  <c r="O215"/>
  <c r="M215"/>
  <c r="K215"/>
  <c r="AV214"/>
  <c r="AT214"/>
  <c r="AR214"/>
  <c r="AP214"/>
  <c r="AN214"/>
  <c r="AL214"/>
  <c r="AJ214"/>
  <c r="AH214"/>
  <c r="AF214"/>
  <c r="AD214"/>
  <c r="AB214"/>
  <c r="Z214"/>
  <c r="X214"/>
  <c r="V214"/>
  <c r="T214"/>
  <c r="R214"/>
  <c r="P214"/>
  <c r="N214"/>
  <c r="L214"/>
  <c r="J214"/>
  <c r="AW211"/>
  <c r="AU211"/>
  <c r="AS211"/>
  <c r="AQ211"/>
  <c r="AO211"/>
  <c r="AM211"/>
  <c r="AK211"/>
  <c r="AI211"/>
  <c r="AG211"/>
  <c r="AE211"/>
  <c r="AC211"/>
  <c r="AA211"/>
  <c r="Y211"/>
  <c r="W211"/>
  <c r="U211"/>
  <c r="S211"/>
  <c r="Q211"/>
  <c r="O211"/>
  <c r="M211"/>
  <c r="K211"/>
  <c r="AV210"/>
  <c r="AT210"/>
  <c r="AR210"/>
  <c r="AP210"/>
  <c r="AN210"/>
  <c r="AL210"/>
  <c r="AJ210"/>
  <c r="AH210"/>
  <c r="AF210"/>
  <c r="AD210"/>
  <c r="AB210"/>
  <c r="Z210"/>
  <c r="X210"/>
  <c r="V210"/>
  <c r="T210"/>
  <c r="R210"/>
  <c r="P210"/>
  <c r="N210"/>
  <c r="L210"/>
  <c r="J210"/>
  <c r="AW207"/>
  <c r="AU207"/>
  <c r="AS207"/>
  <c r="AQ207"/>
  <c r="AO207"/>
  <c r="AM207"/>
  <c r="AK207"/>
  <c r="AI207"/>
  <c r="AG207"/>
  <c r="AE207"/>
  <c r="AC207"/>
  <c r="AA207"/>
  <c r="Y207"/>
  <c r="W207"/>
  <c r="U207"/>
  <c r="S207"/>
  <c r="Q207"/>
  <c r="O207"/>
  <c r="M207"/>
  <c r="K207"/>
  <c r="AV206"/>
  <c r="AT206"/>
  <c r="AR206"/>
  <c r="AP206"/>
  <c r="AN206"/>
  <c r="AL206"/>
  <c r="AJ206"/>
  <c r="AH206"/>
  <c r="AF206"/>
  <c r="AD206"/>
  <c r="AB206"/>
  <c r="Z206"/>
  <c r="X206"/>
  <c r="V206"/>
  <c r="T206"/>
  <c r="R206"/>
  <c r="P206"/>
  <c r="N206"/>
  <c r="L206"/>
  <c r="J206"/>
  <c r="AW203"/>
  <c r="AU203"/>
  <c r="AS203"/>
  <c r="AQ203"/>
  <c r="AO203"/>
  <c r="AM203"/>
  <c r="AK203"/>
  <c r="AI203"/>
  <c r="AG203"/>
  <c r="AE203"/>
  <c r="AC203"/>
  <c r="AA203"/>
  <c r="Y203"/>
  <c r="W203"/>
  <c r="U203"/>
  <c r="S203"/>
  <c r="Q203"/>
  <c r="O203"/>
  <c r="M203"/>
  <c r="K203"/>
  <c r="AV202"/>
  <c r="AT202"/>
  <c r="AR202"/>
  <c r="AP202"/>
  <c r="AN202"/>
  <c r="AL202"/>
  <c r="AJ202"/>
  <c r="AH202"/>
  <c r="AF202"/>
  <c r="AD202"/>
  <c r="AB202"/>
  <c r="Z202"/>
  <c r="X202"/>
  <c r="V202"/>
  <c r="T202"/>
  <c r="R202"/>
  <c r="P202"/>
  <c r="N202"/>
  <c r="L202"/>
  <c r="J202"/>
  <c r="AW199"/>
  <c r="AU199"/>
  <c r="AS199"/>
  <c r="AQ199"/>
  <c r="AO199"/>
  <c r="AM199"/>
  <c r="AK199"/>
  <c r="AI199"/>
  <c r="AG199"/>
  <c r="AE199"/>
  <c r="AC199"/>
  <c r="AA199"/>
  <c r="Y199"/>
  <c r="W199"/>
  <c r="U199"/>
  <c r="S199"/>
  <c r="Q199"/>
  <c r="O199"/>
  <c r="M199"/>
  <c r="K199"/>
  <c r="AV198"/>
  <c r="AT198"/>
  <c r="AR198"/>
  <c r="AP198"/>
  <c r="AN198"/>
  <c r="AL198"/>
  <c r="AJ198"/>
  <c r="AH198"/>
  <c r="AF198"/>
  <c r="AD198"/>
  <c r="AB198"/>
  <c r="Z198"/>
  <c r="X198"/>
  <c r="V198"/>
  <c r="T198"/>
  <c r="R198"/>
  <c r="P198"/>
  <c r="N198"/>
  <c r="L198"/>
  <c r="J198"/>
  <c r="AW195"/>
  <c r="AU195"/>
  <c r="AS195"/>
  <c r="AQ195"/>
  <c r="AO195"/>
  <c r="AM195"/>
  <c r="AK195"/>
  <c r="AI195"/>
  <c r="AG195"/>
  <c r="AE195"/>
  <c r="AC195"/>
  <c r="AA195"/>
  <c r="Y195"/>
  <c r="W195"/>
  <c r="U195"/>
  <c r="S195"/>
  <c r="Q195"/>
  <c r="O195"/>
  <c r="M195"/>
  <c r="K195"/>
  <c r="AV194"/>
  <c r="AT194"/>
  <c r="AR194"/>
  <c r="AP194"/>
  <c r="AN194"/>
  <c r="AL194"/>
  <c r="AJ194"/>
  <c r="AH194"/>
  <c r="AF194"/>
  <c r="AD194"/>
  <c r="AB194"/>
  <c r="Z194"/>
  <c r="X194"/>
  <c r="V194"/>
  <c r="T194"/>
  <c r="R194"/>
  <c r="P194"/>
  <c r="N194"/>
  <c r="L194"/>
  <c r="J194"/>
  <c r="AU190"/>
  <c r="AQ190"/>
  <c r="AM190"/>
  <c r="AI190"/>
  <c r="AE190"/>
  <c r="AA190"/>
  <c r="W190"/>
  <c r="S190"/>
  <c r="O190"/>
  <c r="K190"/>
  <c r="AW190"/>
  <c r="AS190"/>
  <c r="AO190"/>
  <c r="AK190"/>
  <c r="AG190"/>
  <c r="AC190"/>
  <c r="Y190"/>
  <c r="U190"/>
  <c r="Q190"/>
  <c r="M190"/>
  <c r="AV189"/>
  <c r="AR189"/>
  <c r="AN189"/>
  <c r="AJ189"/>
  <c r="AF189"/>
  <c r="AB189"/>
  <c r="X189"/>
  <c r="T189"/>
  <c r="P189"/>
  <c r="L189"/>
  <c r="AT189"/>
  <c r="AP189"/>
  <c r="AL189"/>
  <c r="AH189"/>
  <c r="AD189"/>
  <c r="Z189"/>
  <c r="V189"/>
  <c r="R189"/>
  <c r="N189"/>
  <c r="J189"/>
  <c r="AU186"/>
  <c r="AQ186"/>
  <c r="AM186"/>
  <c r="AI186"/>
  <c r="AE186"/>
  <c r="AA186"/>
  <c r="W186"/>
  <c r="S186"/>
  <c r="O186"/>
  <c r="K186"/>
  <c r="AW186"/>
  <c r="AS186"/>
  <c r="AO186"/>
  <c r="AK186"/>
  <c r="AG186"/>
  <c r="AC186"/>
  <c r="Y186"/>
  <c r="U186"/>
  <c r="Q186"/>
  <c r="M186"/>
  <c r="AV185"/>
  <c r="AR185"/>
  <c r="AN185"/>
  <c r="AJ185"/>
  <c r="AF185"/>
  <c r="AB185"/>
  <c r="X185"/>
  <c r="T185"/>
  <c r="P185"/>
  <c r="L185"/>
  <c r="AT185"/>
  <c r="AP185"/>
  <c r="AL185"/>
  <c r="AH185"/>
  <c r="AD185"/>
  <c r="Z185"/>
  <c r="V185"/>
  <c r="R185"/>
  <c r="N185"/>
  <c r="J185"/>
  <c r="AU182"/>
  <c r="AQ182"/>
  <c r="AM182"/>
  <c r="AI182"/>
  <c r="AE182"/>
  <c r="AA182"/>
  <c r="W182"/>
  <c r="S182"/>
  <c r="O182"/>
  <c r="K182"/>
  <c r="AW182"/>
  <c r="AS182"/>
  <c r="AO182"/>
  <c r="AK182"/>
  <c r="AG182"/>
  <c r="AC182"/>
  <c r="Y182"/>
  <c r="U182"/>
  <c r="Q182"/>
  <c r="M182"/>
  <c r="AV181"/>
  <c r="AR181"/>
  <c r="AN181"/>
  <c r="AJ181"/>
  <c r="AF181"/>
  <c r="AB181"/>
  <c r="X181"/>
  <c r="T181"/>
  <c r="P181"/>
  <c r="L181"/>
  <c r="AT181"/>
  <c r="AP181"/>
  <c r="AL181"/>
  <c r="AH181"/>
  <c r="AD181"/>
  <c r="Z181"/>
  <c r="V181"/>
  <c r="R181"/>
  <c r="N181"/>
  <c r="J181"/>
  <c r="AU178"/>
  <c r="AQ178"/>
  <c r="AM178"/>
  <c r="AI178"/>
  <c r="AE178"/>
  <c r="AA178"/>
  <c r="W178"/>
  <c r="S178"/>
  <c r="O178"/>
  <c r="K178"/>
  <c r="AW178"/>
  <c r="AS178"/>
  <c r="AO178"/>
  <c r="AK178"/>
  <c r="AG178"/>
  <c r="AC178"/>
  <c r="Y178"/>
  <c r="U178"/>
  <c r="Q178"/>
  <c r="M178"/>
  <c r="AV177"/>
  <c r="AR177"/>
  <c r="AN177"/>
  <c r="AJ177"/>
  <c r="AF177"/>
  <c r="AB177"/>
  <c r="X177"/>
  <c r="T177"/>
  <c r="P177"/>
  <c r="L177"/>
  <c r="AT177"/>
  <c r="AP177"/>
  <c r="AL177"/>
  <c r="AH177"/>
  <c r="AD177"/>
  <c r="Z177"/>
  <c r="V177"/>
  <c r="R177"/>
  <c r="N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V192"/>
  <c r="AT192"/>
  <c r="AR192"/>
  <c r="AP192"/>
  <c r="AN192"/>
  <c r="AL192"/>
  <c r="AJ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K256" i="51"/>
  <c r="M256"/>
  <c r="O256"/>
  <c r="Q256"/>
  <c r="S256"/>
  <c r="U256"/>
  <c r="W256"/>
  <c r="Y256"/>
  <c r="AA256"/>
  <c r="AC256"/>
  <c r="AE256"/>
  <c r="AG256"/>
  <c r="AI256"/>
  <c r="AK256"/>
  <c r="AM256"/>
  <c r="AO256"/>
  <c r="AQ256"/>
  <c r="AS256"/>
  <c r="AU256"/>
  <c r="AW256"/>
  <c r="J255"/>
  <c r="L255"/>
  <c r="N255"/>
  <c r="P255"/>
  <c r="R255"/>
  <c r="T255"/>
  <c r="V255"/>
  <c r="X255"/>
  <c r="Z255"/>
  <c r="AB255"/>
  <c r="AD255"/>
  <c r="AF255"/>
  <c r="AH255"/>
  <c r="AJ255"/>
  <c r="AL255"/>
  <c r="AN255"/>
  <c r="AP255"/>
  <c r="AR255"/>
  <c r="AT255"/>
  <c r="AV255"/>
  <c r="K252"/>
  <c r="M252"/>
  <c r="O252"/>
  <c r="Q252"/>
  <c r="S252"/>
  <c r="U252"/>
  <c r="W252"/>
  <c r="Y252"/>
  <c r="AA252"/>
  <c r="AC252"/>
  <c r="AE252"/>
  <c r="AG252"/>
  <c r="AI252"/>
  <c r="AK252"/>
  <c r="AM252"/>
  <c r="AO252"/>
  <c r="AQ252"/>
  <c r="AS252"/>
  <c r="AU252"/>
  <c r="AW252"/>
  <c r="J251"/>
  <c r="L251"/>
  <c r="N251"/>
  <c r="P251"/>
  <c r="R251"/>
  <c r="T251"/>
  <c r="V251"/>
  <c r="X251"/>
  <c r="Z251"/>
  <c r="AB251"/>
  <c r="AD251"/>
  <c r="AF251"/>
  <c r="AH251"/>
  <c r="AJ251"/>
  <c r="AL251"/>
  <c r="AN251"/>
  <c r="AP251"/>
  <c r="AR251"/>
  <c r="AT251"/>
  <c r="AV251"/>
  <c r="K248"/>
  <c r="M248"/>
  <c r="O248"/>
  <c r="Q248"/>
  <c r="S248"/>
  <c r="U248"/>
  <c r="W248"/>
  <c r="Y248"/>
  <c r="AA248"/>
  <c r="AC248"/>
  <c r="AE248"/>
  <c r="AG248"/>
  <c r="AI248"/>
  <c r="AK248"/>
  <c r="AM248"/>
  <c r="AO248"/>
  <c r="AQ248"/>
  <c r="AS248"/>
  <c r="AU248"/>
  <c r="AW248"/>
  <c r="J247"/>
  <c r="L247"/>
  <c r="N247"/>
  <c r="P247"/>
  <c r="R247"/>
  <c r="T247"/>
  <c r="V247"/>
  <c r="X247"/>
  <c r="Z247"/>
  <c r="AB247"/>
  <c r="AD247"/>
  <c r="AF247"/>
  <c r="AH247"/>
  <c r="AJ247"/>
  <c r="AL247"/>
  <c r="AN247"/>
  <c r="AP247"/>
  <c r="AR247"/>
  <c r="AT247"/>
  <c r="AV247"/>
  <c r="K244"/>
  <c r="M244"/>
  <c r="O244"/>
  <c r="Q244"/>
  <c r="S244"/>
  <c r="U244"/>
  <c r="W244"/>
  <c r="Y244"/>
  <c r="AA244"/>
  <c r="AC244"/>
  <c r="AE244"/>
  <c r="AG244"/>
  <c r="AI244"/>
  <c r="AK244"/>
  <c r="AM244"/>
  <c r="AO244"/>
  <c r="AQ244"/>
  <c r="AS244"/>
  <c r="AU244"/>
  <c r="AW244"/>
  <c r="J243"/>
  <c r="L243"/>
  <c r="N243"/>
  <c r="P243"/>
  <c r="R243"/>
  <c r="T243"/>
  <c r="V243"/>
  <c r="X243"/>
  <c r="Z243"/>
  <c r="AB243"/>
  <c r="AD243"/>
  <c r="AF243"/>
  <c r="AH243"/>
  <c r="AJ243"/>
  <c r="AL243"/>
  <c r="AN243"/>
  <c r="AP243"/>
  <c r="AR243"/>
  <c r="AT243"/>
  <c r="AV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108" i="49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4" i="50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2" a="1"/>
  <c r="A52" s="1"/>
  <c r="I52" s="1"/>
  <c r="A44" a="1"/>
  <c r="A44" s="1"/>
  <c r="I44" s="1"/>
  <c r="A36" a="1"/>
  <c r="A36" s="1"/>
  <c r="I3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0" a="1"/>
  <c r="A50" s="1"/>
  <c r="I50" s="1"/>
  <c r="A42" a="1"/>
  <c r="A42" s="1"/>
  <c r="I42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5" i="51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W111" i="49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256" i="50"/>
  <c r="AT256"/>
  <c r="AR256"/>
  <c r="AP256"/>
  <c r="AN256"/>
  <c r="AL256"/>
  <c r="AJ256"/>
  <c r="AH256"/>
  <c r="AF256"/>
  <c r="AD256"/>
  <c r="AB256"/>
  <c r="Z256"/>
  <c r="X256"/>
  <c r="V256"/>
  <c r="T256"/>
  <c r="R256"/>
  <c r="P256"/>
  <c r="N256"/>
  <c r="L256"/>
  <c r="J256"/>
  <c r="AW253"/>
  <c r="AU253"/>
  <c r="AS253"/>
  <c r="AQ253"/>
  <c r="AO253"/>
  <c r="AM253"/>
  <c r="AK253"/>
  <c r="AI253"/>
  <c r="AG253"/>
  <c r="AE253"/>
  <c r="AC253"/>
  <c r="AA253"/>
  <c r="Y253"/>
  <c r="W253"/>
  <c r="U253"/>
  <c r="S253"/>
  <c r="Q253"/>
  <c r="O253"/>
  <c r="M253"/>
  <c r="K253"/>
  <c r="AV252"/>
  <c r="AT252"/>
  <c r="AR252"/>
  <c r="AP252"/>
  <c r="AN252"/>
  <c r="AL252"/>
  <c r="AJ252"/>
  <c r="AH252"/>
  <c r="AF252"/>
  <c r="AD252"/>
  <c r="AB252"/>
  <c r="Z252"/>
  <c r="X252"/>
  <c r="V252"/>
  <c r="T252"/>
  <c r="R252"/>
  <c r="P252"/>
  <c r="N252"/>
  <c r="L252"/>
  <c r="J252"/>
  <c r="AW249"/>
  <c r="AU249"/>
  <c r="AS249"/>
  <c r="AQ249"/>
  <c r="AO249"/>
  <c r="AM249"/>
  <c r="AK249"/>
  <c r="AI249"/>
  <c r="AG249"/>
  <c r="AE249"/>
  <c r="AC249"/>
  <c r="AA249"/>
  <c r="Y249"/>
  <c r="W249"/>
  <c r="U249"/>
  <c r="S249"/>
  <c r="Q249"/>
  <c r="O249"/>
  <c r="M249"/>
  <c r="K249"/>
  <c r="AV248"/>
  <c r="AT248"/>
  <c r="AR248"/>
  <c r="AP248"/>
  <c r="AN248"/>
  <c r="AL248"/>
  <c r="AJ248"/>
  <c r="AH248"/>
  <c r="AF248"/>
  <c r="AD248"/>
  <c r="AB248"/>
  <c r="Z248"/>
  <c r="X248"/>
  <c r="V248"/>
  <c r="T248"/>
  <c r="R248"/>
  <c r="P248"/>
  <c r="N248"/>
  <c r="L248"/>
  <c r="J248"/>
  <c r="AW245"/>
  <c r="AU245"/>
  <c r="AS245"/>
  <c r="AQ245"/>
  <c r="AO245"/>
  <c r="AM245"/>
  <c r="AK245"/>
  <c r="AI245"/>
  <c r="AG245"/>
  <c r="AE245"/>
  <c r="AC245"/>
  <c r="AA245"/>
  <c r="Y245"/>
  <c r="W245"/>
  <c r="U245"/>
  <c r="S245"/>
  <c r="Q245"/>
  <c r="O245"/>
  <c r="M245"/>
  <c r="K245"/>
  <c r="AV244"/>
  <c r="AT244"/>
  <c r="AR244"/>
  <c r="AP244"/>
  <c r="AN244"/>
  <c r="AL244"/>
  <c r="AJ244"/>
  <c r="AH244"/>
  <c r="AF244"/>
  <c r="AD244"/>
  <c r="AB244"/>
  <c r="Z244"/>
  <c r="X244"/>
  <c r="V244"/>
  <c r="T244"/>
  <c r="R244"/>
  <c r="P244"/>
  <c r="N244"/>
  <c r="L244"/>
  <c r="J244"/>
  <c r="AW241"/>
  <c r="AU241"/>
  <c r="AS241"/>
  <c r="AQ241"/>
  <c r="AO241"/>
  <c r="AM241"/>
  <c r="AK241"/>
  <c r="AI241"/>
  <c r="AG241"/>
  <c r="AE241"/>
  <c r="AC241"/>
  <c r="AA241"/>
  <c r="Y241"/>
  <c r="W241"/>
  <c r="U241"/>
  <c r="S241"/>
  <c r="Q241"/>
  <c r="O241"/>
  <c r="M241"/>
  <c r="K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U229"/>
  <c r="S229"/>
  <c r="Q229"/>
  <c r="O229"/>
  <c r="M229"/>
  <c r="K229"/>
  <c r="AV228"/>
  <c r="AT228"/>
  <c r="AR228"/>
  <c r="AP228"/>
  <c r="AN228"/>
  <c r="AL228"/>
  <c r="AJ228"/>
  <c r="AH228"/>
  <c r="AF228"/>
  <c r="AD228"/>
  <c r="AB228"/>
  <c r="Z228"/>
  <c r="X228"/>
  <c r="V228"/>
  <c r="T228"/>
  <c r="R228"/>
  <c r="P228"/>
  <c r="N228"/>
  <c r="L228"/>
  <c r="J228"/>
  <c r="AW225"/>
  <c r="AU225"/>
  <c r="AS225"/>
  <c r="AQ225"/>
  <c r="AO225"/>
  <c r="AM225"/>
  <c r="AK225"/>
  <c r="AI225"/>
  <c r="AG225"/>
  <c r="AE225"/>
  <c r="AC225"/>
  <c r="AA225"/>
  <c r="Y225"/>
  <c r="W225"/>
  <c r="U225"/>
  <c r="S225"/>
  <c r="Q225"/>
  <c r="O225"/>
  <c r="M225"/>
  <c r="K225"/>
  <c r="AV224"/>
  <c r="AT224"/>
  <c r="AR224"/>
  <c r="AP224"/>
  <c r="AN224"/>
  <c r="AL224"/>
  <c r="AJ224"/>
  <c r="AH224"/>
  <c r="AF224"/>
  <c r="AD224"/>
  <c r="AB224"/>
  <c r="Z224"/>
  <c r="X224"/>
  <c r="V224"/>
  <c r="T224"/>
  <c r="R224"/>
  <c r="P224"/>
  <c r="N224"/>
  <c r="L224"/>
  <c r="J224"/>
  <c r="AW221"/>
  <c r="AU221"/>
  <c r="AS221"/>
  <c r="AQ221"/>
  <c r="AO221"/>
  <c r="AM221"/>
  <c r="AK221"/>
  <c r="AI221"/>
  <c r="AG221"/>
  <c r="AE221"/>
  <c r="AC221"/>
  <c r="AA221"/>
  <c r="Y221"/>
  <c r="W221"/>
  <c r="U221"/>
  <c r="S221"/>
  <c r="Q221"/>
  <c r="O221"/>
  <c r="M221"/>
  <c r="K221"/>
  <c r="AV220"/>
  <c r="AT220"/>
  <c r="AR220"/>
  <c r="AP220"/>
  <c r="AN220"/>
  <c r="AL220"/>
  <c r="AJ220"/>
  <c r="AH220"/>
  <c r="AF220"/>
  <c r="AD220"/>
  <c r="AB220"/>
  <c r="Z220"/>
  <c r="X220"/>
  <c r="V220"/>
  <c r="T220"/>
  <c r="R220"/>
  <c r="P220"/>
  <c r="N220"/>
  <c r="L220"/>
  <c r="J220"/>
  <c r="AW217"/>
  <c r="AU217"/>
  <c r="AS217"/>
  <c r="AQ217"/>
  <c r="AO217"/>
  <c r="AM217"/>
  <c r="AK217"/>
  <c r="AI217"/>
  <c r="AG217"/>
  <c r="AE217"/>
  <c r="AC217"/>
  <c r="AA217"/>
  <c r="Y217"/>
  <c r="W217"/>
  <c r="U217"/>
  <c r="S217"/>
  <c r="Q217"/>
  <c r="O217"/>
  <c r="M217"/>
  <c r="K217"/>
  <c r="AV216"/>
  <c r="AT216"/>
  <c r="AR216"/>
  <c r="AP216"/>
  <c r="AN216"/>
  <c r="AL216"/>
  <c r="AJ216"/>
  <c r="AH216"/>
  <c r="AF216"/>
  <c r="AD216"/>
  <c r="AB216"/>
  <c r="Z216"/>
  <c r="X216"/>
  <c r="V216"/>
  <c r="T216"/>
  <c r="R216"/>
  <c r="P216"/>
  <c r="N216"/>
  <c r="L216"/>
  <c r="J216"/>
  <c r="AW213"/>
  <c r="AU213"/>
  <c r="AS213"/>
  <c r="AQ213"/>
  <c r="AO213"/>
  <c r="AM213"/>
  <c r="AK213"/>
  <c r="AI213"/>
  <c r="AG213"/>
  <c r="AE213"/>
  <c r="AC213"/>
  <c r="AA213"/>
  <c r="Y213"/>
  <c r="W213"/>
  <c r="U213"/>
  <c r="S213"/>
  <c r="Q213"/>
  <c r="O213"/>
  <c r="M213"/>
  <c r="K213"/>
  <c r="AV212"/>
  <c r="AT212"/>
  <c r="AR212"/>
  <c r="AP212"/>
  <c r="AN212"/>
  <c r="AL212"/>
  <c r="AJ212"/>
  <c r="AH212"/>
  <c r="AF212"/>
  <c r="AD212"/>
  <c r="AB212"/>
  <c r="Z212"/>
  <c r="X212"/>
  <c r="V212"/>
  <c r="T212"/>
  <c r="R212"/>
  <c r="P212"/>
  <c r="N212"/>
  <c r="L212"/>
  <c r="J212"/>
  <c r="AW209"/>
  <c r="AU209"/>
  <c r="AS209"/>
  <c r="AQ209"/>
  <c r="AO209"/>
  <c r="AM209"/>
  <c r="AK209"/>
  <c r="AI209"/>
  <c r="AG209"/>
  <c r="AE209"/>
  <c r="AC209"/>
  <c r="AA209"/>
  <c r="Y209"/>
  <c r="W209"/>
  <c r="U209"/>
  <c r="S209"/>
  <c r="Q209"/>
  <c r="O209"/>
  <c r="M209"/>
  <c r="K209"/>
  <c r="AV208"/>
  <c r="AT208"/>
  <c r="AR208"/>
  <c r="AP208"/>
  <c r="AN208"/>
  <c r="AL208"/>
  <c r="AJ208"/>
  <c r="AH208"/>
  <c r="AF208"/>
  <c r="AD208"/>
  <c r="AB208"/>
  <c r="Z208"/>
  <c r="X208"/>
  <c r="V208"/>
  <c r="T208"/>
  <c r="R208"/>
  <c r="P208"/>
  <c r="N208"/>
  <c r="L208"/>
  <c r="J208"/>
  <c r="AW205"/>
  <c r="AU205"/>
  <c r="AS205"/>
  <c r="AQ205"/>
  <c r="AO205"/>
  <c r="AM205"/>
  <c r="AK205"/>
  <c r="AI205"/>
  <c r="AG205"/>
  <c r="AE205"/>
  <c r="AC205"/>
  <c r="AA205"/>
  <c r="Y205"/>
  <c r="W205"/>
  <c r="U205"/>
  <c r="S205"/>
  <c r="Q205"/>
  <c r="O205"/>
  <c r="M205"/>
  <c r="K205"/>
  <c r="AV204"/>
  <c r="AT204"/>
  <c r="AR204"/>
  <c r="AP204"/>
  <c r="AN204"/>
  <c r="AL204"/>
  <c r="AJ204"/>
  <c r="AH204"/>
  <c r="AF204"/>
  <c r="AD204"/>
  <c r="AB204"/>
  <c r="Z204"/>
  <c r="X204"/>
  <c r="V204"/>
  <c r="T204"/>
  <c r="R204"/>
  <c r="P204"/>
  <c r="N204"/>
  <c r="L204"/>
  <c r="J204"/>
  <c r="AW201"/>
  <c r="AU201"/>
  <c r="AS201"/>
  <c r="AQ201"/>
  <c r="AO201"/>
  <c r="AM201"/>
  <c r="AK201"/>
  <c r="AI201"/>
  <c r="AG201"/>
  <c r="AE201"/>
  <c r="AC201"/>
  <c r="AA201"/>
  <c r="Y201"/>
  <c r="W201"/>
  <c r="U201"/>
  <c r="S201"/>
  <c r="Q201"/>
  <c r="O201"/>
  <c r="M201"/>
  <c r="K201"/>
  <c r="AV200"/>
  <c r="AT200"/>
  <c r="AR200"/>
  <c r="AP200"/>
  <c r="AN200"/>
  <c r="AL200"/>
  <c r="AJ200"/>
  <c r="AH200"/>
  <c r="AF200"/>
  <c r="AD200"/>
  <c r="AB200"/>
  <c r="Z200"/>
  <c r="X200"/>
  <c r="V200"/>
  <c r="T200"/>
  <c r="R200"/>
  <c r="P200"/>
  <c r="N200"/>
  <c r="L200"/>
  <c r="J200"/>
  <c r="AW197"/>
  <c r="AU197"/>
  <c r="AS197"/>
  <c r="AQ197"/>
  <c r="AO197"/>
  <c r="AM197"/>
  <c r="AK197"/>
  <c r="AI197"/>
  <c r="AG197"/>
  <c r="AE197"/>
  <c r="AC197"/>
  <c r="AA197"/>
  <c r="Y197"/>
  <c r="W197"/>
  <c r="U197"/>
  <c r="S197"/>
  <c r="Q197"/>
  <c r="O197"/>
  <c r="M197"/>
  <c r="K197"/>
  <c r="AV196"/>
  <c r="AT196"/>
  <c r="AR196"/>
  <c r="AP196"/>
  <c r="AN196"/>
  <c r="AL196"/>
  <c r="AJ196"/>
  <c r="AH196"/>
  <c r="AF196"/>
  <c r="AD196"/>
  <c r="AB196"/>
  <c r="Z196"/>
  <c r="X196"/>
  <c r="V196"/>
  <c r="T196"/>
  <c r="R196"/>
  <c r="P196"/>
  <c r="N196"/>
  <c r="L196"/>
  <c r="J196"/>
  <c r="AW193"/>
  <c r="AU193"/>
  <c r="AS193"/>
  <c r="AQ193"/>
  <c r="AO193"/>
  <c r="AM193"/>
  <c r="AK193"/>
  <c r="AI193"/>
  <c r="AG193"/>
  <c r="AE193"/>
  <c r="AC193"/>
  <c r="AA193"/>
  <c r="Y193"/>
  <c r="W193"/>
  <c r="U193"/>
  <c r="S193"/>
  <c r="Q193"/>
  <c r="O193"/>
  <c r="M193"/>
  <c r="K193"/>
  <c r="AT191"/>
  <c r="AP191"/>
  <c r="AL191"/>
  <c r="AH191"/>
  <c r="AD191"/>
  <c r="Z191"/>
  <c r="V191"/>
  <c r="R191"/>
  <c r="N191"/>
  <c r="J191"/>
  <c r="AV191"/>
  <c r="AR191"/>
  <c r="AN191"/>
  <c r="AJ191"/>
  <c r="AF191"/>
  <c r="AB191"/>
  <c r="X191"/>
  <c r="T191"/>
  <c r="P191"/>
  <c r="L191"/>
  <c r="AW188"/>
  <c r="AS188"/>
  <c r="AO188"/>
  <c r="AK188"/>
  <c r="AG188"/>
  <c r="AC188"/>
  <c r="Y188"/>
  <c r="U188"/>
  <c r="Q188"/>
  <c r="M188"/>
  <c r="AU188"/>
  <c r="AQ188"/>
  <c r="AM188"/>
  <c r="AI188"/>
  <c r="AE188"/>
  <c r="AA188"/>
  <c r="W188"/>
  <c r="S188"/>
  <c r="O188"/>
  <c r="K188"/>
  <c r="AT187"/>
  <c r="AP187"/>
  <c r="AL187"/>
  <c r="AH187"/>
  <c r="AD187"/>
  <c r="Z187"/>
  <c r="V187"/>
  <c r="R187"/>
  <c r="N187"/>
  <c r="J187"/>
  <c r="AV187"/>
  <c r="AR187"/>
  <c r="AN187"/>
  <c r="AJ187"/>
  <c r="AF187"/>
  <c r="AB187"/>
  <c r="X187"/>
  <c r="T187"/>
  <c r="P187"/>
  <c r="L187"/>
  <c r="AW184"/>
  <c r="AS184"/>
  <c r="AO184"/>
  <c r="AK184"/>
  <c r="AG184"/>
  <c r="AC184"/>
  <c r="Y184"/>
  <c r="U184"/>
  <c r="Q184"/>
  <c r="M184"/>
  <c r="AU184"/>
  <c r="AQ184"/>
  <c r="AM184"/>
  <c r="AI184"/>
  <c r="AE184"/>
  <c r="AA184"/>
  <c r="W184"/>
  <c r="S184"/>
  <c r="O184"/>
  <c r="K184"/>
  <c r="AT183"/>
  <c r="AP183"/>
  <c r="AL183"/>
  <c r="AH183"/>
  <c r="AD183"/>
  <c r="Z183"/>
  <c r="V183"/>
  <c r="R183"/>
  <c r="N183"/>
  <c r="J183"/>
  <c r="AV183"/>
  <c r="AR183"/>
  <c r="AN183"/>
  <c r="AJ183"/>
  <c r="AF183"/>
  <c r="AB183"/>
  <c r="X183"/>
  <c r="T183"/>
  <c r="P183"/>
  <c r="L183"/>
  <c r="AW180"/>
  <c r="AS180"/>
  <c r="AO180"/>
  <c r="AK180"/>
  <c r="AG180"/>
  <c r="AC180"/>
  <c r="Y180"/>
  <c r="U180"/>
  <c r="Q180"/>
  <c r="M180"/>
  <c r="AU180"/>
  <c r="AQ180"/>
  <c r="AM180"/>
  <c r="AI180"/>
  <c r="AE180"/>
  <c r="AA180"/>
  <c r="W180"/>
  <c r="S180"/>
  <c r="O180"/>
  <c r="K180"/>
  <c r="AT179"/>
  <c r="AP179"/>
  <c r="AL179"/>
  <c r="AH179"/>
  <c r="AD179"/>
  <c r="Z179"/>
  <c r="V179"/>
  <c r="R179"/>
  <c r="N179"/>
  <c r="J179"/>
  <c r="AV179"/>
  <c r="AR179"/>
  <c r="AN179"/>
  <c r="AJ179"/>
  <c r="AF179"/>
  <c r="AB179"/>
  <c r="X179"/>
  <c r="T179"/>
  <c r="P179"/>
  <c r="L179"/>
  <c r="AW176"/>
  <c r="AS176"/>
  <c r="AO176"/>
  <c r="AK176"/>
  <c r="AG176"/>
  <c r="AC176"/>
  <c r="Y176"/>
  <c r="U176"/>
  <c r="Q176"/>
  <c r="M176"/>
  <c r="AU176"/>
  <c r="AQ176"/>
  <c r="AM176"/>
  <c r="AI176"/>
  <c r="AE176"/>
  <c r="AA176"/>
  <c r="W176"/>
  <c r="S176"/>
  <c r="O176"/>
  <c r="K176"/>
  <c r="AT175"/>
  <c r="AP175"/>
  <c r="AL175"/>
  <c r="AJ175"/>
  <c r="AH175"/>
  <c r="AF175"/>
  <c r="AD175"/>
  <c r="AB175"/>
  <c r="Z175"/>
  <c r="X175"/>
  <c r="V175"/>
  <c r="T175"/>
  <c r="R175"/>
  <c r="P175"/>
  <c r="N175"/>
  <c r="L175"/>
  <c r="J175"/>
  <c r="AV175"/>
  <c r="AR175"/>
  <c r="AN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K254" i="51"/>
  <c r="M254"/>
  <c r="O254"/>
  <c r="Q254"/>
  <c r="S254"/>
  <c r="U254"/>
  <c r="W254"/>
  <c r="Y254"/>
  <c r="AA254"/>
  <c r="AC254"/>
  <c r="AE254"/>
  <c r="AG254"/>
  <c r="AI254"/>
  <c r="AK254"/>
  <c r="AM254"/>
  <c r="AO254"/>
  <c r="AQ254"/>
  <c r="AS254"/>
  <c r="AU254"/>
  <c r="AW254"/>
  <c r="J253"/>
  <c r="L253"/>
  <c r="N253"/>
  <c r="P253"/>
  <c r="R253"/>
  <c r="T253"/>
  <c r="V253"/>
  <c r="X253"/>
  <c r="Z253"/>
  <c r="AB253"/>
  <c r="AD253"/>
  <c r="AF253"/>
  <c r="AH253"/>
  <c r="AJ253"/>
  <c r="AL253"/>
  <c r="AN253"/>
  <c r="AP253"/>
  <c r="AR253"/>
  <c r="AT253"/>
  <c r="AV253"/>
  <c r="K250"/>
  <c r="M250"/>
  <c r="O250"/>
  <c r="Q250"/>
  <c r="S250"/>
  <c r="U250"/>
  <c r="W250"/>
  <c r="Y250"/>
  <c r="AA250"/>
  <c r="AC250"/>
  <c r="AE250"/>
  <c r="AG250"/>
  <c r="AI250"/>
  <c r="AK250"/>
  <c r="AM250"/>
  <c r="AO250"/>
  <c r="AQ250"/>
  <c r="AS250"/>
  <c r="AU250"/>
  <c r="AW250"/>
  <c r="J249"/>
  <c r="L249"/>
  <c r="N249"/>
  <c r="P249"/>
  <c r="R249"/>
  <c r="T249"/>
  <c r="V249"/>
  <c r="X249"/>
  <c r="Z249"/>
  <c r="AB249"/>
  <c r="AD249"/>
  <c r="AF249"/>
  <c r="AH249"/>
  <c r="AJ249"/>
  <c r="AL249"/>
  <c r="AN249"/>
  <c r="AP249"/>
  <c r="AR249"/>
  <c r="AT249"/>
  <c r="AV249"/>
  <c r="K246"/>
  <c r="M246"/>
  <c r="O246"/>
  <c r="Q246"/>
  <c r="S246"/>
  <c r="U246"/>
  <c r="W246"/>
  <c r="Y246"/>
  <c r="AA246"/>
  <c r="AC246"/>
  <c r="AE246"/>
  <c r="AG246"/>
  <c r="AI246"/>
  <c r="AK246"/>
  <c r="AM246"/>
  <c r="AO246"/>
  <c r="AQ246"/>
  <c r="AS246"/>
  <c r="AU246"/>
  <c r="AW246"/>
  <c r="J245"/>
  <c r="L245"/>
  <c r="N245"/>
  <c r="P245"/>
  <c r="R245"/>
  <c r="T245"/>
  <c r="V245"/>
  <c r="X245"/>
  <c r="Z245"/>
  <c r="AB245"/>
  <c r="AD245"/>
  <c r="AF245"/>
  <c r="AH245"/>
  <c r="AJ245"/>
  <c r="AL245"/>
  <c r="AN245"/>
  <c r="AP245"/>
  <c r="AR245"/>
  <c r="AT245"/>
  <c r="AV245"/>
  <c r="K242"/>
  <c r="M242"/>
  <c r="O242"/>
  <c r="Q242"/>
  <c r="S242"/>
  <c r="U242"/>
  <c r="W242"/>
  <c r="Y242"/>
  <c r="AA242"/>
  <c r="AC242"/>
  <c r="AE242"/>
  <c r="AG242"/>
  <c r="AI242"/>
  <c r="AK242"/>
  <c r="AM242"/>
  <c r="AO242"/>
  <c r="AQ242"/>
  <c r="AS242"/>
  <c r="AU242"/>
  <c r="AW242"/>
  <c r="J241"/>
  <c r="L241"/>
  <c r="N241"/>
  <c r="P241"/>
  <c r="R241"/>
  <c r="T241"/>
  <c r="V241"/>
  <c r="X241"/>
  <c r="Z241"/>
  <c r="AB241"/>
  <c r="AD241"/>
  <c r="AF241"/>
  <c r="AH241"/>
  <c r="AJ241"/>
  <c r="AL241"/>
  <c r="AN241"/>
  <c r="AP241"/>
  <c r="AR241"/>
  <c r="AT241"/>
  <c r="AV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110" i="49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6" i="50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3" a="1"/>
  <c r="A193" s="1"/>
  <c r="I193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6" a="1"/>
  <c r="A56" s="1"/>
  <c r="I56" s="1"/>
  <c r="A48" a="1"/>
  <c r="A48" s="1"/>
  <c r="I48" s="1"/>
  <c r="A40" a="1"/>
  <c r="A40" s="1"/>
  <c r="I40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46" a="1"/>
  <c r="A46" s="1"/>
  <c r="I46" s="1"/>
  <c r="A38" a="1"/>
  <c r="A38" s="1"/>
  <c r="I38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3" i="51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AB207"/>
  <c r="Z207"/>
  <c r="X207"/>
  <c r="V207"/>
  <c r="T207"/>
  <c r="R207"/>
  <c r="P207"/>
  <c r="N207"/>
  <c r="L207"/>
  <c r="J207"/>
  <c r="AW204"/>
  <c r="AU204"/>
  <c r="AS204"/>
  <c r="AQ204"/>
  <c r="AO204"/>
  <c r="AM204"/>
  <c r="AK204"/>
  <c r="AI204"/>
  <c r="AG204"/>
  <c r="AE204"/>
  <c r="AC204"/>
  <c r="AA204"/>
  <c r="Y204"/>
  <c r="W204"/>
  <c r="U204"/>
  <c r="S204"/>
  <c r="Q204"/>
  <c r="O204"/>
  <c r="M204"/>
  <c r="K204"/>
  <c r="AV203"/>
  <c r="AT203"/>
  <c r="AR203"/>
  <c r="AP203"/>
  <c r="AN203"/>
  <c r="AL203"/>
  <c r="AJ203"/>
  <c r="AH203"/>
  <c r="AF203"/>
  <c r="AD203"/>
  <c r="AB203"/>
  <c r="Z203"/>
  <c r="X203"/>
  <c r="V203"/>
  <c r="T203"/>
  <c r="R203"/>
  <c r="P203"/>
  <c r="N203"/>
  <c r="L203"/>
  <c r="J203"/>
  <c r="AW200"/>
  <c r="AU200"/>
  <c r="AS200"/>
  <c r="AQ200"/>
  <c r="AO200"/>
  <c r="AM200"/>
  <c r="AK200"/>
  <c r="AI200"/>
  <c r="AG200"/>
  <c r="AE200"/>
  <c r="AC200"/>
  <c r="AA200"/>
  <c r="Y200"/>
  <c r="W200"/>
  <c r="U200"/>
  <c r="S200"/>
  <c r="Q200"/>
  <c r="O200"/>
  <c r="M200"/>
  <c r="K200"/>
  <c r="AV199"/>
  <c r="AT199"/>
  <c r="AR199"/>
  <c r="AP199"/>
  <c r="AN199"/>
  <c r="AL199"/>
  <c r="AJ199"/>
  <c r="AH199"/>
  <c r="AF199"/>
  <c r="AD199"/>
  <c r="AB199"/>
  <c r="Z199"/>
  <c r="X199"/>
  <c r="V199"/>
  <c r="T199"/>
  <c r="R199"/>
  <c r="P199"/>
  <c r="N199"/>
  <c r="L199"/>
  <c r="J199"/>
  <c r="AW196"/>
  <c r="AU196"/>
  <c r="AS196"/>
  <c r="AQ196"/>
  <c r="AO196"/>
  <c r="AM196"/>
  <c r="AK196"/>
  <c r="AI196"/>
  <c r="AG196"/>
  <c r="AE196"/>
  <c r="AC196"/>
  <c r="AA196"/>
  <c r="Y196"/>
  <c r="W196"/>
  <c r="U196"/>
  <c r="S196"/>
  <c r="Q196"/>
  <c r="O196"/>
  <c r="M196"/>
  <c r="K196"/>
  <c r="AV195"/>
  <c r="AT195"/>
  <c r="AR195"/>
  <c r="AP195"/>
  <c r="AN195"/>
  <c r="AL195"/>
  <c r="AJ195"/>
  <c r="AH195"/>
  <c r="AF195"/>
  <c r="AD195"/>
  <c r="AB195"/>
  <c r="Z195"/>
  <c r="X195"/>
  <c r="V195"/>
  <c r="T195"/>
  <c r="R195"/>
  <c r="P195"/>
  <c r="N195"/>
  <c r="L195"/>
  <c r="J195"/>
  <c r="AW192"/>
  <c r="AU192"/>
  <c r="AS192"/>
  <c r="AQ192"/>
  <c r="AO192"/>
  <c r="AM192"/>
  <c r="AK192"/>
  <c r="AI192"/>
  <c r="AG192"/>
  <c r="AE192"/>
  <c r="AC192"/>
  <c r="AA192"/>
  <c r="Y192"/>
  <c r="W192"/>
  <c r="U192"/>
  <c r="S192"/>
  <c r="Q192"/>
  <c r="O192"/>
  <c r="M192"/>
  <c r="K192"/>
  <c r="AV191"/>
  <c r="AT191"/>
  <c r="AR191"/>
  <c r="AP191"/>
  <c r="AN191"/>
  <c r="AL191"/>
  <c r="AJ191"/>
  <c r="AH191"/>
  <c r="AF191"/>
  <c r="AD191"/>
  <c r="AB191"/>
  <c r="Z191"/>
  <c r="X191"/>
  <c r="V191"/>
  <c r="T191"/>
  <c r="R191"/>
  <c r="P191"/>
  <c r="N191"/>
  <c r="L191"/>
  <c r="J191"/>
  <c r="AW188"/>
  <c r="AU188"/>
  <c r="AS188"/>
  <c r="AQ188"/>
  <c r="AO188"/>
  <c r="AM188"/>
  <c r="AK188"/>
  <c r="AI188"/>
  <c r="AG188"/>
  <c r="AE188"/>
  <c r="AC188"/>
  <c r="AA188"/>
  <c r="Y188"/>
  <c r="W188"/>
  <c r="U188"/>
  <c r="S188"/>
  <c r="Q188"/>
  <c r="O188"/>
  <c r="M188"/>
  <c r="K188"/>
  <c r="AV187"/>
  <c r="AT187"/>
  <c r="AR187"/>
  <c r="AP187"/>
  <c r="AN187"/>
  <c r="AL187"/>
  <c r="AJ187"/>
  <c r="AH187"/>
  <c r="AF187"/>
  <c r="AD187"/>
  <c r="AB187"/>
  <c r="Z187"/>
  <c r="X187"/>
  <c r="V187"/>
  <c r="T187"/>
  <c r="R187"/>
  <c r="P187"/>
  <c r="N187"/>
  <c r="L187"/>
  <c r="J187"/>
  <c r="AW184"/>
  <c r="AU184"/>
  <c r="AS184"/>
  <c r="AQ184"/>
  <c r="AO184"/>
  <c r="AM184"/>
  <c r="AK184"/>
  <c r="AI184"/>
  <c r="AG184"/>
  <c r="AE184"/>
  <c r="AC184"/>
  <c r="AA184"/>
  <c r="Y184"/>
  <c r="W184"/>
  <c r="U184"/>
  <c r="S184"/>
  <c r="Q184"/>
  <c r="O184"/>
  <c r="M184"/>
  <c r="K184"/>
  <c r="AV183"/>
  <c r="AT183"/>
  <c r="AR183"/>
  <c r="AP183"/>
  <c r="AN183"/>
  <c r="AL183"/>
  <c r="AJ183"/>
  <c r="AH183"/>
  <c r="AF183"/>
  <c r="AD183"/>
  <c r="AB183"/>
  <c r="Z183"/>
  <c r="X183"/>
  <c r="V183"/>
  <c r="T183"/>
  <c r="R183"/>
  <c r="P183"/>
  <c r="N183"/>
  <c r="L183"/>
  <c r="J183"/>
  <c r="AW180"/>
  <c r="AU180"/>
  <c r="AS180"/>
  <c r="AQ180"/>
  <c r="AO180"/>
  <c r="AM180"/>
  <c r="AK180"/>
  <c r="AI180"/>
  <c r="AG180"/>
  <c r="AE180"/>
  <c r="AC180"/>
  <c r="AA180"/>
  <c r="Y180"/>
  <c r="W180"/>
  <c r="U180"/>
  <c r="S180"/>
  <c r="Q180"/>
  <c r="O180"/>
  <c r="M180"/>
  <c r="K180"/>
  <c r="AV179"/>
  <c r="AT179"/>
  <c r="AR179"/>
  <c r="AP179"/>
  <c r="AN179"/>
  <c r="AL179"/>
  <c r="AJ179"/>
  <c r="AH179"/>
  <c r="AF179"/>
  <c r="AD179"/>
  <c r="AB179"/>
  <c r="Z179"/>
  <c r="X179"/>
  <c r="V179"/>
  <c r="T179"/>
  <c r="R179"/>
  <c r="P179"/>
  <c r="N179"/>
  <c r="L179"/>
  <c r="J179"/>
  <c r="AW176"/>
  <c r="AU176"/>
  <c r="AS176"/>
  <c r="AQ176"/>
  <c r="AO176"/>
  <c r="AM176"/>
  <c r="AK176"/>
  <c r="AI176"/>
  <c r="AG176"/>
  <c r="AE176"/>
  <c r="AC176"/>
  <c r="AA176"/>
  <c r="Y176"/>
  <c r="W176"/>
  <c r="U176"/>
  <c r="S176"/>
  <c r="Q176"/>
  <c r="O176"/>
  <c r="M176"/>
  <c r="K176"/>
  <c r="AV175"/>
  <c r="AT175"/>
  <c r="AR175"/>
  <c r="AP175"/>
  <c r="AN175"/>
  <c r="AL175"/>
  <c r="AJ175"/>
  <c r="AH175"/>
  <c r="AF175"/>
  <c r="AD175"/>
  <c r="AB175"/>
  <c r="Z175"/>
  <c r="X175"/>
  <c r="V175"/>
  <c r="T175"/>
  <c r="R175"/>
  <c r="P175"/>
  <c r="N175"/>
  <c r="L175"/>
  <c r="J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54" i="50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K255" i="51"/>
  <c r="M255"/>
  <c r="O255"/>
  <c r="Q255"/>
  <c r="S255"/>
  <c r="U255"/>
  <c r="W255"/>
  <c r="Y255"/>
  <c r="AA255"/>
  <c r="AC255"/>
  <c r="AE255"/>
  <c r="AG255"/>
  <c r="AI255"/>
  <c r="AK255"/>
  <c r="AM255"/>
  <c r="AO255"/>
  <c r="AQ255"/>
  <c r="AS255"/>
  <c r="AU255"/>
  <c r="AW255"/>
  <c r="J254"/>
  <c r="L254"/>
  <c r="N254"/>
  <c r="P254"/>
  <c r="R254"/>
  <c r="T254"/>
  <c r="V254"/>
  <c r="X254"/>
  <c r="Z254"/>
  <c r="AB254"/>
  <c r="AD254"/>
  <c r="AF254"/>
  <c r="AH254"/>
  <c r="AJ254"/>
  <c r="AL254"/>
  <c r="AN254"/>
  <c r="AP254"/>
  <c r="AR254"/>
  <c r="AT254"/>
  <c r="AV254"/>
  <c r="K251"/>
  <c r="M251"/>
  <c r="O251"/>
  <c r="Q251"/>
  <c r="S251"/>
  <c r="U251"/>
  <c r="W251"/>
  <c r="Y251"/>
  <c r="AA251"/>
  <c r="AC251"/>
  <c r="AE251"/>
  <c r="AG251"/>
  <c r="AI251"/>
  <c r="AK251"/>
  <c r="AM251"/>
  <c r="AO251"/>
  <c r="AQ251"/>
  <c r="AS251"/>
  <c r="AU251"/>
  <c r="AW251"/>
  <c r="J250"/>
  <c r="L250"/>
  <c r="N250"/>
  <c r="P250"/>
  <c r="R250"/>
  <c r="T250"/>
  <c r="V250"/>
  <c r="X250"/>
  <c r="Z250"/>
  <c r="AB250"/>
  <c r="AD250"/>
  <c r="AF250"/>
  <c r="AH250"/>
  <c r="AJ250"/>
  <c r="AL250"/>
  <c r="AN250"/>
  <c r="AP250"/>
  <c r="AR250"/>
  <c r="AT250"/>
  <c r="AV250"/>
  <c r="K247"/>
  <c r="M247"/>
  <c r="O247"/>
  <c r="Q247"/>
  <c r="S247"/>
  <c r="U247"/>
  <c r="W247"/>
  <c r="Y247"/>
  <c r="AA247"/>
  <c r="AC247"/>
  <c r="AE247"/>
  <c r="AG247"/>
  <c r="AI247"/>
  <c r="AK247"/>
  <c r="AM247"/>
  <c r="AO247"/>
  <c r="AQ247"/>
  <c r="AS247"/>
  <c r="AU247"/>
  <c r="AW247"/>
  <c r="J246"/>
  <c r="L246"/>
  <c r="N246"/>
  <c r="P246"/>
  <c r="R246"/>
  <c r="T246"/>
  <c r="V246"/>
  <c r="X246"/>
  <c r="Z246"/>
  <c r="AB246"/>
  <c r="AD246"/>
  <c r="AF246"/>
  <c r="AH246"/>
  <c r="AJ246"/>
  <c r="AL246"/>
  <c r="AN246"/>
  <c r="AP246"/>
  <c r="AR246"/>
  <c r="AT246"/>
  <c r="AV246"/>
  <c r="K243"/>
  <c r="M243"/>
  <c r="O243"/>
  <c r="Q243"/>
  <c r="S243"/>
  <c r="U243"/>
  <c r="W243"/>
  <c r="Y243"/>
  <c r="AA243"/>
  <c r="AC243"/>
  <c r="AE243"/>
  <c r="AG243"/>
  <c r="AI243"/>
  <c r="AK243"/>
  <c r="AM243"/>
  <c r="AO243"/>
  <c r="AQ243"/>
  <c r="AS243"/>
  <c r="AU243"/>
  <c r="AW243"/>
  <c r="J242"/>
  <c r="L242"/>
  <c r="N242"/>
  <c r="P242"/>
  <c r="R242"/>
  <c r="T242"/>
  <c r="V242"/>
  <c r="X242"/>
  <c r="Z242"/>
  <c r="AB242"/>
  <c r="AD242"/>
  <c r="AF242"/>
  <c r="AH242"/>
  <c r="AJ242"/>
  <c r="AL242"/>
  <c r="AN242"/>
  <c r="AP242"/>
  <c r="AR242"/>
  <c r="AT242"/>
  <c r="AV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S227"/>
  <c r="AO227"/>
  <c r="AK227"/>
  <c r="AG227"/>
  <c r="AC227"/>
  <c r="Y227"/>
  <c r="U227"/>
  <c r="Q227"/>
  <c r="M227"/>
  <c r="AU227"/>
  <c r="AQ227"/>
  <c r="AM227"/>
  <c r="AI227"/>
  <c r="AE227"/>
  <c r="AA227"/>
  <c r="W227"/>
  <c r="S227"/>
  <c r="O227"/>
  <c r="K227"/>
  <c r="AT226"/>
  <c r="AP226"/>
  <c r="AL226"/>
  <c r="AH226"/>
  <c r="AD226"/>
  <c r="Z226"/>
  <c r="V226"/>
  <c r="R226"/>
  <c r="N226"/>
  <c r="J226"/>
  <c r="AV226"/>
  <c r="AR226"/>
  <c r="AN226"/>
  <c r="AJ226"/>
  <c r="AF226"/>
  <c r="AB226"/>
  <c r="X226"/>
  <c r="T226"/>
  <c r="P226"/>
  <c r="L226"/>
  <c r="AW223"/>
  <c r="AS223"/>
  <c r="AO223"/>
  <c r="AK223"/>
  <c r="AG223"/>
  <c r="AC223"/>
  <c r="Y223"/>
  <c r="U223"/>
  <c r="Q223"/>
  <c r="M223"/>
  <c r="AU223"/>
  <c r="AQ223"/>
  <c r="AM223"/>
  <c r="AI223"/>
  <c r="AE223"/>
  <c r="AA223"/>
  <c r="W223"/>
  <c r="S223"/>
  <c r="O223"/>
  <c r="K223"/>
  <c r="AT222"/>
  <c r="AP222"/>
  <c r="AL222"/>
  <c r="AH222"/>
  <c r="AD222"/>
  <c r="Z222"/>
  <c r="V222"/>
  <c r="R222"/>
  <c r="N222"/>
  <c r="J222"/>
  <c r="AV222"/>
  <c r="AR222"/>
  <c r="AN222"/>
  <c r="AJ222"/>
  <c r="AF222"/>
  <c r="AB222"/>
  <c r="X222"/>
  <c r="T222"/>
  <c r="P222"/>
  <c r="L222"/>
  <c r="AW219"/>
  <c r="AS219"/>
  <c r="AO219"/>
  <c r="AK219"/>
  <c r="AG219"/>
  <c r="AC219"/>
  <c r="Y219"/>
  <c r="U219"/>
  <c r="Q219"/>
  <c r="M219"/>
  <c r="AU219"/>
  <c r="AQ219"/>
  <c r="AM219"/>
  <c r="AI219"/>
  <c r="AE219"/>
  <c r="AA219"/>
  <c r="W219"/>
  <c r="S219"/>
  <c r="O219"/>
  <c r="K219"/>
  <c r="AT218"/>
  <c r="AP218"/>
  <c r="AL218"/>
  <c r="AH218"/>
  <c r="AD218"/>
  <c r="Z218"/>
  <c r="V218"/>
  <c r="R218"/>
  <c r="N218"/>
  <c r="J218"/>
  <c r="AV218"/>
  <c r="AR218"/>
  <c r="AN218"/>
  <c r="AJ218"/>
  <c r="AF218"/>
  <c r="AB218"/>
  <c r="X218"/>
  <c r="T218"/>
  <c r="P218"/>
  <c r="L218"/>
  <c r="AW215"/>
  <c r="AS215"/>
  <c r="AO215"/>
  <c r="AK215"/>
  <c r="AG215"/>
  <c r="AC215"/>
  <c r="Y215"/>
  <c r="U215"/>
  <c r="Q215"/>
  <c r="M215"/>
  <c r="AU215"/>
  <c r="AQ215"/>
  <c r="AM215"/>
  <c r="AI215"/>
  <c r="AE215"/>
  <c r="AA215"/>
  <c r="W215"/>
  <c r="S215"/>
  <c r="O215"/>
  <c r="K215"/>
  <c r="AT214"/>
  <c r="AP214"/>
  <c r="AL214"/>
  <c r="AH214"/>
  <c r="AD214"/>
  <c r="Z214"/>
  <c r="V214"/>
  <c r="R214"/>
  <c r="N214"/>
  <c r="J214"/>
  <c r="AV214"/>
  <c r="AR214"/>
  <c r="AN214"/>
  <c r="AJ214"/>
  <c r="AF214"/>
  <c r="AB214"/>
  <c r="X214"/>
  <c r="T214"/>
  <c r="P214"/>
  <c r="L214"/>
  <c r="AW211"/>
  <c r="AS211"/>
  <c r="AO211"/>
  <c r="AK211"/>
  <c r="AG211"/>
  <c r="AC211"/>
  <c r="Y211"/>
  <c r="U211"/>
  <c r="Q211"/>
  <c r="M211"/>
  <c r="AU211"/>
  <c r="AQ211"/>
  <c r="AM211"/>
  <c r="AI211"/>
  <c r="AE211"/>
  <c r="AA211"/>
  <c r="W211"/>
  <c r="S211"/>
  <c r="O211"/>
  <c r="K211"/>
  <c r="AT210"/>
  <c r="AP210"/>
  <c r="AL210"/>
  <c r="AH210"/>
  <c r="AD210"/>
  <c r="Z210"/>
  <c r="V210"/>
  <c r="R210"/>
  <c r="N210"/>
  <c r="J210"/>
  <c r="AV210"/>
  <c r="AR210"/>
  <c r="AN210"/>
  <c r="AJ210"/>
  <c r="AF210"/>
  <c r="AB210"/>
  <c r="X210"/>
  <c r="T210"/>
  <c r="P210"/>
  <c r="L210"/>
  <c r="AW207"/>
  <c r="AS207"/>
  <c r="AO207"/>
  <c r="AK207"/>
  <c r="AG207"/>
  <c r="AC207"/>
  <c r="Y207"/>
  <c r="U207"/>
  <c r="Q207"/>
  <c r="M207"/>
  <c r="AU207"/>
  <c r="AQ207"/>
  <c r="AM207"/>
  <c r="AI207"/>
  <c r="AE207"/>
  <c r="AA207"/>
  <c r="W207"/>
  <c r="S207"/>
  <c r="O207"/>
  <c r="K207"/>
  <c r="AT206"/>
  <c r="AP206"/>
  <c r="AL206"/>
  <c r="AH206"/>
  <c r="AD206"/>
  <c r="Z206"/>
  <c r="V206"/>
  <c r="R206"/>
  <c r="N206"/>
  <c r="J206"/>
  <c r="AV206"/>
  <c r="AR206"/>
  <c r="AN206"/>
  <c r="AJ206"/>
  <c r="AF206"/>
  <c r="AB206"/>
  <c r="X206"/>
  <c r="T206"/>
  <c r="P206"/>
  <c r="L206"/>
  <c r="AW203"/>
  <c r="AS203"/>
  <c r="AO203"/>
  <c r="AK203"/>
  <c r="AG203"/>
  <c r="AC203"/>
  <c r="Y203"/>
  <c r="U203"/>
  <c r="Q203"/>
  <c r="M203"/>
  <c r="AU203"/>
  <c r="AQ203"/>
  <c r="AM203"/>
  <c r="AI203"/>
  <c r="AE203"/>
  <c r="AA203"/>
  <c r="W203"/>
  <c r="S203"/>
  <c r="O203"/>
  <c r="K203"/>
  <c r="AT202"/>
  <c r="AP202"/>
  <c r="AL202"/>
  <c r="AH202"/>
  <c r="AD202"/>
  <c r="Z202"/>
  <c r="V202"/>
  <c r="R202"/>
  <c r="N202"/>
  <c r="J202"/>
  <c r="AV202"/>
  <c r="AR202"/>
  <c r="AN202"/>
  <c r="AJ202"/>
  <c r="AF202"/>
  <c r="AB202"/>
  <c r="X202"/>
  <c r="T202"/>
  <c r="P202"/>
  <c r="L202"/>
  <c r="AW199"/>
  <c r="AS199"/>
  <c r="AO199"/>
  <c r="AK199"/>
  <c r="AG199"/>
  <c r="AC199"/>
  <c r="Y199"/>
  <c r="U199"/>
  <c r="Q199"/>
  <c r="M199"/>
  <c r="AU199"/>
  <c r="AQ199"/>
  <c r="AM199"/>
  <c r="AI199"/>
  <c r="AE199"/>
  <c r="AA199"/>
  <c r="W199"/>
  <c r="S199"/>
  <c r="O199"/>
  <c r="K199"/>
  <c r="AT198"/>
  <c r="AP198"/>
  <c r="AL198"/>
  <c r="AH198"/>
  <c r="AD198"/>
  <c r="Z198"/>
  <c r="V198"/>
  <c r="R198"/>
  <c r="N198"/>
  <c r="J198"/>
  <c r="AV198"/>
  <c r="AR198"/>
  <c r="AN198"/>
  <c r="AJ198"/>
  <c r="AF198"/>
  <c r="AB198"/>
  <c r="X198"/>
  <c r="T198"/>
  <c r="P198"/>
  <c r="L198"/>
  <c r="AW195"/>
  <c r="AS195"/>
  <c r="AO195"/>
  <c r="AK195"/>
  <c r="AG195"/>
  <c r="AC195"/>
  <c r="Y195"/>
  <c r="U195"/>
  <c r="Q195"/>
  <c r="M195"/>
  <c r="AU195"/>
  <c r="AQ195"/>
  <c r="AM195"/>
  <c r="AI195"/>
  <c r="AE195"/>
  <c r="AA195"/>
  <c r="W195"/>
  <c r="S195"/>
  <c r="O195"/>
  <c r="K195"/>
  <c r="AT194"/>
  <c r="AP194"/>
  <c r="AL194"/>
  <c r="AH194"/>
  <c r="AD194"/>
  <c r="Z194"/>
  <c r="V194"/>
  <c r="R194"/>
  <c r="N194"/>
  <c r="J194"/>
  <c r="AV194"/>
  <c r="AR194"/>
  <c r="AN194"/>
  <c r="AJ194"/>
  <c r="AF194"/>
  <c r="AB194"/>
  <c r="X194"/>
  <c r="T194"/>
  <c r="P194"/>
  <c r="L194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195" a="1"/>
  <c r="A195" s="1"/>
  <c r="I195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57" i="50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254" i="51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W206"/>
  <c r="AU206"/>
  <c r="AS206"/>
  <c r="AQ206"/>
  <c r="AO206"/>
  <c r="AM206"/>
  <c r="AK206"/>
  <c r="AI206"/>
  <c r="AG206"/>
  <c r="AE206"/>
  <c r="AC206"/>
  <c r="AA206"/>
  <c r="Y206"/>
  <c r="W206"/>
  <c r="U206"/>
  <c r="S206"/>
  <c r="Q206"/>
  <c r="O206"/>
  <c r="M206"/>
  <c r="K206"/>
  <c r="AV205"/>
  <c r="AT205"/>
  <c r="AR205"/>
  <c r="AP205"/>
  <c r="AN205"/>
  <c r="AL205"/>
  <c r="AJ205"/>
  <c r="AH205"/>
  <c r="AF205"/>
  <c r="AD205"/>
  <c r="AB205"/>
  <c r="Z205"/>
  <c r="X205"/>
  <c r="V205"/>
  <c r="T205"/>
  <c r="R205"/>
  <c r="P205"/>
  <c r="N205"/>
  <c r="L205"/>
  <c r="J205"/>
  <c r="AW202"/>
  <c r="AU202"/>
  <c r="AS202"/>
  <c r="AQ202"/>
  <c r="AO202"/>
  <c r="AM202"/>
  <c r="AK202"/>
  <c r="AI202"/>
  <c r="AG202"/>
  <c r="AE202"/>
  <c r="AC202"/>
  <c r="AA202"/>
  <c r="Y202"/>
  <c r="W202"/>
  <c r="U202"/>
  <c r="S202"/>
  <c r="Q202"/>
  <c r="O202"/>
  <c r="M202"/>
  <c r="K202"/>
  <c r="AV201"/>
  <c r="AT201"/>
  <c r="AR201"/>
  <c r="AP201"/>
  <c r="AN201"/>
  <c r="AL201"/>
  <c r="AJ201"/>
  <c r="AH201"/>
  <c r="AF201"/>
  <c r="AD201"/>
  <c r="AB201"/>
  <c r="Z201"/>
  <c r="X201"/>
  <c r="V201"/>
  <c r="T201"/>
  <c r="R201"/>
  <c r="P201"/>
  <c r="N201"/>
  <c r="L201"/>
  <c r="J201"/>
  <c r="AW198"/>
  <c r="AU198"/>
  <c r="AS198"/>
  <c r="AQ198"/>
  <c r="AO198"/>
  <c r="AM198"/>
  <c r="AK198"/>
  <c r="AI198"/>
  <c r="AG198"/>
  <c r="AE198"/>
  <c r="AC198"/>
  <c r="AA198"/>
  <c r="Y198"/>
  <c r="W198"/>
  <c r="U198"/>
  <c r="S198"/>
  <c r="Q198"/>
  <c r="O198"/>
  <c r="M198"/>
  <c r="K198"/>
  <c r="AV197"/>
  <c r="AT197"/>
  <c r="AR197"/>
  <c r="AP197"/>
  <c r="AN197"/>
  <c r="AL197"/>
  <c r="AJ197"/>
  <c r="AH197"/>
  <c r="AF197"/>
  <c r="AD197"/>
  <c r="AB197"/>
  <c r="Z197"/>
  <c r="X197"/>
  <c r="V197"/>
  <c r="T197"/>
  <c r="R197"/>
  <c r="P197"/>
  <c r="N197"/>
  <c r="L197"/>
  <c r="J197"/>
  <c r="AW194"/>
  <c r="AU194"/>
  <c r="AS194"/>
  <c r="AQ194"/>
  <c r="AO194"/>
  <c r="AM194"/>
  <c r="AK194"/>
  <c r="AI194"/>
  <c r="AG194"/>
  <c r="AE194"/>
  <c r="AC194"/>
  <c r="AA194"/>
  <c r="Y194"/>
  <c r="W194"/>
  <c r="U194"/>
  <c r="S194"/>
  <c r="Q194"/>
  <c r="O194"/>
  <c r="M194"/>
  <c r="K194"/>
  <c r="AV193"/>
  <c r="AT193"/>
  <c r="AR193"/>
  <c r="AP193"/>
  <c r="AN193"/>
  <c r="AL193"/>
  <c r="AJ193"/>
  <c r="AH193"/>
  <c r="AF193"/>
  <c r="AD193"/>
  <c r="AB193"/>
  <c r="Z193"/>
  <c r="X193"/>
  <c r="V193"/>
  <c r="T193"/>
  <c r="R193"/>
  <c r="P193"/>
  <c r="N193"/>
  <c r="L193"/>
  <c r="J193"/>
  <c r="AW190"/>
  <c r="AU190"/>
  <c r="AS190"/>
  <c r="AQ190"/>
  <c r="AO190"/>
  <c r="AM190"/>
  <c r="AK190"/>
  <c r="AI190"/>
  <c r="AG190"/>
  <c r="AE190"/>
  <c r="AC190"/>
  <c r="AA190"/>
  <c r="Y190"/>
  <c r="W190"/>
  <c r="U190"/>
  <c r="S190"/>
  <c r="Q190"/>
  <c r="O190"/>
  <c r="M190"/>
  <c r="K190"/>
  <c r="AV189"/>
  <c r="AT189"/>
  <c r="AR189"/>
  <c r="AP189"/>
  <c r="AN189"/>
  <c r="AL189"/>
  <c r="AJ189"/>
  <c r="AH189"/>
  <c r="AF189"/>
  <c r="AD189"/>
  <c r="AB189"/>
  <c r="Z189"/>
  <c r="X189"/>
  <c r="V189"/>
  <c r="T189"/>
  <c r="R189"/>
  <c r="P189"/>
  <c r="N189"/>
  <c r="L189"/>
  <c r="J189"/>
  <c r="AW186"/>
  <c r="AU186"/>
  <c r="AS186"/>
  <c r="AQ186"/>
  <c r="AO186"/>
  <c r="AM186"/>
  <c r="AK186"/>
  <c r="AI186"/>
  <c r="AG186"/>
  <c r="AE186"/>
  <c r="AC186"/>
  <c r="AA186"/>
  <c r="Y186"/>
  <c r="W186"/>
  <c r="U186"/>
  <c r="S186"/>
  <c r="Q186"/>
  <c r="O186"/>
  <c r="M186"/>
  <c r="K186"/>
  <c r="AV185"/>
  <c r="AT185"/>
  <c r="AR185"/>
  <c r="AP185"/>
  <c r="AN185"/>
  <c r="AL185"/>
  <c r="AJ185"/>
  <c r="AH185"/>
  <c r="AF185"/>
  <c r="AD185"/>
  <c r="AB185"/>
  <c r="Z185"/>
  <c r="X185"/>
  <c r="V185"/>
  <c r="T185"/>
  <c r="R185"/>
  <c r="P185"/>
  <c r="N185"/>
  <c r="L185"/>
  <c r="J185"/>
  <c r="AW182"/>
  <c r="AU182"/>
  <c r="AS182"/>
  <c r="AQ182"/>
  <c r="AO182"/>
  <c r="AM182"/>
  <c r="AK182"/>
  <c r="AI182"/>
  <c r="AG182"/>
  <c r="AE182"/>
  <c r="AC182"/>
  <c r="AA182"/>
  <c r="Y182"/>
  <c r="W182"/>
  <c r="U182"/>
  <c r="S182"/>
  <c r="Q182"/>
  <c r="O182"/>
  <c r="M182"/>
  <c r="K182"/>
  <c r="AV181"/>
  <c r="AT181"/>
  <c r="AR181"/>
  <c r="AP181"/>
  <c r="AN181"/>
  <c r="AL181"/>
  <c r="AJ181"/>
  <c r="AH181"/>
  <c r="AF181"/>
  <c r="AD181"/>
  <c r="AB181"/>
  <c r="Z181"/>
  <c r="X181"/>
  <c r="V181"/>
  <c r="T181"/>
  <c r="R181"/>
  <c r="P181"/>
  <c r="N181"/>
  <c r="L181"/>
  <c r="J181"/>
  <c r="AW178"/>
  <c r="AU178"/>
  <c r="AS178"/>
  <c r="AQ178"/>
  <c r="AO178"/>
  <c r="AM178"/>
  <c r="AK178"/>
  <c r="AI178"/>
  <c r="AG178"/>
  <c r="AE178"/>
  <c r="AC178"/>
  <c r="AA178"/>
  <c r="Y178"/>
  <c r="W178"/>
  <c r="U178"/>
  <c r="S178"/>
  <c r="Q178"/>
  <c r="O178"/>
  <c r="M178"/>
  <c r="K178"/>
  <c r="AV177"/>
  <c r="AT177"/>
  <c r="AR177"/>
  <c r="AP177"/>
  <c r="AN177"/>
  <c r="AL177"/>
  <c r="AJ177"/>
  <c r="AH177"/>
  <c r="AF177"/>
  <c r="AD177"/>
  <c r="AB177"/>
  <c r="Z177"/>
  <c r="X177"/>
  <c r="V177"/>
  <c r="T177"/>
  <c r="R177"/>
  <c r="P177"/>
  <c r="N177"/>
  <c r="L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56" i="50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J256" i="51"/>
  <c r="L256"/>
  <c r="N256"/>
  <c r="P256"/>
  <c r="R256"/>
  <c r="T256"/>
  <c r="V256"/>
  <c r="X256"/>
  <c r="Z256"/>
  <c r="AB256"/>
  <c r="AD256"/>
  <c r="AF256"/>
  <c r="AH256"/>
  <c r="AJ256"/>
  <c r="AL256"/>
  <c r="AN256"/>
  <c r="AP256"/>
  <c r="AR256"/>
  <c r="AT256"/>
  <c r="AV256"/>
  <c r="K253"/>
  <c r="M253"/>
  <c r="O253"/>
  <c r="Q253"/>
  <c r="S253"/>
  <c r="U253"/>
  <c r="W253"/>
  <c r="Y253"/>
  <c r="AA253"/>
  <c r="AC253"/>
  <c r="AE253"/>
  <c r="AG253"/>
  <c r="AI253"/>
  <c r="AK253"/>
  <c r="AM253"/>
  <c r="AO253"/>
  <c r="AQ253"/>
  <c r="AS253"/>
  <c r="AU253"/>
  <c r="AW253"/>
  <c r="J252"/>
  <c r="L252"/>
  <c r="N252"/>
  <c r="P252"/>
  <c r="R252"/>
  <c r="T252"/>
  <c r="V252"/>
  <c r="X252"/>
  <c r="Z252"/>
  <c r="AB252"/>
  <c r="AD252"/>
  <c r="AF252"/>
  <c r="AH252"/>
  <c r="AJ252"/>
  <c r="AL252"/>
  <c r="AN252"/>
  <c r="AP252"/>
  <c r="AR252"/>
  <c r="AT252"/>
  <c r="AV252"/>
  <c r="K249"/>
  <c r="M249"/>
  <c r="O249"/>
  <c r="Q249"/>
  <c r="S249"/>
  <c r="U249"/>
  <c r="W249"/>
  <c r="Y249"/>
  <c r="AA249"/>
  <c r="AC249"/>
  <c r="AE249"/>
  <c r="AG249"/>
  <c r="AI249"/>
  <c r="AK249"/>
  <c r="AM249"/>
  <c r="AO249"/>
  <c r="AQ249"/>
  <c r="AS249"/>
  <c r="AU249"/>
  <c r="AW249"/>
  <c r="J248"/>
  <c r="L248"/>
  <c r="N248"/>
  <c r="P248"/>
  <c r="R248"/>
  <c r="T248"/>
  <c r="V248"/>
  <c r="X248"/>
  <c r="Z248"/>
  <c r="AB248"/>
  <c r="AD248"/>
  <c r="AF248"/>
  <c r="AH248"/>
  <c r="AJ248"/>
  <c r="AL248"/>
  <c r="AN248"/>
  <c r="AP248"/>
  <c r="AR248"/>
  <c r="AT248"/>
  <c r="AV248"/>
  <c r="K245"/>
  <c r="M245"/>
  <c r="O245"/>
  <c r="Q245"/>
  <c r="S245"/>
  <c r="U245"/>
  <c r="W245"/>
  <c r="Y245"/>
  <c r="AA245"/>
  <c r="AC245"/>
  <c r="AE245"/>
  <c r="AG245"/>
  <c r="AI245"/>
  <c r="AK245"/>
  <c r="AM245"/>
  <c r="AO245"/>
  <c r="AQ245"/>
  <c r="AS245"/>
  <c r="AU245"/>
  <c r="AW245"/>
  <c r="J244"/>
  <c r="L244"/>
  <c r="N244"/>
  <c r="P244"/>
  <c r="R244"/>
  <c r="T244"/>
  <c r="V244"/>
  <c r="X244"/>
  <c r="Z244"/>
  <c r="AB244"/>
  <c r="AD244"/>
  <c r="AF244"/>
  <c r="AH244"/>
  <c r="AJ244"/>
  <c r="AL244"/>
  <c r="AN244"/>
  <c r="AP244"/>
  <c r="AR244"/>
  <c r="AT244"/>
  <c r="AV244"/>
  <c r="K241"/>
  <c r="M241"/>
  <c r="O241"/>
  <c r="Q241"/>
  <c r="S241"/>
  <c r="U241"/>
  <c r="W241"/>
  <c r="Y241"/>
  <c r="AA241"/>
  <c r="AC241"/>
  <c r="AE241"/>
  <c r="AG241"/>
  <c r="AI241"/>
  <c r="AK241"/>
  <c r="AM241"/>
  <c r="AO241"/>
  <c r="AQ241"/>
  <c r="AS241"/>
  <c r="AU241"/>
  <c r="AW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S229"/>
  <c r="O229"/>
  <c r="K229"/>
  <c r="U229"/>
  <c r="Q229"/>
  <c r="M229"/>
  <c r="AV228"/>
  <c r="AR228"/>
  <c r="AN228"/>
  <c r="AJ228"/>
  <c r="AF228"/>
  <c r="AB228"/>
  <c r="X228"/>
  <c r="T228"/>
  <c r="P228"/>
  <c r="L228"/>
  <c r="AT228"/>
  <c r="AP228"/>
  <c r="AL228"/>
  <c r="AH228"/>
  <c r="AD228"/>
  <c r="Z228"/>
  <c r="V228"/>
  <c r="R228"/>
  <c r="N228"/>
  <c r="J228"/>
  <c r="AU225"/>
  <c r="AQ225"/>
  <c r="AM225"/>
  <c r="AI225"/>
  <c r="AE225"/>
  <c r="AA225"/>
  <c r="W225"/>
  <c r="S225"/>
  <c r="O225"/>
  <c r="K225"/>
  <c r="AW225"/>
  <c r="AS225"/>
  <c r="AO225"/>
  <c r="AK225"/>
  <c r="AG225"/>
  <c r="AC225"/>
  <c r="Y225"/>
  <c r="U225"/>
  <c r="Q225"/>
  <c r="M225"/>
  <c r="AV224"/>
  <c r="AR224"/>
  <c r="AN224"/>
  <c r="AJ224"/>
  <c r="AF224"/>
  <c r="AB224"/>
  <c r="X224"/>
  <c r="T224"/>
  <c r="P224"/>
  <c r="L224"/>
  <c r="AT224"/>
  <c r="AP224"/>
  <c r="AL224"/>
  <c r="AH224"/>
  <c r="AD224"/>
  <c r="Z224"/>
  <c r="V224"/>
  <c r="R224"/>
  <c r="N224"/>
  <c r="J224"/>
  <c r="AU221"/>
  <c r="AQ221"/>
  <c r="AM221"/>
  <c r="AI221"/>
  <c r="AE221"/>
  <c r="AA221"/>
  <c r="W221"/>
  <c r="S221"/>
  <c r="O221"/>
  <c r="K221"/>
  <c r="AW221"/>
  <c r="AS221"/>
  <c r="AO221"/>
  <c r="AK221"/>
  <c r="AG221"/>
  <c r="AC221"/>
  <c r="Y221"/>
  <c r="U221"/>
  <c r="Q221"/>
  <c r="M221"/>
  <c r="AV220"/>
  <c r="AR220"/>
  <c r="AN220"/>
  <c r="AJ220"/>
  <c r="AF220"/>
  <c r="AB220"/>
  <c r="X220"/>
  <c r="T220"/>
  <c r="P220"/>
  <c r="L220"/>
  <c r="AT220"/>
  <c r="AP220"/>
  <c r="AL220"/>
  <c r="AH220"/>
  <c r="AD220"/>
  <c r="Z220"/>
  <c r="V220"/>
  <c r="R220"/>
  <c r="N220"/>
  <c r="J220"/>
  <c r="AU217"/>
  <c r="AQ217"/>
  <c r="AM217"/>
  <c r="AI217"/>
  <c r="AE217"/>
  <c r="AA217"/>
  <c r="W217"/>
  <c r="S217"/>
  <c r="O217"/>
  <c r="K217"/>
  <c r="AW217"/>
  <c r="AS217"/>
  <c r="AO217"/>
  <c r="AK217"/>
  <c r="AG217"/>
  <c r="AC217"/>
  <c r="Y217"/>
  <c r="U217"/>
  <c r="Q217"/>
  <c r="M217"/>
  <c r="AV216"/>
  <c r="AR216"/>
  <c r="AN216"/>
  <c r="AJ216"/>
  <c r="AF216"/>
  <c r="AB216"/>
  <c r="X216"/>
  <c r="T216"/>
  <c r="P216"/>
  <c r="L216"/>
  <c r="AT216"/>
  <c r="AP216"/>
  <c r="AL216"/>
  <c r="AH216"/>
  <c r="AD216"/>
  <c r="Z216"/>
  <c r="V216"/>
  <c r="R216"/>
  <c r="N216"/>
  <c r="J216"/>
  <c r="AU213"/>
  <c r="AQ213"/>
  <c r="AM213"/>
  <c r="AI213"/>
  <c r="AE213"/>
  <c r="AA213"/>
  <c r="W213"/>
  <c r="S213"/>
  <c r="O213"/>
  <c r="K213"/>
  <c r="AW213"/>
  <c r="AS213"/>
  <c r="AO213"/>
  <c r="AK213"/>
  <c r="AG213"/>
  <c r="AC213"/>
  <c r="Y213"/>
  <c r="U213"/>
  <c r="Q213"/>
  <c r="M213"/>
  <c r="AV212"/>
  <c r="AR212"/>
  <c r="AN212"/>
  <c r="AJ212"/>
  <c r="AF212"/>
  <c r="AB212"/>
  <c r="X212"/>
  <c r="T212"/>
  <c r="P212"/>
  <c r="L212"/>
  <c r="AT212"/>
  <c r="AP212"/>
  <c r="AL212"/>
  <c r="AH212"/>
  <c r="AD212"/>
  <c r="Z212"/>
  <c r="V212"/>
  <c r="R212"/>
  <c r="N212"/>
  <c r="J212"/>
  <c r="AU209"/>
  <c r="AQ209"/>
  <c r="AM209"/>
  <c r="AI209"/>
  <c r="AE209"/>
  <c r="AA209"/>
  <c r="W209"/>
  <c r="S209"/>
  <c r="O209"/>
  <c r="K209"/>
  <c r="AW209"/>
  <c r="AS209"/>
  <c r="AO209"/>
  <c r="AK209"/>
  <c r="AG209"/>
  <c r="AC209"/>
  <c r="Y209"/>
  <c r="U209"/>
  <c r="Q209"/>
  <c r="M209"/>
  <c r="AV208"/>
  <c r="AR208"/>
  <c r="AN208"/>
  <c r="AJ208"/>
  <c r="AF208"/>
  <c r="AB208"/>
  <c r="X208"/>
  <c r="T208"/>
  <c r="P208"/>
  <c r="L208"/>
  <c r="AT208"/>
  <c r="AP208"/>
  <c r="AL208"/>
  <c r="AH208"/>
  <c r="AD208"/>
  <c r="Z208"/>
  <c r="V208"/>
  <c r="R208"/>
  <c r="N208"/>
  <c r="J208"/>
  <c r="AU205"/>
  <c r="AQ205"/>
  <c r="AM205"/>
  <c r="AI205"/>
  <c r="AE205"/>
  <c r="AA205"/>
  <c r="W205"/>
  <c r="S205"/>
  <c r="O205"/>
  <c r="K205"/>
  <c r="AW205"/>
  <c r="AS205"/>
  <c r="AO205"/>
  <c r="AK205"/>
  <c r="AG205"/>
  <c r="AC205"/>
  <c r="Y205"/>
  <c r="U205"/>
  <c r="Q205"/>
  <c r="M205"/>
  <c r="AV204"/>
  <c r="AR204"/>
  <c r="AN204"/>
  <c r="AJ204"/>
  <c r="AF204"/>
  <c r="AB204"/>
  <c r="X204"/>
  <c r="T204"/>
  <c r="P204"/>
  <c r="L204"/>
  <c r="AT204"/>
  <c r="AP204"/>
  <c r="AL204"/>
  <c r="AH204"/>
  <c r="AD204"/>
  <c r="Z204"/>
  <c r="V204"/>
  <c r="R204"/>
  <c r="N204"/>
  <c r="J204"/>
  <c r="AU201"/>
  <c r="AQ201"/>
  <c r="AM201"/>
  <c r="AI201"/>
  <c r="AE201"/>
  <c r="AA201"/>
  <c r="W201"/>
  <c r="S201"/>
  <c r="O201"/>
  <c r="K201"/>
  <c r="AW201"/>
  <c r="AS201"/>
  <c r="AO201"/>
  <c r="AK201"/>
  <c r="AG201"/>
  <c r="AC201"/>
  <c r="Y201"/>
  <c r="U201"/>
  <c r="Q201"/>
  <c r="M201"/>
  <c r="AV200"/>
  <c r="AR200"/>
  <c r="AN200"/>
  <c r="AJ200"/>
  <c r="AF200"/>
  <c r="AB200"/>
  <c r="X200"/>
  <c r="T200"/>
  <c r="P200"/>
  <c r="L200"/>
  <c r="AT200"/>
  <c r="AP200"/>
  <c r="AL200"/>
  <c r="AH200"/>
  <c r="AD200"/>
  <c r="Z200"/>
  <c r="V200"/>
  <c r="R200"/>
  <c r="N200"/>
  <c r="J200"/>
  <c r="AU197"/>
  <c r="AQ197"/>
  <c r="AM197"/>
  <c r="AI197"/>
  <c r="AE197"/>
  <c r="AA197"/>
  <c r="W197"/>
  <c r="S197"/>
  <c r="O197"/>
  <c r="K197"/>
  <c r="AW197"/>
  <c r="AS197"/>
  <c r="AO197"/>
  <c r="AK197"/>
  <c r="AG197"/>
  <c r="AC197"/>
  <c r="Y197"/>
  <c r="U197"/>
  <c r="Q197"/>
  <c r="M197"/>
  <c r="AV196"/>
  <c r="AR196"/>
  <c r="AN196"/>
  <c r="AJ196"/>
  <c r="AF196"/>
  <c r="AB196"/>
  <c r="X196"/>
  <c r="T196"/>
  <c r="P196"/>
  <c r="L196"/>
  <c r="AT196"/>
  <c r="AP196"/>
  <c r="AL196"/>
  <c r="AH196"/>
  <c r="AD196"/>
  <c r="Z196"/>
  <c r="V196"/>
  <c r="R196"/>
  <c r="N196"/>
  <c r="J196"/>
  <c r="AU193"/>
  <c r="AQ193"/>
  <c r="AM193"/>
  <c r="AI193"/>
  <c r="AE193"/>
  <c r="AA193"/>
  <c r="W193"/>
  <c r="S193"/>
  <c r="O193"/>
  <c r="K193"/>
  <c r="AW193"/>
  <c r="AS193"/>
  <c r="AO193"/>
  <c r="AK193"/>
  <c r="AG193"/>
  <c r="AC193"/>
  <c r="Y193"/>
  <c r="U193"/>
  <c r="Q193"/>
  <c r="M193"/>
  <c r="AV192"/>
  <c r="AR192"/>
  <c r="AN192"/>
  <c r="AJ192"/>
  <c r="AT192"/>
  <c r="AP192"/>
  <c r="AL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193" a="1"/>
  <c r="A193" s="1"/>
  <c r="I193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55" i="50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6" i="51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4" a="1"/>
  <c r="A84" s="1"/>
  <c r="I84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J14" i="14"/>
  <c r="I14"/>
  <c r="E144" i="34"/>
  <c r="I15" i="14" l="1"/>
  <c r="J15"/>
  <c r="B12" i="34"/>
  <c r="B10"/>
  <c r="B13"/>
  <c r="B14"/>
  <c r="B42"/>
  <c r="X42" s="1"/>
  <c r="B41"/>
  <c r="X41" s="1"/>
  <c r="B43"/>
  <c r="X43" s="1"/>
  <c r="B44"/>
  <c r="X44" s="1"/>
  <c r="B45"/>
  <c r="X45" s="1"/>
  <c r="B46"/>
  <c r="X46" s="1"/>
  <c r="B47"/>
  <c r="X47" s="1"/>
  <c r="B48"/>
  <c r="X48" s="1"/>
  <c r="B49"/>
  <c r="X49" s="1"/>
  <c r="B50"/>
  <c r="X50" s="1"/>
  <c r="B51"/>
  <c r="X51" s="1"/>
  <c r="B52"/>
  <c r="X52" s="1"/>
  <c r="B53"/>
  <c r="X53" s="1"/>
  <c r="B54"/>
  <c r="X54" s="1"/>
  <c r="B55"/>
  <c r="X55" s="1"/>
  <c r="B56"/>
  <c r="X56" s="1"/>
  <c r="B57"/>
  <c r="X57" s="1"/>
  <c r="B58"/>
  <c r="X58" s="1"/>
  <c r="B83"/>
  <c r="X83" s="1"/>
  <c r="B85"/>
  <c r="X85" s="1"/>
  <c r="B84"/>
  <c r="X84" s="1"/>
  <c r="B92"/>
  <c r="X92" s="1"/>
  <c r="B93"/>
  <c r="X93" s="1"/>
  <c r="B86"/>
  <c r="X86" s="1"/>
  <c r="B87"/>
  <c r="X87" s="1"/>
  <c r="B88"/>
  <c r="X88" s="1"/>
  <c r="B89"/>
  <c r="X89" s="1"/>
  <c r="B90"/>
  <c r="X90" s="1"/>
  <c r="B91"/>
  <c r="X91" s="1"/>
  <c r="B99"/>
  <c r="X99" s="1"/>
  <c r="B101"/>
  <c r="X101" s="1"/>
  <c r="B97"/>
  <c r="X97" s="1"/>
  <c r="B100"/>
  <c r="X100" s="1"/>
  <c r="B102"/>
  <c r="X102" s="1"/>
  <c r="B105"/>
  <c r="X105" s="1"/>
  <c r="B108"/>
  <c r="X108" s="1"/>
  <c r="B104"/>
  <c r="X104" s="1"/>
  <c r="B107"/>
  <c r="X107" s="1"/>
  <c r="B112"/>
  <c r="X112" s="1"/>
  <c r="B111"/>
  <c r="X111" s="1"/>
  <c r="B113"/>
  <c r="X113" s="1"/>
  <c r="B144"/>
  <c r="X144" s="1"/>
  <c r="B132"/>
  <c r="X132" s="1"/>
  <c r="B133"/>
  <c r="X133" s="1"/>
  <c r="B134"/>
  <c r="X134" s="1"/>
  <c r="B143"/>
  <c r="X143" s="1"/>
  <c r="B145"/>
  <c r="X145" s="1"/>
  <c r="B146"/>
  <c r="X146" s="1"/>
  <c r="B147"/>
  <c r="X147" s="1"/>
  <c r="B148"/>
  <c r="X148" s="1"/>
  <c r="B149"/>
  <c r="X149" s="1"/>
  <c r="B150"/>
  <c r="X150" s="1"/>
  <c r="B138"/>
  <c r="X138" s="1"/>
  <c r="B139"/>
  <c r="X139" s="1"/>
  <c r="B140"/>
  <c r="X140" s="1"/>
  <c r="B141"/>
  <c r="X141" s="1"/>
  <c r="B190"/>
  <c r="X190" s="1"/>
  <c r="B188"/>
  <c r="X188" s="1"/>
  <c r="B189"/>
  <c r="X189" s="1"/>
  <c r="B186"/>
  <c r="X186" s="1"/>
  <c r="B187"/>
  <c r="X187" s="1"/>
  <c r="B156"/>
  <c r="X156" s="1"/>
  <c r="B157"/>
  <c r="X157" s="1"/>
  <c r="B158"/>
  <c r="X158" s="1"/>
  <c r="B176"/>
  <c r="X176" s="1"/>
  <c r="B177"/>
  <c r="X177" s="1"/>
  <c r="B178"/>
  <c r="X178" s="1"/>
  <c r="B184"/>
  <c r="X184" s="1"/>
  <c r="B185"/>
  <c r="X185" s="1"/>
  <c r="B192"/>
  <c r="X192" s="1"/>
  <c r="B193"/>
  <c r="X193" s="1"/>
  <c r="B194"/>
  <c r="X194" s="1"/>
  <c r="B195"/>
  <c r="X195" s="1"/>
  <c r="B196"/>
  <c r="X196" s="1"/>
  <c r="B197"/>
  <c r="X197" s="1"/>
  <c r="B198"/>
  <c r="X198" s="1"/>
  <c r="B199"/>
  <c r="X199" s="1"/>
  <c r="B11"/>
  <c r="A5" i="12"/>
  <c r="A6"/>
  <c r="A7"/>
  <c r="A8"/>
  <c r="A9"/>
  <c r="A10"/>
  <c r="A16"/>
  <c r="A22"/>
  <c r="A23"/>
  <c r="A17"/>
  <c r="A24"/>
  <c r="A25"/>
  <c r="A26"/>
  <c r="A27"/>
  <c r="A21"/>
  <c r="A18"/>
  <c r="A19"/>
  <c r="A4"/>
  <c r="N199" i="34" l="1"/>
  <c r="S199"/>
  <c r="U199"/>
  <c r="M199"/>
  <c r="O199"/>
  <c r="T199"/>
  <c r="P199"/>
  <c r="Q199"/>
  <c r="R199"/>
  <c r="N197"/>
  <c r="S197"/>
  <c r="U197"/>
  <c r="M197"/>
  <c r="O197"/>
  <c r="T197"/>
  <c r="P197"/>
  <c r="Q197"/>
  <c r="R197"/>
  <c r="N195"/>
  <c r="S195"/>
  <c r="U195"/>
  <c r="M195"/>
  <c r="O195"/>
  <c r="T195"/>
  <c r="P195"/>
  <c r="Q195"/>
  <c r="R195"/>
  <c r="N193"/>
  <c r="S193"/>
  <c r="U193"/>
  <c r="M193"/>
  <c r="O193"/>
  <c r="T193"/>
  <c r="P193"/>
  <c r="Q193"/>
  <c r="R193"/>
  <c r="N185"/>
  <c r="S185"/>
  <c r="U185"/>
  <c r="M185"/>
  <c r="O185"/>
  <c r="T185"/>
  <c r="P185"/>
  <c r="Q185"/>
  <c r="R185"/>
  <c r="M178"/>
  <c r="O178"/>
  <c r="T178"/>
  <c r="N178"/>
  <c r="S178"/>
  <c r="U178"/>
  <c r="Q178"/>
  <c r="P178"/>
  <c r="R178"/>
  <c r="M176"/>
  <c r="O176"/>
  <c r="T176"/>
  <c r="N176"/>
  <c r="S176"/>
  <c r="U176"/>
  <c r="Q176"/>
  <c r="P176"/>
  <c r="R176"/>
  <c r="N157"/>
  <c r="S157"/>
  <c r="U157"/>
  <c r="M157"/>
  <c r="O157"/>
  <c r="T157"/>
  <c r="P157"/>
  <c r="Q157"/>
  <c r="R157"/>
  <c r="N187"/>
  <c r="S187"/>
  <c r="U187"/>
  <c r="M187"/>
  <c r="O187"/>
  <c r="T187"/>
  <c r="P187"/>
  <c r="Q187"/>
  <c r="R187"/>
  <c r="N189"/>
  <c r="S189"/>
  <c r="U189"/>
  <c r="M189"/>
  <c r="O189"/>
  <c r="T189"/>
  <c r="P189"/>
  <c r="Q189"/>
  <c r="R189"/>
  <c r="M190"/>
  <c r="O190"/>
  <c r="T190"/>
  <c r="N190"/>
  <c r="S190"/>
  <c r="U190"/>
  <c r="Q190"/>
  <c r="P190"/>
  <c r="R190"/>
  <c r="N140"/>
  <c r="S140"/>
  <c r="U140"/>
  <c r="O140"/>
  <c r="M140"/>
  <c r="T140"/>
  <c r="Q140"/>
  <c r="R140"/>
  <c r="P140"/>
  <c r="N138"/>
  <c r="S138"/>
  <c r="U138"/>
  <c r="O138"/>
  <c r="M138"/>
  <c r="T138"/>
  <c r="Q138"/>
  <c r="P138"/>
  <c r="R138"/>
  <c r="M149"/>
  <c r="O149"/>
  <c r="T149"/>
  <c r="S149"/>
  <c r="N149"/>
  <c r="U149"/>
  <c r="Q149"/>
  <c r="P149"/>
  <c r="R149"/>
  <c r="M147"/>
  <c r="O147"/>
  <c r="T147"/>
  <c r="S147"/>
  <c r="N147"/>
  <c r="U147"/>
  <c r="Q147"/>
  <c r="P147"/>
  <c r="R147"/>
  <c r="M145"/>
  <c r="O145"/>
  <c r="T145"/>
  <c r="S145"/>
  <c r="N145"/>
  <c r="U145"/>
  <c r="Q145"/>
  <c r="P145"/>
  <c r="R145"/>
  <c r="N134"/>
  <c r="S134"/>
  <c r="U134"/>
  <c r="O134"/>
  <c r="M134"/>
  <c r="T134"/>
  <c r="Q134"/>
  <c r="P134"/>
  <c r="R134"/>
  <c r="N132"/>
  <c r="S132"/>
  <c r="U132"/>
  <c r="O132"/>
  <c r="M132"/>
  <c r="T132"/>
  <c r="Q132"/>
  <c r="P132"/>
  <c r="R132"/>
  <c r="M113"/>
  <c r="O113"/>
  <c r="T113"/>
  <c r="S113"/>
  <c r="N113"/>
  <c r="U113"/>
  <c r="P113"/>
  <c r="Q113"/>
  <c r="R113"/>
  <c r="N112"/>
  <c r="S112"/>
  <c r="U112"/>
  <c r="O112"/>
  <c r="M112"/>
  <c r="T112"/>
  <c r="Q112"/>
  <c r="P112"/>
  <c r="R112"/>
  <c r="N104"/>
  <c r="S104"/>
  <c r="U104"/>
  <c r="O104"/>
  <c r="M104"/>
  <c r="T104"/>
  <c r="Q104"/>
  <c r="P104"/>
  <c r="R104"/>
  <c r="M105"/>
  <c r="O105"/>
  <c r="T105"/>
  <c r="S105"/>
  <c r="N105"/>
  <c r="U105"/>
  <c r="P105"/>
  <c r="Q105"/>
  <c r="R105"/>
  <c r="N100"/>
  <c r="S100"/>
  <c r="U100"/>
  <c r="O100"/>
  <c r="M100"/>
  <c r="T100"/>
  <c r="Q100"/>
  <c r="P100"/>
  <c r="R100"/>
  <c r="M101"/>
  <c r="O101"/>
  <c r="T101"/>
  <c r="S101"/>
  <c r="N101"/>
  <c r="U101"/>
  <c r="P101"/>
  <c r="Q101"/>
  <c r="R101"/>
  <c r="N91"/>
  <c r="S91"/>
  <c r="U91"/>
  <c r="O91"/>
  <c r="T91"/>
  <c r="M91"/>
  <c r="P91"/>
  <c r="Q91"/>
  <c r="R91"/>
  <c r="N89"/>
  <c r="S89"/>
  <c r="U89"/>
  <c r="O89"/>
  <c r="T89"/>
  <c r="M89"/>
  <c r="P89"/>
  <c r="Q89"/>
  <c r="R89"/>
  <c r="N87"/>
  <c r="S87"/>
  <c r="U87"/>
  <c r="O87"/>
  <c r="T87"/>
  <c r="M87"/>
  <c r="P87"/>
  <c r="Q87"/>
  <c r="R87"/>
  <c r="N93"/>
  <c r="S93"/>
  <c r="U93"/>
  <c r="O93"/>
  <c r="T93"/>
  <c r="M93"/>
  <c r="P93"/>
  <c r="Q93"/>
  <c r="R93"/>
  <c r="M84"/>
  <c r="O84"/>
  <c r="T84"/>
  <c r="S84"/>
  <c r="N84"/>
  <c r="U84"/>
  <c r="Q84"/>
  <c r="P84"/>
  <c r="R84"/>
  <c r="N83"/>
  <c r="S83"/>
  <c r="U83"/>
  <c r="O83"/>
  <c r="T83"/>
  <c r="M83"/>
  <c r="P83"/>
  <c r="Q83"/>
  <c r="R83"/>
  <c r="N57"/>
  <c r="S57"/>
  <c r="U57"/>
  <c r="O57"/>
  <c r="T57"/>
  <c r="M57"/>
  <c r="P57"/>
  <c r="Q57"/>
  <c r="R57"/>
  <c r="N55"/>
  <c r="S55"/>
  <c r="U55"/>
  <c r="O55"/>
  <c r="T55"/>
  <c r="M55"/>
  <c r="P55"/>
  <c r="Q55"/>
  <c r="R55"/>
  <c r="N53"/>
  <c r="S53"/>
  <c r="U53"/>
  <c r="O53"/>
  <c r="T53"/>
  <c r="M53"/>
  <c r="P53"/>
  <c r="Q53"/>
  <c r="R53"/>
  <c r="N51"/>
  <c r="S51"/>
  <c r="U51"/>
  <c r="O51"/>
  <c r="T51"/>
  <c r="M51"/>
  <c r="P51"/>
  <c r="Q51"/>
  <c r="R51"/>
  <c r="N49"/>
  <c r="S49"/>
  <c r="U49"/>
  <c r="O49"/>
  <c r="T49"/>
  <c r="M49"/>
  <c r="P49"/>
  <c r="Q49"/>
  <c r="R49"/>
  <c r="N47"/>
  <c r="S47"/>
  <c r="U47"/>
  <c r="O47"/>
  <c r="T47"/>
  <c r="M47"/>
  <c r="P47"/>
  <c r="Q47"/>
  <c r="R47"/>
  <c r="N45"/>
  <c r="S45"/>
  <c r="U45"/>
  <c r="O45"/>
  <c r="T45"/>
  <c r="M45"/>
  <c r="P45"/>
  <c r="Q45"/>
  <c r="R45"/>
  <c r="N43"/>
  <c r="S43"/>
  <c r="U43"/>
  <c r="O43"/>
  <c r="T43"/>
  <c r="M43"/>
  <c r="P43"/>
  <c r="Q43"/>
  <c r="R43"/>
  <c r="M42"/>
  <c r="O42"/>
  <c r="T42"/>
  <c r="S42"/>
  <c r="N42"/>
  <c r="U42"/>
  <c r="Q42"/>
  <c r="P42"/>
  <c r="R42"/>
  <c r="N13"/>
  <c r="S13"/>
  <c r="U13"/>
  <c r="O13"/>
  <c r="T13"/>
  <c r="M13"/>
  <c r="P13"/>
  <c r="Q13"/>
  <c r="R13"/>
  <c r="M12"/>
  <c r="O12"/>
  <c r="T12"/>
  <c r="S12"/>
  <c r="N12"/>
  <c r="U12"/>
  <c r="Q12"/>
  <c r="P12"/>
  <c r="R12"/>
  <c r="M198"/>
  <c r="O198"/>
  <c r="T198"/>
  <c r="N198"/>
  <c r="S198"/>
  <c r="U198"/>
  <c r="Q198"/>
  <c r="P198"/>
  <c r="R198"/>
  <c r="M196"/>
  <c r="O196"/>
  <c r="T196"/>
  <c r="N196"/>
  <c r="S196"/>
  <c r="U196"/>
  <c r="Q196"/>
  <c r="P196"/>
  <c r="R196"/>
  <c r="M194"/>
  <c r="O194"/>
  <c r="T194"/>
  <c r="N194"/>
  <c r="S194"/>
  <c r="U194"/>
  <c r="Q194"/>
  <c r="P194"/>
  <c r="R194"/>
  <c r="M192"/>
  <c r="O192"/>
  <c r="T192"/>
  <c r="N192"/>
  <c r="S192"/>
  <c r="U192"/>
  <c r="Q192"/>
  <c r="P192"/>
  <c r="R192"/>
  <c r="M184"/>
  <c r="O184"/>
  <c r="T184"/>
  <c r="N184"/>
  <c r="S184"/>
  <c r="U184"/>
  <c r="Q184"/>
  <c r="P184"/>
  <c r="R184"/>
  <c r="N177"/>
  <c r="S177"/>
  <c r="U177"/>
  <c r="M177"/>
  <c r="O177"/>
  <c r="T177"/>
  <c r="P177"/>
  <c r="Q177"/>
  <c r="R177"/>
  <c r="M158"/>
  <c r="O158"/>
  <c r="T158"/>
  <c r="N158"/>
  <c r="S158"/>
  <c r="U158"/>
  <c r="Q158"/>
  <c r="P158"/>
  <c r="R158"/>
  <c r="M156"/>
  <c r="O156"/>
  <c r="T156"/>
  <c r="N156"/>
  <c r="S156"/>
  <c r="U156"/>
  <c r="Q156"/>
  <c r="P156"/>
  <c r="R156"/>
  <c r="M186"/>
  <c r="O186"/>
  <c r="T186"/>
  <c r="N186"/>
  <c r="S186"/>
  <c r="U186"/>
  <c r="Q186"/>
  <c r="P186"/>
  <c r="R186"/>
  <c r="M188"/>
  <c r="O188"/>
  <c r="T188"/>
  <c r="N188"/>
  <c r="S188"/>
  <c r="U188"/>
  <c r="Q188"/>
  <c r="P188"/>
  <c r="R188"/>
  <c r="M141"/>
  <c r="O141"/>
  <c r="T141"/>
  <c r="S141"/>
  <c r="N141"/>
  <c r="U141"/>
  <c r="Q141"/>
  <c r="P141"/>
  <c r="R141"/>
  <c r="M139"/>
  <c r="O139"/>
  <c r="T139"/>
  <c r="S139"/>
  <c r="N139"/>
  <c r="U139"/>
  <c r="P139"/>
  <c r="Q139"/>
  <c r="R139"/>
  <c r="N150"/>
  <c r="S150"/>
  <c r="U150"/>
  <c r="O150"/>
  <c r="M150"/>
  <c r="T150"/>
  <c r="Q150"/>
  <c r="P150"/>
  <c r="R150"/>
  <c r="N148"/>
  <c r="S148"/>
  <c r="U148"/>
  <c r="O148"/>
  <c r="M148"/>
  <c r="T148"/>
  <c r="Q148"/>
  <c r="R148"/>
  <c r="P148"/>
  <c r="N146"/>
  <c r="S146"/>
  <c r="U146"/>
  <c r="O146"/>
  <c r="M146"/>
  <c r="T146"/>
  <c r="Q146"/>
  <c r="R146"/>
  <c r="P146"/>
  <c r="M143"/>
  <c r="O143"/>
  <c r="T143"/>
  <c r="S143"/>
  <c r="N143"/>
  <c r="U143"/>
  <c r="Q143"/>
  <c r="P143"/>
  <c r="R143"/>
  <c r="M133"/>
  <c r="O133"/>
  <c r="T133"/>
  <c r="S133"/>
  <c r="N133"/>
  <c r="U133"/>
  <c r="P133"/>
  <c r="Q133"/>
  <c r="R133"/>
  <c r="N144"/>
  <c r="S144"/>
  <c r="U144"/>
  <c r="O144"/>
  <c r="M144"/>
  <c r="T144"/>
  <c r="Q144"/>
  <c r="R144"/>
  <c r="P144"/>
  <c r="M111"/>
  <c r="O111"/>
  <c r="T111"/>
  <c r="S111"/>
  <c r="N111"/>
  <c r="U111"/>
  <c r="P111"/>
  <c r="Q111"/>
  <c r="R111"/>
  <c r="M107"/>
  <c r="O107"/>
  <c r="T107"/>
  <c r="S107"/>
  <c r="N107"/>
  <c r="U107"/>
  <c r="P107"/>
  <c r="Q107"/>
  <c r="R107"/>
  <c r="N108"/>
  <c r="S108"/>
  <c r="U108"/>
  <c r="O108"/>
  <c r="M108"/>
  <c r="T108"/>
  <c r="Q108"/>
  <c r="P108"/>
  <c r="R108"/>
  <c r="N102"/>
  <c r="S102"/>
  <c r="U102"/>
  <c r="O102"/>
  <c r="M102"/>
  <c r="T102"/>
  <c r="Q102"/>
  <c r="P102"/>
  <c r="R102"/>
  <c r="N97"/>
  <c r="O97"/>
  <c r="T97"/>
  <c r="S97"/>
  <c r="M97"/>
  <c r="U97"/>
  <c r="P97"/>
  <c r="Q97"/>
  <c r="R97"/>
  <c r="M99"/>
  <c r="O99"/>
  <c r="T99"/>
  <c r="S99"/>
  <c r="N99"/>
  <c r="U99"/>
  <c r="P99"/>
  <c r="Q99"/>
  <c r="R99"/>
  <c r="M90"/>
  <c r="O90"/>
  <c r="T90"/>
  <c r="S90"/>
  <c r="N90"/>
  <c r="U90"/>
  <c r="Q90"/>
  <c r="P90"/>
  <c r="R90"/>
  <c r="M88"/>
  <c r="O88"/>
  <c r="T88"/>
  <c r="S88"/>
  <c r="N88"/>
  <c r="U88"/>
  <c r="Q88"/>
  <c r="P88"/>
  <c r="R88"/>
  <c r="M86"/>
  <c r="O86"/>
  <c r="T86"/>
  <c r="S86"/>
  <c r="N86"/>
  <c r="U86"/>
  <c r="Q86"/>
  <c r="P86"/>
  <c r="R86"/>
  <c r="M92"/>
  <c r="O92"/>
  <c r="T92"/>
  <c r="S92"/>
  <c r="N92"/>
  <c r="U92"/>
  <c r="Q92"/>
  <c r="P92"/>
  <c r="R92"/>
  <c r="N85"/>
  <c r="S85"/>
  <c r="U85"/>
  <c r="O85"/>
  <c r="T85"/>
  <c r="M85"/>
  <c r="P85"/>
  <c r="Q85"/>
  <c r="R85"/>
  <c r="M58"/>
  <c r="O58"/>
  <c r="T58"/>
  <c r="S58"/>
  <c r="N58"/>
  <c r="U58"/>
  <c r="Q58"/>
  <c r="P58"/>
  <c r="R58"/>
  <c r="M56"/>
  <c r="O56"/>
  <c r="T56"/>
  <c r="S56"/>
  <c r="N56"/>
  <c r="U56"/>
  <c r="Q56"/>
  <c r="P56"/>
  <c r="R56"/>
  <c r="M54"/>
  <c r="O54"/>
  <c r="T54"/>
  <c r="S54"/>
  <c r="N54"/>
  <c r="U54"/>
  <c r="Q54"/>
  <c r="P54"/>
  <c r="R54"/>
  <c r="M52"/>
  <c r="O52"/>
  <c r="T52"/>
  <c r="S52"/>
  <c r="N52"/>
  <c r="U52"/>
  <c r="Q52"/>
  <c r="P52"/>
  <c r="R52"/>
  <c r="M50"/>
  <c r="O50"/>
  <c r="T50"/>
  <c r="S50"/>
  <c r="N50"/>
  <c r="U50"/>
  <c r="Q50"/>
  <c r="P50"/>
  <c r="R50"/>
  <c r="M48"/>
  <c r="O48"/>
  <c r="T48"/>
  <c r="S48"/>
  <c r="N48"/>
  <c r="U48"/>
  <c r="Q48"/>
  <c r="P48"/>
  <c r="R48"/>
  <c r="M46"/>
  <c r="O46"/>
  <c r="T46"/>
  <c r="S46"/>
  <c r="N46"/>
  <c r="U46"/>
  <c r="Q46"/>
  <c r="P46"/>
  <c r="R46"/>
  <c r="M44"/>
  <c r="O44"/>
  <c r="T44"/>
  <c r="S44"/>
  <c r="N44"/>
  <c r="U44"/>
  <c r="Q44"/>
  <c r="P44"/>
  <c r="R44"/>
  <c r="N41"/>
  <c r="S41"/>
  <c r="U41"/>
  <c r="O41"/>
  <c r="T41"/>
  <c r="M41"/>
  <c r="P41"/>
  <c r="Q41"/>
  <c r="R41"/>
  <c r="M14"/>
  <c r="O14"/>
  <c r="T14"/>
  <c r="S14"/>
  <c r="N14"/>
  <c r="U14"/>
  <c r="Q14"/>
  <c r="P14"/>
  <c r="R14"/>
  <c r="U11"/>
  <c r="S11"/>
  <c r="T11"/>
  <c r="N11"/>
  <c r="O11"/>
  <c r="M11"/>
  <c r="S10"/>
  <c r="T10"/>
  <c r="M10"/>
  <c r="U10"/>
  <c r="O10"/>
  <c r="N10"/>
  <c r="P11"/>
  <c r="R11"/>
  <c r="Q11"/>
  <c r="Q10"/>
  <c r="R10"/>
  <c r="P10"/>
  <c r="I16" i="14"/>
  <c r="J16"/>
  <c r="E124" i="34"/>
  <c r="C121"/>
  <c r="C118"/>
  <c r="C114"/>
  <c r="C110"/>
  <c r="C103"/>
  <c r="C106"/>
  <c r="C96"/>
  <c r="C98"/>
  <c r="E92"/>
  <c r="E84"/>
  <c r="E85"/>
  <c r="C81"/>
  <c r="E79"/>
  <c r="E80"/>
  <c r="C74"/>
  <c r="E77"/>
  <c r="E78"/>
  <c r="E72"/>
  <c r="E73"/>
  <c r="C68"/>
  <c r="C69"/>
  <c r="C65"/>
  <c r="E51"/>
  <c r="C19" i="47" s="1"/>
  <c r="E44" i="34"/>
  <c r="C17" i="47" s="1"/>
  <c r="C40" i="34"/>
  <c r="C34"/>
  <c r="C37"/>
  <c r="E26"/>
  <c r="E20"/>
  <c r="C15" i="47" s="1"/>
  <c r="C17" i="34"/>
  <c r="B118" l="1"/>
  <c r="X118" s="1"/>
  <c r="B121"/>
  <c r="X121" s="1"/>
  <c r="B65"/>
  <c r="X65" s="1"/>
  <c r="B68"/>
  <c r="X68" s="1"/>
  <c r="B81"/>
  <c r="X81" s="1"/>
  <c r="B69"/>
  <c r="X69" s="1"/>
  <c r="B74"/>
  <c r="X74" s="1"/>
  <c r="B37"/>
  <c r="X37" s="1"/>
  <c r="B34"/>
  <c r="X34" s="1"/>
  <c r="I17" i="14"/>
  <c r="J17"/>
  <c r="B17" i="34"/>
  <c r="X17" s="1"/>
  <c r="B98"/>
  <c r="X98" s="1"/>
  <c r="B106"/>
  <c r="X106" s="1"/>
  <c r="B110"/>
  <c r="X110" s="1"/>
  <c r="B40"/>
  <c r="X40" s="1"/>
  <c r="B96"/>
  <c r="X96" s="1"/>
  <c r="B103"/>
  <c r="X103" s="1"/>
  <c r="B114"/>
  <c r="X114" s="1"/>
  <c r="N114" l="1"/>
  <c r="S114"/>
  <c r="U114"/>
  <c r="O114"/>
  <c r="M114"/>
  <c r="T114"/>
  <c r="Q114"/>
  <c r="P114"/>
  <c r="R114"/>
  <c r="M96"/>
  <c r="O96"/>
  <c r="T96"/>
  <c r="S96"/>
  <c r="N96"/>
  <c r="U96"/>
  <c r="Q96"/>
  <c r="P96"/>
  <c r="R96"/>
  <c r="N110"/>
  <c r="S110"/>
  <c r="U110"/>
  <c r="O110"/>
  <c r="M110"/>
  <c r="T110"/>
  <c r="Q110"/>
  <c r="P110"/>
  <c r="R110"/>
  <c r="N98"/>
  <c r="S98"/>
  <c r="U98"/>
  <c r="O98"/>
  <c r="M98"/>
  <c r="T98"/>
  <c r="Q98"/>
  <c r="P98"/>
  <c r="R98"/>
  <c r="M34"/>
  <c r="O34"/>
  <c r="T34"/>
  <c r="S34"/>
  <c r="N34"/>
  <c r="U34"/>
  <c r="Q34"/>
  <c r="P34"/>
  <c r="R34"/>
  <c r="M74"/>
  <c r="O74"/>
  <c r="T74"/>
  <c r="S74"/>
  <c r="N74"/>
  <c r="U74"/>
  <c r="Q74"/>
  <c r="P74"/>
  <c r="R74"/>
  <c r="N81"/>
  <c r="S81"/>
  <c r="U81"/>
  <c r="O81"/>
  <c r="T81"/>
  <c r="M81"/>
  <c r="P81"/>
  <c r="Q81"/>
  <c r="R81"/>
  <c r="N65"/>
  <c r="S65"/>
  <c r="U65"/>
  <c r="O65"/>
  <c r="T65"/>
  <c r="M65"/>
  <c r="P65"/>
  <c r="Q65"/>
  <c r="R65"/>
  <c r="N118"/>
  <c r="S118"/>
  <c r="U118"/>
  <c r="O118"/>
  <c r="M118"/>
  <c r="T118"/>
  <c r="Q118"/>
  <c r="P118"/>
  <c r="R118"/>
  <c r="M103"/>
  <c r="O103"/>
  <c r="T103"/>
  <c r="S103"/>
  <c r="N103"/>
  <c r="U103"/>
  <c r="P103"/>
  <c r="Q103"/>
  <c r="R103"/>
  <c r="M40"/>
  <c r="O40"/>
  <c r="T40"/>
  <c r="S40"/>
  <c r="N40"/>
  <c r="U40"/>
  <c r="Q40"/>
  <c r="P40"/>
  <c r="R40"/>
  <c r="N106"/>
  <c r="S106"/>
  <c r="U106"/>
  <c r="O106"/>
  <c r="M106"/>
  <c r="T106"/>
  <c r="Q106"/>
  <c r="P106"/>
  <c r="R106"/>
  <c r="N17"/>
  <c r="S17"/>
  <c r="U17"/>
  <c r="O17"/>
  <c r="T17"/>
  <c r="M17"/>
  <c r="P17"/>
  <c r="Q17"/>
  <c r="R17"/>
  <c r="N37"/>
  <c r="S37"/>
  <c r="U37"/>
  <c r="O37"/>
  <c r="T37"/>
  <c r="M37"/>
  <c r="P37"/>
  <c r="Q37"/>
  <c r="R37"/>
  <c r="N69"/>
  <c r="S69"/>
  <c r="U69"/>
  <c r="O69"/>
  <c r="T69"/>
  <c r="M69"/>
  <c r="P69"/>
  <c r="Q69"/>
  <c r="R69"/>
  <c r="M68"/>
  <c r="O68"/>
  <c r="T68"/>
  <c r="S68"/>
  <c r="N68"/>
  <c r="U68"/>
  <c r="Q68"/>
  <c r="P68"/>
  <c r="R68"/>
  <c r="M121"/>
  <c r="O121"/>
  <c r="T121"/>
  <c r="S121"/>
  <c r="N121"/>
  <c r="U121"/>
  <c r="P121"/>
  <c r="Q121"/>
  <c r="R121"/>
  <c r="I18" i="14"/>
  <c r="J18"/>
  <c r="G21"/>
  <c r="H23"/>
  <c r="C22"/>
  <c r="A22" s="1"/>
  <c r="G24"/>
  <c r="C21"/>
  <c r="A21" s="1"/>
  <c r="H24"/>
  <c r="B22"/>
  <c r="E24"/>
  <c r="D22"/>
  <c r="B25"/>
  <c r="D23"/>
  <c r="E23"/>
  <c r="B23"/>
  <c r="H25"/>
  <c r="H21"/>
  <c r="C23"/>
  <c r="A23" s="1"/>
  <c r="D24"/>
  <c r="G25"/>
  <c r="D21"/>
  <c r="H22"/>
  <c r="C24"/>
  <c r="A24" s="1"/>
  <c r="E25"/>
  <c r="E21"/>
  <c r="G22"/>
  <c r="B24"/>
  <c r="D25"/>
  <c r="B21"/>
  <c r="E22"/>
  <c r="G23"/>
  <c r="C25"/>
  <c r="A25" s="1"/>
  <c r="J19" l="1"/>
  <c r="I19"/>
  <c r="H26"/>
  <c r="G26"/>
  <c r="I20" l="1"/>
  <c r="J20"/>
  <c r="I27"/>
  <c r="J27"/>
  <c r="J21" l="1"/>
  <c r="I21"/>
  <c r="I22" l="1"/>
  <c r="J22"/>
  <c r="J23" l="1"/>
  <c r="I23"/>
  <c r="I24" l="1"/>
  <c r="J24"/>
  <c r="I25" l="1"/>
  <c r="J25"/>
  <c r="I10" i="34" l="1"/>
  <c r="G15" i="47" l="1"/>
  <c r="F26" i="12" a="1"/>
  <c r="F26" s="1"/>
  <c r="E25" a="1"/>
  <c r="E25" s="1"/>
  <c r="E16" a="1"/>
  <c r="E16" s="1"/>
  <c r="F8" a="1"/>
  <c r="F8" s="1"/>
  <c r="I8" s="1"/>
  <c r="F25" i="15" a="1"/>
  <c r="F25" s="1"/>
  <c r="E21" i="12" a="1"/>
  <c r="E21" s="1"/>
  <c r="E34" i="15" a="1"/>
  <c r="E34" s="1"/>
  <c r="E10" a="1"/>
  <c r="E10" s="1"/>
  <c r="E11" s="1"/>
  <c r="F27" a="1"/>
  <c r="F27" s="1"/>
  <c r="E14" a="1"/>
  <c r="E14" s="1"/>
  <c r="E21" a="1"/>
  <c r="E21" s="1"/>
  <c r="E9" i="12" a="1"/>
  <c r="E9" s="1"/>
  <c r="E29" i="15" a="1"/>
  <c r="E29" s="1"/>
  <c r="E26" i="12" a="1"/>
  <c r="E26" s="1"/>
  <c r="G26" s="1"/>
  <c r="J26" s="1"/>
  <c r="F21" i="15" a="1"/>
  <c r="F21" s="1"/>
  <c r="F12" a="1"/>
  <c r="F12" s="1"/>
  <c r="E40" a="1"/>
  <c r="E40" s="1"/>
  <c r="E25" a="1"/>
  <c r="E25" s="1"/>
  <c r="F9" i="12" a="1"/>
  <c r="F9" s="1"/>
  <c r="I9" s="1"/>
  <c r="E35" i="15" a="1"/>
  <c r="E35" s="1"/>
  <c r="F22" a="1"/>
  <c r="F22" s="1"/>
  <c r="F14" a="1"/>
  <c r="F14" s="1"/>
  <c r="F15" s="1"/>
  <c r="F28" i="12" a="1"/>
  <c r="F28" s="1"/>
  <c r="F27" a="1"/>
  <c r="F27" s="1"/>
  <c r="F11" a="1"/>
  <c r="F11" s="1"/>
  <c r="I11" s="1"/>
  <c r="F6" a="1"/>
  <c r="F6" s="1"/>
  <c r="I6" s="1"/>
  <c r="F24" a="1"/>
  <c r="F24" s="1"/>
  <c r="E17" a="1"/>
  <c r="E17" s="1"/>
  <c r="F12" a="1"/>
  <c r="F12" s="1"/>
  <c r="I12" s="1"/>
  <c r="F29" i="15" a="1"/>
  <c r="F29" s="1"/>
  <c r="H29" s="1"/>
  <c r="E23" i="12" a="1"/>
  <c r="E23" s="1"/>
  <c r="E39" i="15" a="1"/>
  <c r="E39" s="1"/>
  <c r="E7" i="12" a="1"/>
  <c r="E7" s="1"/>
  <c r="F19" a="1"/>
  <c r="F19" s="1"/>
  <c r="I19" s="1"/>
  <c r="F16" a="1"/>
  <c r="F16" s="1"/>
  <c r="E27" i="15" a="1"/>
  <c r="E27" s="1"/>
  <c r="H27" s="1"/>
  <c r="H28" s="1"/>
  <c r="E37" a="1"/>
  <c r="E37" s="1"/>
  <c r="F21" i="12" a="1"/>
  <c r="F21" s="1"/>
  <c r="E30" a="1"/>
  <c r="E30" s="1"/>
  <c r="F23" a="1"/>
  <c r="F23" s="1"/>
  <c r="E38" i="15" a="1"/>
  <c r="E38" s="1"/>
  <c r="F36" a="1"/>
  <c r="F36" s="1"/>
  <c r="F35" a="1"/>
  <c r="F35" s="1"/>
  <c r="F37" a="1"/>
  <c r="F37" s="1"/>
  <c r="I37" s="1"/>
  <c r="G6" i="45" a="1"/>
  <c r="G6" s="1"/>
  <c r="G8" a="1"/>
  <c r="G8" s="1"/>
  <c r="G10" a="1"/>
  <c r="G10" s="1"/>
  <c r="G12" a="1"/>
  <c r="G12" s="1"/>
  <c r="G14" a="1"/>
  <c r="G14" s="1"/>
  <c r="G16" a="1"/>
  <c r="G16" s="1"/>
  <c r="H4" a="1"/>
  <c r="H4" s="1"/>
  <c r="H5" a="1"/>
  <c r="H5" s="1"/>
  <c r="H7" a="1"/>
  <c r="H7" s="1"/>
  <c r="H9" a="1"/>
  <c r="H9" s="1"/>
  <c r="H11" a="1"/>
  <c r="H11" s="1"/>
  <c r="H13" a="1"/>
  <c r="H13" s="1"/>
  <c r="H15" a="1"/>
  <c r="H15" s="1"/>
  <c r="H17" a="1"/>
  <c r="H17" s="1"/>
  <c r="E4" i="12" a="1"/>
  <c r="E4" s="1"/>
  <c r="E18" i="15" a="1"/>
  <c r="E18" s="1"/>
  <c r="E33" i="12" a="1"/>
  <c r="E33" s="1"/>
  <c r="E32" a="1"/>
  <c r="E32" s="1"/>
  <c r="E15" a="1"/>
  <c r="E15" s="1"/>
  <c r="F15" a="1"/>
  <c r="F15" s="1"/>
  <c r="F31" a="1"/>
  <c r="F31" s="1"/>
  <c r="F14" a="1"/>
  <c r="F14" s="1"/>
  <c r="G5" i="45" a="1"/>
  <c r="G5" s="1"/>
  <c r="I5" s="1"/>
  <c r="G7" a="1"/>
  <c r="G7" s="1"/>
  <c r="I7" s="1"/>
  <c r="G9" a="1"/>
  <c r="G9" s="1"/>
  <c r="I9" s="1"/>
  <c r="G11" a="1"/>
  <c r="G11" s="1"/>
  <c r="I11" s="1"/>
  <c r="G13" a="1"/>
  <c r="G13" s="1"/>
  <c r="I13" s="1"/>
  <c r="G15" a="1"/>
  <c r="G15" s="1"/>
  <c r="G17" a="1"/>
  <c r="G17" s="1"/>
  <c r="I17" s="1"/>
  <c r="G4" a="1"/>
  <c r="G4" s="1"/>
  <c r="H6" a="1"/>
  <c r="H6" s="1"/>
  <c r="J6" s="1"/>
  <c r="H8" a="1"/>
  <c r="H8" s="1"/>
  <c r="H10" a="1"/>
  <c r="H10" s="1"/>
  <c r="J10" s="1"/>
  <c r="H12" a="1"/>
  <c r="H12" s="1"/>
  <c r="H14" a="1"/>
  <c r="H14" s="1"/>
  <c r="J14" s="1"/>
  <c r="H16" a="1"/>
  <c r="H16" s="1"/>
  <c r="F4" i="12" a="1"/>
  <c r="F4" s="1"/>
  <c r="F18" i="15" a="1"/>
  <c r="F18" s="1"/>
  <c r="F33" i="12" a="1"/>
  <c r="F33" s="1"/>
  <c r="F32" a="1"/>
  <c r="F32" s="1"/>
  <c r="E20" a="1"/>
  <c r="E20" s="1"/>
  <c r="F20" a="1"/>
  <c r="F20" s="1"/>
  <c r="E31" a="1"/>
  <c r="E31" s="1"/>
  <c r="E14" a="1"/>
  <c r="E14" s="1"/>
  <c r="E11" a="1"/>
  <c r="E11" s="1"/>
  <c r="G11" s="1"/>
  <c r="E12" i="15" a="1"/>
  <c r="E12" s="1"/>
  <c r="G12" s="1"/>
  <c r="F31" a="1"/>
  <c r="F31" s="1"/>
  <c r="E22" a="1"/>
  <c r="E22" s="1"/>
  <c r="G22" s="1"/>
  <c r="G23" s="1"/>
  <c r="F16" a="1"/>
  <c r="F16" s="1"/>
  <c r="F7" i="12" a="1"/>
  <c r="F7" s="1"/>
  <c r="I7" s="1"/>
  <c r="F10" i="15" a="1"/>
  <c r="F10" s="1"/>
  <c r="E20" a="1"/>
  <c r="E20" s="1"/>
  <c r="F22" i="12" a="1"/>
  <c r="F22" s="1"/>
  <c r="F5" a="1"/>
  <c r="F5" s="1"/>
  <c r="I5" s="1"/>
  <c r="E8" a="1"/>
  <c r="E8" s="1"/>
  <c r="F10" a="1"/>
  <c r="F10" s="1"/>
  <c r="F29" a="1"/>
  <c r="F29" s="1"/>
  <c r="E6" a="1"/>
  <c r="E6" s="1"/>
  <c r="H6" s="1"/>
  <c r="F20" i="15" a="1"/>
  <c r="F20" s="1"/>
  <c r="F39" i="12" s="1"/>
  <c r="F17" a="1"/>
  <c r="F17" s="1"/>
  <c r="H17" s="1"/>
  <c r="E10" a="1"/>
  <c r="E10" s="1"/>
  <c r="E5" a="1"/>
  <c r="E5" s="1"/>
  <c r="E22" a="1"/>
  <c r="E22" s="1"/>
  <c r="H22" s="1"/>
  <c r="F18" a="1"/>
  <c r="F18" s="1"/>
  <c r="F30" a="1"/>
  <c r="F30" s="1"/>
  <c r="H30" s="1"/>
  <c r="F25" a="1"/>
  <c r="F25" s="1"/>
  <c r="G25" s="1"/>
  <c r="J25" s="1"/>
  <c r="E12" a="1"/>
  <c r="E12" s="1"/>
  <c r="H12" s="1"/>
  <c r="E27" a="1"/>
  <c r="E27" s="1"/>
  <c r="H27" s="1"/>
  <c r="E13" a="1"/>
  <c r="E13" s="1"/>
  <c r="E29" a="1"/>
  <c r="E29" s="1"/>
  <c r="F13" a="1"/>
  <c r="F13" s="1"/>
  <c r="I13" s="1"/>
  <c r="E31" i="15" a="1"/>
  <c r="E31" s="1"/>
  <c r="G31" s="1"/>
  <c r="E16" a="1"/>
  <c r="E16" s="1"/>
  <c r="H16" s="1"/>
  <c r="E18" i="12" a="1"/>
  <c r="E18" s="1"/>
  <c r="H18" s="1"/>
  <c r="E28" a="1"/>
  <c r="E28" s="1"/>
  <c r="H28" s="1"/>
  <c r="E24" a="1"/>
  <c r="E24" s="1"/>
  <c r="H24" s="1"/>
  <c r="E19" a="1"/>
  <c r="E19" s="1"/>
  <c r="F39" i="15" a="1"/>
  <c r="F39" s="1"/>
  <c r="I39" s="1"/>
  <c r="F34" a="1"/>
  <c r="F34" s="1"/>
  <c r="I34" s="1"/>
  <c r="E36" a="1"/>
  <c r="E36" s="1"/>
  <c r="I36" s="1"/>
  <c r="I10" i="12"/>
  <c r="G16"/>
  <c r="J16" s="1"/>
  <c r="E39"/>
  <c r="E32" i="15" a="1"/>
  <c r="E32" s="1"/>
  <c r="F32" a="1"/>
  <c r="F32" s="1"/>
  <c r="F33" s="1"/>
  <c r="F40" a="1"/>
  <c r="F40" s="1"/>
  <c r="I40" s="1"/>
  <c r="I35"/>
  <c r="E13"/>
  <c r="F28"/>
  <c r="E15"/>
  <c r="I21"/>
  <c r="G21"/>
  <c r="F17"/>
  <c r="F11"/>
  <c r="F23"/>
  <c r="F24" s="1"/>
  <c r="H14"/>
  <c r="H15" s="1"/>
  <c r="G27"/>
  <c r="G28" s="1"/>
  <c r="H11" i="12"/>
  <c r="H16"/>
  <c r="F26" i="15"/>
  <c r="G10"/>
  <c r="G11" s="1"/>
  <c r="E30"/>
  <c r="G29"/>
  <c r="H21"/>
  <c r="F13"/>
  <c r="G9" i="12"/>
  <c r="G5"/>
  <c r="H21"/>
  <c r="G30"/>
  <c r="H23"/>
  <c r="H13" l="1"/>
  <c r="I4"/>
  <c r="E17" i="15"/>
  <c r="F38" a="1"/>
  <c r="F38" s="1"/>
  <c r="I38" s="1"/>
  <c r="E37" i="12"/>
  <c r="E41" s="1"/>
  <c r="F37"/>
  <c r="F41" s="1"/>
  <c r="H9"/>
  <c r="G8"/>
  <c r="G25" i="15"/>
  <c r="G26" s="1"/>
  <c r="H25"/>
  <c r="H26" s="1"/>
  <c r="F30"/>
  <c r="G30" s="1"/>
  <c r="H22"/>
  <c r="H23" s="1"/>
  <c r="H24" s="1"/>
  <c r="H10"/>
  <c r="H11" s="1"/>
  <c r="G17" i="12"/>
  <c r="J17" s="1"/>
  <c r="G14" i="15"/>
  <c r="G15" s="1"/>
  <c r="G21" i="12"/>
  <c r="J21" s="1"/>
  <c r="H8"/>
  <c r="G6"/>
  <c r="E26" i="15"/>
  <c r="G7" i="12"/>
  <c r="E28" i="15"/>
  <c r="I22"/>
  <c r="G19" i="12"/>
  <c r="G31"/>
  <c r="H33"/>
  <c r="J16" i="45"/>
  <c r="J12"/>
  <c r="J8"/>
  <c r="H4" i="12"/>
  <c r="I15" i="45"/>
  <c r="G12" i="12"/>
  <c r="G22"/>
  <c r="J22" s="1"/>
  <c r="G28"/>
  <c r="G14"/>
  <c r="H32"/>
  <c r="H10"/>
  <c r="H5"/>
  <c r="H20" i="15"/>
  <c r="H25" i="12"/>
  <c r="H12" i="15"/>
  <c r="G4" i="12"/>
  <c r="E23" i="15"/>
  <c r="E24" s="1"/>
  <c r="I24" s="1"/>
  <c r="E33"/>
  <c r="H7" i="12"/>
  <c r="G10"/>
  <c r="G17" i="15"/>
  <c r="G27" i="12"/>
  <c r="J27" s="1"/>
  <c r="G16" i="15"/>
  <c r="G20"/>
  <c r="G29" i="12"/>
  <c r="G18"/>
  <c r="J18" s="1"/>
  <c r="H19"/>
  <c r="G34" i="47"/>
  <c r="H15"/>
  <c r="I15"/>
  <c r="H18" i="15"/>
  <c r="F19"/>
  <c r="I4" i="45"/>
  <c r="G19"/>
  <c r="I14" i="12"/>
  <c r="H14"/>
  <c r="I15"/>
  <c r="H15"/>
  <c r="H19" i="45"/>
  <c r="J4"/>
  <c r="G24" i="12"/>
  <c r="J24" s="1"/>
  <c r="G13"/>
  <c r="H29"/>
  <c r="H31" i="15"/>
  <c r="G20" i="12"/>
  <c r="G32"/>
  <c r="J15" i="45"/>
  <c r="J11"/>
  <c r="J7"/>
  <c r="I14"/>
  <c r="I10"/>
  <c r="I6"/>
  <c r="G23" i="12"/>
  <c r="J23" s="1"/>
  <c r="H26"/>
  <c r="I20"/>
  <c r="H20"/>
  <c r="G18" i="15"/>
  <c r="E19"/>
  <c r="H31" i="12"/>
  <c r="G15"/>
  <c r="G33"/>
  <c r="J17" i="45"/>
  <c r="J13"/>
  <c r="J9"/>
  <c r="J5"/>
  <c r="I16"/>
  <c r="I12"/>
  <c r="I8"/>
  <c r="H32" i="15"/>
  <c r="G32"/>
  <c r="G33" s="1"/>
  <c r="H13"/>
  <c r="H17"/>
  <c r="G24"/>
  <c r="G13"/>
  <c r="H37" i="12" l="1"/>
  <c r="H30" i="15"/>
  <c r="F41"/>
  <c r="G37" i="12"/>
  <c r="E41" i="15"/>
  <c r="I23"/>
  <c r="H33"/>
  <c r="G19"/>
  <c r="I16" i="47"/>
  <c r="I35"/>
  <c r="H35"/>
  <c r="H16"/>
  <c r="I19" i="45"/>
  <c r="J19"/>
  <c r="H19" i="15"/>
  <c r="G41"/>
  <c r="E43" l="1"/>
  <c r="H41"/>
  <c r="H43" s="1"/>
  <c r="H17" i="47"/>
  <c r="I17"/>
  <c r="I18" l="1"/>
  <c r="H18"/>
  <c r="B353" i="34"/>
  <c r="X353" s="1"/>
  <c r="B11" i="51" l="1"/>
  <c r="B11" i="50"/>
  <c r="B11" i="49"/>
  <c r="G11" i="48"/>
  <c r="H11" i="50"/>
  <c r="G11" i="49"/>
  <c r="E11" i="48"/>
  <c r="D11" i="51"/>
  <c r="E11"/>
  <c r="C11" i="50"/>
  <c r="E11" i="49"/>
  <c r="E11" i="50"/>
  <c r="B11" i="48"/>
  <c r="D11"/>
  <c r="F11" i="51"/>
  <c r="C11"/>
  <c r="F11" i="50"/>
  <c r="C11" i="49"/>
  <c r="C11" i="48"/>
  <c r="D11" i="50"/>
  <c r="D11" i="49"/>
  <c r="G11" i="51"/>
  <c r="H11"/>
  <c r="G11" i="50"/>
  <c r="H11" i="49"/>
  <c r="F11" i="48"/>
  <c r="F11" i="49"/>
  <c r="H11" i="48"/>
  <c r="M353" i="34"/>
  <c r="O353"/>
  <c r="T353"/>
  <c r="N353"/>
  <c r="S353"/>
  <c r="A13" i="44" s="1"/>
  <c r="U353" i="34"/>
  <c r="D13" i="39"/>
  <c r="P353" i="34"/>
  <c r="Q353"/>
  <c r="R353"/>
  <c r="M8" i="39"/>
  <c r="H19" i="47"/>
  <c r="I19"/>
  <c r="M9" i="39"/>
  <c r="C14"/>
  <c r="H88" i="42" l="1"/>
  <c r="G90"/>
  <c r="G92"/>
  <c r="G94"/>
  <c r="G96"/>
  <c r="G88"/>
  <c r="H90"/>
  <c r="H92"/>
  <c r="H94"/>
  <c r="H96"/>
  <c r="F88"/>
  <c r="E90"/>
  <c r="E92"/>
  <c r="E94"/>
  <c r="E96"/>
  <c r="E88"/>
  <c r="F90"/>
  <c r="F92"/>
  <c r="F94"/>
  <c r="F96"/>
  <c r="D88"/>
  <c r="C90"/>
  <c r="C92"/>
  <c r="C94"/>
  <c r="C96"/>
  <c r="C88"/>
  <c r="D90"/>
  <c r="D92"/>
  <c r="D94"/>
  <c r="D96"/>
  <c r="B88"/>
  <c r="A90"/>
  <c r="A92"/>
  <c r="A94"/>
  <c r="A96"/>
  <c r="A88"/>
  <c r="B90"/>
  <c r="B92"/>
  <c r="B94"/>
  <c r="B96"/>
  <c r="H87"/>
  <c r="H89"/>
  <c r="H91"/>
  <c r="H93"/>
  <c r="H95"/>
  <c r="G87"/>
  <c r="G89"/>
  <c r="G91"/>
  <c r="G93"/>
  <c r="G95"/>
  <c r="F87"/>
  <c r="F89"/>
  <c r="F91"/>
  <c r="F93"/>
  <c r="F95"/>
  <c r="E87"/>
  <c r="E89"/>
  <c r="E91"/>
  <c r="E93"/>
  <c r="E95"/>
  <c r="D87"/>
  <c r="D89"/>
  <c r="D91"/>
  <c r="D93"/>
  <c r="D95"/>
  <c r="C87"/>
  <c r="C89"/>
  <c r="C91"/>
  <c r="C93"/>
  <c r="C95"/>
  <c r="B87"/>
  <c r="B89"/>
  <c r="B91"/>
  <c r="B93"/>
  <c r="B95"/>
  <c r="A87"/>
  <c r="A89"/>
  <c r="A91"/>
  <c r="A93"/>
  <c r="A95"/>
  <c r="AW11" i="49"/>
  <c r="AS11"/>
  <c r="AO11"/>
  <c r="AK11"/>
  <c r="AK155" s="1"/>
  <c r="F151" s="1"/>
  <c r="AG11"/>
  <c r="AG155" s="1"/>
  <c r="AC11"/>
  <c r="AC155" s="1"/>
  <c r="Y11"/>
  <c r="Y155" s="1"/>
  <c r="U11"/>
  <c r="U155" s="1"/>
  <c r="Q11"/>
  <c r="Q155" s="1"/>
  <c r="M11"/>
  <c r="M155" s="1"/>
  <c r="AU11"/>
  <c r="AU155" s="1"/>
  <c r="AQ11"/>
  <c r="AQ155" s="1"/>
  <c r="F152" s="1"/>
  <c r="AM11"/>
  <c r="AI11"/>
  <c r="AI155" s="1"/>
  <c r="AE11"/>
  <c r="AE155" s="1"/>
  <c r="AA11"/>
  <c r="AA155" s="1"/>
  <c r="W11"/>
  <c r="W155" s="1"/>
  <c r="S11"/>
  <c r="S155" s="1"/>
  <c r="O11"/>
  <c r="O155" s="1"/>
  <c r="K11"/>
  <c r="K155" s="1"/>
  <c r="AW11" i="51"/>
  <c r="AS11"/>
  <c r="AO11"/>
  <c r="AK11"/>
  <c r="AK264" s="1"/>
  <c r="F260" s="1"/>
  <c r="AG11"/>
  <c r="AG264" s="1"/>
  <c r="AC11"/>
  <c r="AC264" s="1"/>
  <c r="Y11"/>
  <c r="Y264" s="1"/>
  <c r="U11"/>
  <c r="U264" s="1"/>
  <c r="Q11"/>
  <c r="Q264" s="1"/>
  <c r="M11"/>
  <c r="M264" s="1"/>
  <c r="AU11"/>
  <c r="AU264" s="1"/>
  <c r="AQ11"/>
  <c r="AQ264" s="1"/>
  <c r="F261" s="1"/>
  <c r="AM11"/>
  <c r="AI11"/>
  <c r="AI264" s="1"/>
  <c r="AE11"/>
  <c r="AE264" s="1"/>
  <c r="AA11"/>
  <c r="AA264" s="1"/>
  <c r="W11"/>
  <c r="W264" s="1"/>
  <c r="S11"/>
  <c r="S264" s="1"/>
  <c r="O11"/>
  <c r="O264" s="1"/>
  <c r="K11"/>
  <c r="K264" s="1"/>
  <c r="A66" i="48" a="1"/>
  <c r="A66" s="1"/>
  <c r="I66" s="1"/>
  <c r="A70" a="1"/>
  <c r="A70" s="1"/>
  <c r="I70" s="1"/>
  <c r="A67" a="1"/>
  <c r="A67" s="1"/>
  <c r="I67" s="1"/>
  <c r="A71" a="1"/>
  <c r="A71" s="1"/>
  <c r="I71" s="1"/>
  <c r="A68" a="1"/>
  <c r="A68" s="1"/>
  <c r="I68" s="1"/>
  <c r="A72" a="1"/>
  <c r="A72" s="1"/>
  <c r="I72" s="1"/>
  <c r="A69" a="1"/>
  <c r="A69" s="1"/>
  <c r="I69" s="1"/>
  <c r="A11" a="1"/>
  <c r="A11" s="1"/>
  <c r="I11" s="1"/>
  <c r="AW11" i="50"/>
  <c r="AS11"/>
  <c r="AO11"/>
  <c r="AK11"/>
  <c r="AK264" s="1"/>
  <c r="F260" s="1"/>
  <c r="AG11"/>
  <c r="AG264" s="1"/>
  <c r="AC11"/>
  <c r="AC264" s="1"/>
  <c r="Y11"/>
  <c r="Y264" s="1"/>
  <c r="U11"/>
  <c r="U264" s="1"/>
  <c r="Q11"/>
  <c r="Q264" s="1"/>
  <c r="M11"/>
  <c r="M264" s="1"/>
  <c r="AU11"/>
  <c r="AU264" s="1"/>
  <c r="AQ11"/>
  <c r="AQ264" s="1"/>
  <c r="F261" s="1"/>
  <c r="AM11"/>
  <c r="AI11"/>
  <c r="AI264" s="1"/>
  <c r="AE11"/>
  <c r="AE264" s="1"/>
  <c r="AA11"/>
  <c r="AA264" s="1"/>
  <c r="W11"/>
  <c r="W264" s="1"/>
  <c r="S11"/>
  <c r="S264" s="1"/>
  <c r="O11"/>
  <c r="O264" s="1"/>
  <c r="K11"/>
  <c r="K264" s="1"/>
  <c r="AW11" i="48"/>
  <c r="AS11"/>
  <c r="AO11"/>
  <c r="AK11"/>
  <c r="AK74" s="1"/>
  <c r="AG11"/>
  <c r="AG74" s="1"/>
  <c r="AC11"/>
  <c r="AC74" s="1"/>
  <c r="Y11"/>
  <c r="Y74" s="1"/>
  <c r="U11"/>
  <c r="U74" s="1"/>
  <c r="Q11"/>
  <c r="Q74" s="1"/>
  <c r="M11"/>
  <c r="M74" s="1"/>
  <c r="AU11"/>
  <c r="AU74" s="1"/>
  <c r="AQ11"/>
  <c r="AQ74" s="1"/>
  <c r="AM11"/>
  <c r="AI11"/>
  <c r="AI74" s="1"/>
  <c r="AE11"/>
  <c r="AE74" s="1"/>
  <c r="AA11"/>
  <c r="AA74" s="1"/>
  <c r="W11"/>
  <c r="W74" s="1"/>
  <c r="S11"/>
  <c r="S74" s="1"/>
  <c r="O11"/>
  <c r="O74" s="1"/>
  <c r="K11"/>
  <c r="K74" s="1"/>
  <c r="AT11" i="50"/>
  <c r="AT264" s="1"/>
  <c r="AP11"/>
  <c r="AL11"/>
  <c r="AL264" s="1"/>
  <c r="F257" s="1"/>
  <c r="AH11"/>
  <c r="AH264" s="1"/>
  <c r="AD11"/>
  <c r="AD264" s="1"/>
  <c r="Z11"/>
  <c r="Z264" s="1"/>
  <c r="V11"/>
  <c r="V264" s="1"/>
  <c r="R11"/>
  <c r="N11"/>
  <c r="N264" s="1"/>
  <c r="J11"/>
  <c r="J264" s="1"/>
  <c r="AV11"/>
  <c r="AR11"/>
  <c r="AR264" s="1"/>
  <c r="F262" s="1"/>
  <c r="AN11"/>
  <c r="AN264" s="1"/>
  <c r="F258" s="1"/>
  <c r="AJ11"/>
  <c r="AF11"/>
  <c r="AF264" s="1"/>
  <c r="AB11"/>
  <c r="AB264" s="1"/>
  <c r="X11"/>
  <c r="X264" s="1"/>
  <c r="T11"/>
  <c r="T264" s="1"/>
  <c r="P11"/>
  <c r="P264" s="1"/>
  <c r="L11"/>
  <c r="L264" s="1"/>
  <c r="AT11" i="51"/>
  <c r="AT264" s="1"/>
  <c r="AP11"/>
  <c r="AL11"/>
  <c r="AL264" s="1"/>
  <c r="F257" s="1"/>
  <c r="AH11"/>
  <c r="AH264" s="1"/>
  <c r="AD11"/>
  <c r="AD264" s="1"/>
  <c r="Z11"/>
  <c r="Z264" s="1"/>
  <c r="V11"/>
  <c r="V264" s="1"/>
  <c r="R11"/>
  <c r="N11"/>
  <c r="N264" s="1"/>
  <c r="J11"/>
  <c r="J264" s="1"/>
  <c r="AV11"/>
  <c r="AR11"/>
  <c r="AR264" s="1"/>
  <c r="F262" s="1"/>
  <c r="AN11"/>
  <c r="AN264" s="1"/>
  <c r="F258" s="1"/>
  <c r="AJ11"/>
  <c r="AF11"/>
  <c r="AF264" s="1"/>
  <c r="AB11"/>
  <c r="AB264" s="1"/>
  <c r="X11"/>
  <c r="X264" s="1"/>
  <c r="T11"/>
  <c r="T264" s="1"/>
  <c r="P11"/>
  <c r="P264" s="1"/>
  <c r="L11"/>
  <c r="L264" s="1"/>
  <c r="A153" i="49" a="1"/>
  <c r="A153" s="1"/>
  <c r="I153" s="1"/>
  <c r="A151" a="1"/>
  <c r="A151" s="1"/>
  <c r="I151" s="1"/>
  <c r="A149" a="1"/>
  <c r="A149" s="1"/>
  <c r="I149" s="1"/>
  <c r="A11" a="1"/>
  <c r="A11" s="1"/>
  <c r="I11" s="1"/>
  <c r="A152" a="1"/>
  <c r="A152" s="1"/>
  <c r="I152" s="1"/>
  <c r="A150" a="1"/>
  <c r="A150" s="1"/>
  <c r="I150" s="1"/>
  <c r="A148" a="1"/>
  <c r="A148" s="1"/>
  <c r="I148" s="1"/>
  <c r="A262" i="51" a="1"/>
  <c r="A262" s="1"/>
  <c r="I262" s="1"/>
  <c r="A260" a="1"/>
  <c r="A260" s="1"/>
  <c r="I260" s="1"/>
  <c r="A258" a="1"/>
  <c r="A258" s="1"/>
  <c r="I258" s="1"/>
  <c r="A257" a="1"/>
  <c r="A257" s="1"/>
  <c r="I257" s="1"/>
  <c r="A261" a="1"/>
  <c r="A261" s="1"/>
  <c r="I261" s="1"/>
  <c r="A259" a="1"/>
  <c r="A259" s="1"/>
  <c r="I259" s="1"/>
  <c r="A11" a="1"/>
  <c r="A11" s="1"/>
  <c r="I11" s="1"/>
  <c r="A257" i="50" a="1"/>
  <c r="A257" s="1"/>
  <c r="I257" s="1"/>
  <c r="A261" a="1"/>
  <c r="A261" s="1"/>
  <c r="I261" s="1"/>
  <c r="A259" a="1"/>
  <c r="A259" s="1"/>
  <c r="I259" s="1"/>
  <c r="A11" a="1"/>
  <c r="A11" s="1"/>
  <c r="I11" s="1"/>
  <c r="A262" a="1"/>
  <c r="A262" s="1"/>
  <c r="I262" s="1"/>
  <c r="A260" a="1"/>
  <c r="A260" s="1"/>
  <c r="I260" s="1"/>
  <c r="A258" a="1"/>
  <c r="A258" s="1"/>
  <c r="I258" s="1"/>
  <c r="AV11" i="49"/>
  <c r="AR11"/>
  <c r="AR155" s="1"/>
  <c r="F153" s="1"/>
  <c r="AN11"/>
  <c r="AN155" s="1"/>
  <c r="AJ11"/>
  <c r="AF11"/>
  <c r="AF155" s="1"/>
  <c r="AB11"/>
  <c r="AB155" s="1"/>
  <c r="X11"/>
  <c r="X155" s="1"/>
  <c r="T11"/>
  <c r="T155" s="1"/>
  <c r="P11"/>
  <c r="P155" s="1"/>
  <c r="L11"/>
  <c r="L155" s="1"/>
  <c r="AT11"/>
  <c r="AT155" s="1"/>
  <c r="AP11"/>
  <c r="AL11"/>
  <c r="AL155" s="1"/>
  <c r="F148" s="1"/>
  <c r="AH11"/>
  <c r="AH155" s="1"/>
  <c r="AD11"/>
  <c r="AD155" s="1"/>
  <c r="Z11"/>
  <c r="Z155" s="1"/>
  <c r="V11"/>
  <c r="V155" s="1"/>
  <c r="R11"/>
  <c r="N11"/>
  <c r="N155" s="1"/>
  <c r="J11"/>
  <c r="J155" s="1"/>
  <c r="AV11" i="48"/>
  <c r="AR11"/>
  <c r="AR74" s="1"/>
  <c r="AN11"/>
  <c r="AN74" s="1"/>
  <c r="AJ11"/>
  <c r="AF11"/>
  <c r="AF74" s="1"/>
  <c r="AB11"/>
  <c r="AB74" s="1"/>
  <c r="X11"/>
  <c r="X74" s="1"/>
  <c r="T11"/>
  <c r="T74" s="1"/>
  <c r="P11"/>
  <c r="P74" s="1"/>
  <c r="L11"/>
  <c r="L74" s="1"/>
  <c r="AT11"/>
  <c r="AT74" s="1"/>
  <c r="AP11"/>
  <c r="AL11"/>
  <c r="AL74" s="1"/>
  <c r="AH11"/>
  <c r="AH74" s="1"/>
  <c r="AD11"/>
  <c r="AD74" s="1"/>
  <c r="Z11"/>
  <c r="Z74" s="1"/>
  <c r="V11"/>
  <c r="V74" s="1"/>
  <c r="R11"/>
  <c r="N11"/>
  <c r="N74" s="1"/>
  <c r="J11"/>
  <c r="J74" s="1"/>
  <c r="H81" i="42"/>
  <c r="G82"/>
  <c r="H83"/>
  <c r="G84"/>
  <c r="H85"/>
  <c r="G86"/>
  <c r="G81"/>
  <c r="H82"/>
  <c r="G83"/>
  <c r="H84"/>
  <c r="G85"/>
  <c r="H86"/>
  <c r="F81"/>
  <c r="E82"/>
  <c r="F83"/>
  <c r="E84"/>
  <c r="F85"/>
  <c r="E86"/>
  <c r="E81"/>
  <c r="F82"/>
  <c r="E83"/>
  <c r="F84"/>
  <c r="E85"/>
  <c r="F86"/>
  <c r="D81"/>
  <c r="C82"/>
  <c r="D83"/>
  <c r="C84"/>
  <c r="D85"/>
  <c r="C86"/>
  <c r="C81"/>
  <c r="D82"/>
  <c r="C83"/>
  <c r="D84"/>
  <c r="C85"/>
  <c r="D86"/>
  <c r="B81"/>
  <c r="A82"/>
  <c r="B83"/>
  <c r="A84"/>
  <c r="B85"/>
  <c r="A86"/>
  <c r="A81"/>
  <c r="B82"/>
  <c r="A83"/>
  <c r="B84"/>
  <c r="A85"/>
  <c r="B86"/>
  <c r="C12" i="39"/>
  <c r="C15"/>
  <c r="H5"/>
  <c r="M16" s="1"/>
  <c r="C10"/>
  <c r="C70" i="42"/>
  <c r="C71"/>
  <c r="C72"/>
  <c r="C73"/>
  <c r="C74"/>
  <c r="C75"/>
  <c r="C76"/>
  <c r="C77"/>
  <c r="C78"/>
  <c r="C79"/>
  <c r="C80"/>
  <c r="D70"/>
  <c r="D71"/>
  <c r="D72"/>
  <c r="D73"/>
  <c r="D74"/>
  <c r="D75"/>
  <c r="D76"/>
  <c r="D77"/>
  <c r="D78"/>
  <c r="D79"/>
  <c r="D80"/>
  <c r="A70"/>
  <c r="A71"/>
  <c r="A72"/>
  <c r="A73"/>
  <c r="A74"/>
  <c r="A75"/>
  <c r="A76"/>
  <c r="A77"/>
  <c r="A78"/>
  <c r="A79"/>
  <c r="A80"/>
  <c r="B70"/>
  <c r="B71"/>
  <c r="B72"/>
  <c r="B73"/>
  <c r="B74"/>
  <c r="B75"/>
  <c r="B76"/>
  <c r="B77"/>
  <c r="B78"/>
  <c r="B79"/>
  <c r="B80"/>
  <c r="G70"/>
  <c r="G71"/>
  <c r="G72"/>
  <c r="G73"/>
  <c r="G74"/>
  <c r="G75"/>
  <c r="G76"/>
  <c r="G77"/>
  <c r="G78"/>
  <c r="G79"/>
  <c r="G80"/>
  <c r="H70"/>
  <c r="H71"/>
  <c r="H72"/>
  <c r="H73"/>
  <c r="H74"/>
  <c r="H75"/>
  <c r="H76"/>
  <c r="H77"/>
  <c r="H78"/>
  <c r="H79"/>
  <c r="H80"/>
  <c r="E70"/>
  <c r="E71"/>
  <c r="E72"/>
  <c r="E73"/>
  <c r="E74"/>
  <c r="E75"/>
  <c r="E76"/>
  <c r="E77"/>
  <c r="E78"/>
  <c r="E79"/>
  <c r="E80"/>
  <c r="F70"/>
  <c r="F71"/>
  <c r="F72"/>
  <c r="F73"/>
  <c r="F74"/>
  <c r="F75"/>
  <c r="F76"/>
  <c r="F77"/>
  <c r="F78"/>
  <c r="F79"/>
  <c r="F80"/>
  <c r="I12"/>
  <c r="I20" i="47"/>
  <c r="H20"/>
  <c r="I11" i="43"/>
  <c r="G13" i="42"/>
  <c r="H13"/>
  <c r="B12" i="43"/>
  <c r="G12"/>
  <c r="F12"/>
  <c r="F13"/>
  <c r="D11" i="44"/>
  <c r="C22"/>
  <c r="C18"/>
  <c r="C14"/>
  <c r="D24"/>
  <c r="D20"/>
  <c r="D16"/>
  <c r="A24"/>
  <c r="A20"/>
  <c r="A16"/>
  <c r="B26"/>
  <c r="B22"/>
  <c r="B18"/>
  <c r="C25"/>
  <c r="B71"/>
  <c r="B75"/>
  <c r="B79"/>
  <c r="A73"/>
  <c r="A77"/>
  <c r="B55"/>
  <c r="B59"/>
  <c r="B63"/>
  <c r="B67"/>
  <c r="A55"/>
  <c r="A59"/>
  <c r="A63"/>
  <c r="A67"/>
  <c r="D27"/>
  <c r="D31"/>
  <c r="D35"/>
  <c r="D39"/>
  <c r="D43"/>
  <c r="D47"/>
  <c r="D51"/>
  <c r="C28"/>
  <c r="C32"/>
  <c r="C36"/>
  <c r="C40"/>
  <c r="C44"/>
  <c r="C48"/>
  <c r="C52"/>
  <c r="D80"/>
  <c r="D72"/>
  <c r="D76"/>
  <c r="C70"/>
  <c r="C74"/>
  <c r="C78"/>
  <c r="D56"/>
  <c r="D60"/>
  <c r="D64"/>
  <c r="D68"/>
  <c r="C56"/>
  <c r="C60"/>
  <c r="C64"/>
  <c r="C68"/>
  <c r="B29"/>
  <c r="B33"/>
  <c r="B37"/>
  <c r="B41"/>
  <c r="B45"/>
  <c r="B49"/>
  <c r="B53"/>
  <c r="A30"/>
  <c r="A34"/>
  <c r="A38"/>
  <c r="A42"/>
  <c r="A46"/>
  <c r="A50"/>
  <c r="B13"/>
  <c r="B85" s="1"/>
  <c r="C23"/>
  <c r="C19"/>
  <c r="C15"/>
  <c r="D25"/>
  <c r="D21"/>
  <c r="D17"/>
  <c r="A26"/>
  <c r="A21"/>
  <c r="A17"/>
  <c r="C13"/>
  <c r="B23"/>
  <c r="B19"/>
  <c r="B15"/>
  <c r="B70"/>
  <c r="B74"/>
  <c r="B78"/>
  <c r="A72"/>
  <c r="A76"/>
  <c r="B54"/>
  <c r="B58"/>
  <c r="B62"/>
  <c r="B66"/>
  <c r="A54"/>
  <c r="A58"/>
  <c r="A62"/>
  <c r="A66"/>
  <c r="B14"/>
  <c r="D30"/>
  <c r="D34"/>
  <c r="D38"/>
  <c r="D42"/>
  <c r="D46"/>
  <c r="D50"/>
  <c r="C27"/>
  <c r="C31"/>
  <c r="C35"/>
  <c r="C39"/>
  <c r="C43"/>
  <c r="C47"/>
  <c r="C51"/>
  <c r="C26"/>
  <c r="D71"/>
  <c r="D75"/>
  <c r="D79"/>
  <c r="C73"/>
  <c r="C77"/>
  <c r="D55"/>
  <c r="D59"/>
  <c r="D63"/>
  <c r="D67"/>
  <c r="C55"/>
  <c r="C59"/>
  <c r="C63"/>
  <c r="C67"/>
  <c r="B28"/>
  <c r="B32"/>
  <c r="B36"/>
  <c r="B40"/>
  <c r="B44"/>
  <c r="B48"/>
  <c r="B52"/>
  <c r="A29"/>
  <c r="A33"/>
  <c r="A37"/>
  <c r="A41"/>
  <c r="A45"/>
  <c r="A49"/>
  <c r="A53"/>
  <c r="A25"/>
  <c r="C20"/>
  <c r="C16"/>
  <c r="D26"/>
  <c r="D22"/>
  <c r="D18"/>
  <c r="D14"/>
  <c r="A22"/>
  <c r="A18"/>
  <c r="A14"/>
  <c r="B24"/>
  <c r="B20"/>
  <c r="B16"/>
  <c r="A80"/>
  <c r="B73"/>
  <c r="B77"/>
  <c r="A71"/>
  <c r="A75"/>
  <c r="A79"/>
  <c r="B57"/>
  <c r="B61"/>
  <c r="B65"/>
  <c r="B69"/>
  <c r="A57"/>
  <c r="A61"/>
  <c r="A65"/>
  <c r="A69"/>
  <c r="D29"/>
  <c r="D33"/>
  <c r="D37"/>
  <c r="D41"/>
  <c r="D45"/>
  <c r="D49"/>
  <c r="D53"/>
  <c r="C30"/>
  <c r="C34"/>
  <c r="C38"/>
  <c r="C42"/>
  <c r="C46"/>
  <c r="C50"/>
  <c r="C24"/>
  <c r="D70"/>
  <c r="D74"/>
  <c r="D78"/>
  <c r="C72"/>
  <c r="C76"/>
  <c r="D54"/>
  <c r="D58"/>
  <c r="D62"/>
  <c r="D66"/>
  <c r="C54"/>
  <c r="C58"/>
  <c r="C62"/>
  <c r="C66"/>
  <c r="B27"/>
  <c r="B31"/>
  <c r="B35"/>
  <c r="B39"/>
  <c r="B43"/>
  <c r="B47"/>
  <c r="B51"/>
  <c r="A28"/>
  <c r="A32"/>
  <c r="A36"/>
  <c r="A40"/>
  <c r="A44"/>
  <c r="A48"/>
  <c r="A52"/>
  <c r="D13"/>
  <c r="C21"/>
  <c r="C17"/>
  <c r="D23"/>
  <c r="D19"/>
  <c r="D15"/>
  <c r="A23"/>
  <c r="A19"/>
  <c r="A15"/>
  <c r="B25"/>
  <c r="B21"/>
  <c r="B17"/>
  <c r="B80"/>
  <c r="B72"/>
  <c r="B76"/>
  <c r="A70"/>
  <c r="A74"/>
  <c r="A78"/>
  <c r="B56"/>
  <c r="B60"/>
  <c r="B64"/>
  <c r="B68"/>
  <c r="A56"/>
  <c r="A60"/>
  <c r="A64"/>
  <c r="A68"/>
  <c r="D28"/>
  <c r="D32"/>
  <c r="D36"/>
  <c r="D40"/>
  <c r="D44"/>
  <c r="D48"/>
  <c r="D52"/>
  <c r="C29"/>
  <c r="C33"/>
  <c r="C37"/>
  <c r="C41"/>
  <c r="C45"/>
  <c r="C49"/>
  <c r="C53"/>
  <c r="C80"/>
  <c r="D73"/>
  <c r="D77"/>
  <c r="C71"/>
  <c r="C75"/>
  <c r="C79"/>
  <c r="D57"/>
  <c r="D61"/>
  <c r="D65"/>
  <c r="D69"/>
  <c r="C57"/>
  <c r="C61"/>
  <c r="C65"/>
  <c r="C69"/>
  <c r="B30"/>
  <c r="B34"/>
  <c r="B38"/>
  <c r="B42"/>
  <c r="B46"/>
  <c r="B50"/>
  <c r="A27"/>
  <c r="A31"/>
  <c r="A35"/>
  <c r="A39"/>
  <c r="A43"/>
  <c r="A47"/>
  <c r="A51"/>
  <c r="H66" i="43"/>
  <c r="H67"/>
  <c r="H68"/>
  <c r="H69"/>
  <c r="H70"/>
  <c r="H71"/>
  <c r="H72"/>
  <c r="H73"/>
  <c r="H74"/>
  <c r="H75"/>
  <c r="G66"/>
  <c r="G67"/>
  <c r="G68"/>
  <c r="G69"/>
  <c r="G70"/>
  <c r="G71"/>
  <c r="G72"/>
  <c r="G73"/>
  <c r="G74"/>
  <c r="G75"/>
  <c r="F66"/>
  <c r="F67"/>
  <c r="F68"/>
  <c r="F69"/>
  <c r="F70"/>
  <c r="F71"/>
  <c r="F72"/>
  <c r="F73"/>
  <c r="F74"/>
  <c r="F75"/>
  <c r="E66"/>
  <c r="E67"/>
  <c r="E68"/>
  <c r="E69"/>
  <c r="E70"/>
  <c r="E71"/>
  <c r="E72"/>
  <c r="E73"/>
  <c r="E74"/>
  <c r="E75"/>
  <c r="D66"/>
  <c r="D67"/>
  <c r="D68"/>
  <c r="D69"/>
  <c r="D70"/>
  <c r="D71"/>
  <c r="D72"/>
  <c r="D73"/>
  <c r="D74"/>
  <c r="D75"/>
  <c r="C66"/>
  <c r="C67"/>
  <c r="C68"/>
  <c r="C69"/>
  <c r="C70"/>
  <c r="C71"/>
  <c r="C72"/>
  <c r="C73"/>
  <c r="C74"/>
  <c r="C75"/>
  <c r="B66"/>
  <c r="B67"/>
  <c r="B68"/>
  <c r="B69"/>
  <c r="B70"/>
  <c r="B71"/>
  <c r="B72"/>
  <c r="B73"/>
  <c r="B74"/>
  <c r="B75"/>
  <c r="A66"/>
  <c r="A67"/>
  <c r="A68"/>
  <c r="A69"/>
  <c r="A70"/>
  <c r="A71"/>
  <c r="A72"/>
  <c r="A73"/>
  <c r="A74"/>
  <c r="A75"/>
  <c r="H54"/>
  <c r="H56"/>
  <c r="H58"/>
  <c r="H60"/>
  <c r="H62"/>
  <c r="G64"/>
  <c r="G53"/>
  <c r="G55"/>
  <c r="G57"/>
  <c r="G59"/>
  <c r="G61"/>
  <c r="G63"/>
  <c r="G65"/>
  <c r="H34"/>
  <c r="H36"/>
  <c r="H38"/>
  <c r="H40"/>
  <c r="H42"/>
  <c r="H44"/>
  <c r="H46"/>
  <c r="H48"/>
  <c r="H50"/>
  <c r="H52"/>
  <c r="G34"/>
  <c r="G36"/>
  <c r="G38"/>
  <c r="G40"/>
  <c r="G42"/>
  <c r="G44"/>
  <c r="G46"/>
  <c r="G48"/>
  <c r="G50"/>
  <c r="G52"/>
  <c r="H14"/>
  <c r="H16"/>
  <c r="H18"/>
  <c r="H20"/>
  <c r="H22"/>
  <c r="H24"/>
  <c r="H26"/>
  <c r="H28"/>
  <c r="H30"/>
  <c r="H32"/>
  <c r="C14"/>
  <c r="C16"/>
  <c r="C18"/>
  <c r="C20"/>
  <c r="C22"/>
  <c r="C24"/>
  <c r="C26"/>
  <c r="C28"/>
  <c r="C30"/>
  <c r="C32"/>
  <c r="A12"/>
  <c r="A80" s="1"/>
  <c r="F54"/>
  <c r="F56"/>
  <c r="F58"/>
  <c r="F60"/>
  <c r="F62"/>
  <c r="E64"/>
  <c r="E53"/>
  <c r="E55"/>
  <c r="E57"/>
  <c r="E59"/>
  <c r="E61"/>
  <c r="E63"/>
  <c r="E65"/>
  <c r="F34"/>
  <c r="F36"/>
  <c r="F38"/>
  <c r="F41"/>
  <c r="F44"/>
  <c r="F48"/>
  <c r="F51"/>
  <c r="E35"/>
  <c r="E39"/>
  <c r="E43"/>
  <c r="E47"/>
  <c r="E49"/>
  <c r="E52"/>
  <c r="F16"/>
  <c r="F20"/>
  <c r="F24"/>
  <c r="F28"/>
  <c r="F32"/>
  <c r="A16"/>
  <c r="A20"/>
  <c r="A24"/>
  <c r="A28"/>
  <c r="A32"/>
  <c r="D53"/>
  <c r="D55"/>
  <c r="D57"/>
  <c r="D59"/>
  <c r="D61"/>
  <c r="D63"/>
  <c r="D65"/>
  <c r="C54"/>
  <c r="C56"/>
  <c r="C58"/>
  <c r="C60"/>
  <c r="C62"/>
  <c r="D64"/>
  <c r="D33"/>
  <c r="D35"/>
  <c r="D37"/>
  <c r="D39"/>
  <c r="D41"/>
  <c r="D43"/>
  <c r="D45"/>
  <c r="D47"/>
  <c r="D49"/>
  <c r="D51"/>
  <c r="C33"/>
  <c r="C35"/>
  <c r="C37"/>
  <c r="C39"/>
  <c r="C41"/>
  <c r="C43"/>
  <c r="C45"/>
  <c r="C47"/>
  <c r="C49"/>
  <c r="C51"/>
  <c r="D13"/>
  <c r="D15"/>
  <c r="D17"/>
  <c r="D19"/>
  <c r="D21"/>
  <c r="D23"/>
  <c r="D25"/>
  <c r="D27"/>
  <c r="D29"/>
  <c r="D31"/>
  <c r="G14"/>
  <c r="G16"/>
  <c r="G18"/>
  <c r="G20"/>
  <c r="G22"/>
  <c r="G24"/>
  <c r="G26"/>
  <c r="G28"/>
  <c r="G30"/>
  <c r="G32"/>
  <c r="B53"/>
  <c r="B55"/>
  <c r="B57"/>
  <c r="B59"/>
  <c r="B61"/>
  <c r="B63"/>
  <c r="B65"/>
  <c r="A54"/>
  <c r="A56"/>
  <c r="A58"/>
  <c r="A60"/>
  <c r="A62"/>
  <c r="B64"/>
  <c r="B33"/>
  <c r="B35"/>
  <c r="B37"/>
  <c r="B39"/>
  <c r="B41"/>
  <c r="B43"/>
  <c r="B45"/>
  <c r="B47"/>
  <c r="B49"/>
  <c r="B51"/>
  <c r="A33"/>
  <c r="A35"/>
  <c r="A37"/>
  <c r="A39"/>
  <c r="A41"/>
  <c r="A43"/>
  <c r="A45"/>
  <c r="A47"/>
  <c r="A49"/>
  <c r="A51"/>
  <c r="B13"/>
  <c r="B15"/>
  <c r="B17"/>
  <c r="B19"/>
  <c r="B21"/>
  <c r="B23"/>
  <c r="B25"/>
  <c r="B27"/>
  <c r="B29"/>
  <c r="B31"/>
  <c r="D12"/>
  <c r="E14"/>
  <c r="E16"/>
  <c r="E18"/>
  <c r="E20"/>
  <c r="E22"/>
  <c r="E24"/>
  <c r="E26"/>
  <c r="E28"/>
  <c r="E30"/>
  <c r="E32"/>
  <c r="F40"/>
  <c r="F45"/>
  <c r="F49"/>
  <c r="E34"/>
  <c r="E38"/>
  <c r="E42"/>
  <c r="E45"/>
  <c r="F17"/>
  <c r="F21"/>
  <c r="F25"/>
  <c r="F29"/>
  <c r="A13"/>
  <c r="A17"/>
  <c r="A21"/>
  <c r="A25"/>
  <c r="A29"/>
  <c r="H12"/>
  <c r="H53"/>
  <c r="H55"/>
  <c r="H57"/>
  <c r="H59"/>
  <c r="H61"/>
  <c r="H63"/>
  <c r="H65"/>
  <c r="G54"/>
  <c r="G56"/>
  <c r="G58"/>
  <c r="G60"/>
  <c r="G62"/>
  <c r="H64"/>
  <c r="H33"/>
  <c r="H35"/>
  <c r="H37"/>
  <c r="H39"/>
  <c r="H41"/>
  <c r="H43"/>
  <c r="H45"/>
  <c r="H47"/>
  <c r="H49"/>
  <c r="H51"/>
  <c r="G33"/>
  <c r="G35"/>
  <c r="G37"/>
  <c r="G39"/>
  <c r="G41"/>
  <c r="G43"/>
  <c r="G45"/>
  <c r="G47"/>
  <c r="G49"/>
  <c r="G51"/>
  <c r="H13"/>
  <c r="H15"/>
  <c r="H17"/>
  <c r="H19"/>
  <c r="H21"/>
  <c r="H23"/>
  <c r="H25"/>
  <c r="H27"/>
  <c r="H29"/>
  <c r="H31"/>
  <c r="C13"/>
  <c r="C15"/>
  <c r="C17"/>
  <c r="C19"/>
  <c r="C21"/>
  <c r="C23"/>
  <c r="C25"/>
  <c r="C27"/>
  <c r="C29"/>
  <c r="C31"/>
  <c r="F53"/>
  <c r="F55"/>
  <c r="F57"/>
  <c r="F59"/>
  <c r="F61"/>
  <c r="F63"/>
  <c r="F65"/>
  <c r="E54"/>
  <c r="E56"/>
  <c r="E58"/>
  <c r="E60"/>
  <c r="E62"/>
  <c r="F64"/>
  <c r="F33"/>
  <c r="F35"/>
  <c r="F37"/>
  <c r="F39"/>
  <c r="F42"/>
  <c r="F46"/>
  <c r="F50"/>
  <c r="E33"/>
  <c r="E37"/>
  <c r="E41"/>
  <c r="E46"/>
  <c r="E48"/>
  <c r="E51"/>
  <c r="F14"/>
  <c r="F18"/>
  <c r="F22"/>
  <c r="F26"/>
  <c r="F30"/>
  <c r="A14"/>
  <c r="A18"/>
  <c r="A22"/>
  <c r="A26"/>
  <c r="A30"/>
  <c r="C12"/>
  <c r="D54"/>
  <c r="D56"/>
  <c r="D58"/>
  <c r="D60"/>
  <c r="D62"/>
  <c r="C64"/>
  <c r="C53"/>
  <c r="C55"/>
  <c r="C57"/>
  <c r="C59"/>
  <c r="C61"/>
  <c r="C63"/>
  <c r="C65"/>
  <c r="D34"/>
  <c r="D36"/>
  <c r="D38"/>
  <c r="D40"/>
  <c r="D42"/>
  <c r="D44"/>
  <c r="D46"/>
  <c r="D48"/>
  <c r="D50"/>
  <c r="D52"/>
  <c r="C34"/>
  <c r="C36"/>
  <c r="C38"/>
  <c r="C40"/>
  <c r="C42"/>
  <c r="C44"/>
  <c r="C46"/>
  <c r="C48"/>
  <c r="C50"/>
  <c r="C52"/>
  <c r="D14"/>
  <c r="D16"/>
  <c r="D18"/>
  <c r="D20"/>
  <c r="D22"/>
  <c r="D24"/>
  <c r="D26"/>
  <c r="D28"/>
  <c r="D30"/>
  <c r="D32"/>
  <c r="G13"/>
  <c r="G15"/>
  <c r="G17"/>
  <c r="G19"/>
  <c r="G21"/>
  <c r="G23"/>
  <c r="G25"/>
  <c r="G27"/>
  <c r="G29"/>
  <c r="G31"/>
  <c r="E12"/>
  <c r="B54"/>
  <c r="B56"/>
  <c r="B58"/>
  <c r="B60"/>
  <c r="B62"/>
  <c r="A64"/>
  <c r="A53"/>
  <c r="A55"/>
  <c r="A57"/>
  <c r="A59"/>
  <c r="A61"/>
  <c r="A63"/>
  <c r="A65"/>
  <c r="B34"/>
  <c r="B36"/>
  <c r="B38"/>
  <c r="B40"/>
  <c r="B42"/>
  <c r="B44"/>
  <c r="B46"/>
  <c r="B48"/>
  <c r="B50"/>
  <c r="B52"/>
  <c r="A34"/>
  <c r="A36"/>
  <c r="A38"/>
  <c r="A40"/>
  <c r="A42"/>
  <c r="A44"/>
  <c r="A46"/>
  <c r="A48"/>
  <c r="A50"/>
  <c r="A52"/>
  <c r="B14"/>
  <c r="B16"/>
  <c r="B18"/>
  <c r="B20"/>
  <c r="B22"/>
  <c r="B24"/>
  <c r="B26"/>
  <c r="B28"/>
  <c r="B30"/>
  <c r="B32"/>
  <c r="E13"/>
  <c r="E15"/>
  <c r="E17"/>
  <c r="E19"/>
  <c r="E21"/>
  <c r="E23"/>
  <c r="E25"/>
  <c r="E27"/>
  <c r="E29"/>
  <c r="E31"/>
  <c r="F43"/>
  <c r="F47"/>
  <c r="F52"/>
  <c r="E36"/>
  <c r="E40"/>
  <c r="E44"/>
  <c r="E50"/>
  <c r="F15"/>
  <c r="F19"/>
  <c r="F23"/>
  <c r="F27"/>
  <c r="F31"/>
  <c r="A15"/>
  <c r="A19"/>
  <c r="A23"/>
  <c r="A27"/>
  <c r="A31"/>
  <c r="G17" i="42"/>
  <c r="H21"/>
  <c r="H25"/>
  <c r="H29"/>
  <c r="H33"/>
  <c r="A15"/>
  <c r="A19"/>
  <c r="B23"/>
  <c r="B27"/>
  <c r="B31"/>
  <c r="B35"/>
  <c r="H55"/>
  <c r="H59"/>
  <c r="H63"/>
  <c r="H67"/>
  <c r="G55"/>
  <c r="G59"/>
  <c r="G63"/>
  <c r="G67"/>
  <c r="H37"/>
  <c r="H41"/>
  <c r="H45"/>
  <c r="H49"/>
  <c r="H53"/>
  <c r="G39"/>
  <c r="G43"/>
  <c r="G47"/>
  <c r="G51"/>
  <c r="G34"/>
  <c r="G30"/>
  <c r="C23"/>
  <c r="B15"/>
  <c r="B56"/>
  <c r="B60"/>
  <c r="B64"/>
  <c r="B68"/>
  <c r="A56"/>
  <c r="A60"/>
  <c r="A64"/>
  <c r="A68"/>
  <c r="B38"/>
  <c r="B42"/>
  <c r="B46"/>
  <c r="B50"/>
  <c r="A36"/>
  <c r="A40"/>
  <c r="A44"/>
  <c r="A48"/>
  <c r="A52"/>
  <c r="E34"/>
  <c r="E30"/>
  <c r="E26"/>
  <c r="E22"/>
  <c r="D18"/>
  <c r="D14"/>
  <c r="G22"/>
  <c r="F14"/>
  <c r="C15"/>
  <c r="C17"/>
  <c r="C19"/>
  <c r="D21"/>
  <c r="D23"/>
  <c r="D25"/>
  <c r="D27"/>
  <c r="D29"/>
  <c r="D31"/>
  <c r="D33"/>
  <c r="D35"/>
  <c r="E14"/>
  <c r="E16"/>
  <c r="E18"/>
  <c r="F20"/>
  <c r="F22"/>
  <c r="F24"/>
  <c r="F26"/>
  <c r="F28"/>
  <c r="F30"/>
  <c r="F32"/>
  <c r="F34"/>
  <c r="D55"/>
  <c r="D57"/>
  <c r="D59"/>
  <c r="D61"/>
  <c r="D63"/>
  <c r="D65"/>
  <c r="D67"/>
  <c r="D69"/>
  <c r="C55"/>
  <c r="C57"/>
  <c r="C59"/>
  <c r="C61"/>
  <c r="C63"/>
  <c r="C65"/>
  <c r="C67"/>
  <c r="C69"/>
  <c r="D37"/>
  <c r="D39"/>
  <c r="D41"/>
  <c r="D43"/>
  <c r="D45"/>
  <c r="D47"/>
  <c r="D49"/>
  <c r="D51"/>
  <c r="D53"/>
  <c r="C37"/>
  <c r="C39"/>
  <c r="C41"/>
  <c r="C43"/>
  <c r="C45"/>
  <c r="C47"/>
  <c r="C49"/>
  <c r="C51"/>
  <c r="C53"/>
  <c r="C35"/>
  <c r="C33"/>
  <c r="C31"/>
  <c r="C28"/>
  <c r="C24"/>
  <c r="C20"/>
  <c r="B16"/>
  <c r="F13"/>
  <c r="F55"/>
  <c r="F57"/>
  <c r="F59"/>
  <c r="F61"/>
  <c r="F63"/>
  <c r="F65"/>
  <c r="F67"/>
  <c r="F69"/>
  <c r="E55"/>
  <c r="E57"/>
  <c r="E59"/>
  <c r="E61"/>
  <c r="E63"/>
  <c r="E65"/>
  <c r="E67"/>
  <c r="E69"/>
  <c r="F37"/>
  <c r="F39"/>
  <c r="F41"/>
  <c r="F43"/>
  <c r="F45"/>
  <c r="F47"/>
  <c r="F49"/>
  <c r="F51"/>
  <c r="F53"/>
  <c r="E37"/>
  <c r="E39"/>
  <c r="E41"/>
  <c r="E43"/>
  <c r="E45"/>
  <c r="E47"/>
  <c r="E49"/>
  <c r="E51"/>
  <c r="E53"/>
  <c r="A35"/>
  <c r="A33"/>
  <c r="A31"/>
  <c r="A29"/>
  <c r="A27"/>
  <c r="A25"/>
  <c r="A23"/>
  <c r="A21"/>
  <c r="H18"/>
  <c r="H16"/>
  <c r="H14"/>
  <c r="G27"/>
  <c r="G23"/>
  <c r="F19"/>
  <c r="F15"/>
  <c r="G16"/>
  <c r="H20"/>
  <c r="H24"/>
  <c r="H28"/>
  <c r="H32"/>
  <c r="A14"/>
  <c r="A18"/>
  <c r="B22"/>
  <c r="B26"/>
  <c r="B30"/>
  <c r="B34"/>
  <c r="H54"/>
  <c r="H58"/>
  <c r="H62"/>
  <c r="H66"/>
  <c r="G54"/>
  <c r="G58"/>
  <c r="G62"/>
  <c r="G66"/>
  <c r="H36"/>
  <c r="H40"/>
  <c r="H44"/>
  <c r="H48"/>
  <c r="H52"/>
  <c r="G38"/>
  <c r="G42"/>
  <c r="G46"/>
  <c r="G50"/>
  <c r="G35"/>
  <c r="G31"/>
  <c r="C25"/>
  <c r="B17"/>
  <c r="B55"/>
  <c r="B59"/>
  <c r="B63"/>
  <c r="B67"/>
  <c r="A55"/>
  <c r="A59"/>
  <c r="A63"/>
  <c r="A67"/>
  <c r="B37"/>
  <c r="B41"/>
  <c r="B45"/>
  <c r="B49"/>
  <c r="B53"/>
  <c r="A39"/>
  <c r="A43"/>
  <c r="A47"/>
  <c r="A51"/>
  <c r="E35"/>
  <c r="E31"/>
  <c r="E27"/>
  <c r="E23"/>
  <c r="D19"/>
  <c r="D15"/>
  <c r="G24"/>
  <c r="F16"/>
  <c r="G15"/>
  <c r="G19"/>
  <c r="H23"/>
  <c r="H27"/>
  <c r="H31"/>
  <c r="H35"/>
  <c r="A17"/>
  <c r="B21"/>
  <c r="B25"/>
  <c r="B29"/>
  <c r="B33"/>
  <c r="A13"/>
  <c r="A102" s="1"/>
  <c r="H57"/>
  <c r="H61"/>
  <c r="H65"/>
  <c r="H69"/>
  <c r="G57"/>
  <c r="G61"/>
  <c r="G65"/>
  <c r="G69"/>
  <c r="H39"/>
  <c r="H43"/>
  <c r="H47"/>
  <c r="H51"/>
  <c r="G37"/>
  <c r="G41"/>
  <c r="G45"/>
  <c r="G49"/>
  <c r="G53"/>
  <c r="G32"/>
  <c r="C27"/>
  <c r="B19"/>
  <c r="B54"/>
  <c r="B58"/>
  <c r="B62"/>
  <c r="B66"/>
  <c r="A54"/>
  <c r="A58"/>
  <c r="A62"/>
  <c r="A66"/>
  <c r="B36"/>
  <c r="B40"/>
  <c r="B44"/>
  <c r="B48"/>
  <c r="B52"/>
  <c r="A38"/>
  <c r="A42"/>
  <c r="A46"/>
  <c r="A50"/>
  <c r="B14"/>
  <c r="E32"/>
  <c r="E28"/>
  <c r="E24"/>
  <c r="E20"/>
  <c r="D16"/>
  <c r="G26"/>
  <c r="F18"/>
  <c r="C14"/>
  <c r="C16"/>
  <c r="C18"/>
  <c r="D20"/>
  <c r="D22"/>
  <c r="D24"/>
  <c r="D26"/>
  <c r="D28"/>
  <c r="D30"/>
  <c r="D32"/>
  <c r="D34"/>
  <c r="E13"/>
  <c r="E15"/>
  <c r="E17"/>
  <c r="E19"/>
  <c r="F21"/>
  <c r="F23"/>
  <c r="F25"/>
  <c r="F27"/>
  <c r="F29"/>
  <c r="F31"/>
  <c r="F33"/>
  <c r="F35"/>
  <c r="D54"/>
  <c r="D56"/>
  <c r="D58"/>
  <c r="D60"/>
  <c r="D62"/>
  <c r="D64"/>
  <c r="D66"/>
  <c r="D68"/>
  <c r="C54"/>
  <c r="C56"/>
  <c r="C58"/>
  <c r="C60"/>
  <c r="C62"/>
  <c r="C64"/>
  <c r="C66"/>
  <c r="C68"/>
  <c r="D36"/>
  <c r="D38"/>
  <c r="D40"/>
  <c r="D42"/>
  <c r="D44"/>
  <c r="D46"/>
  <c r="D48"/>
  <c r="D50"/>
  <c r="D52"/>
  <c r="C36"/>
  <c r="C38"/>
  <c r="C40"/>
  <c r="C42"/>
  <c r="C44"/>
  <c r="C46"/>
  <c r="C48"/>
  <c r="C50"/>
  <c r="C52"/>
  <c r="C13"/>
  <c r="C34"/>
  <c r="C32"/>
  <c r="G29"/>
  <c r="C26"/>
  <c r="C22"/>
  <c r="B18"/>
  <c r="H19"/>
  <c r="F54"/>
  <c r="F56"/>
  <c r="F58"/>
  <c r="F60"/>
  <c r="F62"/>
  <c r="F64"/>
  <c r="F66"/>
  <c r="F68"/>
  <c r="E54"/>
  <c r="E56"/>
  <c r="E58"/>
  <c r="E60"/>
  <c r="E62"/>
  <c r="E64"/>
  <c r="E66"/>
  <c r="E68"/>
  <c r="F36"/>
  <c r="F38"/>
  <c r="F40"/>
  <c r="F42"/>
  <c r="F44"/>
  <c r="F46"/>
  <c r="F48"/>
  <c r="F50"/>
  <c r="F52"/>
  <c r="E36"/>
  <c r="E38"/>
  <c r="E40"/>
  <c r="E42"/>
  <c r="E44"/>
  <c r="E46"/>
  <c r="E48"/>
  <c r="E50"/>
  <c r="E52"/>
  <c r="D13"/>
  <c r="A34"/>
  <c r="A32"/>
  <c r="A30"/>
  <c r="A28"/>
  <c r="A26"/>
  <c r="A24"/>
  <c r="A22"/>
  <c r="A20"/>
  <c r="H17"/>
  <c r="H15"/>
  <c r="C30"/>
  <c r="G25"/>
  <c r="G21"/>
  <c r="F17"/>
  <c r="G14"/>
  <c r="G18"/>
  <c r="H22"/>
  <c r="H26"/>
  <c r="H30"/>
  <c r="H34"/>
  <c r="A16"/>
  <c r="B20"/>
  <c r="B24"/>
  <c r="B28"/>
  <c r="B32"/>
  <c r="B13"/>
  <c r="H56"/>
  <c r="H60"/>
  <c r="H64"/>
  <c r="H68"/>
  <c r="G56"/>
  <c r="G60"/>
  <c r="G64"/>
  <c r="G68"/>
  <c r="H38"/>
  <c r="H42"/>
  <c r="H46"/>
  <c r="H50"/>
  <c r="G36"/>
  <c r="G40"/>
  <c r="G44"/>
  <c r="G48"/>
  <c r="G52"/>
  <c r="G33"/>
  <c r="C29"/>
  <c r="C21"/>
  <c r="B57"/>
  <c r="B61"/>
  <c r="B65"/>
  <c r="B69"/>
  <c r="A57"/>
  <c r="A61"/>
  <c r="A65"/>
  <c r="A69"/>
  <c r="B39"/>
  <c r="B43"/>
  <c r="B47"/>
  <c r="B51"/>
  <c r="A37"/>
  <c r="A41"/>
  <c r="A45"/>
  <c r="A49"/>
  <c r="A53"/>
  <c r="E33"/>
  <c r="E29"/>
  <c r="E25"/>
  <c r="E21"/>
  <c r="D17"/>
  <c r="G28"/>
  <c r="G20"/>
  <c r="J75" i="48" l="1"/>
  <c r="J10" i="49" s="1"/>
  <c r="J76" i="48"/>
  <c r="J157" i="49" s="1"/>
  <c r="J266" i="50" s="1"/>
  <c r="J266" i="51" s="1"/>
  <c r="Z75" i="48"/>
  <c r="Z10" i="49" s="1"/>
  <c r="Z76" i="48"/>
  <c r="Z157" i="49" s="1"/>
  <c r="Z266" i="50" s="1"/>
  <c r="Z266" i="51" s="1"/>
  <c r="AH76" i="48"/>
  <c r="AH157" i="49" s="1"/>
  <c r="AH266" i="50" s="1"/>
  <c r="AH266" i="51" s="1"/>
  <c r="AH75" i="48"/>
  <c r="AH10" i="49" s="1"/>
  <c r="L75" i="48"/>
  <c r="L10" i="49" s="1"/>
  <c r="L76" i="48"/>
  <c r="L157" i="49" s="1"/>
  <c r="L266" i="50" s="1"/>
  <c r="L266" i="51" s="1"/>
  <c r="T75" i="48"/>
  <c r="T10" i="49" s="1"/>
  <c r="T76" i="48"/>
  <c r="T157" i="49" s="1"/>
  <c r="T266" i="50" s="1"/>
  <c r="T266" i="51" s="1"/>
  <c r="AB76" i="48"/>
  <c r="AB157" i="49" s="1"/>
  <c r="AB266" i="50" s="1"/>
  <c r="AB266" i="51" s="1"/>
  <c r="AB75" i="48"/>
  <c r="AB10" i="49" s="1"/>
  <c r="F72" i="48"/>
  <c r="AR76"/>
  <c r="AR157" i="49" s="1"/>
  <c r="AR266" i="50" s="1"/>
  <c r="AR266" i="51" s="1"/>
  <c r="AS153" i="49"/>
  <c r="AS155" s="1"/>
  <c r="AV153"/>
  <c r="AO258" i="51"/>
  <c r="AO264" s="1"/>
  <c r="AV258"/>
  <c r="AM257"/>
  <c r="AM264" s="1"/>
  <c r="R257"/>
  <c r="R264" s="1"/>
  <c r="AV258" i="50"/>
  <c r="AO258"/>
  <c r="AO264" s="1"/>
  <c r="R257"/>
  <c r="R264" s="1"/>
  <c r="AM257"/>
  <c r="AM264" s="1"/>
  <c r="O76" i="48"/>
  <c r="O157" i="49" s="1"/>
  <c r="O266" i="50" s="1"/>
  <c r="O266" i="51" s="1"/>
  <c r="O75" i="48"/>
  <c r="O10" i="49" s="1"/>
  <c r="W76" i="48"/>
  <c r="W75"/>
  <c r="W10" i="49" s="1"/>
  <c r="AE76" i="48"/>
  <c r="AE157" i="49" s="1"/>
  <c r="AE266" i="50" s="1"/>
  <c r="AE266" i="51" s="1"/>
  <c r="AE75" i="48"/>
  <c r="AE10" i="49" s="1"/>
  <c r="AU76" i="48"/>
  <c r="AU157" i="49" s="1"/>
  <c r="AU266" i="50" s="1"/>
  <c r="AU266" i="51" s="1"/>
  <c r="AU75" i="48"/>
  <c r="AU10" i="49" s="1"/>
  <c r="Q76" i="48"/>
  <c r="Q157" i="49" s="1"/>
  <c r="Q266" i="50" s="1"/>
  <c r="Q266" i="51" s="1"/>
  <c r="Q75" i="48"/>
  <c r="Q10" i="49" s="1"/>
  <c r="Y76" i="48"/>
  <c r="Y157" i="49" s="1"/>
  <c r="Y266" i="50" s="1"/>
  <c r="Y266" i="51" s="1"/>
  <c r="Y75" i="48"/>
  <c r="Y10" i="49" s="1"/>
  <c r="AG76" i="48"/>
  <c r="AG157" i="49" s="1"/>
  <c r="AG266" i="50" s="1"/>
  <c r="AG266" i="51" s="1"/>
  <c r="AG75" i="48"/>
  <c r="AG10" i="49" s="1"/>
  <c r="W157"/>
  <c r="W266" i="50" s="1"/>
  <c r="W266" i="51" s="1"/>
  <c r="N76" i="48"/>
  <c r="N157" i="49" s="1"/>
  <c r="N266" i="50" s="1"/>
  <c r="N266" i="51" s="1"/>
  <c r="N75" i="48"/>
  <c r="N10" i="49" s="1"/>
  <c r="V76" i="48"/>
  <c r="V157" i="49" s="1"/>
  <c r="V266" i="50" s="1"/>
  <c r="V266" i="51" s="1"/>
  <c r="V75" i="48"/>
  <c r="V10" i="49" s="1"/>
  <c r="AD75" i="48"/>
  <c r="AD10" i="49" s="1"/>
  <c r="AD156" s="1"/>
  <c r="AD10" i="50" s="1"/>
  <c r="AD76" i="48"/>
  <c r="AD157" i="49" s="1"/>
  <c r="AD266" i="50" s="1"/>
  <c r="AD266" i="51" s="1"/>
  <c r="AL76" i="48"/>
  <c r="AL157" i="49" s="1"/>
  <c r="AL266" i="50" s="1"/>
  <c r="AL266" i="51" s="1"/>
  <c r="F67" i="48"/>
  <c r="AT75"/>
  <c r="AT10" i="49" s="1"/>
  <c r="AT156" s="1"/>
  <c r="AT10" i="50" s="1"/>
  <c r="AT76" i="48"/>
  <c r="AT157" i="49" s="1"/>
  <c r="AT266" i="50" s="1"/>
  <c r="AT266" i="51" s="1"/>
  <c r="P75" i="48"/>
  <c r="P10" i="49" s="1"/>
  <c r="P156" s="1"/>
  <c r="P10" i="50" s="1"/>
  <c r="P76" i="48"/>
  <c r="P157" i="49" s="1"/>
  <c r="P266" i="50" s="1"/>
  <c r="P266" i="51" s="1"/>
  <c r="X76" i="48"/>
  <c r="X157" i="49" s="1"/>
  <c r="X266" i="50" s="1"/>
  <c r="X266" i="51" s="1"/>
  <c r="X75" i="48"/>
  <c r="X10" i="49" s="1"/>
  <c r="AF75" i="48"/>
  <c r="AF10" i="49" s="1"/>
  <c r="AF156" s="1"/>
  <c r="AF10" i="50" s="1"/>
  <c r="AF76" i="48"/>
  <c r="AF157" i="49" s="1"/>
  <c r="AF266" i="50" s="1"/>
  <c r="AF266" i="51" s="1"/>
  <c r="F68" i="48"/>
  <c r="AN76"/>
  <c r="AM148" i="49"/>
  <c r="AM155" s="1"/>
  <c r="R148"/>
  <c r="R155" s="1"/>
  <c r="F149"/>
  <c r="AN157"/>
  <c r="AN266" i="50" s="1"/>
  <c r="AN266" i="51" s="1"/>
  <c r="AS262"/>
  <c r="AS264" s="1"/>
  <c r="AV262"/>
  <c r="AV262" i="50"/>
  <c r="AS262"/>
  <c r="AS264" s="1"/>
  <c r="K76" i="48"/>
  <c r="K157" i="49" s="1"/>
  <c r="K266" i="50" s="1"/>
  <c r="K266" i="51" s="1"/>
  <c r="K75" i="48"/>
  <c r="K10" i="49" s="1"/>
  <c r="K156" s="1"/>
  <c r="K10" i="50" s="1"/>
  <c r="S76" i="48"/>
  <c r="S157" i="49" s="1"/>
  <c r="S266" i="50" s="1"/>
  <c r="S266" i="51" s="1"/>
  <c r="AA76" i="48"/>
  <c r="AA157" i="49" s="1"/>
  <c r="AA266" i="50" s="1"/>
  <c r="AA266" i="51" s="1"/>
  <c r="AA75" i="48"/>
  <c r="AA10" i="49" s="1"/>
  <c r="AI76" i="48"/>
  <c r="AI157" i="49" s="1"/>
  <c r="AI266" i="50" s="1"/>
  <c r="AI266" i="51" s="1"/>
  <c r="AI75" i="48"/>
  <c r="AI10" i="49" s="1"/>
  <c r="AI156" s="1"/>
  <c r="AI10" i="50" s="1"/>
  <c r="F71" i="48"/>
  <c r="AQ76"/>
  <c r="AQ157" i="49" s="1"/>
  <c r="AQ266" i="50" s="1"/>
  <c r="AQ266" i="51" s="1"/>
  <c r="M76" i="48"/>
  <c r="M157" i="49" s="1"/>
  <c r="M266" i="50" s="1"/>
  <c r="M266" i="51" s="1"/>
  <c r="M75" i="48"/>
  <c r="M10" i="49" s="1"/>
  <c r="U76" i="48"/>
  <c r="U157" i="49" s="1"/>
  <c r="U266" i="50" s="1"/>
  <c r="U266" i="51" s="1"/>
  <c r="U75" i="48"/>
  <c r="U10" i="49" s="1"/>
  <c r="AC76" i="48"/>
  <c r="AC157" i="49" s="1"/>
  <c r="AC266" i="50" s="1"/>
  <c r="AC266" i="51" s="1"/>
  <c r="AC75" i="48"/>
  <c r="AC10" i="49" s="1"/>
  <c r="AC156" s="1"/>
  <c r="AC10" i="50" s="1"/>
  <c r="AK76" i="48"/>
  <c r="AK157" i="49" s="1"/>
  <c r="AK266" i="50" s="1"/>
  <c r="AK266" i="51" s="1"/>
  <c r="F70" i="48"/>
  <c r="AW261" i="50"/>
  <c r="AP261"/>
  <c r="AP264" s="1"/>
  <c r="AJ260"/>
  <c r="AJ264" s="1"/>
  <c r="AW260"/>
  <c r="AP261" i="51"/>
  <c r="AP264" s="1"/>
  <c r="AW261"/>
  <c r="AJ260"/>
  <c r="AJ264" s="1"/>
  <c r="AW260"/>
  <c r="AW264" s="1"/>
  <c r="AP152" i="49"/>
  <c r="AP155" s="1"/>
  <c r="AW152"/>
  <c r="AJ151"/>
  <c r="AJ155" s="1"/>
  <c r="AW151"/>
  <c r="AW155" s="1"/>
  <c r="I21" i="47"/>
  <c r="H21"/>
  <c r="D81" i="44"/>
  <c r="D82" s="1"/>
  <c r="G98" i="42"/>
  <c r="H98"/>
  <c r="I13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E110"/>
  <c r="G77" i="43"/>
  <c r="H77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U156" i="49" l="1"/>
  <c r="U10" i="50" s="1"/>
  <c r="M156" i="49"/>
  <c r="M10" i="50" s="1"/>
  <c r="AA156" i="49"/>
  <c r="AA10" i="50" s="1"/>
  <c r="AV264"/>
  <c r="AW264"/>
  <c r="AV264" i="51"/>
  <c r="X156" i="49"/>
  <c r="X10" i="50" s="1"/>
  <c r="V156" i="49"/>
  <c r="V10" i="50" s="1"/>
  <c r="N156" i="49"/>
  <c r="N10" i="50" s="1"/>
  <c r="AV68" i="48"/>
  <c r="AO68"/>
  <c r="AO74" s="1"/>
  <c r="AM67"/>
  <c r="AM74" s="1"/>
  <c r="R67"/>
  <c r="R74" s="1"/>
  <c r="AS72"/>
  <c r="AS74" s="1"/>
  <c r="AV72"/>
  <c r="AG156" i="49"/>
  <c r="AG10" i="50" s="1"/>
  <c r="AG265" s="1"/>
  <c r="AG10" i="51" s="1"/>
  <c r="Y156" i="49"/>
  <c r="Y10" i="50" s="1"/>
  <c r="Y265" s="1"/>
  <c r="Y10" i="51" s="1"/>
  <c r="Q156" i="49"/>
  <c r="Q10" i="50" s="1"/>
  <c r="Q265" s="1"/>
  <c r="Q10" i="51" s="1"/>
  <c r="AU156" i="49"/>
  <c r="AU10" i="50" s="1"/>
  <c r="AU265" s="1"/>
  <c r="AU10" i="51" s="1"/>
  <c r="AE156" i="49"/>
  <c r="AE10" i="50" s="1"/>
  <c r="AE265" s="1"/>
  <c r="AE10" i="51" s="1"/>
  <c r="W156" i="49"/>
  <c r="W10" i="50" s="1"/>
  <c r="O156" i="49"/>
  <c r="O10" i="50" s="1"/>
  <c r="T156" i="49"/>
  <c r="T10" i="50" s="1"/>
  <c r="T265" s="1"/>
  <c r="T10" i="51" s="1"/>
  <c r="L156" i="49"/>
  <c r="L10" i="50" s="1"/>
  <c r="L265" s="1"/>
  <c r="L10" i="51" s="1"/>
  <c r="Z156" i="49"/>
  <c r="Z10" i="50" s="1"/>
  <c r="Z265" s="1"/>
  <c r="Z10" i="51" s="1"/>
  <c r="J156" i="49"/>
  <c r="J10" i="50" s="1"/>
  <c r="J265" s="1"/>
  <c r="J10" i="51" s="1"/>
  <c r="AW70" i="48"/>
  <c r="AJ70"/>
  <c r="AJ74" s="1"/>
  <c r="AW71"/>
  <c r="AP71"/>
  <c r="AP74" s="1"/>
  <c r="AV149" i="49"/>
  <c r="AV155" s="1"/>
  <c r="AO149"/>
  <c r="AO155" s="1"/>
  <c r="U265" i="50"/>
  <c r="U10" i="51" s="1"/>
  <c r="U265" s="1"/>
  <c r="M265" i="50"/>
  <c r="M10" i="51" s="1"/>
  <c r="M265" s="1"/>
  <c r="X265" i="50"/>
  <c r="X10" i="51" s="1"/>
  <c r="X265" s="1"/>
  <c r="AD265" i="50"/>
  <c r="AD10" i="51" s="1"/>
  <c r="AD265" s="1"/>
  <c r="AB156" i="49"/>
  <c r="AB10" i="50" s="1"/>
  <c r="AB265" s="1"/>
  <c r="AB10" i="51" s="1"/>
  <c r="AH156" i="49"/>
  <c r="AH10" i="50" s="1"/>
  <c r="AH265" s="1"/>
  <c r="AH10" i="51" s="1"/>
  <c r="H22" i="47"/>
  <c r="I22"/>
  <c r="I99" i="42"/>
  <c r="I77" i="43"/>
  <c r="I78" s="1"/>
  <c r="O265" i="50" l="1"/>
  <c r="O10" i="51" s="1"/>
  <c r="W265" i="50"/>
  <c r="W10" i="51" s="1"/>
  <c r="AF265" i="50"/>
  <c r="AF10" i="51" s="1"/>
  <c r="AF265" s="1"/>
  <c r="R76" i="48"/>
  <c r="R157" i="49" s="1"/>
  <c r="R266" i="50" s="1"/>
  <c r="R266" i="51" s="1"/>
  <c r="R75" i="48"/>
  <c r="R10" i="49" s="1"/>
  <c r="S75" i="48"/>
  <c r="S10" i="49" s="1"/>
  <c r="AO76" i="48"/>
  <c r="AO157" i="49" s="1"/>
  <c r="AO266" i="50" s="1"/>
  <c r="AO266" i="51" s="1"/>
  <c r="AO75" i="48"/>
  <c r="AO10" i="49" s="1"/>
  <c r="AN75" i="48"/>
  <c r="AN10" i="49" s="1"/>
  <c r="AC265" i="50"/>
  <c r="AC10" i="51" s="1"/>
  <c r="AC265" s="1"/>
  <c r="AW74" i="48"/>
  <c r="T265" i="51"/>
  <c r="Y265"/>
  <c r="N265" i="50"/>
  <c r="N10" i="51" s="1"/>
  <c r="AT265" i="50"/>
  <c r="AT10" i="51" s="1"/>
  <c r="AT265" s="1"/>
  <c r="AA265" i="50"/>
  <c r="AA10" i="51" s="1"/>
  <c r="AA265" s="1"/>
  <c r="AP76" i="48"/>
  <c r="AP157" i="49" s="1"/>
  <c r="AP266" i="50" s="1"/>
  <c r="AP266" i="51" s="1"/>
  <c r="AP75" i="48"/>
  <c r="AP10" i="49" s="1"/>
  <c r="AQ75" i="48"/>
  <c r="AQ10" i="49" s="1"/>
  <c r="AJ76" i="48"/>
  <c r="AJ157" i="49" s="1"/>
  <c r="AJ266" i="50" s="1"/>
  <c r="AJ266" i="51" s="1"/>
  <c r="AJ75" i="48"/>
  <c r="AJ10" i="49" s="1"/>
  <c r="AK75" i="48"/>
  <c r="AK10" i="49" s="1"/>
  <c r="AS76" i="48"/>
  <c r="AS157" i="49" s="1"/>
  <c r="AS266" i="50" s="1"/>
  <c r="AS266" i="51" s="1"/>
  <c r="AS75" i="48"/>
  <c r="AS10" i="49" s="1"/>
  <c r="AR75" i="48"/>
  <c r="AR10" i="49" s="1"/>
  <c r="AM75" i="48"/>
  <c r="AM10" i="49" s="1"/>
  <c r="AM76" i="48"/>
  <c r="AM157" i="49" s="1"/>
  <c r="AM266" i="50" s="1"/>
  <c r="AM266" i="51" s="1"/>
  <c r="AL75" i="48"/>
  <c r="AL10" i="49" s="1"/>
  <c r="AL156" s="1"/>
  <c r="AL10" i="50" s="1"/>
  <c r="L265" i="51"/>
  <c r="L271" s="1"/>
  <c r="AE265"/>
  <c r="V265" i="50"/>
  <c r="V10" i="51" s="1"/>
  <c r="P265" i="50"/>
  <c r="P10" i="51" s="1"/>
  <c r="P265" s="1"/>
  <c r="K265" i="50"/>
  <c r="K10" i="51" s="1"/>
  <c r="K265" s="1"/>
  <c r="AI265" i="50"/>
  <c r="AI10" i="51" s="1"/>
  <c r="AI265" s="1"/>
  <c r="AV74" i="48"/>
  <c r="I23" i="47"/>
  <c r="H23"/>
  <c r="V265" i="51" l="1"/>
  <c r="O265"/>
  <c r="N265"/>
  <c r="AN156" i="49"/>
  <c r="AN10" i="50" s="1"/>
  <c r="R156" i="49"/>
  <c r="R10" i="50" s="1"/>
  <c r="AG265" i="51"/>
  <c r="AS156" i="49"/>
  <c r="AS10" i="50" s="1"/>
  <c r="AK156" i="49"/>
  <c r="AK10" i="50" s="1"/>
  <c r="AP156" i="49"/>
  <c r="AP10" i="50" s="1"/>
  <c r="S156" i="49"/>
  <c r="S10" i="50" s="1"/>
  <c r="AW76" i="48"/>
  <c r="AW157" i="49" s="1"/>
  <c r="AW266" i="50" s="1"/>
  <c r="AW266" i="51" s="1"/>
  <c r="AW75" i="48"/>
  <c r="AW10" i="49" s="1"/>
  <c r="AM156"/>
  <c r="AM10" i="50" s="1"/>
  <c r="AM265" s="1"/>
  <c r="AM10" i="51" s="1"/>
  <c r="AU265"/>
  <c r="AB265"/>
  <c r="AO156" i="49"/>
  <c r="AO10" i="50" s="1"/>
  <c r="AO265" s="1"/>
  <c r="AO10" i="51" s="1"/>
  <c r="AV76" i="48"/>
  <c r="AV157" i="49" s="1"/>
  <c r="AV266" i="50" s="1"/>
  <c r="AV266" i="51" s="1"/>
  <c r="AV75" i="48"/>
  <c r="AV10" i="49" s="1"/>
  <c r="AV156" s="1"/>
  <c r="AV10" i="50" s="1"/>
  <c r="Q265" i="51"/>
  <c r="J265"/>
  <c r="AR156" i="49"/>
  <c r="AR10" i="50" s="1"/>
  <c r="AR265" s="1"/>
  <c r="AR10" i="51" s="1"/>
  <c r="AJ156" i="49"/>
  <c r="AJ10" i="50" s="1"/>
  <c r="AJ265" s="1"/>
  <c r="AJ10" i="51" s="1"/>
  <c r="AQ156" i="49"/>
  <c r="AQ10" i="50" s="1"/>
  <c r="AQ265" s="1"/>
  <c r="AQ10" i="51" s="1"/>
  <c r="W265"/>
  <c r="Z265"/>
  <c r="AH265"/>
  <c r="H24" i="47"/>
  <c r="I24"/>
  <c r="AN265" i="50" l="1"/>
  <c r="AN10" i="51" s="1"/>
  <c r="AN265" s="1"/>
  <c r="S265" i="50"/>
  <c r="S10" i="51" s="1"/>
  <c r="R265" i="50"/>
  <c r="R10" i="51" s="1"/>
  <c r="AP265" i="50"/>
  <c r="AP10" i="51" s="1"/>
  <c r="AP265" s="1"/>
  <c r="AS265" i="50"/>
  <c r="AS10" i="51" s="1"/>
  <c r="AS265" s="1"/>
  <c r="AL265" i="50"/>
  <c r="AL10" i="51" s="1"/>
  <c r="AL265" s="1"/>
  <c r="AK265" i="50"/>
  <c r="AK10" i="51" s="1"/>
  <c r="AK265" s="1"/>
  <c r="AW156" i="49"/>
  <c r="AW10" i="50" s="1"/>
  <c r="AW265" s="1"/>
  <c r="AW10" i="51" s="1"/>
  <c r="I25" i="47"/>
  <c r="H25"/>
  <c r="AR265" i="51" l="1"/>
  <c r="AM265"/>
  <c r="AO265"/>
  <c r="R265"/>
  <c r="S265"/>
  <c r="AV265" i="50"/>
  <c r="AV10" i="51" s="1"/>
  <c r="AV265" s="1"/>
  <c r="AQ265"/>
  <c r="AJ265"/>
  <c r="H26" i="47"/>
  <c r="I26"/>
  <c r="AW265" i="51" l="1"/>
  <c r="I27" i="47"/>
  <c r="H27"/>
  <c r="H28" s="1"/>
  <c r="H29" l="1"/>
  <c r="H30" s="1"/>
  <c r="I28"/>
  <c r="I29" s="1"/>
  <c r="H31" l="1"/>
  <c r="H32" s="1"/>
  <c r="I30"/>
  <c r="I31" s="1"/>
  <c r="I32" l="1"/>
</calcChain>
</file>

<file path=xl/sharedStrings.xml><?xml version="1.0" encoding="utf-8"?>
<sst xmlns="http://schemas.openxmlformats.org/spreadsheetml/2006/main" count="3904" uniqueCount="737">
  <si>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</si>
  <si>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</si>
  <si>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</si>
  <si>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</si>
  <si>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</si>
  <si>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</si>
  <si>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</si>
  <si>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</si>
  <si>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</si>
  <si>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</si>
  <si>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</si>
  <si>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</si>
  <si>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</si>
  <si>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</si>
  <si>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</si>
  <si>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</si>
  <si>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</si>
  <si>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</si>
  <si>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</si>
  <si>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</si>
  <si>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</si>
  <si>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</si>
  <si>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</si>
  <si>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</si>
  <si>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</si>
  <si>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</si>
  <si>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</si>
  <si>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</si>
  <si>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</si>
  <si>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</si>
  <si>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</si>
  <si>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</si>
  <si>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</si>
  <si>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</si>
  <si>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</si>
  <si>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</si>
  <si>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</si>
  <si>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</si>
  <si>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</si>
  <si>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</si>
  <si>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</si>
  <si>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</si>
  <si>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</si>
  <si>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</si>
  <si>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</si>
  <si>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</si>
  <si>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</si>
  <si>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</si>
  <si>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</si>
  <si>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</si>
  <si>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</si>
  <si>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</si>
  <si>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</si>
  <si>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</si>
  <si>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</si>
  <si>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</si>
  <si>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</si>
  <si>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</si>
  <si>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</si>
  <si>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</si>
  <si>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</si>
  <si>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</si>
  <si>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</si>
  <si>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</si>
  <si>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</si>
  <si>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</si>
  <si>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</si>
  <si>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</si>
  <si>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</si>
  <si>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</si>
  <si>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</si>
  <si>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</si>
  <si>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Cty Cổ Phần Xây Dựng Hiền Phúc</t>
  </si>
  <si>
    <t>BQL Dự Án Xây Dựng Dân Dụng &amp; Công Nghiệp Trà Vinh</t>
  </si>
  <si>
    <t>Tạm ứng tiền dự án</t>
  </si>
  <si>
    <t>HỢP ĐỒNG</t>
  </si>
  <si>
    <t>Cty CP Cơ Khí Kim Loại Xây Dựng Hoàng Kim</t>
  </si>
  <si>
    <t>Thanh toán tiền xây dựng</t>
  </si>
  <si>
    <t>Lãi vay KU 1402LDS201401630</t>
  </si>
  <si>
    <t>Cty TNHH Một Thành Viên Cấp Thoát Nước Trà Vinh</t>
  </si>
  <si>
    <t>Đá 0 x 4</t>
  </si>
  <si>
    <t>Cty TNHH Xây Dựng Thương Mại Hồng Rõ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</si>
  <si>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</si>
  <si>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</si>
  <si>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</si>
  <si>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</si>
  <si>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</si>
  <si>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</si>
  <si>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</si>
  <si>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</si>
  <si>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</si>
  <si>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</si>
  <si>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</si>
  <si>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</si>
  <si>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</si>
  <si>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</si>
  <si>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</si>
  <si>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</si>
  <si>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</si>
  <si>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</si>
  <si>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</si>
  <si>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</si>
  <si>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</si>
  <si>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</si>
  <si>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</si>
  <si>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</si>
  <si>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</si>
  <si>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</si>
  <si>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</si>
  <si>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</si>
  <si>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</si>
  <si>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</si>
  <si>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</si>
  <si>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</si>
  <si>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</si>
  <si>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</si>
  <si>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</si>
  <si>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</si>
  <si>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</si>
  <si>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</si>
  <si>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</si>
  <si>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</si>
  <si>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</si>
  <si>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</si>
  <si>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</si>
  <si>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</si>
  <si>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</si>
  <si>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</si>
  <si>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</si>
  <si>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</si>
  <si>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</si>
  <si>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</si>
  <si>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</si>
  <si>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</si>
  <si>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</si>
  <si>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</si>
  <si>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</si>
  <si>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</si>
  <si>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</si>
  <si>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</si>
  <si>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</si>
  <si>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</si>
  <si>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</si>
  <si>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</si>
  <si>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</si>
  <si>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</si>
  <si>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</si>
  <si>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</si>
  <si>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</si>
  <si>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</si>
  <si>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</si>
  <si>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</si>
  <si>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</si>
  <si>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</si>
  <si>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</si>
  <si>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</si>
  <si>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</si>
  <si>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</si>
  <si>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</si>
  <si>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</si>
  <si>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</si>
  <si>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</si>
  <si>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</si>
  <si>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</si>
  <si>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</si>
  <si>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</si>
  <si>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</si>
  <si>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</si>
  <si>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</si>
  <si>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</si>
  <si>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</si>
  <si>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</si>
  <si>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</si>
  <si>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</si>
  <si>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</si>
  <si>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</si>
  <si>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</si>
  <si>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</si>
  <si>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</si>
  <si>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</si>
  <si>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</si>
  <si>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</si>
  <si>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</si>
  <si>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</si>
  <si>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</si>
  <si>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</si>
  <si>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</si>
  <si>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</si>
  <si>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</si>
  <si>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</si>
  <si>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</si>
  <si>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</si>
  <si>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</si>
  <si>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</si>
  <si>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</si>
  <si>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</si>
  <si>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</si>
  <si>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</si>
  <si>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</si>
  <si>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</si>
  <si>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</si>
  <si>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</si>
  <si>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</si>
  <si>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</si>
  <si>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</si>
  <si>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</si>
  <si>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</si>
  <si>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</si>
  <si>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</si>
  <si>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</si>
  <si>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</si>
  <si>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</si>
  <si>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</si>
  <si>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</si>
  <si>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</si>
  <si>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</si>
  <si>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</si>
  <si>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</si>
  <si>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</si>
  <si>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</si>
  <si>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</si>
  <si>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</si>
  <si>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</si>
  <si>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</si>
  <si>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</si>
  <si>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</si>
  <si>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</si>
  <si>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</si>
  <si>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</si>
  <si>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</si>
  <si>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</si>
  <si>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</si>
  <si>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</si>
  <si>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</si>
  <si>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</si>
  <si>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</si>
  <si>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</si>
  <si>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</si>
  <si>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</si>
  <si>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</si>
  <si>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</si>
  <si>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</si>
  <si>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</si>
  <si>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</si>
  <si>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</si>
  <si>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</si>
  <si>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</si>
  <si>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</si>
  <si>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</si>
  <si>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</si>
  <si>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</si>
  <si>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</si>
  <si>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</si>
  <si>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</si>
  <si>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</si>
  <si>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</si>
  <si>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</si>
  <si>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</si>
  <si>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</si>
  <si>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</si>
  <si>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</si>
  <si>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</si>
  <si>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</si>
  <si>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</si>
  <si>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</si>
  <si>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</si>
  <si>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</si>
  <si>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</si>
  <si>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</si>
  <si>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</si>
  <si>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</si>
  <si>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</si>
  <si>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</si>
  <si>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</si>
  <si>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</si>
  <si>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</si>
  <si>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</si>
  <si>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</si>
  <si>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</si>
  <si>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</si>
  <si>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</si>
  <si>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</si>
  <si>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</si>
  <si>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</si>
  <si>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</si>
  <si>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</si>
  <si>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</si>
  <si>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</si>
  <si>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</si>
  <si>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</si>
  <si>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</si>
  <si>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</si>
  <si>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</si>
  <si>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</si>
  <si>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</si>
  <si>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</si>
  <si>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</si>
  <si>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</si>
  <si>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Đá 1 x 2</t>
  </si>
  <si>
    <t>Cát</t>
  </si>
  <si>
    <t>Đá 4 x 6</t>
  </si>
  <si>
    <t>Xi măng Hà Tiên PC40</t>
  </si>
  <si>
    <t>Gạch thẻ</t>
  </si>
  <si>
    <t>Sắt 10</t>
  </si>
  <si>
    <t>Kẽm</t>
  </si>
  <si>
    <t>VAT vật liệu xây dựng</t>
  </si>
  <si>
    <t>0000413</t>
  </si>
  <si>
    <t xml:space="preserve">Cát </t>
  </si>
  <si>
    <t>Gạch ống</t>
  </si>
  <si>
    <t>Sắt 06</t>
  </si>
  <si>
    <t>Sắt 08</t>
  </si>
  <si>
    <t>Lưới B40</t>
  </si>
  <si>
    <t>Xi măng trắng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</si>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</sst>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8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indexed="61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3" fontId="22" fillId="21" borderId="2"/>
    <xf numFmtId="0" fontId="7" fillId="22" borderId="3" applyNumberFormat="0" applyAlignment="0" applyProtection="0"/>
    <xf numFmtId="43" fontId="2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9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4" fillId="0" borderId="11" applyNumberFormat="0" applyFill="0" applyAlignment="0" applyProtection="0"/>
    <xf numFmtId="170" fontId="26" fillId="0" borderId="12"/>
    <xf numFmtId="0" fontId="15" fillId="23" borderId="0" applyNumberFormat="0" applyBorder="0" applyAlignment="0" applyProtection="0"/>
    <xf numFmtId="0" fontId="2" fillId="0" borderId="0"/>
    <xf numFmtId="0" fontId="25" fillId="0" borderId="0"/>
    <xf numFmtId="0" fontId="2" fillId="0" borderId="0"/>
    <xf numFmtId="0" fontId="36" fillId="0" borderId="0"/>
    <xf numFmtId="0" fontId="3" fillId="24" borderId="13" applyNumberFormat="0" applyFont="0" applyAlignment="0" applyProtection="0"/>
    <xf numFmtId="0" fontId="16" fillId="20" borderId="14" applyNumberFormat="0" applyAlignment="0" applyProtection="0"/>
    <xf numFmtId="0" fontId="27" fillId="0" borderId="0">
      <alignment horizontal="centerContinuous"/>
    </xf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6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6" fillId="0" borderId="0"/>
    <xf numFmtId="0" fontId="46" fillId="0" borderId="0">
      <alignment horizontal="center"/>
    </xf>
    <xf numFmtId="0" fontId="54" fillId="0" borderId="0"/>
    <xf numFmtId="0" fontId="2" fillId="0" borderId="0"/>
    <xf numFmtId="0" fontId="60" fillId="0" borderId="0" applyNumberFormat="0" applyFill="0" applyBorder="0" applyAlignment="0" applyProtection="0">
      <alignment vertical="top"/>
      <protection locked="0"/>
    </xf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5" fillId="0" borderId="0"/>
    <xf numFmtId="0" fontId="1" fillId="0" borderId="0"/>
    <xf numFmtId="0" fontId="2" fillId="0" borderId="0"/>
    <xf numFmtId="171" fontId="2" fillId="0" borderId="0" applyFont="0" applyFill="0" applyBorder="0" applyAlignment="0" applyProtection="0"/>
    <xf numFmtId="0" fontId="2" fillId="0" borderId="0"/>
    <xf numFmtId="0" fontId="2" fillId="0" borderId="0"/>
  </cellStyleXfs>
  <cellXfs count="611">
    <xf numFmtId="0" fontId="0" fillId="0" borderId="0" xfId="0"/>
    <xf numFmtId="0" fontId="32" fillId="0" borderId="0" xfId="54" applyFont="1" applyAlignment="1">
      <alignment horizontal="left" vertical="center"/>
    </xf>
    <xf numFmtId="164" fontId="35" fillId="0" borderId="0" xfId="54" applyNumberFormat="1" applyFont="1" applyAlignment="1">
      <alignment vertical="center" wrapText="1"/>
    </xf>
    <xf numFmtId="164" fontId="32" fillId="0" borderId="0" xfId="54" applyNumberFormat="1" applyFont="1" applyAlignment="1">
      <alignment horizontal="center" vertical="center"/>
    </xf>
    <xf numFmtId="0" fontId="32" fillId="0" borderId="0" xfId="52" applyFont="1" applyAlignment="1">
      <alignment horizontal="left" vertical="center"/>
    </xf>
    <xf numFmtId="0" fontId="32" fillId="0" borderId="0" xfId="52" applyFont="1" applyAlignment="1">
      <alignment vertical="center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3" fontId="39" fillId="0" borderId="16" xfId="46" applyFont="1" applyBorder="1" applyAlignment="1">
      <alignment vertical="center"/>
    </xf>
    <xf numFmtId="164" fontId="39" fillId="0" borderId="16" xfId="29" applyNumberFormat="1" applyFont="1" applyBorder="1" applyAlignment="1">
      <alignment vertical="center"/>
    </xf>
    <xf numFmtId="14" fontId="33" fillId="0" borderId="22" xfId="55" applyNumberFormat="1" applyFont="1" applyBorder="1" applyAlignment="1">
      <alignment horizontal="center" vertical="center" wrapText="1"/>
    </xf>
    <xf numFmtId="0" fontId="25" fillId="0" borderId="0" xfId="53" applyAlignment="1">
      <alignment vertical="center"/>
    </xf>
    <xf numFmtId="0" fontId="33" fillId="0" borderId="0" xfId="53" applyFont="1" applyAlignment="1">
      <alignment vertical="center"/>
    </xf>
    <xf numFmtId="0" fontId="39" fillId="0" borderId="0" xfId="53" applyFont="1" applyAlignment="1">
      <alignment vertical="center"/>
    </xf>
    <xf numFmtId="0" fontId="40" fillId="0" borderId="0" xfId="53" applyFont="1" applyAlignment="1">
      <alignment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25" fillId="0" borderId="0" xfId="29" applyNumberFormat="1" applyFont="1" applyAlignment="1">
      <alignment vertical="center"/>
    </xf>
    <xf numFmtId="164" fontId="39" fillId="0" borderId="0" xfId="29" applyNumberFormat="1" applyFont="1" applyAlignment="1">
      <alignment vertical="center"/>
    </xf>
    <xf numFmtId="164" fontId="33" fillId="0" borderId="0" xfId="29" applyNumberFormat="1" applyFont="1" applyAlignment="1">
      <alignment vertical="center"/>
    </xf>
    <xf numFmtId="164" fontId="40" fillId="0" borderId="0" xfId="29" applyNumberFormat="1" applyFont="1" applyAlignment="1">
      <alignment vertical="center"/>
    </xf>
    <xf numFmtId="164" fontId="33" fillId="21" borderId="0" xfId="29" applyNumberFormat="1" applyFont="1" applyFill="1" applyAlignment="1">
      <alignment vertical="center"/>
    </xf>
    <xf numFmtId="164" fontId="35" fillId="0" borderId="0" xfId="54" applyNumberFormat="1" applyFont="1" applyAlignment="1">
      <alignment horizontal="center" vertical="center" wrapText="1"/>
    </xf>
    <xf numFmtId="164" fontId="32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0" fontId="33" fillId="0" borderId="0" xfId="52" applyFont="1" applyAlignment="1">
      <alignment horizontal="center" vertical="center"/>
    </xf>
    <xf numFmtId="0" fontId="33" fillId="0" borderId="0" xfId="52" applyFont="1" applyAlignment="1">
      <alignment horizontal="right" vertical="center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64" fontId="33" fillId="0" borderId="22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23" fillId="0" borderId="0" xfId="0" applyFont="1"/>
    <xf numFmtId="0" fontId="33" fillId="0" borderId="2" xfId="52" applyFont="1" applyBorder="1" applyAlignment="1">
      <alignment horizontal="center" vertical="center" wrapText="1" shrinkToFit="1"/>
    </xf>
    <xf numFmtId="0" fontId="22" fillId="0" borderId="0" xfId="73" applyFont="1"/>
    <xf numFmtId="164" fontId="25" fillId="0" borderId="0" xfId="74" applyNumberFormat="1" applyFont="1"/>
    <xf numFmtId="0" fontId="25" fillId="0" borderId="0" xfId="73"/>
    <xf numFmtId="0" fontId="27" fillId="0" borderId="0" xfId="58">
      <alignment horizontal="centerContinuous"/>
    </xf>
    <xf numFmtId="164" fontId="27" fillId="0" borderId="0" xfId="74" applyNumberFormat="1" applyFont="1" applyAlignment="1">
      <alignment horizontal="centerContinuous"/>
    </xf>
    <xf numFmtId="0" fontId="27" fillId="0" borderId="0" xfId="58" applyFont="1">
      <alignment horizontal="centerContinuous"/>
    </xf>
    <xf numFmtId="0" fontId="22" fillId="21" borderId="17" xfId="75" applyBorder="1">
      <alignment horizontal="centerContinuous" vertical="center" wrapText="1"/>
    </xf>
    <xf numFmtId="164" fontId="22" fillId="21" borderId="2" xfId="74" applyNumberFormat="1" applyFont="1" applyFill="1" applyBorder="1" applyAlignment="1">
      <alignment horizontal="centerContinuous" vertical="center" wrapText="1"/>
    </xf>
    <xf numFmtId="0" fontId="22" fillId="21" borderId="2" xfId="75">
      <alignment horizontal="centerContinuous" vertical="center" wrapText="1"/>
    </xf>
    <xf numFmtId="0" fontId="22" fillId="21" borderId="18" xfId="75" applyBorder="1">
      <alignment horizontal="centerContinuous" vertical="center" wrapText="1"/>
    </xf>
    <xf numFmtId="164" fontId="42" fillId="0" borderId="25" xfId="74" quotePrefix="1" applyNumberFormat="1" applyFont="1" applyBorder="1" applyAlignment="1">
      <alignment horizontal="center"/>
    </xf>
    <xf numFmtId="164" fontId="43" fillId="0" borderId="25" xfId="74" applyNumberFormat="1" applyFont="1" applyBorder="1" applyAlignment="1">
      <alignment horizontal="center"/>
    </xf>
    <xf numFmtId="164" fontId="42" fillId="0" borderId="25" xfId="74" applyNumberFormat="1" applyFont="1" applyBorder="1"/>
    <xf numFmtId="164" fontId="42" fillId="0" borderId="27" xfId="74" applyNumberFormat="1" applyFont="1" applyBorder="1"/>
    <xf numFmtId="164" fontId="25" fillId="0" borderId="0" xfId="74" applyNumberFormat="1" applyFont="1" applyFill="1"/>
    <xf numFmtId="164" fontId="22" fillId="0" borderId="10" xfId="74" applyNumberFormat="1" applyFont="1" applyBorder="1" applyAlignment="1">
      <alignment horizontal="left"/>
    </xf>
    <xf numFmtId="164" fontId="41" fillId="0" borderId="10" xfId="74" applyNumberFormat="1" applyFont="1" applyBorder="1" applyAlignment="1">
      <alignment horizontal="left"/>
    </xf>
    <xf numFmtId="164" fontId="22" fillId="0" borderId="10" xfId="74" applyNumberFormat="1" applyFont="1" applyBorder="1"/>
    <xf numFmtId="164" fontId="42" fillId="0" borderId="25" xfId="74" applyNumberFormat="1" applyFont="1" applyBorder="1" applyAlignment="1">
      <alignment horizontal="center"/>
    </xf>
    <xf numFmtId="164" fontId="22" fillId="0" borderId="10" xfId="74" quotePrefix="1" applyNumberFormat="1" applyFont="1" applyBorder="1" applyAlignment="1">
      <alignment horizontal="left"/>
    </xf>
    <xf numFmtId="164" fontId="25" fillId="0" borderId="28" xfId="74" applyNumberFormat="1" applyFont="1" applyBorder="1"/>
    <xf numFmtId="164" fontId="25" fillId="0" borderId="28" xfId="74" quotePrefix="1" applyNumberFormat="1" applyFont="1" applyBorder="1" applyAlignment="1">
      <alignment horizontal="right"/>
    </xf>
    <xf numFmtId="164" fontId="34" fillId="0" borderId="28" xfId="74" applyNumberFormat="1" applyFont="1" applyBorder="1" applyAlignment="1">
      <alignment horizontal="right"/>
    </xf>
    <xf numFmtId="164" fontId="22" fillId="0" borderId="2" xfId="74" applyNumberFormat="1" applyFont="1" applyBorder="1"/>
    <xf numFmtId="3" fontId="25" fillId="0" borderId="0" xfId="73" applyNumberFormat="1"/>
    <xf numFmtId="164" fontId="25" fillId="0" borderId="0" xfId="73" applyNumberFormat="1"/>
    <xf numFmtId="0" fontId="25" fillId="0" borderId="0" xfId="73" applyBorder="1"/>
    <xf numFmtId="0" fontId="33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3" fillId="0" borderId="0" xfId="76" applyNumberFormat="1" applyFont="1" applyFill="1" applyAlignment="1">
      <alignment horizontal="center" vertical="center"/>
    </xf>
    <xf numFmtId="1" fontId="33" fillId="0" borderId="0" xfId="76" applyNumberFormat="1" applyFont="1" applyFill="1" applyAlignment="1">
      <alignment horizontal="center" vertical="center" wrapText="1"/>
    </xf>
    <xf numFmtId="0" fontId="33" fillId="0" borderId="16" xfId="77" applyNumberFormat="1" applyFont="1" applyFill="1" applyBorder="1" applyAlignment="1">
      <alignment horizontal="center" vertical="center"/>
    </xf>
    <xf numFmtId="14" fontId="33" fillId="0" borderId="16" xfId="76" applyNumberFormat="1" applyFont="1" applyFill="1" applyBorder="1" applyAlignment="1">
      <alignment horizontal="center" vertical="center"/>
    </xf>
    <xf numFmtId="164" fontId="33" fillId="0" borderId="16" xfId="77" applyNumberFormat="1" applyFont="1" applyFill="1" applyBorder="1" applyAlignment="1">
      <alignment vertical="center"/>
    </xf>
    <xf numFmtId="0" fontId="33" fillId="0" borderId="16" xfId="76" quotePrefix="1" applyNumberFormat="1" applyFont="1" applyFill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76" applyNumberFormat="1" applyFont="1" applyFill="1" applyBorder="1" applyAlignment="1">
      <alignment horizontal="center" vertical="center"/>
    </xf>
    <xf numFmtId="1" fontId="33" fillId="0" borderId="16" xfId="76" quotePrefix="1" applyNumberFormat="1" applyFont="1" applyFill="1" applyBorder="1" applyAlignment="1">
      <alignment horizontal="center" vertical="center"/>
    </xf>
    <xf numFmtId="164" fontId="47" fillId="0" borderId="16" xfId="76" applyNumberFormat="1" applyFont="1" applyFill="1" applyBorder="1" applyAlignment="1">
      <alignment horizontal="left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0" xfId="76" applyFont="1" applyFill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0" xfId="76" applyFont="1" applyFill="1" applyAlignment="1">
      <alignment horizontal="center" vertical="center"/>
    </xf>
    <xf numFmtId="14" fontId="33" fillId="0" borderId="16" xfId="77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49" fontId="33" fillId="0" borderId="0" xfId="76" applyNumberFormat="1" applyFont="1" applyFill="1" applyAlignment="1">
      <alignment horizontal="center" vertical="center"/>
    </xf>
    <xf numFmtId="49" fontId="47" fillId="0" borderId="16" xfId="76" applyNumberFormat="1" applyFont="1" applyFill="1" applyBorder="1" applyAlignment="1">
      <alignment horizontal="left" vertical="center"/>
    </xf>
    <xf numFmtId="49" fontId="33" fillId="0" borderId="16" xfId="76" applyNumberFormat="1" applyFont="1" applyFill="1" applyBorder="1" applyAlignment="1">
      <alignment horizontal="left" vertical="center"/>
    </xf>
    <xf numFmtId="49" fontId="33" fillId="0" borderId="16" xfId="76" quotePrefix="1" applyNumberFormat="1" applyFont="1" applyFill="1" applyBorder="1" applyAlignment="1">
      <alignment horizontal="left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 wrapText="1"/>
    </xf>
    <xf numFmtId="0" fontId="33" fillId="0" borderId="22" xfId="55" applyNumberFormat="1" applyFont="1" applyBorder="1" applyAlignment="1">
      <alignment horizontal="left" vertical="center" wrapText="1"/>
    </xf>
    <xf numFmtId="0" fontId="33" fillId="0" borderId="22" xfId="55" applyNumberFormat="1" applyFont="1" applyBorder="1" applyAlignment="1">
      <alignment horizontal="center" vertical="center" wrapText="1"/>
    </xf>
    <xf numFmtId="164" fontId="33" fillId="0" borderId="2" xfId="29" applyNumberFormat="1" applyFont="1" applyBorder="1" applyAlignment="1">
      <alignment vertical="center"/>
    </xf>
    <xf numFmtId="0" fontId="48" fillId="0" borderId="16" xfId="77" applyNumberFormat="1" applyFont="1" applyFill="1" applyBorder="1" applyAlignment="1">
      <alignment horizontal="center" vertical="center"/>
    </xf>
    <xf numFmtId="14" fontId="48" fillId="0" borderId="16" xfId="76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49" fontId="48" fillId="0" borderId="16" xfId="76" applyNumberFormat="1" applyFont="1" applyFill="1" applyBorder="1" applyAlignment="1">
      <alignment horizontal="left" vertical="center"/>
    </xf>
    <xf numFmtId="164" fontId="48" fillId="0" borderId="16" xfId="77" applyNumberFormat="1" applyFont="1" applyFill="1" applyBorder="1" applyAlignment="1">
      <alignment vertical="center"/>
    </xf>
    <xf numFmtId="0" fontId="48" fillId="0" borderId="16" xfId="76" quotePrefix="1" applyNumberFormat="1" applyFont="1" applyFill="1" applyBorder="1" applyAlignment="1">
      <alignment horizontal="center" vertical="center"/>
    </xf>
    <xf numFmtId="0" fontId="49" fillId="0" borderId="0" xfId="0" applyFont="1" applyAlignment="1"/>
    <xf numFmtId="0" fontId="50" fillId="0" borderId="16" xfId="76" quotePrefix="1" applyNumberFormat="1" applyFont="1" applyFill="1" applyBorder="1" applyAlignment="1">
      <alignment horizontal="center" vertical="center"/>
    </xf>
    <xf numFmtId="14" fontId="33" fillId="0" borderId="16" xfId="76" quotePrefix="1" applyNumberFormat="1" applyFont="1" applyFill="1" applyBorder="1" applyAlignment="1">
      <alignment horizontal="center" vertical="center"/>
    </xf>
    <xf numFmtId="164" fontId="22" fillId="0" borderId="28" xfId="74" applyNumberFormat="1" applyFont="1" applyBorder="1"/>
    <xf numFmtId="164" fontId="22" fillId="0" borderId="29" xfId="74" applyNumberFormat="1" applyFont="1" applyBorder="1"/>
    <xf numFmtId="1" fontId="48" fillId="0" borderId="16" xfId="76" quotePrefix="1" applyNumberFormat="1" applyFont="1" applyFill="1" applyBorder="1" applyAlignment="1">
      <alignment horizontal="center" vertical="center"/>
    </xf>
    <xf numFmtId="49" fontId="48" fillId="0" borderId="16" xfId="76" quotePrefix="1" applyNumberFormat="1" applyFont="1" applyFill="1" applyBorder="1" applyAlignment="1">
      <alignment horizontal="left" vertical="center"/>
    </xf>
    <xf numFmtId="164" fontId="25" fillId="0" borderId="0" xfId="53" applyNumberFormat="1" applyAlignment="1">
      <alignment vertical="center"/>
    </xf>
    <xf numFmtId="0" fontId="38" fillId="21" borderId="20" xfId="34" applyFont="1" applyBorder="1" applyAlignment="1">
      <alignment horizontal="center" vertical="center" wrapText="1"/>
    </xf>
    <xf numFmtId="164" fontId="33" fillId="0" borderId="22" xfId="29" applyNumberFormat="1" applyFont="1" applyBorder="1" applyAlignment="1">
      <alignment horizontal="center" vertical="center"/>
    </xf>
    <xf numFmtId="0" fontId="49" fillId="0" borderId="0" xfId="0" applyFont="1"/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3" fillId="0" borderId="16" xfId="76" applyNumberFormat="1" applyFont="1" applyFill="1" applyBorder="1" applyAlignment="1">
      <alignment horizontal="left" vertical="center" wrapText="1"/>
    </xf>
    <xf numFmtId="0" fontId="50" fillId="0" borderId="16" xfId="77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49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0" fontId="51" fillId="0" borderId="0" xfId="0" applyFont="1"/>
    <xf numFmtId="164" fontId="33" fillId="0" borderId="22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4" fillId="0" borderId="0" xfId="77" applyFont="1" applyFill="1" applyBorder="1" applyAlignment="1" applyProtection="1">
      <alignment horizontal="justify" vertical="center"/>
      <protection hidden="1"/>
    </xf>
    <xf numFmtId="0" fontId="32" fillId="0" borderId="0" xfId="77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32" fillId="0" borderId="0" xfId="79" applyNumberFormat="1" applyFont="1" applyFill="1" applyBorder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14" fontId="32" fillId="0" borderId="0" xfId="77" applyNumberFormat="1" applyFont="1" applyFill="1" applyBorder="1" applyAlignment="1" applyProtection="1">
      <alignment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0" fontId="34" fillId="0" borderId="0" xfId="80" applyFont="1" applyAlignment="1" applyProtection="1">
      <alignment horizontal="center"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10" fontId="32" fillId="0" borderId="0" xfId="79" applyNumberFormat="1" applyFont="1" applyFill="1" applyBorder="1" applyAlignment="1" applyProtection="1">
      <alignment vertical="center"/>
      <protection hidden="1"/>
    </xf>
    <xf numFmtId="171" fontId="59" fillId="0" borderId="0" xfId="77" applyNumberFormat="1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57" fillId="0" borderId="0" xfId="77" applyFont="1" applyFill="1" applyBorder="1" applyAlignment="1" applyProtection="1">
      <alignment horizontal="center" vertical="center"/>
      <protection hidden="1"/>
    </xf>
    <xf numFmtId="10" fontId="61" fillId="0" borderId="0" xfId="81" applyNumberFormat="1" applyFont="1" applyFill="1" applyBorder="1" applyAlignment="1" applyProtection="1">
      <alignment horizontal="center" vertical="center"/>
      <protection hidden="1"/>
    </xf>
    <xf numFmtId="0" fontId="32" fillId="0" borderId="0" xfId="77" applyFont="1" applyFill="1" applyBorder="1" applyAlignment="1" applyProtection="1">
      <alignment vertical="center"/>
      <protection locked="0" hidden="1"/>
    </xf>
    <xf numFmtId="0" fontId="33" fillId="0" borderId="0" xfId="80" applyFont="1" applyAlignment="1" applyProtection="1">
      <alignment horizontal="center" vertical="center"/>
      <protection hidden="1"/>
    </xf>
    <xf numFmtId="0" fontId="62" fillId="0" borderId="0" xfId="77" applyFont="1" applyFill="1" applyBorder="1" applyAlignment="1" applyProtection="1">
      <alignment horizontal="left" vertical="center"/>
      <protection hidden="1"/>
    </xf>
    <xf numFmtId="0" fontId="62" fillId="0" borderId="0" xfId="77" applyFont="1" applyFill="1" applyBorder="1" applyAlignment="1" applyProtection="1">
      <alignment horizontal="justify" vertical="center"/>
      <protection hidden="1"/>
    </xf>
    <xf numFmtId="0" fontId="62" fillId="0" borderId="0" xfId="77" applyFont="1" applyFill="1" applyBorder="1" applyAlignment="1" applyProtection="1">
      <alignment vertical="center"/>
      <protection hidden="1"/>
    </xf>
    <xf numFmtId="171" fontId="63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62" fillId="0" borderId="0" xfId="74" applyNumberFormat="1" applyFont="1" applyFill="1" applyBorder="1" applyAlignment="1" applyProtection="1">
      <alignment vertical="center"/>
      <protection hidden="1"/>
    </xf>
    <xf numFmtId="10" fontId="62" fillId="0" borderId="0" xfId="79" applyNumberFormat="1" applyFont="1" applyFill="1" applyBorder="1" applyAlignment="1" applyProtection="1">
      <alignment vertical="center"/>
      <protection hidden="1"/>
    </xf>
    <xf numFmtId="49" fontId="6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64" fillId="0" borderId="0" xfId="77" applyNumberFormat="1" applyFont="1" applyFill="1" applyBorder="1" applyAlignment="1" applyProtection="1">
      <alignment vertical="center"/>
      <protection hidden="1"/>
    </xf>
    <xf numFmtId="0" fontId="64" fillId="0" borderId="0" xfId="77" applyFont="1" applyFill="1" applyBorder="1" applyAlignment="1" applyProtection="1">
      <alignment horizontal="left" vertical="center"/>
      <protection hidden="1"/>
    </xf>
    <xf numFmtId="0" fontId="64" fillId="0" borderId="0" xfId="77" applyNumberFormat="1" applyFont="1" applyFill="1" applyBorder="1" applyAlignment="1" applyProtection="1">
      <alignment horizontal="left" vertical="center"/>
      <protection hidden="1"/>
    </xf>
    <xf numFmtId="10" fontId="62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2" fillId="0" borderId="0" xfId="77" applyFont="1" applyFill="1" applyBorder="1" applyAlignment="1" applyProtection="1">
      <alignment horizontal="left" vertical="center"/>
      <protection hidden="1"/>
    </xf>
    <xf numFmtId="10" fontId="32" fillId="0" borderId="0" xfId="77" applyNumberFormat="1" applyFont="1" applyFill="1" applyBorder="1" applyAlignment="1" applyProtection="1">
      <alignment vertical="center"/>
      <protection hidden="1"/>
    </xf>
    <xf numFmtId="164" fontId="35" fillId="0" borderId="0" xfId="74" applyNumberFormat="1" applyFont="1" applyFill="1" applyBorder="1" applyAlignment="1" applyProtection="1">
      <alignment vertical="center"/>
      <protection hidden="1"/>
    </xf>
    <xf numFmtId="37" fontId="32" fillId="0" borderId="0" xfId="79" applyNumberFormat="1" applyFont="1" applyFill="1" applyBorder="1" applyAlignment="1" applyProtection="1">
      <alignment vertical="center"/>
      <protection hidden="1"/>
    </xf>
    <xf numFmtId="172" fontId="59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center"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172" fontId="35" fillId="0" borderId="0" xfId="77" applyNumberFormat="1" applyFont="1" applyFill="1" applyBorder="1" applyAlignment="1" applyProtection="1">
      <alignment horizontal="center" vertical="center"/>
      <protection hidden="1"/>
    </xf>
    <xf numFmtId="172" fontId="35" fillId="0" borderId="0" xfId="77" applyNumberFormat="1" applyFont="1" applyFill="1" applyBorder="1" applyAlignment="1" applyProtection="1">
      <alignment vertical="center"/>
      <protection hidden="1"/>
    </xf>
    <xf numFmtId="0" fontId="32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/>
    <xf numFmtId="0" fontId="35" fillId="26" borderId="2" xfId="77" applyFont="1" applyFill="1" applyBorder="1" applyAlignment="1" applyProtection="1">
      <alignment vertical="center"/>
      <protection locked="0" hidden="1"/>
    </xf>
    <xf numFmtId="0" fontId="35" fillId="27" borderId="2" xfId="77" applyFont="1" applyFill="1" applyBorder="1" applyAlignment="1" applyProtection="1">
      <alignment vertical="center"/>
      <protection locked="0" hidden="1"/>
    </xf>
    <xf numFmtId="0" fontId="41" fillId="0" borderId="0" xfId="77" applyFont="1" applyFill="1" applyBorder="1" applyAlignment="1" applyProtection="1">
      <alignment vertical="center"/>
      <protection locked="0" hidden="1"/>
    </xf>
    <xf numFmtId="0" fontId="35" fillId="28" borderId="2" xfId="77" applyNumberFormat="1" applyFont="1" applyFill="1" applyBorder="1" applyAlignment="1" applyProtection="1">
      <alignment vertical="center"/>
      <protection locked="0" hidden="1"/>
    </xf>
    <xf numFmtId="164" fontId="33" fillId="0" borderId="22" xfId="76" applyNumberFormat="1" applyFont="1" applyFill="1" applyBorder="1" applyAlignment="1">
      <alignment horizontal="left" vertical="center"/>
    </xf>
    <xf numFmtId="0" fontId="33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3" fillId="0" borderId="0" xfId="0" applyFont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16" xfId="0" applyFont="1" applyBorder="1" applyAlignment="1">
      <alignment horizontal="center"/>
    </xf>
    <xf numFmtId="0" fontId="33" fillId="0" borderId="16" xfId="77" applyNumberFormat="1" applyFont="1" applyFill="1" applyBorder="1" applyAlignment="1">
      <alignment horizontal="center" vertical="center" wrapText="1"/>
    </xf>
    <xf numFmtId="14" fontId="33" fillId="0" borderId="16" xfId="76" applyNumberFormat="1" applyFont="1" applyFill="1" applyBorder="1" applyAlignment="1">
      <alignment horizontal="center" vertical="center" wrapText="1"/>
    </xf>
    <xf numFmtId="164" fontId="33" fillId="0" borderId="16" xfId="77" applyNumberFormat="1" applyFont="1" applyFill="1" applyBorder="1" applyAlignment="1">
      <alignment vertical="center" wrapText="1"/>
    </xf>
    <xf numFmtId="0" fontId="33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72" fontId="63" fillId="0" borderId="0" xfId="77" applyNumberFormat="1" applyFont="1" applyFill="1" applyBorder="1" applyAlignment="1" applyProtection="1">
      <alignment horizontal="center" vertical="center"/>
      <protection hidden="1"/>
    </xf>
    <xf numFmtId="164" fontId="33" fillId="0" borderId="16" xfId="76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center" vertical="center"/>
    </xf>
    <xf numFmtId="164" fontId="33" fillId="0" borderId="16" xfId="76" quotePrefix="1" applyNumberFormat="1" applyFont="1" applyFill="1" applyBorder="1" applyAlignment="1">
      <alignment horizontal="center" vertical="center"/>
    </xf>
    <xf numFmtId="164" fontId="48" fillId="0" borderId="16" xfId="76" quotePrefix="1" applyNumberFormat="1" applyFont="1" applyFill="1" applyBorder="1" applyAlignment="1">
      <alignment horizontal="center" vertical="center"/>
    </xf>
    <xf numFmtId="164" fontId="33" fillId="0" borderId="22" xfId="76" applyNumberFormat="1" applyFont="1" applyFill="1" applyBorder="1" applyAlignment="1">
      <alignment horizontal="center" vertical="center"/>
    </xf>
    <xf numFmtId="0" fontId="33" fillId="0" borderId="16" xfId="55" applyNumberFormat="1" applyFont="1" applyBorder="1" applyAlignment="1">
      <alignment horizontal="center" vertical="center" wrapText="1"/>
    </xf>
    <xf numFmtId="0" fontId="48" fillId="0" borderId="16" xfId="77" applyNumberFormat="1" applyFont="1" applyFill="1" applyBorder="1" applyAlignment="1">
      <alignment horizontal="center" vertical="center" wrapText="1"/>
    </xf>
    <xf numFmtId="14" fontId="48" fillId="0" borderId="16" xfId="76" applyNumberFormat="1" applyFont="1" applyFill="1" applyBorder="1" applyAlignment="1">
      <alignment horizontal="center" vertical="center" wrapText="1"/>
    </xf>
    <xf numFmtId="164" fontId="48" fillId="0" borderId="16" xfId="76" applyNumberFormat="1" applyFont="1" applyFill="1" applyBorder="1" applyAlignment="1">
      <alignment horizontal="left" vertical="center" wrapText="1"/>
    </xf>
    <xf numFmtId="164" fontId="48" fillId="0" borderId="16" xfId="77" applyNumberFormat="1" applyFont="1" applyFill="1" applyBorder="1" applyAlignment="1">
      <alignment vertical="center" wrapText="1"/>
    </xf>
    <xf numFmtId="0" fontId="48" fillId="0" borderId="16" xfId="76" quotePrefix="1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wrapText="1"/>
    </xf>
    <xf numFmtId="0" fontId="38" fillId="21" borderId="26" xfId="34" applyFont="1" applyBorder="1" applyAlignment="1">
      <alignment horizontal="center" vertical="center" wrapText="1"/>
    </xf>
    <xf numFmtId="164" fontId="38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4" fontId="35" fillId="0" borderId="0" xfId="54" applyNumberFormat="1" applyFont="1" applyAlignment="1">
      <alignment horizontal="center" vertical="center" wrapText="1"/>
    </xf>
    <xf numFmtId="164" fontId="32" fillId="0" borderId="0" xfId="54" applyNumberFormat="1" applyFont="1" applyAlignment="1">
      <alignment horizontal="center" vertical="center" wrapText="1"/>
    </xf>
    <xf numFmtId="164" fontId="32" fillId="0" borderId="0" xfId="77" applyNumberFormat="1" applyFont="1" applyAlignment="1">
      <alignment vertical="center"/>
    </xf>
    <xf numFmtId="164" fontId="32" fillId="0" borderId="0" xfId="77" applyNumberFormat="1" applyFont="1" applyAlignment="1">
      <alignment horizontal="left" vertical="center"/>
    </xf>
    <xf numFmtId="164" fontId="32" fillId="0" borderId="2" xfId="77" applyNumberFormat="1" applyFont="1" applyBorder="1" applyAlignment="1">
      <alignment horizontal="center" vertical="center" wrapText="1"/>
    </xf>
    <xf numFmtId="164" fontId="34" fillId="0" borderId="0" xfId="77" applyNumberFormat="1" applyFont="1" applyAlignment="1">
      <alignment vertical="center"/>
    </xf>
    <xf numFmtId="164" fontId="34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2" xfId="77" applyNumberFormat="1" applyFont="1" applyBorder="1" applyAlignment="1">
      <alignment vertical="center" wrapText="1"/>
    </xf>
    <xf numFmtId="49" fontId="35" fillId="0" borderId="22" xfId="77" applyNumberFormat="1" applyFont="1" applyBorder="1" applyAlignment="1">
      <alignment vertical="center" wrapText="1"/>
    </xf>
    <xf numFmtId="164" fontId="35" fillId="0" borderId="22" xfId="77" applyNumberFormat="1" applyFont="1" applyBorder="1" applyAlignment="1">
      <alignment horizontal="left" vertical="center" wrapText="1"/>
    </xf>
    <xf numFmtId="14" fontId="32" fillId="0" borderId="16" xfId="77" applyNumberFormat="1" applyFont="1" applyBorder="1" applyAlignment="1">
      <alignment horizontal="center" vertical="center" wrapText="1"/>
    </xf>
    <xf numFmtId="164" fontId="32" fillId="0" borderId="16" xfId="77" applyNumberFormat="1" applyFont="1" applyBorder="1" applyAlignment="1">
      <alignment horizontal="center" vertical="center" wrapText="1"/>
    </xf>
    <xf numFmtId="164" fontId="32" fillId="0" borderId="16" xfId="77" applyNumberFormat="1" applyFont="1" applyBorder="1" applyAlignment="1">
      <alignment horizontal="center" vertical="center"/>
    </xf>
    <xf numFmtId="164" fontId="32" fillId="0" borderId="16" xfId="77" applyNumberFormat="1" applyFont="1" applyBorder="1" applyAlignment="1">
      <alignment horizontal="left" vertical="center" wrapText="1"/>
    </xf>
    <xf numFmtId="164" fontId="32" fillId="0" borderId="16" xfId="77" quotePrefix="1" applyNumberFormat="1" applyFont="1" applyBorder="1" applyAlignment="1">
      <alignment horizontal="center" vertical="center" wrapText="1"/>
    </xf>
    <xf numFmtId="164" fontId="32" fillId="0" borderId="16" xfId="74" applyNumberFormat="1" applyFont="1" applyBorder="1" applyAlignment="1">
      <alignment horizontal="left" vertical="center" wrapText="1"/>
    </xf>
    <xf numFmtId="164" fontId="32" fillId="0" borderId="16" xfId="77" applyNumberFormat="1" applyFont="1" applyBorder="1" applyAlignment="1">
      <alignment vertical="center" wrapText="1"/>
    </xf>
    <xf numFmtId="14" fontId="32" fillId="0" borderId="16" xfId="77" applyNumberFormat="1" applyFont="1" applyBorder="1" applyAlignment="1">
      <alignment vertical="center" wrapText="1"/>
    </xf>
    <xf numFmtId="49" fontId="66" fillId="0" borderId="16" xfId="74" applyNumberFormat="1" applyFont="1" applyBorder="1" applyAlignment="1">
      <alignment horizontal="center"/>
    </xf>
    <xf numFmtId="164" fontId="35" fillId="0" borderId="16" xfId="77" applyNumberFormat="1" applyFont="1" applyBorder="1" applyAlignment="1">
      <alignment vertical="center" wrapText="1"/>
    </xf>
    <xf numFmtId="164" fontId="35" fillId="0" borderId="16" xfId="77" applyNumberFormat="1" applyFont="1" applyBorder="1" applyAlignment="1">
      <alignment horizontal="center" vertical="center" wrapText="1"/>
    </xf>
    <xf numFmtId="164" fontId="35" fillId="0" borderId="19" xfId="77" applyNumberFormat="1" applyFont="1" applyBorder="1" applyAlignment="1">
      <alignment vertical="center" wrapText="1"/>
    </xf>
    <xf numFmtId="164" fontId="35" fillId="0" borderId="19" xfId="77" applyNumberFormat="1" applyFont="1" applyBorder="1" applyAlignment="1">
      <alignment horizontal="center" vertical="center" wrapText="1"/>
    </xf>
    <xf numFmtId="164" fontId="32" fillId="0" borderId="19" xfId="77" applyNumberFormat="1" applyFont="1" applyBorder="1" applyAlignment="1">
      <alignment vertical="center" wrapText="1"/>
    </xf>
    <xf numFmtId="164" fontId="32" fillId="0" borderId="0" xfId="77" quotePrefix="1" applyNumberFormat="1" applyFont="1" applyAlignment="1">
      <alignment vertical="center"/>
    </xf>
    <xf numFmtId="0" fontId="59" fillId="0" borderId="0" xfId="54" applyFont="1" applyAlignment="1">
      <alignment horizontal="center" vertical="center"/>
    </xf>
    <xf numFmtId="0" fontId="35" fillId="0" borderId="0" xfId="54" applyFont="1" applyAlignment="1">
      <alignment horizontal="center" vertical="center"/>
    </xf>
    <xf numFmtId="0" fontId="32" fillId="0" borderId="0" xfId="54" applyFont="1" applyAlignment="1">
      <alignment horizontal="center" vertical="center"/>
    </xf>
    <xf numFmtId="0" fontId="35" fillId="0" borderId="0" xfId="77" applyFont="1" applyFill="1" applyBorder="1" applyAlignment="1" applyProtection="1">
      <alignment horizontal="left" vertical="center"/>
      <protection hidden="1"/>
    </xf>
    <xf numFmtId="164" fontId="35" fillId="0" borderId="0" xfId="77" applyNumberFormat="1" applyFont="1" applyAlignment="1">
      <alignment horizontal="center" vertical="center"/>
    </xf>
    <xf numFmtId="164" fontId="35" fillId="0" borderId="22" xfId="74" applyNumberFormat="1" applyFont="1" applyBorder="1" applyAlignment="1">
      <alignment horizontal="right" vertical="center" wrapText="1"/>
    </xf>
    <xf numFmtId="0" fontId="32" fillId="0" borderId="0" xfId="87" applyFont="1" applyAlignment="1">
      <alignment vertical="center"/>
    </xf>
    <xf numFmtId="0" fontId="67" fillId="29" borderId="0" xfId="87" applyFont="1" applyFill="1" applyAlignment="1">
      <alignment horizontal="center" vertical="center" wrapText="1"/>
    </xf>
    <xf numFmtId="14" fontId="32" fillId="0" borderId="0" xfId="87" applyNumberFormat="1" applyFont="1" applyAlignment="1">
      <alignment vertical="center"/>
    </xf>
    <xf numFmtId="0" fontId="67" fillId="29" borderId="0" xfId="87" applyFont="1" applyFill="1" applyAlignment="1">
      <alignment horizontal="center" vertical="center"/>
    </xf>
    <xf numFmtId="0" fontId="67" fillId="29" borderId="0" xfId="87" applyFont="1" applyFill="1" applyAlignment="1">
      <alignment horizontal="left" vertical="center" wrapText="1"/>
    </xf>
    <xf numFmtId="0" fontId="68" fillId="29" borderId="0" xfId="87" applyFont="1" applyFill="1" applyAlignment="1">
      <alignment horizontal="center" vertical="center"/>
    </xf>
    <xf numFmtId="14" fontId="32" fillId="0" borderId="0" xfId="87" applyNumberFormat="1" applyFont="1" applyAlignment="1">
      <alignment horizontal="center" vertical="center"/>
    </xf>
    <xf numFmtId="0" fontId="32" fillId="0" borderId="0" xfId="87" applyFont="1" applyAlignment="1">
      <alignment horizontal="center" vertical="center"/>
    </xf>
    <xf numFmtId="0" fontId="70" fillId="29" borderId="38" xfId="87" applyFont="1" applyFill="1" applyBorder="1" applyAlignment="1">
      <alignment horizontal="center" vertical="center" wrapText="1"/>
    </xf>
    <xf numFmtId="0" fontId="33" fillId="0" borderId="0" xfId="87" applyFont="1" applyFill="1" applyAlignment="1">
      <alignment vertical="center"/>
    </xf>
    <xf numFmtId="0" fontId="33" fillId="0" borderId="37" xfId="87" applyFont="1" applyFill="1" applyBorder="1" applyAlignment="1">
      <alignment horizontal="center" vertical="center" wrapText="1"/>
    </xf>
    <xf numFmtId="14" fontId="33" fillId="0" borderId="38" xfId="87" applyNumberFormat="1" applyFont="1" applyFill="1" applyBorder="1" applyAlignment="1">
      <alignment horizontal="center" vertical="center" wrapText="1"/>
    </xf>
    <xf numFmtId="0" fontId="70" fillId="29" borderId="40" xfId="87" applyFont="1" applyFill="1" applyBorder="1" applyAlignment="1">
      <alignment horizontal="center" vertical="center" wrapText="1"/>
    </xf>
    <xf numFmtId="0" fontId="33" fillId="0" borderId="38" xfId="87" applyFont="1" applyFill="1" applyBorder="1" applyAlignment="1">
      <alignment horizontal="center" vertical="center" wrapText="1"/>
    </xf>
    <xf numFmtId="14" fontId="71" fillId="29" borderId="2" xfId="87" applyNumberFormat="1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34" fillId="0" borderId="0" xfId="87" applyFont="1" applyAlignment="1">
      <alignment vertical="center"/>
    </xf>
    <xf numFmtId="14" fontId="72" fillId="29" borderId="2" xfId="87" applyNumberFormat="1" applyFont="1" applyFill="1" applyBorder="1" applyAlignment="1">
      <alignment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vertical="center" wrapText="1"/>
    </xf>
    <xf numFmtId="164" fontId="72" fillId="29" borderId="2" xfId="74" applyNumberFormat="1" applyFont="1" applyFill="1" applyBorder="1" applyAlignment="1">
      <alignment vertical="center" wrapText="1"/>
    </xf>
    <xf numFmtId="0" fontId="33" fillId="0" borderId="0" xfId="87" applyFont="1" applyAlignment="1">
      <alignment vertical="center"/>
    </xf>
    <xf numFmtId="14" fontId="33" fillId="0" borderId="16" xfId="87" applyNumberFormat="1" applyFont="1" applyFill="1" applyBorder="1" applyAlignment="1">
      <alignment horizontal="center" vertical="center" wrapText="1"/>
    </xf>
    <xf numFmtId="164" fontId="33" fillId="0" borderId="16" xfId="74" applyNumberFormat="1" applyFont="1" applyFill="1" applyBorder="1" applyAlignment="1">
      <alignment horizontal="right" vertical="center" wrapText="1"/>
    </xf>
    <xf numFmtId="164" fontId="33" fillId="0" borderId="16" xfId="87" applyNumberFormat="1" applyFont="1" applyFill="1" applyBorder="1" applyAlignment="1">
      <alignment vertical="center" wrapText="1"/>
    </xf>
    <xf numFmtId="14" fontId="70" fillId="29" borderId="2" xfId="87" applyNumberFormat="1" applyFont="1" applyFill="1" applyBorder="1" applyAlignment="1">
      <alignment vertical="center" wrapText="1"/>
    </xf>
    <xf numFmtId="0" fontId="70" fillId="29" borderId="2" xfId="87" applyFont="1" applyFill="1" applyBorder="1" applyAlignment="1">
      <alignment horizontal="center" vertical="center" wrapText="1"/>
    </xf>
    <xf numFmtId="0" fontId="70" fillId="29" borderId="2" xfId="87" applyFont="1" applyFill="1" applyBorder="1" applyAlignment="1">
      <alignment vertical="center" wrapText="1"/>
    </xf>
    <xf numFmtId="164" fontId="72" fillId="29" borderId="2" xfId="87" applyNumberFormat="1" applyFont="1" applyFill="1" applyBorder="1" applyAlignment="1">
      <alignment vertical="center" wrapText="1"/>
    </xf>
    <xf numFmtId="0" fontId="70" fillId="0" borderId="0" xfId="87" applyFont="1" applyBorder="1" applyAlignment="1">
      <alignment horizontal="center" vertical="center"/>
    </xf>
    <xf numFmtId="164" fontId="33" fillId="0" borderId="0" xfId="74" applyNumberFormat="1" applyFont="1" applyAlignment="1">
      <alignment vertical="center"/>
    </xf>
    <xf numFmtId="43" fontId="33" fillId="0" borderId="0" xfId="74" applyFont="1" applyAlignment="1">
      <alignment vertical="center"/>
    </xf>
    <xf numFmtId="0" fontId="33" fillId="0" borderId="0" xfId="87" applyFont="1" applyAlignment="1">
      <alignment horizontal="center" vertical="center"/>
    </xf>
    <xf numFmtId="0" fontId="72" fillId="29" borderId="0" xfId="87" applyFont="1" applyFill="1" applyAlignment="1">
      <alignment vertical="center" wrapText="1"/>
    </xf>
    <xf numFmtId="0" fontId="72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 wrapText="1"/>
    </xf>
    <xf numFmtId="0" fontId="72" fillId="29" borderId="0" xfId="87" applyFont="1" applyFill="1" applyAlignment="1">
      <alignment horizontal="center" vertical="center"/>
    </xf>
    <xf numFmtId="164" fontId="72" fillId="29" borderId="0" xfId="74" applyNumberFormat="1" applyFont="1" applyFill="1" applyAlignment="1">
      <alignment horizontal="center" vertical="center"/>
    </xf>
    <xf numFmtId="0" fontId="38" fillId="0" borderId="0" xfId="87" applyFont="1" applyAlignment="1">
      <alignment vertical="center"/>
    </xf>
    <xf numFmtId="0" fontId="70" fillId="29" borderId="0" xfId="87" applyFont="1" applyFill="1" applyAlignment="1">
      <alignment horizontal="center" vertical="center" wrapText="1"/>
    </xf>
    <xf numFmtId="0" fontId="70" fillId="29" borderId="0" xfId="87" applyFont="1" applyFill="1" applyAlignment="1">
      <alignment horizontal="center" vertical="center"/>
    </xf>
    <xf numFmtId="164" fontId="70" fillId="29" borderId="0" xfId="74" applyNumberFormat="1" applyFont="1" applyFill="1" applyAlignment="1">
      <alignment horizontal="center" vertical="center"/>
    </xf>
    <xf numFmtId="0" fontId="70" fillId="29" borderId="0" xfId="87" applyFont="1" applyFill="1" applyAlignment="1">
      <alignment vertical="center" wrapText="1"/>
    </xf>
    <xf numFmtId="0" fontId="74" fillId="0" borderId="0" xfId="87" applyFont="1" applyAlignment="1">
      <alignment vertical="center"/>
    </xf>
    <xf numFmtId="14" fontId="74" fillId="0" borderId="0" xfId="87" applyNumberFormat="1" applyFont="1" applyAlignment="1">
      <alignment vertical="center"/>
    </xf>
    <xf numFmtId="0" fontId="74" fillId="0" borderId="0" xfId="87" applyFont="1" applyAlignment="1">
      <alignment horizontal="center" vertical="center"/>
    </xf>
    <xf numFmtId="0" fontId="67" fillId="29" borderId="0" xfId="87" applyFont="1" applyFill="1" applyAlignment="1">
      <alignment vertical="center" wrapText="1"/>
    </xf>
    <xf numFmtId="164" fontId="75" fillId="25" borderId="33" xfId="77" applyNumberFormat="1" applyFont="1" applyFill="1" applyBorder="1" applyAlignment="1">
      <alignment vertical="center"/>
    </xf>
    <xf numFmtId="164" fontId="75" fillId="0" borderId="41" xfId="77" applyNumberFormat="1" applyFont="1" applyBorder="1" applyAlignment="1" applyProtection="1">
      <alignment vertical="center"/>
      <protection hidden="1"/>
    </xf>
    <xf numFmtId="164" fontId="75" fillId="0" borderId="42" xfId="77" applyNumberFormat="1" applyFont="1" applyBorder="1" applyAlignment="1" applyProtection="1">
      <alignment vertical="center"/>
      <protection hidden="1"/>
    </xf>
    <xf numFmtId="14" fontId="33" fillId="0" borderId="16" xfId="87" applyNumberFormat="1" applyFont="1" applyFill="1" applyBorder="1" applyAlignment="1">
      <alignment horizontal="left" vertical="center" wrapText="1"/>
    </xf>
    <xf numFmtId="0" fontId="32" fillId="0" borderId="0" xfId="52" applyFont="1"/>
    <xf numFmtId="0" fontId="32" fillId="0" borderId="0" xfId="52" applyFont="1" applyAlignment="1">
      <alignment horizontal="center" vertical="center"/>
    </xf>
    <xf numFmtId="0" fontId="35" fillId="0" borderId="0" xfId="52" applyFont="1" applyAlignment="1">
      <alignment vertical="center"/>
    </xf>
    <xf numFmtId="0" fontId="35" fillId="0" borderId="2" xfId="52" applyFont="1" applyBorder="1" applyAlignment="1">
      <alignment horizontal="left" vertical="center"/>
    </xf>
    <xf numFmtId="0" fontId="35" fillId="0" borderId="2" xfId="52" applyFont="1" applyBorder="1" applyAlignment="1">
      <alignment horizontal="center" vertical="center"/>
    </xf>
    <xf numFmtId="0" fontId="76" fillId="0" borderId="2" xfId="52" applyFont="1" applyBorder="1" applyAlignment="1">
      <alignment horizontal="left" vertical="center"/>
    </xf>
    <xf numFmtId="0" fontId="76" fillId="0" borderId="2" xfId="52" applyFont="1" applyBorder="1" applyAlignment="1">
      <alignment horizontal="center" vertical="center"/>
    </xf>
    <xf numFmtId="0" fontId="76" fillId="0" borderId="2" xfId="52" quotePrefix="1" applyFont="1" applyBorder="1" applyAlignment="1">
      <alignment horizontal="center" vertical="center"/>
    </xf>
    <xf numFmtId="0" fontId="76" fillId="0" borderId="0" xfId="52" applyFont="1" applyAlignment="1">
      <alignment vertical="center"/>
    </xf>
    <xf numFmtId="0" fontId="76" fillId="0" borderId="12" xfId="52" applyFont="1" applyBorder="1" applyAlignment="1">
      <alignment horizontal="left" vertical="center"/>
    </xf>
    <xf numFmtId="14" fontId="76" fillId="0" borderId="12" xfId="52" applyNumberFormat="1" applyFont="1" applyBorder="1" applyAlignment="1">
      <alignment horizontal="center" vertical="center"/>
    </xf>
    <xf numFmtId="0" fontId="76" fillId="0" borderId="12" xfId="52" applyFont="1" applyBorder="1" applyAlignment="1">
      <alignment vertical="center"/>
    </xf>
    <xf numFmtId="164" fontId="76" fillId="0" borderId="12" xfId="88" applyNumberFormat="1" applyFont="1" applyBorder="1" applyAlignment="1">
      <alignment vertical="center"/>
    </xf>
    <xf numFmtId="0" fontId="76" fillId="0" borderId="22" xfId="52" applyFont="1" applyBorder="1" applyAlignment="1">
      <alignment horizontal="left" vertical="center"/>
    </xf>
    <xf numFmtId="14" fontId="76" fillId="0" borderId="22" xfId="52" applyNumberFormat="1" applyFont="1" applyBorder="1" applyAlignment="1">
      <alignment horizontal="center" vertical="center"/>
    </xf>
    <xf numFmtId="0" fontId="76" fillId="0" borderId="22" xfId="52" applyFont="1" applyBorder="1" applyAlignment="1">
      <alignment vertical="center"/>
    </xf>
    <xf numFmtId="164" fontId="76" fillId="0" borderId="22" xfId="88" applyNumberFormat="1" applyFont="1" applyBorder="1" applyAlignment="1">
      <alignment vertical="center"/>
    </xf>
    <xf numFmtId="14" fontId="32" fillId="0" borderId="16" xfId="52" applyNumberFormat="1" applyFont="1" applyBorder="1" applyAlignment="1">
      <alignment horizontal="center" vertical="center"/>
    </xf>
    <xf numFmtId="164" fontId="32" fillId="0" borderId="16" xfId="88" applyNumberFormat="1" applyFont="1" applyBorder="1" applyAlignment="1">
      <alignment vertical="center"/>
    </xf>
    <xf numFmtId="0" fontId="76" fillId="0" borderId="16" xfId="52" applyFont="1" applyBorder="1" applyAlignment="1">
      <alignment horizontal="left" vertical="center"/>
    </xf>
    <xf numFmtId="0" fontId="76" fillId="0" borderId="16" xfId="52" applyFont="1" applyBorder="1" applyAlignment="1">
      <alignment horizontal="center" vertical="center"/>
    </xf>
    <xf numFmtId="0" fontId="76" fillId="0" borderId="2" xfId="52" applyFont="1" applyBorder="1" applyAlignment="1">
      <alignment vertical="center"/>
    </xf>
    <xf numFmtId="164" fontId="76" fillId="0" borderId="2" xfId="88" applyNumberFormat="1" applyFont="1" applyBorder="1" applyAlignment="1">
      <alignment vertical="center"/>
    </xf>
    <xf numFmtId="0" fontId="76" fillId="0" borderId="19" xfId="52" applyFont="1" applyBorder="1" applyAlignment="1">
      <alignment horizontal="left" vertical="center"/>
    </xf>
    <xf numFmtId="0" fontId="76" fillId="0" borderId="19" xfId="52" applyFont="1" applyBorder="1" applyAlignment="1">
      <alignment horizontal="center" vertical="center"/>
    </xf>
    <xf numFmtId="0" fontId="32" fillId="0" borderId="0" xfId="52" quotePrefix="1" applyFont="1" applyAlignment="1">
      <alignment horizontal="left" vertical="center"/>
    </xf>
    <xf numFmtId="0" fontId="33" fillId="0" borderId="0" xfId="87" quotePrefix="1" applyFont="1" applyAlignment="1">
      <alignment horizontal="left" vertical="center"/>
    </xf>
    <xf numFmtId="0" fontId="33" fillId="0" borderId="0" xfId="87" applyFont="1" applyBorder="1" applyAlignment="1">
      <alignment vertical="center"/>
    </xf>
    <xf numFmtId="14" fontId="32" fillId="0" borderId="16" xfId="52" applyNumberFormat="1" applyFont="1" applyBorder="1" applyAlignment="1">
      <alignment horizontal="left" vertical="center"/>
    </xf>
    <xf numFmtId="0" fontId="32" fillId="0" borderId="16" xfId="52" applyFont="1" applyBorder="1" applyAlignment="1">
      <alignment horizontal="center" vertical="center"/>
    </xf>
    <xf numFmtId="164" fontId="32" fillId="0" borderId="16" xfId="29" applyNumberFormat="1" applyFont="1" applyBorder="1" applyAlignment="1">
      <alignment horizontal="left" vertical="center"/>
    </xf>
    <xf numFmtId="0" fontId="25" fillId="0" borderId="0" xfId="53" applyFont="1" applyAlignment="1">
      <alignment vertical="center"/>
    </xf>
    <xf numFmtId="0" fontId="38" fillId="21" borderId="2" xfId="34" applyFont="1" applyBorder="1" applyAlignment="1">
      <alignment horizontal="centerContinuous" vertical="center" wrapText="1"/>
    </xf>
    <xf numFmtId="14" fontId="33" fillId="0" borderId="16" xfId="46" applyNumberFormat="1" applyFont="1" applyBorder="1" applyAlignment="1">
      <alignment horizontal="center" vertical="center"/>
    </xf>
    <xf numFmtId="43" fontId="33" fillId="0" borderId="16" xfId="29" applyFont="1" applyBorder="1" applyAlignment="1">
      <alignment vertical="center"/>
    </xf>
    <xf numFmtId="43" fontId="33" fillId="0" borderId="22" xfId="29" applyFont="1" applyBorder="1" applyAlignment="1">
      <alignment horizontal="center"/>
    </xf>
    <xf numFmtId="164" fontId="33" fillId="0" borderId="22" xfId="29" applyNumberFormat="1" applyFont="1" applyBorder="1" applyAlignment="1">
      <alignment horizontal="center"/>
    </xf>
    <xf numFmtId="3" fontId="33" fillId="0" borderId="16" xfId="46" applyFont="1" applyBorder="1" applyAlignment="1">
      <alignment vertical="center" wrapText="1"/>
    </xf>
    <xf numFmtId="14" fontId="33" fillId="0" borderId="16" xfId="46" applyNumberFormat="1" applyFont="1" applyBorder="1" applyAlignment="1">
      <alignment horizontal="center" vertical="center" wrapText="1"/>
    </xf>
    <xf numFmtId="164" fontId="25" fillId="0" borderId="0" xfId="53" applyNumberFormat="1" applyFont="1" applyAlignment="1">
      <alignment vertical="center"/>
    </xf>
    <xf numFmtId="164" fontId="38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vertical="center" wrapText="1"/>
    </xf>
    <xf numFmtId="14" fontId="33" fillId="0" borderId="16" xfId="54" applyNumberFormat="1" applyFont="1" applyFill="1" applyBorder="1" applyAlignment="1">
      <alignment horizontal="center" vertical="center"/>
    </xf>
    <xf numFmtId="0" fontId="33" fillId="0" borderId="0" xfId="52" quotePrefix="1" applyFont="1" applyAlignment="1">
      <alignment vertical="center"/>
    </xf>
    <xf numFmtId="0" fontId="2" fillId="0" borderId="0" xfId="89" applyFont="1" applyAlignment="1">
      <alignment vertical="center"/>
    </xf>
    <xf numFmtId="0" fontId="2" fillId="0" borderId="0" xfId="89" applyAlignment="1">
      <alignment vertical="center"/>
    </xf>
    <xf numFmtId="14" fontId="70" fillId="29" borderId="0" xfId="0" applyNumberFormat="1" applyFont="1" applyFill="1" applyAlignment="1">
      <alignment vertical="center"/>
    </xf>
    <xf numFmtId="14" fontId="33" fillId="0" borderId="0" xfId="54" applyNumberFormat="1" applyFont="1" applyAlignment="1">
      <alignment horizontal="center" vertical="center"/>
    </xf>
    <xf numFmtId="164" fontId="38" fillId="0" borderId="0" xfId="54" applyNumberFormat="1" applyFont="1" applyAlignment="1">
      <alignment horizontal="center" vertical="center"/>
    </xf>
    <xf numFmtId="0" fontId="70" fillId="29" borderId="0" xfId="0" applyFont="1" applyFill="1" applyAlignment="1">
      <alignment vertical="center"/>
    </xf>
    <xf numFmtId="0" fontId="38" fillId="0" borderId="0" xfId="52" applyFont="1" applyAlignment="1">
      <alignment vertical="center"/>
    </xf>
    <xf numFmtId="0" fontId="33" fillId="0" borderId="0" xfId="52" applyFont="1" applyBorder="1" applyAlignment="1">
      <alignment vertical="center"/>
    </xf>
    <xf numFmtId="14" fontId="33" fillId="0" borderId="0" xfId="52" applyNumberFormat="1" applyFont="1" applyAlignment="1">
      <alignment vertical="center"/>
    </xf>
    <xf numFmtId="14" fontId="33" fillId="0" borderId="0" xfId="52" applyNumberFormat="1" applyFont="1" applyAlignment="1">
      <alignment horizontal="center" vertical="center"/>
    </xf>
    <xf numFmtId="173" fontId="33" fillId="0" borderId="0" xfId="29" applyNumberFormat="1" applyFont="1" applyAlignment="1">
      <alignment vertical="center"/>
    </xf>
    <xf numFmtId="0" fontId="38" fillId="0" borderId="0" xfId="52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8" fillId="0" borderId="17" xfId="52" applyFont="1" applyBorder="1" applyAlignment="1">
      <alignment horizontal="center" vertical="center" wrapText="1" shrinkToFit="1"/>
    </xf>
    <xf numFmtId="0" fontId="38" fillId="0" borderId="2" xfId="52" applyFont="1" applyBorder="1" applyAlignment="1">
      <alignment horizontal="center" vertical="center" wrapText="1" shrinkToFit="1"/>
    </xf>
    <xf numFmtId="0" fontId="38" fillId="0" borderId="0" xfId="52" applyFont="1" applyBorder="1" applyAlignment="1">
      <alignment horizontal="center" vertical="center" wrapText="1" shrinkToFit="1"/>
    </xf>
    <xf numFmtId="0" fontId="77" fillId="0" borderId="2" xfId="52" applyFont="1" applyBorder="1" applyAlignment="1">
      <alignment vertical="center"/>
    </xf>
    <xf numFmtId="0" fontId="77" fillId="0" borderId="20" xfId="52" applyFont="1" applyBorder="1" applyAlignment="1">
      <alignment vertical="center"/>
    </xf>
    <xf numFmtId="0" fontId="77" fillId="0" borderId="2" xfId="52" applyFont="1" applyBorder="1" applyAlignment="1">
      <alignment horizontal="center" vertical="center"/>
    </xf>
    <xf numFmtId="14" fontId="77" fillId="0" borderId="2" xfId="52" applyNumberFormat="1" applyFont="1" applyBorder="1" applyAlignment="1">
      <alignment horizontal="center" vertical="center"/>
    </xf>
    <xf numFmtId="0" fontId="77" fillId="0" borderId="0" xfId="52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38" fillId="0" borderId="12" xfId="52" applyFont="1" applyBorder="1" applyAlignment="1">
      <alignment vertical="center"/>
    </xf>
    <xf numFmtId="0" fontId="38" fillId="0" borderId="12" xfId="52" quotePrefix="1" applyFont="1" applyBorder="1" applyAlignment="1">
      <alignment vertical="center"/>
    </xf>
    <xf numFmtId="0" fontId="38" fillId="0" borderId="12" xfId="52" applyFont="1" applyBorder="1" applyAlignment="1">
      <alignment horizontal="center" vertical="center"/>
    </xf>
    <xf numFmtId="14" fontId="38" fillId="0" borderId="12" xfId="52" applyNumberFormat="1" applyFont="1" applyBorder="1" applyAlignment="1">
      <alignment horizontal="center" vertical="center"/>
    </xf>
    <xf numFmtId="0" fontId="38" fillId="0" borderId="0" xfId="52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vertical="center"/>
    </xf>
    <xf numFmtId="14" fontId="33" fillId="0" borderId="25" xfId="52" applyNumberFormat="1" applyFont="1" applyBorder="1" applyAlignment="1">
      <alignment horizontal="center" vertical="center"/>
    </xf>
    <xf numFmtId="0" fontId="33" fillId="0" borderId="16" xfId="0" applyFont="1" applyFill="1" applyBorder="1" applyAlignment="1">
      <alignment horizontal="center" vertical="center" wrapText="1"/>
    </xf>
    <xf numFmtId="0" fontId="33" fillId="0" borderId="16" xfId="52" quotePrefix="1" applyFont="1" applyBorder="1" applyAlignment="1">
      <alignment horizontal="center" vertical="center"/>
    </xf>
    <xf numFmtId="14" fontId="70" fillId="29" borderId="16" xfId="29" applyNumberFormat="1" applyFont="1" applyFill="1" applyBorder="1" applyAlignment="1">
      <alignment horizontal="center" vertical="center" wrapText="1"/>
    </xf>
    <xf numFmtId="173" fontId="33" fillId="0" borderId="0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vertical="center"/>
    </xf>
    <xf numFmtId="0" fontId="33" fillId="0" borderId="21" xfId="52" applyFont="1" applyBorder="1" applyAlignment="1">
      <alignment vertical="center"/>
    </xf>
    <xf numFmtId="0" fontId="33" fillId="0" borderId="21" xfId="52" applyFont="1" applyBorder="1" applyAlignment="1">
      <alignment horizontal="center" vertical="center"/>
    </xf>
    <xf numFmtId="14" fontId="33" fillId="0" borderId="21" xfId="52" applyNumberFormat="1" applyFont="1" applyBorder="1" applyAlignment="1">
      <alignment horizontal="center" vertical="center"/>
    </xf>
    <xf numFmtId="164" fontId="33" fillId="0" borderId="0" xfId="52" applyNumberFormat="1" applyFont="1" applyBorder="1" applyAlignment="1">
      <alignment horizontal="center" vertical="center"/>
    </xf>
    <xf numFmtId="14" fontId="38" fillId="0" borderId="16" xfId="54" applyNumberFormat="1" applyFont="1" applyFill="1" applyBorder="1" applyAlignment="1">
      <alignment horizontal="center" vertical="center"/>
    </xf>
    <xf numFmtId="0" fontId="38" fillId="0" borderId="2" xfId="52" quotePrefix="1" applyFont="1" applyBorder="1" applyAlignment="1">
      <alignment vertical="center"/>
    </xf>
    <xf numFmtId="0" fontId="38" fillId="0" borderId="2" xfId="52" applyFont="1" applyBorder="1" applyAlignment="1">
      <alignment horizontal="center" vertical="center"/>
    </xf>
    <xf numFmtId="14" fontId="38" fillId="0" borderId="2" xfId="52" applyNumberFormat="1" applyFont="1" applyBorder="1" applyAlignment="1">
      <alignment horizontal="center" vertical="center"/>
    </xf>
    <xf numFmtId="43" fontId="38" fillId="0" borderId="2" xfId="52" applyNumberFormat="1" applyFont="1" applyBorder="1" applyAlignment="1">
      <alignment horizontal="center" vertical="center"/>
    </xf>
    <xf numFmtId="164" fontId="38" fillId="0" borderId="2" xfId="52" applyNumberFormat="1" applyFont="1" applyBorder="1" applyAlignment="1">
      <alignment horizontal="center" vertical="center"/>
    </xf>
    <xf numFmtId="43" fontId="38" fillId="0" borderId="0" xfId="52" applyNumberFormat="1" applyFont="1" applyBorder="1" applyAlignment="1">
      <alignment horizontal="center" vertical="center"/>
    </xf>
    <xf numFmtId="164" fontId="38" fillId="0" borderId="0" xfId="52" applyNumberFormat="1" applyFont="1" applyBorder="1" applyAlignment="1">
      <alignment horizontal="center" vertical="center"/>
    </xf>
    <xf numFmtId="0" fontId="38" fillId="0" borderId="19" xfId="52" applyFont="1" applyBorder="1" applyAlignment="1">
      <alignment vertical="center"/>
    </xf>
    <xf numFmtId="174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78" fillId="0" borderId="0" xfId="54" applyFont="1" applyAlignment="1">
      <alignment horizontal="center" vertical="center"/>
    </xf>
    <xf numFmtId="164" fontId="38" fillId="0" borderId="12" xfId="29" applyNumberFormat="1" applyFont="1" applyBorder="1" applyAlignment="1">
      <alignment vertical="center"/>
    </xf>
    <xf numFmtId="0" fontId="33" fillId="0" borderId="16" xfId="0" applyFont="1" applyFill="1" applyBorder="1" applyAlignment="1">
      <alignment horizontal="left" vertical="center" wrapText="1"/>
    </xf>
    <xf numFmtId="164" fontId="33" fillId="0" borderId="16" xfId="29" applyNumberFormat="1" applyFont="1" applyFill="1" applyBorder="1" applyAlignment="1">
      <alignment horizontal="right" vertical="center" wrapText="1"/>
    </xf>
    <xf numFmtId="0" fontId="33" fillId="0" borderId="0" xfId="52" applyFont="1" applyAlignment="1">
      <alignment horizontal="center" vertical="center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2" fillId="0" borderId="0" xfId="52" applyFont="1" applyAlignment="1">
      <alignment horizontal="right" vertical="center"/>
    </xf>
    <xf numFmtId="49" fontId="32" fillId="0" borderId="0" xfId="52" applyNumberFormat="1" applyFont="1" applyAlignment="1">
      <alignment vertical="center"/>
    </xf>
    <xf numFmtId="0" fontId="32" fillId="0" borderId="17" xfId="52" applyFont="1" applyBorder="1" applyAlignment="1">
      <alignment horizontal="center" vertical="center" wrapText="1" shrinkToFit="1"/>
    </xf>
    <xf numFmtId="14" fontId="32" fillId="0" borderId="12" xfId="52" applyNumberFormat="1" applyFont="1" applyBorder="1" applyAlignment="1">
      <alignment horizontal="center" vertical="center"/>
    </xf>
    <xf numFmtId="0" fontId="32" fillId="0" borderId="12" xfId="52" applyFont="1" applyBorder="1" applyAlignment="1">
      <alignment horizontal="center" vertical="center"/>
    </xf>
    <xf numFmtId="0" fontId="32" fillId="0" borderId="12" xfId="52" quotePrefix="1" applyFont="1" applyBorder="1" applyAlignment="1">
      <alignment vertical="center"/>
    </xf>
    <xf numFmtId="164" fontId="32" fillId="0" borderId="16" xfId="54" applyNumberFormat="1" applyFont="1" applyBorder="1" applyAlignment="1">
      <alignment vertical="center"/>
    </xf>
    <xf numFmtId="164" fontId="32" fillId="0" borderId="16" xfId="74" applyNumberFormat="1" applyFont="1" applyBorder="1" applyAlignment="1">
      <alignment horizontal="left" vertical="center"/>
    </xf>
    <xf numFmtId="164" fontId="32" fillId="0" borderId="16" xfId="74" applyNumberFormat="1" applyFont="1" applyBorder="1" applyAlignment="1">
      <alignment horizontal="center" vertical="center"/>
    </xf>
    <xf numFmtId="0" fontId="32" fillId="0" borderId="16" xfId="52" applyFont="1" applyBorder="1" applyAlignment="1">
      <alignment vertical="center"/>
    </xf>
    <xf numFmtId="0" fontId="32" fillId="0" borderId="16" xfId="52" quotePrefix="1" applyFont="1" applyBorder="1" applyAlignment="1">
      <alignment vertical="center"/>
    </xf>
    <xf numFmtId="164" fontId="32" fillId="0" borderId="16" xfId="54" applyNumberFormat="1" applyFont="1" applyBorder="1" applyAlignment="1">
      <alignment horizontal="center" vertical="center"/>
    </xf>
    <xf numFmtId="14" fontId="32" fillId="0" borderId="19" xfId="52" applyNumberFormat="1" applyFont="1" applyBorder="1" applyAlignment="1">
      <alignment horizontal="center" vertical="center"/>
    </xf>
    <xf numFmtId="0" fontId="32" fillId="0" borderId="19" xfId="52" applyFont="1" applyBorder="1" applyAlignment="1">
      <alignment horizontal="center" vertical="center"/>
    </xf>
    <xf numFmtId="0" fontId="32" fillId="0" borderId="19" xfId="52" quotePrefix="1" applyFont="1" applyBorder="1" applyAlignment="1">
      <alignment vertical="center"/>
    </xf>
    <xf numFmtId="164" fontId="32" fillId="0" borderId="19" xfId="54" applyNumberFormat="1" applyFont="1" applyBorder="1" applyAlignment="1">
      <alignment horizontal="center" vertical="center"/>
    </xf>
    <xf numFmtId="164" fontId="32" fillId="0" borderId="19" xfId="74" applyNumberFormat="1" applyFont="1" applyBorder="1" applyAlignment="1">
      <alignment horizontal="center" vertical="center"/>
    </xf>
    <xf numFmtId="43" fontId="32" fillId="0" borderId="0" xfId="74" applyFont="1" applyAlignment="1">
      <alignment vertical="center"/>
    </xf>
    <xf numFmtId="164" fontId="32" fillId="0" borderId="0" xfId="52" applyNumberFormat="1" applyFont="1" applyAlignment="1">
      <alignment vertical="center"/>
    </xf>
    <xf numFmtId="0" fontId="33" fillId="0" borderId="0" xfId="54" applyFont="1" applyFill="1" applyAlignment="1">
      <alignment horizontal="left" vertical="center"/>
    </xf>
    <xf numFmtId="49" fontId="33" fillId="0" borderId="0" xfId="90" applyNumberFormat="1" applyFont="1" applyFill="1" applyAlignment="1">
      <alignment horizontal="left" vertical="center"/>
    </xf>
    <xf numFmtId="0" fontId="38" fillId="0" borderId="0" xfId="54" applyFont="1" applyFill="1" applyAlignment="1">
      <alignment horizontal="center" vertical="center" wrapText="1"/>
    </xf>
    <xf numFmtId="0" fontId="38" fillId="0" borderId="0" xfId="54" applyFont="1" applyFill="1" applyAlignment="1">
      <alignment vertical="center" wrapText="1"/>
    </xf>
    <xf numFmtId="0" fontId="33" fillId="0" borderId="0" xfId="54" applyFont="1" applyFill="1" applyAlignment="1">
      <alignment horizontal="center" vertical="center"/>
    </xf>
    <xf numFmtId="0" fontId="33" fillId="0" borderId="0" xfId="54" applyNumberFormat="1" applyFont="1" applyFill="1" applyAlignment="1">
      <alignment horizontal="center" vertical="center"/>
    </xf>
    <xf numFmtId="0" fontId="33" fillId="0" borderId="0" xfId="54" applyFont="1" applyFill="1" applyAlignment="1">
      <alignment horizontal="center" vertical="center" wrapText="1"/>
    </xf>
    <xf numFmtId="0" fontId="33" fillId="0" borderId="0" xfId="54" applyFont="1" applyFill="1" applyAlignment="1">
      <alignment vertical="center" wrapText="1"/>
    </xf>
    <xf numFmtId="0" fontId="33" fillId="0" borderId="0" xfId="54" applyNumberFormat="1" applyFont="1" applyFill="1" applyAlignment="1">
      <alignment horizontal="center" vertical="center" wrapText="1"/>
    </xf>
    <xf numFmtId="0" fontId="44" fillId="0" borderId="0" xfId="54" applyFont="1" applyFill="1" applyAlignment="1">
      <alignment vertical="center"/>
    </xf>
    <xf numFmtId="0" fontId="44" fillId="0" borderId="0" xfId="54" applyFont="1" applyFill="1" applyAlignment="1">
      <alignment horizontal="center" vertical="center"/>
    </xf>
    <xf numFmtId="0" fontId="38" fillId="0" borderId="0" xfId="54" applyFont="1" applyFill="1" applyAlignment="1">
      <alignment horizontal="center" vertical="center"/>
    </xf>
    <xf numFmtId="0" fontId="32" fillId="0" borderId="0" xfId="54" applyFont="1" applyFill="1" applyAlignment="1">
      <alignment vertical="center"/>
    </xf>
    <xf numFmtId="0" fontId="32" fillId="0" borderId="0" xfId="54" applyFont="1" applyFill="1" applyAlignment="1">
      <alignment horizontal="center" vertical="center"/>
    </xf>
    <xf numFmtId="0" fontId="33" fillId="0" borderId="2" xfId="54" applyFont="1" applyFill="1" applyBorder="1" applyAlignment="1">
      <alignment horizontal="center" vertical="center" wrapText="1"/>
    </xf>
    <xf numFmtId="0" fontId="33" fillId="0" borderId="20" xfId="54" applyFont="1" applyFill="1" applyBorder="1" applyAlignment="1">
      <alignment horizontal="center" vertical="center" wrapText="1"/>
    </xf>
    <xf numFmtId="0" fontId="33" fillId="0" borderId="2" xfId="54" applyNumberFormat="1" applyFont="1" applyFill="1" applyBorder="1" applyAlignment="1">
      <alignment horizontal="center" vertical="center" wrapText="1"/>
    </xf>
    <xf numFmtId="0" fontId="45" fillId="0" borderId="2" xfId="54" applyFont="1" applyFill="1" applyBorder="1" applyAlignment="1">
      <alignment horizontal="center" vertical="center"/>
    </xf>
    <xf numFmtId="0" fontId="45" fillId="0" borderId="0" xfId="54" applyFont="1" applyFill="1" applyAlignment="1">
      <alignment horizontal="center" vertical="center"/>
    </xf>
    <xf numFmtId="14" fontId="33" fillId="0" borderId="22" xfId="54" applyNumberFormat="1" applyFont="1" applyFill="1" applyBorder="1" applyAlignment="1">
      <alignment horizontal="center" vertical="center"/>
    </xf>
    <xf numFmtId="164" fontId="33" fillId="0" borderId="43" xfId="54" applyNumberFormat="1" applyFont="1" applyFill="1" applyBorder="1" applyAlignment="1">
      <alignment horizontal="center" vertical="center"/>
    </xf>
    <xf numFmtId="164" fontId="38" fillId="0" borderId="22" xfId="54" applyNumberFormat="1" applyFont="1" applyFill="1" applyBorder="1" applyAlignment="1">
      <alignment horizontal="left" vertical="center"/>
    </xf>
    <xf numFmtId="164" fontId="32" fillId="0" borderId="16" xfId="77" applyNumberFormat="1" applyFont="1" applyFill="1" applyBorder="1" applyAlignment="1">
      <alignment vertical="center"/>
    </xf>
    <xf numFmtId="0" fontId="33" fillId="0" borderId="12" xfId="54" applyNumberFormat="1" applyFont="1" applyFill="1" applyBorder="1" applyAlignment="1">
      <alignment horizontal="center" vertical="center"/>
    </xf>
    <xf numFmtId="164" fontId="33" fillId="0" borderId="22" xfId="54" applyNumberFormat="1" applyFont="1" applyFill="1" applyBorder="1" applyAlignment="1">
      <alignment horizontal="center" vertical="center"/>
    </xf>
    <xf numFmtId="164" fontId="33" fillId="0" borderId="22" xfId="74" applyNumberFormat="1" applyFont="1" applyFill="1" applyBorder="1" applyAlignment="1">
      <alignment horizontal="center" vertical="center"/>
    </xf>
    <xf numFmtId="164" fontId="33" fillId="0" borderId="0" xfId="54" applyNumberFormat="1" applyFont="1" applyFill="1" applyAlignment="1">
      <alignment horizontal="center" vertical="center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74" applyNumberFormat="1" applyFont="1" applyFill="1" applyBorder="1" applyAlignment="1">
      <alignment horizontal="center" vertical="center"/>
    </xf>
    <xf numFmtId="14" fontId="48" fillId="0" borderId="16" xfId="54" applyNumberFormat="1" applyFont="1" applyFill="1" applyBorder="1" applyAlignment="1">
      <alignment horizontal="center" vertical="center"/>
    </xf>
    <xf numFmtId="164" fontId="48" fillId="0" borderId="16" xfId="54" applyNumberFormat="1" applyFont="1" applyFill="1" applyBorder="1" applyAlignment="1">
      <alignment horizontal="left" vertical="center"/>
    </xf>
    <xf numFmtId="0" fontId="48" fillId="0" borderId="16" xfId="54" quotePrefix="1" applyNumberFormat="1" applyFont="1" applyFill="1" applyBorder="1" applyAlignment="1">
      <alignment horizontal="center" vertical="center"/>
    </xf>
    <xf numFmtId="14" fontId="34" fillId="0" borderId="44" xfId="77" applyNumberFormat="1" applyFont="1" applyFill="1" applyBorder="1" applyAlignment="1">
      <alignment horizontal="center"/>
    </xf>
    <xf numFmtId="0" fontId="33" fillId="0" borderId="16" xfId="54" applyNumberFormat="1" applyFont="1" applyFill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center" vertical="center"/>
    </xf>
    <xf numFmtId="164" fontId="33" fillId="0" borderId="19" xfId="54" applyNumberFormat="1" applyFont="1" applyFill="1" applyBorder="1" applyAlignment="1">
      <alignment horizontal="center" vertical="center"/>
    </xf>
    <xf numFmtId="164" fontId="33" fillId="0" borderId="19" xfId="54" applyNumberFormat="1" applyFont="1" applyFill="1" applyBorder="1" applyAlignment="1">
      <alignment horizontal="left" vertical="center"/>
    </xf>
    <xf numFmtId="0" fontId="33" fillId="0" borderId="19" xfId="54" applyNumberFormat="1" applyFont="1" applyFill="1" applyBorder="1" applyAlignment="1">
      <alignment horizontal="center" vertical="center"/>
    </xf>
    <xf numFmtId="164" fontId="33" fillId="0" borderId="19" xfId="74" applyNumberFormat="1" applyFont="1" applyFill="1" applyBorder="1" applyAlignment="1">
      <alignment vertical="center"/>
    </xf>
    <xf numFmtId="164" fontId="33" fillId="0" borderId="2" xfId="54" applyNumberFormat="1" applyFont="1" applyFill="1" applyBorder="1" applyAlignment="1">
      <alignment horizontal="center" vertical="center"/>
    </xf>
    <xf numFmtId="164" fontId="33" fillId="0" borderId="20" xfId="54" applyNumberFormat="1" applyFont="1" applyFill="1" applyBorder="1" applyAlignment="1">
      <alignment horizontal="center" vertical="center"/>
    </xf>
    <xf numFmtId="164" fontId="38" fillId="0" borderId="2" xfId="54" applyNumberFormat="1" applyFont="1" applyFill="1" applyBorder="1" applyAlignment="1">
      <alignment horizontal="left" vertical="center"/>
    </xf>
    <xf numFmtId="0" fontId="33" fillId="0" borderId="2" xfId="54" applyNumberFormat="1" applyFont="1" applyFill="1" applyBorder="1" applyAlignment="1">
      <alignment horizontal="center" vertical="center"/>
    </xf>
    <xf numFmtId="164" fontId="33" fillId="0" borderId="2" xfId="74" applyNumberFormat="1" applyFont="1" applyFill="1" applyBorder="1" applyAlignment="1">
      <alignment horizontal="center" vertical="center"/>
    </xf>
    <xf numFmtId="0" fontId="33" fillId="0" borderId="0" xfId="54" applyFont="1" applyFill="1" applyBorder="1" applyAlignment="1">
      <alignment horizontal="left" vertical="center"/>
    </xf>
    <xf numFmtId="0" fontId="33" fillId="0" borderId="0" xfId="54" applyFont="1" applyFill="1" applyBorder="1" applyAlignment="1">
      <alignment horizontal="center" vertical="center"/>
    </xf>
    <xf numFmtId="0" fontId="33" fillId="0" borderId="0" xfId="54" applyNumberFormat="1" applyFont="1" applyFill="1" applyBorder="1" applyAlignment="1">
      <alignment horizontal="center" vertical="center"/>
    </xf>
    <xf numFmtId="164" fontId="33" fillId="0" borderId="0" xfId="74" applyNumberFormat="1" applyFont="1" applyFill="1" applyAlignment="1">
      <alignment horizontal="center" vertical="center"/>
    </xf>
    <xf numFmtId="0" fontId="33" fillId="0" borderId="0" xfId="90" applyFont="1" applyBorder="1" applyAlignment="1">
      <alignment horizontal="left" vertical="center"/>
    </xf>
    <xf numFmtId="0" fontId="33" fillId="0" borderId="0" xfId="90" applyFont="1" applyFill="1" applyAlignment="1">
      <alignment horizontal="center" vertical="center"/>
    </xf>
    <xf numFmtId="1" fontId="33" fillId="0" borderId="0" xfId="90" applyNumberFormat="1" applyFont="1" applyFill="1" applyAlignment="1">
      <alignment horizontal="center" vertical="center"/>
    </xf>
    <xf numFmtId="164" fontId="40" fillId="0" borderId="0" xfId="55" applyNumberFormat="1" applyFont="1" applyAlignment="1">
      <alignment vertical="center"/>
    </xf>
    <xf numFmtId="0" fontId="77" fillId="0" borderId="0" xfId="90" applyFont="1" applyAlignment="1">
      <alignment horizontal="center" vertical="center"/>
    </xf>
    <xf numFmtId="0" fontId="38" fillId="0" borderId="0" xfId="90" applyFont="1" applyAlignment="1">
      <alignment horizontal="center" vertical="center"/>
    </xf>
    <xf numFmtId="0" fontId="38" fillId="0" borderId="0" xfId="90" applyNumberFormat="1" applyFont="1" applyAlignment="1">
      <alignment horizontal="center" vertical="center"/>
    </xf>
    <xf numFmtId="0" fontId="33" fillId="0" borderId="0" xfId="90" applyFont="1" applyAlignment="1">
      <alignment horizontal="center" vertical="center"/>
    </xf>
    <xf numFmtId="0" fontId="33" fillId="0" borderId="0" xfId="90" applyNumberFormat="1" applyFont="1" applyAlignment="1">
      <alignment horizontal="center" vertical="center"/>
    </xf>
    <xf numFmtId="164" fontId="33" fillId="0" borderId="19" xfId="54" applyNumberFormat="1" applyFont="1" applyFill="1" applyBorder="1" applyAlignment="1">
      <alignment vertical="center"/>
    </xf>
    <xf numFmtId="43" fontId="33" fillId="0" borderId="0" xfId="74" applyFont="1" applyFill="1" applyAlignment="1">
      <alignment horizontal="center" vertical="center"/>
    </xf>
    <xf numFmtId="43" fontId="33" fillId="0" borderId="0" xfId="74" applyFont="1" applyFill="1" applyAlignment="1">
      <alignment horizontal="center" vertical="center" wrapText="1"/>
    </xf>
    <xf numFmtId="0" fontId="21" fillId="0" borderId="0" xfId="54" applyFont="1" applyFill="1" applyAlignment="1">
      <alignment vertical="center"/>
    </xf>
    <xf numFmtId="164" fontId="33" fillId="0" borderId="44" xfId="54" applyNumberFormat="1" applyFont="1" applyFill="1" applyBorder="1" applyAlignment="1">
      <alignment horizontal="center" vertical="center"/>
    </xf>
    <xf numFmtId="0" fontId="33" fillId="0" borderId="0" xfId="54" applyNumberFormat="1" applyFont="1" applyFill="1" applyBorder="1" applyAlignment="1">
      <alignment vertical="center"/>
    </xf>
    <xf numFmtId="164" fontId="50" fillId="0" borderId="16" xfId="74" applyNumberFormat="1" applyFont="1" applyFill="1" applyBorder="1" applyAlignment="1">
      <alignment horizontal="center" vertical="center"/>
    </xf>
    <xf numFmtId="164" fontId="50" fillId="0" borderId="0" xfId="54" applyNumberFormat="1" applyFont="1" applyFill="1" applyAlignment="1">
      <alignment horizontal="center" vertical="center"/>
    </xf>
    <xf numFmtId="164" fontId="48" fillId="0" borderId="16" xfId="74" applyNumberFormat="1" applyFont="1" applyFill="1" applyBorder="1" applyAlignment="1">
      <alignment horizontal="center" vertical="center"/>
    </xf>
    <xf numFmtId="164" fontId="48" fillId="0" borderId="0" xfId="54" applyNumberFormat="1" applyFont="1" applyFill="1" applyAlignment="1">
      <alignment horizontal="center" vertical="center"/>
    </xf>
    <xf numFmtId="164" fontId="80" fillId="0" borderId="0" xfId="54" applyNumberFormat="1" applyFont="1" applyFill="1" applyAlignment="1">
      <alignment horizontal="center" vertical="center"/>
    </xf>
    <xf numFmtId="164" fontId="40" fillId="0" borderId="0" xfId="54" applyNumberFormat="1" applyFont="1" applyFill="1" applyAlignment="1">
      <alignment horizontal="center" vertical="center"/>
    </xf>
    <xf numFmtId="14" fontId="33" fillId="0" borderId="44" xfId="54" applyNumberFormat="1" applyFont="1" applyFill="1" applyBorder="1" applyAlignment="1">
      <alignment horizontal="center" vertical="center"/>
    </xf>
    <xf numFmtId="0" fontId="77" fillId="0" borderId="0" xfId="54" applyFont="1" applyFill="1" applyAlignment="1">
      <alignment horizontal="center" vertical="center"/>
    </xf>
    <xf numFmtId="0" fontId="33" fillId="0" borderId="0" xfId="54" applyNumberFormat="1" applyFont="1" applyFill="1" applyAlignment="1">
      <alignment vertical="center"/>
    </xf>
    <xf numFmtId="43" fontId="38" fillId="0" borderId="0" xfId="74" applyFont="1" applyFill="1" applyAlignment="1">
      <alignment horizontal="center" vertical="center"/>
    </xf>
    <xf numFmtId="0" fontId="38" fillId="0" borderId="0" xfId="54" applyNumberFormat="1" applyFont="1" applyFill="1" applyAlignment="1">
      <alignment horizontal="center" vertical="center"/>
    </xf>
    <xf numFmtId="164" fontId="38" fillId="0" borderId="0" xfId="54" applyNumberFormat="1" applyFont="1" applyFill="1" applyAlignment="1">
      <alignment horizontal="center" vertical="center"/>
    </xf>
    <xf numFmtId="0" fontId="38" fillId="0" borderId="0" xfId="54" applyNumberFormat="1" applyFont="1" applyFill="1" applyAlignment="1">
      <alignment vertical="center"/>
    </xf>
    <xf numFmtId="0" fontId="33" fillId="0" borderId="0" xfId="54" applyFont="1" applyAlignment="1">
      <alignment horizontal="center" vertical="center"/>
    </xf>
    <xf numFmtId="164" fontId="33" fillId="0" borderId="16" xfId="76" applyNumberFormat="1" applyFont="1" applyFill="1" applyBorder="1" applyAlignment="1">
      <alignment horizontal="center" vertical="center" wrapText="1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16" xfId="90" applyNumberFormat="1" applyFont="1" applyFill="1" applyBorder="1" applyAlignment="1">
      <alignment horizontal="left" vertical="center"/>
    </xf>
    <xf numFmtId="164" fontId="33" fillId="0" borderId="16" xfId="90" quotePrefix="1" applyNumberFormat="1" applyFont="1" applyFill="1" applyBorder="1" applyAlignment="1">
      <alignment horizontal="center" vertical="center"/>
    </xf>
    <xf numFmtId="49" fontId="33" fillId="0" borderId="16" xfId="90" applyNumberFormat="1" applyFont="1" applyFill="1" applyBorder="1" applyAlignment="1">
      <alignment horizontal="left" vertical="center"/>
    </xf>
    <xf numFmtId="0" fontId="33" fillId="0" borderId="16" xfId="90" quotePrefix="1" applyNumberFormat="1" applyFont="1" applyFill="1" applyBorder="1" applyAlignment="1">
      <alignment horizontal="center" vertical="center"/>
    </xf>
    <xf numFmtId="164" fontId="33" fillId="0" borderId="16" xfId="90" applyNumberFormat="1" applyFont="1" applyFill="1" applyBorder="1" applyAlignment="1">
      <alignment horizontal="center" vertical="center"/>
    </xf>
    <xf numFmtId="14" fontId="48" fillId="0" borderId="16" xfId="90" applyNumberFormat="1" applyFont="1" applyFill="1" applyBorder="1" applyAlignment="1">
      <alignment horizontal="center" vertical="center"/>
    </xf>
    <xf numFmtId="164" fontId="48" fillId="0" borderId="16" xfId="90" applyNumberFormat="1" applyFont="1" applyFill="1" applyBorder="1" applyAlignment="1">
      <alignment horizontal="left" vertical="center"/>
    </xf>
    <xf numFmtId="164" fontId="48" fillId="0" borderId="16" xfId="90" quotePrefix="1" applyNumberFormat="1" applyFont="1" applyFill="1" applyBorder="1" applyAlignment="1">
      <alignment horizontal="center" vertical="center"/>
    </xf>
    <xf numFmtId="49" fontId="48" fillId="0" borderId="16" xfId="90" applyNumberFormat="1" applyFont="1" applyFill="1" applyBorder="1" applyAlignment="1">
      <alignment horizontal="left" vertical="center"/>
    </xf>
    <xf numFmtId="0" fontId="48" fillId="0" borderId="16" xfId="90" quotePrefix="1" applyNumberFormat="1" applyFont="1" applyFill="1" applyBorder="1" applyAlignment="1">
      <alignment horizontal="center" vertical="center"/>
    </xf>
    <xf numFmtId="0" fontId="35" fillId="25" borderId="2" xfId="77" applyFont="1" applyFill="1" applyBorder="1" applyAlignment="1" applyProtection="1">
      <alignment vertical="center"/>
      <protection locked="0" hidden="1"/>
    </xf>
    <xf numFmtId="0" fontId="55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14" fontId="33" fillId="0" borderId="16" xfId="77" applyNumberFormat="1" applyFont="1" applyBorder="1" applyAlignment="1">
      <alignment horizontal="left" vertical="center" wrapText="1"/>
    </xf>
    <xf numFmtId="164" fontId="33" fillId="0" borderId="16" xfId="29" applyNumberFormat="1" applyFont="1" applyBorder="1" applyAlignment="1">
      <alignment horizontal="left" vertical="center" wrapText="1"/>
    </xf>
    <xf numFmtId="49" fontId="33" fillId="0" borderId="16" xfId="29" applyNumberFormat="1" applyFont="1" applyBorder="1" applyAlignment="1">
      <alignment horizontal="center" vertical="center" wrapText="1"/>
    </xf>
    <xf numFmtId="164" fontId="33" fillId="0" borderId="16" xfId="29" applyNumberFormat="1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/>
    </xf>
    <xf numFmtId="14" fontId="33" fillId="0" borderId="17" xfId="0" applyNumberFormat="1" applyFont="1" applyBorder="1" applyAlignment="1">
      <alignment horizontal="center" vertical="center"/>
    </xf>
    <xf numFmtId="14" fontId="33" fillId="0" borderId="18" xfId="0" applyNumberFormat="1" applyFont="1" applyBorder="1" applyAlignment="1">
      <alignment horizontal="center" vertical="center"/>
    </xf>
    <xf numFmtId="0" fontId="33" fillId="0" borderId="17" xfId="76" applyFont="1" applyFill="1" applyBorder="1" applyAlignment="1">
      <alignment horizontal="center" vertical="center"/>
    </xf>
    <xf numFmtId="0" fontId="33" fillId="0" borderId="18" xfId="76" applyFont="1" applyFill="1" applyBorder="1" applyAlignment="1">
      <alignment horizontal="center" vertical="center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2" xfId="76" quotePrefix="1" applyNumberFormat="1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49" fontId="33" fillId="0" borderId="2" xfId="76" quotePrefix="1" applyNumberFormat="1" applyFont="1" applyFill="1" applyBorder="1" applyAlignment="1">
      <alignment horizontal="center" vertical="center" wrapText="1"/>
    </xf>
    <xf numFmtId="0" fontId="33" fillId="0" borderId="30" xfId="76" quotePrefix="1" applyNumberFormat="1" applyFont="1" applyFill="1" applyBorder="1" applyAlignment="1">
      <alignment horizontal="center" vertical="center" wrapText="1"/>
    </xf>
    <xf numFmtId="0" fontId="33" fillId="0" borderId="32" xfId="76" quotePrefix="1" applyNumberFormat="1" applyFont="1" applyFill="1" applyBorder="1" applyAlignment="1">
      <alignment horizontal="center" vertical="center" wrapText="1"/>
    </xf>
    <xf numFmtId="0" fontId="33" fillId="0" borderId="31" xfId="76" quotePrefix="1" applyNumberFormat="1" applyFont="1" applyFill="1" applyBorder="1" applyAlignment="1">
      <alignment horizontal="center" vertical="center" wrapText="1"/>
    </xf>
    <xf numFmtId="0" fontId="33" fillId="0" borderId="34" xfId="76" quotePrefix="1" applyNumberFormat="1" applyFont="1" applyFill="1" applyBorder="1" applyAlignment="1">
      <alignment horizontal="center" vertical="center" wrapText="1"/>
    </xf>
    <xf numFmtId="0" fontId="33" fillId="0" borderId="24" xfId="76" quotePrefix="1" applyNumberFormat="1" applyFont="1" applyFill="1" applyBorder="1" applyAlignment="1">
      <alignment horizontal="center" vertical="center" wrapText="1"/>
    </xf>
    <xf numFmtId="0" fontId="33" fillId="0" borderId="35" xfId="76" quotePrefix="1" applyNumberFormat="1" applyFont="1" applyFill="1" applyBorder="1" applyAlignment="1">
      <alignment horizontal="center" vertical="center" wrapText="1"/>
    </xf>
    <xf numFmtId="49" fontId="33" fillId="0" borderId="2" xfId="76" applyNumberFormat="1" applyFont="1" applyFill="1" applyBorder="1" applyAlignment="1">
      <alignment horizontal="center" vertical="center" wrapText="1"/>
    </xf>
    <xf numFmtId="0" fontId="44" fillId="0" borderId="0" xfId="76" applyFont="1" applyFill="1" applyAlignment="1">
      <alignment horizontal="center" vertical="center"/>
    </xf>
    <xf numFmtId="0" fontId="35" fillId="0" borderId="0" xfId="76" applyFont="1" applyFill="1" applyAlignment="1">
      <alignment horizontal="center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5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17" xfId="76" applyFont="1" applyFill="1" applyBorder="1" applyAlignment="1">
      <alignment horizontal="center" vertical="center" wrapText="1"/>
    </xf>
    <xf numFmtId="0" fontId="33" fillId="0" borderId="18" xfId="76" applyFont="1" applyFill="1" applyBorder="1" applyAlignment="1">
      <alignment horizontal="center" vertical="center" wrapText="1"/>
    </xf>
    <xf numFmtId="0" fontId="38" fillId="0" borderId="0" xfId="54" applyFont="1" applyFill="1" applyAlignment="1">
      <alignment horizontal="center" vertical="center" wrapText="1"/>
    </xf>
    <xf numFmtId="0" fontId="33" fillId="0" borderId="0" xfId="54" applyFont="1" applyFill="1" applyAlignment="1">
      <alignment horizontal="center" vertical="center" wrapText="1"/>
    </xf>
    <xf numFmtId="0" fontId="44" fillId="0" borderId="0" xfId="54" applyFont="1" applyFill="1" applyAlignment="1">
      <alignment horizontal="center" vertical="center"/>
    </xf>
    <xf numFmtId="0" fontId="35" fillId="0" borderId="0" xfId="54" applyFont="1" applyFill="1" applyAlignment="1">
      <alignment horizontal="center" vertical="center"/>
    </xf>
    <xf numFmtId="0" fontId="33" fillId="0" borderId="17" xfId="54" applyFont="1" applyFill="1" applyBorder="1" applyAlignment="1">
      <alignment horizontal="center" vertical="center"/>
    </xf>
    <xf numFmtId="0" fontId="33" fillId="0" borderId="18" xfId="54" applyFont="1" applyFill="1" applyBorder="1" applyAlignment="1">
      <alignment horizontal="center" vertical="center"/>
    </xf>
    <xf numFmtId="0" fontId="33" fillId="0" borderId="2" xfId="54" applyFont="1" applyFill="1" applyBorder="1" applyAlignment="1">
      <alignment horizontal="center" vertical="center" wrapText="1"/>
    </xf>
    <xf numFmtId="0" fontId="33" fillId="0" borderId="5" xfId="54" applyFont="1" applyFill="1" applyBorder="1" applyAlignment="1">
      <alignment horizontal="center" vertical="center" wrapText="1"/>
    </xf>
    <xf numFmtId="0" fontId="33" fillId="0" borderId="20" xfId="54" applyFont="1" applyFill="1" applyBorder="1" applyAlignment="1">
      <alignment horizontal="center" vertical="center" wrapText="1"/>
    </xf>
    <xf numFmtId="0" fontId="33" fillId="0" borderId="2" xfId="54" applyNumberFormat="1" applyFont="1" applyFill="1" applyBorder="1" applyAlignment="1">
      <alignment horizontal="center" vertical="center" wrapText="1"/>
    </xf>
    <xf numFmtId="0" fontId="33" fillId="0" borderId="2" xfId="54" applyFont="1" applyFill="1" applyBorder="1" applyAlignment="1">
      <alignment horizontal="center" vertical="center"/>
    </xf>
    <xf numFmtId="43" fontId="44" fillId="0" borderId="0" xfId="74" applyFont="1" applyFill="1" applyAlignment="1">
      <alignment horizontal="center" vertical="center"/>
    </xf>
    <xf numFmtId="0" fontId="32" fillId="0" borderId="0" xfId="52" applyFont="1" applyAlignment="1">
      <alignment horizontal="center" vertical="center"/>
    </xf>
    <xf numFmtId="0" fontId="32" fillId="0" borderId="30" xfId="52" applyFont="1" applyBorder="1" applyAlignment="1">
      <alignment horizontal="center" vertical="center" wrapText="1"/>
    </xf>
    <xf numFmtId="0" fontId="66" fillId="0" borderId="31" xfId="52" applyFont="1" applyBorder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164" fontId="32" fillId="0" borderId="0" xfId="54" applyNumberFormat="1" applyFont="1" applyAlignment="1">
      <alignment horizontal="center" vertical="center" wrapText="1"/>
    </xf>
    <xf numFmtId="0" fontId="79" fillId="0" borderId="0" xfId="52" applyFont="1" applyAlignment="1">
      <alignment horizontal="center" vertical="center"/>
    </xf>
    <xf numFmtId="0" fontId="32" fillId="0" borderId="0" xfId="52" applyFont="1" applyAlignment="1">
      <alignment horizontal="center" vertical="center" wrapText="1"/>
    </xf>
    <xf numFmtId="0" fontId="32" fillId="0" borderId="0" xfId="52" quotePrefix="1" applyFont="1" applyAlignment="1">
      <alignment horizontal="center" vertical="center"/>
    </xf>
    <xf numFmtId="0" fontId="32" fillId="0" borderId="24" xfId="52" applyFont="1" applyBorder="1" applyAlignment="1">
      <alignment horizontal="center" vertical="center"/>
    </xf>
    <xf numFmtId="0" fontId="32" fillId="0" borderId="24" xfId="52" applyFont="1" applyBorder="1" applyAlignment="1">
      <alignment horizontal="right" vertical="center"/>
    </xf>
    <xf numFmtId="0" fontId="32" fillId="0" borderId="2" xfId="52" applyFont="1" applyBorder="1" applyAlignment="1">
      <alignment horizontal="center" vertical="center" wrapText="1"/>
    </xf>
    <xf numFmtId="0" fontId="66" fillId="0" borderId="32" xfId="52" applyFont="1" applyBorder="1" applyAlignment="1">
      <alignment horizontal="center" vertical="center" wrapText="1"/>
    </xf>
    <xf numFmtId="0" fontId="38" fillId="21" borderId="26" xfId="34" applyFont="1" applyBorder="1" applyAlignment="1">
      <alignment horizontal="center" vertical="center" wrapText="1"/>
    </xf>
    <xf numFmtId="0" fontId="38" fillId="21" borderId="20" xfId="34" applyFont="1" applyBorder="1" applyAlignment="1">
      <alignment horizontal="center" vertical="center" wrapText="1"/>
    </xf>
    <xf numFmtId="164" fontId="33" fillId="0" borderId="23" xfId="29" applyNumberFormat="1" applyFont="1" applyBorder="1" applyAlignment="1">
      <alignment horizontal="center" vertical="center"/>
    </xf>
    <xf numFmtId="0" fontId="37" fillId="0" borderId="24" xfId="58" applyFont="1" applyBorder="1" applyAlignment="1">
      <alignment horizontal="center" vertical="center"/>
    </xf>
    <xf numFmtId="0" fontId="38" fillId="21" borderId="17" xfId="53" applyFont="1" applyFill="1" applyBorder="1" applyAlignment="1">
      <alignment horizontal="center" vertical="center"/>
    </xf>
    <xf numFmtId="0" fontId="38" fillId="21" borderId="25" xfId="53" applyFont="1" applyFill="1" applyBorder="1" applyAlignment="1">
      <alignment horizontal="center" vertical="center"/>
    </xf>
    <xf numFmtId="0" fontId="38" fillId="21" borderId="17" xfId="34" applyFont="1" applyBorder="1" applyAlignment="1">
      <alignment horizontal="center" vertical="center" wrapText="1"/>
    </xf>
    <xf numFmtId="0" fontId="38" fillId="21" borderId="25" xfId="34" applyFont="1" applyBorder="1" applyAlignment="1">
      <alignment horizontal="center" vertical="center" wrapText="1"/>
    </xf>
    <xf numFmtId="164" fontId="38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horizontal="center" vertical="center"/>
    </xf>
    <xf numFmtId="0" fontId="33" fillId="0" borderId="24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/>
    </xf>
    <xf numFmtId="0" fontId="33" fillId="0" borderId="2" xfId="52" applyFont="1" applyBorder="1" applyAlignment="1">
      <alignment horizontal="center" vertical="center" wrapText="1"/>
    </xf>
    <xf numFmtId="0" fontId="33" fillId="0" borderId="26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21" fillId="0" borderId="0" xfId="52" applyFont="1" applyAlignment="1">
      <alignment horizontal="center" vertical="center"/>
    </xf>
    <xf numFmtId="164" fontId="32" fillId="0" borderId="0" xfId="77" applyNumberFormat="1" applyFont="1" applyAlignment="1">
      <alignment horizontal="center" vertical="center"/>
    </xf>
    <xf numFmtId="164" fontId="32" fillId="0" borderId="17" xfId="77" applyNumberFormat="1" applyFont="1" applyBorder="1" applyAlignment="1">
      <alignment horizontal="center" vertical="center" wrapText="1"/>
    </xf>
    <xf numFmtId="164" fontId="32" fillId="0" borderId="18" xfId="77" applyNumberFormat="1" applyFont="1" applyBorder="1" applyAlignment="1">
      <alignment horizontal="center" vertical="center" wrapText="1"/>
    </xf>
    <xf numFmtId="164" fontId="32" fillId="0" borderId="2" xfId="77" applyNumberFormat="1" applyFont="1" applyBorder="1" applyAlignment="1">
      <alignment horizontal="center" vertical="center" wrapText="1"/>
    </xf>
    <xf numFmtId="164" fontId="21" fillId="0" borderId="0" xfId="77" applyNumberFormat="1" applyFont="1" applyAlignment="1">
      <alignment horizontal="center" vertical="center"/>
    </xf>
    <xf numFmtId="0" fontId="72" fillId="29" borderId="0" xfId="87" applyFont="1" applyFill="1" applyAlignment="1">
      <alignment horizontal="center" vertical="center" wrapText="1"/>
    </xf>
    <xf numFmtId="43" fontId="38" fillId="0" borderId="0" xfId="74" applyFont="1" applyAlignment="1">
      <alignment horizontal="center" vertical="center"/>
    </xf>
    <xf numFmtId="0" fontId="70" fillId="29" borderId="0" xfId="87" applyFont="1" applyFill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2" fillId="0" borderId="0" xfId="87" applyFont="1" applyAlignment="1">
      <alignment horizontal="center" vertical="center"/>
    </xf>
    <xf numFmtId="14" fontId="70" fillId="29" borderId="17" xfId="87" applyNumberFormat="1" applyFont="1" applyFill="1" applyBorder="1" applyAlignment="1">
      <alignment horizontal="center" vertical="center" wrapText="1"/>
    </xf>
    <xf numFmtId="14" fontId="70" fillId="29" borderId="25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70" fillId="29" borderId="38" xfId="87" applyFont="1" applyFill="1" applyBorder="1" applyAlignment="1">
      <alignment horizontal="center" vertical="center" wrapText="1"/>
    </xf>
    <xf numFmtId="0" fontId="70" fillId="29" borderId="40" xfId="87" applyFont="1" applyFill="1" applyBorder="1" applyAlignment="1">
      <alignment horizontal="center" vertical="center" wrapText="1"/>
    </xf>
    <xf numFmtId="0" fontId="33" fillId="0" borderId="38" xfId="87" applyFont="1" applyFill="1" applyBorder="1" applyAlignment="1">
      <alignment horizontal="center" vertical="center" wrapText="1"/>
    </xf>
    <xf numFmtId="0" fontId="33" fillId="0" borderId="40" xfId="87" applyFont="1" applyFill="1" applyBorder="1" applyAlignment="1">
      <alignment horizontal="center" vertical="center" wrapText="1"/>
    </xf>
    <xf numFmtId="0" fontId="33" fillId="0" borderId="39" xfId="87" applyFont="1" applyFill="1" applyBorder="1" applyAlignment="1">
      <alignment horizontal="center" vertical="center" wrapText="1"/>
    </xf>
    <xf numFmtId="0" fontId="67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center" vertical="center"/>
    </xf>
    <xf numFmtId="0" fontId="69" fillId="0" borderId="0" xfId="87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/>
    </xf>
    <xf numFmtId="164" fontId="32" fillId="0" borderId="0" xfId="54" applyNumberFormat="1" applyFont="1" applyAlignment="1">
      <alignment horizontal="center" vertical="center"/>
    </xf>
    <xf numFmtId="0" fontId="37" fillId="0" borderId="0" xfId="52" applyFont="1" applyAlignment="1">
      <alignment horizontal="center" vertical="center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3" fillId="0" borderId="0" xfId="52" applyFont="1" applyBorder="1" applyAlignment="1">
      <alignment horizontal="center" vertical="center"/>
    </xf>
    <xf numFmtId="49" fontId="33" fillId="0" borderId="0" xfId="52" applyNumberFormat="1" applyFont="1" applyAlignment="1">
      <alignment horizontal="left" vertical="center"/>
    </xf>
    <xf numFmtId="0" fontId="38" fillId="0" borderId="26" xfId="52" applyFont="1" applyBorder="1" applyAlignment="1">
      <alignment horizontal="center" vertical="center"/>
    </xf>
    <xf numFmtId="0" fontId="38" fillId="0" borderId="20" xfId="52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8" fillId="0" borderId="17" xfId="52" applyFont="1" applyBorder="1" applyAlignment="1">
      <alignment horizontal="center" vertical="center" wrapText="1"/>
    </xf>
    <xf numFmtId="0" fontId="38" fillId="0" borderId="18" xfId="52" applyFont="1" applyBorder="1" applyAlignment="1">
      <alignment horizontal="center" vertical="center" wrapText="1"/>
    </xf>
    <xf numFmtId="14" fontId="38" fillId="0" borderId="17" xfId="52" applyNumberFormat="1" applyFont="1" applyBorder="1" applyAlignment="1">
      <alignment horizontal="center" vertical="center" wrapText="1"/>
    </xf>
    <xf numFmtId="14" fontId="38" fillId="0" borderId="18" xfId="52" applyNumberFormat="1" applyFont="1" applyBorder="1" applyAlignment="1">
      <alignment horizontal="center" vertical="center" wrapText="1"/>
    </xf>
    <xf numFmtId="0" fontId="38" fillId="0" borderId="2" xfId="52" applyFont="1" applyBorder="1" applyAlignment="1">
      <alignment horizontal="center" vertical="center"/>
    </xf>
  </cellXfs>
  <cellStyles count="9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KE-TOAN/CONG%20NO/vnTools/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I25" sqref="I25:I26"/>
    </sheetView>
  </sheetViews>
  <sheetFormatPr defaultColWidth="8" defaultRowHeight="13.5"/>
  <cols>
    <col min="1" max="1" width="7.42578125" style="42" customWidth="1"/>
    <col min="2" max="2" width="35.85546875" style="42" customWidth="1"/>
    <col min="3" max="3" width="14.5703125" style="41" customWidth="1"/>
    <col min="4" max="4" width="13.5703125" style="41" customWidth="1"/>
    <col min="5" max="5" width="15.140625" style="42" customWidth="1"/>
    <col min="6" max="6" width="17.28515625" style="42" customWidth="1"/>
    <col min="7" max="7" width="13.85546875" style="42" customWidth="1"/>
    <col min="8" max="8" width="14.7109375" style="42" customWidth="1"/>
    <col min="9" max="9" width="6.140625" style="42" customWidth="1"/>
    <col min="10" max="10" width="15.42578125" style="42" customWidth="1"/>
    <col min="11" max="11" width="13.7109375" style="42" customWidth="1"/>
    <col min="12" max="16384" width="8" style="42"/>
  </cols>
  <sheetData>
    <row r="1" spans="1:12">
      <c r="A1" s="40" t="s">
        <v>130</v>
      </c>
      <c r="B1" s="40"/>
    </row>
    <row r="2" spans="1:12">
      <c r="A2" s="40" t="s">
        <v>131</v>
      </c>
      <c r="B2" s="40"/>
    </row>
    <row r="3" spans="1:12">
      <c r="A3" s="40" t="s">
        <v>132</v>
      </c>
      <c r="B3" s="40"/>
    </row>
    <row r="5" spans="1:12" ht="15.75">
      <c r="A5" s="43" t="s">
        <v>133</v>
      </c>
      <c r="B5" s="43"/>
      <c r="C5" s="44"/>
      <c r="D5" s="44"/>
      <c r="E5" s="43"/>
      <c r="F5" s="43"/>
      <c r="G5" s="43"/>
      <c r="H5" s="43"/>
    </row>
    <row r="6" spans="1:12" ht="15.75">
      <c r="A6" s="45" t="s">
        <v>134</v>
      </c>
      <c r="B6" s="43"/>
      <c r="C6" s="44"/>
      <c r="D6" s="44"/>
      <c r="E6" s="43"/>
      <c r="F6" s="43"/>
      <c r="G6" s="43"/>
      <c r="H6" s="43"/>
    </row>
    <row r="8" spans="1:12">
      <c r="A8" s="46"/>
      <c r="B8" s="46" t="s">
        <v>135</v>
      </c>
      <c r="C8" s="47" t="s">
        <v>136</v>
      </c>
      <c r="D8" s="47"/>
      <c r="E8" s="48" t="s">
        <v>137</v>
      </c>
      <c r="F8" s="48"/>
      <c r="G8" s="48" t="s">
        <v>138</v>
      </c>
      <c r="H8" s="48"/>
    </row>
    <row r="9" spans="1:12">
      <c r="A9" s="49" t="s">
        <v>139</v>
      </c>
      <c r="B9" s="49"/>
      <c r="C9" s="47" t="s">
        <v>140</v>
      </c>
      <c r="D9" s="47" t="s">
        <v>141</v>
      </c>
      <c r="E9" s="48" t="s">
        <v>140</v>
      </c>
      <c r="F9" s="48" t="s">
        <v>141</v>
      </c>
      <c r="G9" s="48" t="s">
        <v>140</v>
      </c>
      <c r="H9" s="48" t="s">
        <v>141</v>
      </c>
    </row>
    <row r="10" spans="1:12" s="41" customFormat="1">
      <c r="A10" s="50" t="s">
        <v>142</v>
      </c>
      <c r="B10" s="51" t="s">
        <v>143</v>
      </c>
      <c r="C10" s="52">
        <v>1681067500</v>
      </c>
      <c r="D10" s="52"/>
      <c r="E10" s="52">
        <f t="array" ref="E10">SUM(IF(A10=KHN,TH))</f>
        <v>4000000000</v>
      </c>
      <c r="F10" s="52">
        <f t="array" ref="F10">SUM(IF(A10=KHC,TH))</f>
        <v>5077718914</v>
      </c>
      <c r="G10" s="53">
        <f>MAX(C10+E10-D10-F10,0)</f>
        <v>603348586</v>
      </c>
      <c r="H10" s="53">
        <f>MAX(D10+F10-E10-C10,0)</f>
        <v>0</v>
      </c>
      <c r="K10" s="54"/>
      <c r="L10" s="54"/>
    </row>
    <row r="11" spans="1:12" s="41" customFormat="1">
      <c r="A11" s="55" t="s">
        <v>21</v>
      </c>
      <c r="B11" s="56" t="s">
        <v>144</v>
      </c>
      <c r="C11" s="57">
        <v>1681067500</v>
      </c>
      <c r="D11" s="57"/>
      <c r="E11" s="57">
        <f>E10</f>
        <v>4000000000</v>
      </c>
      <c r="F11" s="57">
        <f>F10</f>
        <v>5077718914</v>
      </c>
      <c r="G11" s="57">
        <f>G10</f>
        <v>603348586</v>
      </c>
      <c r="H11" s="57">
        <f>H10</f>
        <v>0</v>
      </c>
    </row>
    <row r="12" spans="1:12" s="41" customFormat="1">
      <c r="A12" s="58" t="s">
        <v>35</v>
      </c>
      <c r="B12" s="51" t="s">
        <v>145</v>
      </c>
      <c r="C12" s="52">
        <v>500905227</v>
      </c>
      <c r="D12" s="52"/>
      <c r="E12" s="52">
        <f t="array" ref="E12">SUM(IF(A12=KHN,TH))</f>
        <v>17404485197</v>
      </c>
      <c r="F12" s="52">
        <f t="array" ref="F12">SUM(IF(A12=KHC,TH))</f>
        <v>17897198861</v>
      </c>
      <c r="G12" s="53">
        <f>MAX(C12+E12-D12-F12,0)</f>
        <v>8191563</v>
      </c>
      <c r="H12" s="53">
        <f>MAX(D12+F12-E12-C12,0)</f>
        <v>0</v>
      </c>
      <c r="K12" s="54"/>
      <c r="L12" s="54"/>
    </row>
    <row r="13" spans="1:12" s="41" customFormat="1">
      <c r="A13" s="55" t="s">
        <v>146</v>
      </c>
      <c r="B13" s="56" t="s">
        <v>147</v>
      </c>
      <c r="C13" s="57">
        <f>C12</f>
        <v>500905227</v>
      </c>
      <c r="D13" s="57">
        <f>D12</f>
        <v>0</v>
      </c>
      <c r="E13" s="57">
        <f>E12</f>
        <v>17404485197</v>
      </c>
      <c r="F13" s="57">
        <f>F12</f>
        <v>17897198861</v>
      </c>
      <c r="G13" s="57">
        <f>MAX(C13+E13-D13-F13,0)</f>
        <v>8191563</v>
      </c>
      <c r="H13" s="57">
        <f>MAX(D13+F13-E13-C13,0)</f>
        <v>0</v>
      </c>
    </row>
    <row r="14" spans="1:12" s="41" customFormat="1">
      <c r="A14" s="58" t="s">
        <v>10</v>
      </c>
      <c r="B14" s="51" t="s">
        <v>148</v>
      </c>
      <c r="C14" s="52">
        <v>197394018</v>
      </c>
      <c r="D14" s="52"/>
      <c r="E14" s="52">
        <f t="array" ref="E14">SUM(IF(A14=KHN,TH))</f>
        <v>1551736948</v>
      </c>
      <c r="F14" s="52">
        <f t="array" ref="F14">SUM(IF(A14=KHC,TH))</f>
        <v>0</v>
      </c>
      <c r="G14" s="53">
        <f>MAX(C14+E14-D14-F14,0)</f>
        <v>1749130966</v>
      </c>
      <c r="H14" s="53">
        <f>MAX(D14+F14-E14-C14,0)</f>
        <v>0</v>
      </c>
    </row>
    <row r="15" spans="1:12" s="41" customFormat="1">
      <c r="A15" s="55" t="s">
        <v>149</v>
      </c>
      <c r="B15" s="56" t="s">
        <v>150</v>
      </c>
      <c r="C15" s="57">
        <f t="shared" ref="C15:H15" si="0">C14</f>
        <v>197394018</v>
      </c>
      <c r="D15" s="57">
        <f t="shared" si="0"/>
        <v>0</v>
      </c>
      <c r="E15" s="57">
        <f t="shared" si="0"/>
        <v>1551736948</v>
      </c>
      <c r="F15" s="57">
        <f t="shared" si="0"/>
        <v>0</v>
      </c>
      <c r="G15" s="57">
        <f t="shared" si="0"/>
        <v>1749130966</v>
      </c>
      <c r="H15" s="57">
        <f t="shared" si="0"/>
        <v>0</v>
      </c>
    </row>
    <row r="16" spans="1:12" s="41" customFormat="1">
      <c r="A16" s="58" t="s">
        <v>151</v>
      </c>
      <c r="B16" s="51" t="s">
        <v>152</v>
      </c>
      <c r="C16" s="52"/>
      <c r="D16" s="52"/>
      <c r="E16" s="52">
        <f t="array" ref="E16">SUM(IF(A16=KHN,TH))</f>
        <v>272076985</v>
      </c>
      <c r="F16" s="52">
        <f t="array" ref="F16">SUM(IF(A16=KHC,TH))</f>
        <v>272076985</v>
      </c>
      <c r="G16" s="53">
        <f t="shared" ref="G16:G22" si="1">MAX(C16+E16-D16-F16,0)</f>
        <v>0</v>
      </c>
      <c r="H16" s="53">
        <f t="shared" ref="H16:H22" si="2">MAX(D16+F16-E16-C16,0)</f>
        <v>0</v>
      </c>
    </row>
    <row r="17" spans="1:9" s="41" customFormat="1">
      <c r="A17" s="55" t="s">
        <v>153</v>
      </c>
      <c r="B17" s="56" t="s">
        <v>154</v>
      </c>
      <c r="C17" s="57"/>
      <c r="D17" s="57"/>
      <c r="E17" s="57">
        <f>E16</f>
        <v>272076985</v>
      </c>
      <c r="F17" s="57">
        <f>F16</f>
        <v>272076985</v>
      </c>
      <c r="G17" s="57">
        <f t="shared" si="1"/>
        <v>0</v>
      </c>
      <c r="H17" s="57">
        <f t="shared" si="2"/>
        <v>0</v>
      </c>
    </row>
    <row r="18" spans="1:9" s="41" customFormat="1">
      <c r="A18" s="50" t="s">
        <v>560</v>
      </c>
      <c r="B18" s="51" t="s">
        <v>561</v>
      </c>
      <c r="C18" s="52">
        <v>1984383750</v>
      </c>
      <c r="D18" s="52"/>
      <c r="E18" s="52">
        <f t="array" ref="E18">SUM(IF(A18=KHN,TH))</f>
        <v>16649422067</v>
      </c>
      <c r="F18" s="52">
        <f t="array" ref="F18">SUM(IF(A18=KHC,TH))</f>
        <v>0</v>
      </c>
      <c r="G18" s="53">
        <f t="shared" si="1"/>
        <v>18633805817</v>
      </c>
      <c r="H18" s="53">
        <f t="shared" si="2"/>
        <v>0</v>
      </c>
    </row>
    <row r="19" spans="1:9" s="41" customFormat="1">
      <c r="A19" s="59" t="s">
        <v>697</v>
      </c>
      <c r="B19" s="56" t="s">
        <v>562</v>
      </c>
      <c r="C19" s="57">
        <f>C18</f>
        <v>1984383750</v>
      </c>
      <c r="D19" s="57"/>
      <c r="E19" s="57">
        <f>E18</f>
        <v>16649422067</v>
      </c>
      <c r="F19" s="57">
        <f>F18</f>
        <v>0</v>
      </c>
      <c r="G19" s="57">
        <f t="shared" si="1"/>
        <v>18633805817</v>
      </c>
      <c r="H19" s="57">
        <f t="shared" si="2"/>
        <v>0</v>
      </c>
    </row>
    <row r="20" spans="1:9" s="41" customFormat="1">
      <c r="A20" s="55" t="s">
        <v>9</v>
      </c>
      <c r="B20" s="56" t="s">
        <v>155</v>
      </c>
      <c r="C20" s="57">
        <v>6512610000</v>
      </c>
      <c r="D20" s="57"/>
      <c r="E20" s="106">
        <f t="array" ref="E20">SUM(IF(A20=KHN,TH))</f>
        <v>16512234239</v>
      </c>
      <c r="F20" s="106">
        <f t="array" ref="F20">SUM(IF(A20=KHC,TH))</f>
        <v>16390506276</v>
      </c>
      <c r="G20" s="57">
        <f t="shared" si="1"/>
        <v>6634337963</v>
      </c>
      <c r="H20" s="57">
        <f t="shared" si="2"/>
        <v>0</v>
      </c>
    </row>
    <row r="21" spans="1:9" s="41" customFormat="1">
      <c r="A21" s="58" t="s">
        <v>156</v>
      </c>
      <c r="B21" s="51" t="s">
        <v>157</v>
      </c>
      <c r="C21" s="52"/>
      <c r="D21" s="52"/>
      <c r="E21" s="52">
        <f t="array" ref="E21">SUM(IF(A21=KHN,TH))</f>
        <v>0</v>
      </c>
      <c r="F21" s="52">
        <f t="array" ref="F21">SUM(IF(A21=KHC,TH))</f>
        <v>0</v>
      </c>
      <c r="G21" s="52">
        <f t="shared" si="1"/>
        <v>0</v>
      </c>
      <c r="H21" s="52">
        <f t="shared" si="2"/>
        <v>0</v>
      </c>
      <c r="I21" s="41">
        <f t="shared" ref="I21:I24" si="3">E21-F21</f>
        <v>0</v>
      </c>
    </row>
    <row r="22" spans="1:9" s="41" customFormat="1">
      <c r="A22" s="61" t="s">
        <v>158</v>
      </c>
      <c r="B22" s="62" t="s">
        <v>159</v>
      </c>
      <c r="C22" s="60"/>
      <c r="D22" s="60"/>
      <c r="E22" s="60">
        <f t="array" ref="E22">SUM(IF(A22=KHN,TH))</f>
        <v>1500000</v>
      </c>
      <c r="F22" s="60">
        <f t="array" ref="F22">SUM(IF(A22=KHC,TH))</f>
        <v>1500000</v>
      </c>
      <c r="G22" s="60">
        <f t="shared" si="1"/>
        <v>0</v>
      </c>
      <c r="H22" s="60">
        <f t="shared" si="2"/>
        <v>0</v>
      </c>
      <c r="I22" s="41">
        <f t="shared" si="3"/>
        <v>0</v>
      </c>
    </row>
    <row r="23" spans="1:9" s="41" customFormat="1">
      <c r="A23" s="58" t="s">
        <v>25</v>
      </c>
      <c r="B23" s="51" t="s">
        <v>160</v>
      </c>
      <c r="C23" s="52"/>
      <c r="D23" s="52"/>
      <c r="E23" s="52">
        <f>E22</f>
        <v>1500000</v>
      </c>
      <c r="F23" s="52">
        <f>F22</f>
        <v>1500000</v>
      </c>
      <c r="G23" s="52">
        <f>G22</f>
        <v>0</v>
      </c>
      <c r="H23" s="52">
        <f>H22</f>
        <v>0</v>
      </c>
      <c r="I23" s="41">
        <f t="shared" si="3"/>
        <v>0</v>
      </c>
    </row>
    <row r="24" spans="1:9" s="41" customFormat="1">
      <c r="A24" s="55" t="s">
        <v>161</v>
      </c>
      <c r="B24" s="56" t="s">
        <v>162</v>
      </c>
      <c r="C24" s="57"/>
      <c r="D24" s="57"/>
      <c r="E24" s="57">
        <f>E21+E23</f>
        <v>1500000</v>
      </c>
      <c r="F24" s="57">
        <f>F21+F23</f>
        <v>1500000</v>
      </c>
      <c r="G24" s="57">
        <f>G21+G23</f>
        <v>0</v>
      </c>
      <c r="H24" s="57">
        <f>H21+H23</f>
        <v>0</v>
      </c>
      <c r="I24" s="41">
        <f t="shared" si="3"/>
        <v>0</v>
      </c>
    </row>
    <row r="25" spans="1:9" s="41" customFormat="1">
      <c r="A25" s="58" t="s">
        <v>24</v>
      </c>
      <c r="B25" s="51" t="s">
        <v>163</v>
      </c>
      <c r="C25" s="52"/>
      <c r="D25" s="52"/>
      <c r="E25" s="52">
        <f t="array" ref="E25">SUM(IF(A25=KHN,TH))</f>
        <v>133500000</v>
      </c>
      <c r="F25" s="52">
        <f t="array" ref="F25">SUM(IF(A25=KHC,TH))</f>
        <v>4133500000</v>
      </c>
      <c r="G25" s="52">
        <f>MAX(C25+E25-D25-F25,0)</f>
        <v>0</v>
      </c>
      <c r="H25" s="52">
        <f>MAX(D25+F25-E25-C25,0)</f>
        <v>4000000000</v>
      </c>
    </row>
    <row r="26" spans="1:9" s="41" customFormat="1">
      <c r="A26" s="55" t="s">
        <v>164</v>
      </c>
      <c r="B26" s="56" t="s">
        <v>165</v>
      </c>
      <c r="C26" s="57"/>
      <c r="D26" s="57"/>
      <c r="E26" s="57">
        <f>E25</f>
        <v>133500000</v>
      </c>
      <c r="F26" s="57">
        <f>F25</f>
        <v>4133500000</v>
      </c>
      <c r="G26" s="57">
        <f>G25</f>
        <v>0</v>
      </c>
      <c r="H26" s="57">
        <f>H25</f>
        <v>4000000000</v>
      </c>
    </row>
    <row r="27" spans="1:9" s="41" customFormat="1">
      <c r="A27" s="50" t="s">
        <v>166</v>
      </c>
      <c r="B27" s="51" t="s">
        <v>167</v>
      </c>
      <c r="C27" s="52"/>
      <c r="D27" s="52">
        <v>7100000000</v>
      </c>
      <c r="E27" s="52">
        <f t="array" ref="E27">SUM(IF(A27=KHN,TH))</f>
        <v>0</v>
      </c>
      <c r="F27" s="52">
        <f t="array" ref="F27">SUM(IF(A27=KHC,TH))</f>
        <v>12900000000</v>
      </c>
      <c r="G27" s="53">
        <f>MAX(C27+E27-D27-F27,0)</f>
        <v>0</v>
      </c>
      <c r="H27" s="53">
        <f>MAX(D27+F27-E27-C27,0)</f>
        <v>20000000000</v>
      </c>
    </row>
    <row r="28" spans="1:9" s="41" customFormat="1">
      <c r="A28" s="59" t="s">
        <v>66</v>
      </c>
      <c r="B28" s="56" t="s">
        <v>168</v>
      </c>
      <c r="C28" s="57"/>
      <c r="D28" s="57">
        <f>D27</f>
        <v>7100000000</v>
      </c>
      <c r="E28" s="57">
        <f>E27</f>
        <v>0</v>
      </c>
      <c r="F28" s="57">
        <f>F27</f>
        <v>12900000000</v>
      </c>
      <c r="G28" s="57">
        <f>G27</f>
        <v>0</v>
      </c>
      <c r="H28" s="57">
        <f>H27</f>
        <v>20000000000</v>
      </c>
    </row>
    <row r="29" spans="1:9" s="41" customFormat="1">
      <c r="A29" s="58" t="s">
        <v>36</v>
      </c>
      <c r="B29" s="51" t="s">
        <v>169</v>
      </c>
      <c r="C29" s="52"/>
      <c r="D29" s="52">
        <v>4000000000</v>
      </c>
      <c r="E29" s="52">
        <f t="array" ref="E29">SUM(IF(A29=KHN,TH))</f>
        <v>0</v>
      </c>
      <c r="F29" s="52">
        <f t="array" ref="F29">SUM(IF(A29=KHC,TH))</f>
        <v>0</v>
      </c>
      <c r="G29" s="53">
        <f>MAX(C29+E29-D29-F29,0)</f>
        <v>0</v>
      </c>
      <c r="H29" s="53">
        <f>MAX(D29+F29-E29-C29,0)</f>
        <v>4000000000</v>
      </c>
    </row>
    <row r="30" spans="1:9" s="41" customFormat="1">
      <c r="A30" s="55" t="s">
        <v>170</v>
      </c>
      <c r="B30" s="56" t="s">
        <v>171</v>
      </c>
      <c r="C30" s="57"/>
      <c r="D30" s="57">
        <f>D29</f>
        <v>4000000000</v>
      </c>
      <c r="E30" s="57">
        <f>E29</f>
        <v>0</v>
      </c>
      <c r="F30" s="57">
        <f>F29</f>
        <v>0</v>
      </c>
      <c r="G30" s="57">
        <f>MAX(C30+E30-D30-F30,0)</f>
        <v>0</v>
      </c>
      <c r="H30" s="57">
        <f>MAX(D30+F30-E30-C30,0)</f>
        <v>4000000000</v>
      </c>
    </row>
    <row r="31" spans="1:9" s="41" customFormat="1">
      <c r="A31" s="50" t="s">
        <v>172</v>
      </c>
      <c r="B31" s="51" t="s">
        <v>173</v>
      </c>
      <c r="C31" s="52">
        <v>124728000</v>
      </c>
      <c r="D31" s="52"/>
      <c r="E31" s="52">
        <f t="array" ref="E31">SUM(IF(A31=KHN,TH))</f>
        <v>98911505</v>
      </c>
      <c r="F31" s="52">
        <f t="array" ref="F31">SUM(IF(A31=KHC,TH))</f>
        <v>0</v>
      </c>
      <c r="G31" s="53">
        <f>MAX(C31+E31-D31-F31,0)</f>
        <v>223639505</v>
      </c>
      <c r="H31" s="53">
        <f>MAX(D31+F31-E31-C31,0)</f>
        <v>0</v>
      </c>
    </row>
    <row r="32" spans="1:9" s="41" customFormat="1">
      <c r="A32" s="58" t="s">
        <v>174</v>
      </c>
      <c r="B32" s="51" t="s">
        <v>175</v>
      </c>
      <c r="C32" s="52">
        <v>98911505</v>
      </c>
      <c r="D32" s="52"/>
      <c r="E32" s="52">
        <f t="array" ref="E32">SUM(IF(A32=TH!$J$10:$J$669,TH!$I$10:$I$669))</f>
        <v>147545600</v>
      </c>
      <c r="F32" s="52">
        <f t="array" ref="F32">SUM(IF(A32=TH!$K$10:$K$669,TH!$I$10:$I$669))</f>
        <v>98911505</v>
      </c>
      <c r="G32" s="52">
        <f>MAX(C32+E32-D32-F32,0)</f>
        <v>147545600</v>
      </c>
      <c r="H32" s="52">
        <f>MAX(D32+F32-E32-C32,0)</f>
        <v>0</v>
      </c>
    </row>
    <row r="33" spans="1:9" s="41" customFormat="1">
      <c r="A33" s="55" t="s">
        <v>176</v>
      </c>
      <c r="B33" s="56" t="s">
        <v>177</v>
      </c>
      <c r="C33" s="57">
        <f>C31+C32</f>
        <v>223639505</v>
      </c>
      <c r="D33" s="57">
        <f>D31+D32</f>
        <v>0</v>
      </c>
      <c r="E33" s="57">
        <f>E32+E31</f>
        <v>246457105</v>
      </c>
      <c r="F33" s="57">
        <f>F32+F31</f>
        <v>98911505</v>
      </c>
      <c r="G33" s="57">
        <f>G32+G31</f>
        <v>371185105</v>
      </c>
      <c r="H33" s="57">
        <f>H32+H31</f>
        <v>0</v>
      </c>
    </row>
    <row r="34" spans="1:9" s="41" customFormat="1">
      <c r="A34" s="55" t="s">
        <v>68</v>
      </c>
      <c r="B34" s="56" t="s">
        <v>178</v>
      </c>
      <c r="C34" s="57"/>
      <c r="D34" s="57"/>
      <c r="E34" s="106">
        <f t="array" ref="E34">SUM(IF(A34=KHN,TH))</f>
        <v>1408212</v>
      </c>
      <c r="F34" s="106">
        <f t="array" ref="F34">SUM(IF(A34=KHC,TH))</f>
        <v>1408212</v>
      </c>
      <c r="G34" s="57"/>
      <c r="H34" s="57"/>
      <c r="I34" s="41">
        <f t="shared" ref="I34:I40" si="4">E34-F34</f>
        <v>0</v>
      </c>
    </row>
    <row r="35" spans="1:9" s="41" customFormat="1" ht="12.75" customHeight="1">
      <c r="A35" s="55" t="s">
        <v>179</v>
      </c>
      <c r="B35" s="56" t="s">
        <v>180</v>
      </c>
      <c r="C35" s="57"/>
      <c r="D35" s="57"/>
      <c r="E35" s="106">
        <f t="array" ref="E35">SUM(IF(A35=KHN,TH))</f>
        <v>1102555964</v>
      </c>
      <c r="F35" s="106">
        <f t="array" ref="F35">SUM(IF(A35=KHC,TH))</f>
        <v>1102555964</v>
      </c>
      <c r="G35" s="57"/>
      <c r="H35" s="57"/>
      <c r="I35" s="41">
        <f t="shared" si="4"/>
        <v>0</v>
      </c>
    </row>
    <row r="36" spans="1:9" s="41" customFormat="1" ht="12.75" customHeight="1">
      <c r="A36" s="55" t="s">
        <v>181</v>
      </c>
      <c r="B36" s="56" t="s">
        <v>182</v>
      </c>
      <c r="C36" s="57"/>
      <c r="D36" s="57"/>
      <c r="E36" s="106">
        <f t="array" ref="E36">SUM(IF(A36=KHN,TH))</f>
        <v>149453812</v>
      </c>
      <c r="F36" s="106">
        <f t="array" ref="F36">SUM(IF(A36=KHC,TH))</f>
        <v>149453812</v>
      </c>
      <c r="G36" s="57"/>
      <c r="H36" s="57"/>
      <c r="I36" s="41">
        <f t="shared" si="4"/>
        <v>0</v>
      </c>
    </row>
    <row r="37" spans="1:9" s="41" customFormat="1" ht="12.75" customHeight="1">
      <c r="A37" s="59" t="s">
        <v>183</v>
      </c>
      <c r="B37" s="56" t="s">
        <v>184</v>
      </c>
      <c r="C37" s="57"/>
      <c r="D37" s="57"/>
      <c r="E37" s="106">
        <f t="array" ref="E37">SUM(IF(A37=KHN,TH))</f>
        <v>500000</v>
      </c>
      <c r="F37" s="106">
        <f t="array" ref="F37">SUM(IF(A37=KHC,TH))</f>
        <v>500000</v>
      </c>
      <c r="G37" s="57"/>
      <c r="H37" s="57"/>
      <c r="I37" s="41">
        <f t="shared" si="4"/>
        <v>0</v>
      </c>
    </row>
    <row r="38" spans="1:9" s="41" customFormat="1" ht="12.75" customHeight="1">
      <c r="A38" s="55" t="s">
        <v>185</v>
      </c>
      <c r="B38" s="56" t="s">
        <v>186</v>
      </c>
      <c r="C38" s="57"/>
      <c r="D38" s="57"/>
      <c r="E38" s="106">
        <f t="array" ref="E38">SUM(IF(A38=KHN,TH))</f>
        <v>0</v>
      </c>
      <c r="F38" s="106">
        <f t="array" ref="F38">SUM(IF(A38=KHC,TH))</f>
        <v>0</v>
      </c>
      <c r="G38" s="57"/>
      <c r="H38" s="57"/>
      <c r="I38" s="41">
        <f t="shared" si="4"/>
        <v>0</v>
      </c>
    </row>
    <row r="39" spans="1:9" s="41" customFormat="1" ht="12.75" customHeight="1">
      <c r="A39" s="59" t="s">
        <v>187</v>
      </c>
      <c r="B39" s="56" t="s">
        <v>188</v>
      </c>
      <c r="C39" s="57"/>
      <c r="D39" s="57"/>
      <c r="E39" s="106">
        <f t="array" ref="E39">SUM(IF(A39=KHN,TH))</f>
        <v>0</v>
      </c>
      <c r="F39" s="106">
        <f t="array" ref="F39">SUM(IF(A39=KHC,TH))</f>
        <v>0</v>
      </c>
      <c r="G39" s="57"/>
      <c r="H39" s="57"/>
      <c r="I39" s="41">
        <f t="shared" si="4"/>
        <v>0</v>
      </c>
    </row>
    <row r="40" spans="1:9" s="41" customFormat="1">
      <c r="A40" s="55" t="s">
        <v>189</v>
      </c>
      <c r="B40" s="56" t="s">
        <v>190</v>
      </c>
      <c r="C40" s="57"/>
      <c r="D40" s="57"/>
      <c r="E40" s="107">
        <f t="array" ref="E40">SUM(IF(A40=KHN,TH))</f>
        <v>149453812</v>
      </c>
      <c r="F40" s="107">
        <f t="array" ref="F40">SUM(IF(A40=TH!$K$10:$K$669,TH!$I$10:$I$669))</f>
        <v>149453812</v>
      </c>
      <c r="G40" s="57"/>
      <c r="H40" s="57"/>
      <c r="I40" s="41">
        <f t="shared" si="4"/>
        <v>0</v>
      </c>
    </row>
    <row r="41" spans="1:9" s="41" customFormat="1">
      <c r="A41" s="63" t="s">
        <v>191</v>
      </c>
      <c r="B41" s="63"/>
      <c r="C41" s="63">
        <f>C11+C13+C15+C17+C20+C24+C26+C28+C30+C33+C34+C35+C36+C37+C38+C39+C40+C19</f>
        <v>11100000000</v>
      </c>
      <c r="D41" s="63">
        <f t="shared" ref="D41:H41" si="5">D11+D13+D15+D17+D20+D24+D26+D28+D30+D33+D34+D35+D36+D37+D38+D39+D40+D19</f>
        <v>11100000000</v>
      </c>
      <c r="E41" s="63">
        <f t="shared" si="5"/>
        <v>58174784341</v>
      </c>
      <c r="F41" s="63">
        <f t="shared" si="5"/>
        <v>58174784341</v>
      </c>
      <c r="G41" s="63">
        <f t="shared" si="5"/>
        <v>28000000000</v>
      </c>
      <c r="H41" s="63">
        <f t="shared" si="5"/>
        <v>28000000000</v>
      </c>
    </row>
    <row r="42" spans="1:9">
      <c r="E42" s="64"/>
      <c r="F42" s="65"/>
    </row>
    <row r="43" spans="1:9">
      <c r="E43" s="65">
        <f>E41-F41</f>
        <v>0</v>
      </c>
      <c r="H43" s="65">
        <f>G41-H41</f>
        <v>0</v>
      </c>
    </row>
    <row r="44" spans="1:9">
      <c r="E44" s="66"/>
      <c r="F44" s="66"/>
    </row>
    <row r="45" spans="1:9">
      <c r="E45" s="66"/>
      <c r="F45" s="66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669"/>
  <sheetViews>
    <sheetView tabSelected="1" topLeftCell="B7" workbookViewId="0">
      <pane ySplit="3" topLeftCell="A583" activePane="bottomLeft" state="frozen"/>
      <selection activeCell="A7" sqref="A7"/>
      <selection pane="bottomLeft" activeCell="D603" sqref="D603"/>
    </sheetView>
  </sheetViews>
  <sheetFormatPr defaultRowHeight="12.75"/>
  <cols>
    <col min="1" max="1" width="4.5703125" style="180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9.7109375" style="179" customWidth="1"/>
    <col min="8" max="8" width="32.140625" style="116" customWidth="1"/>
    <col min="9" max="9" width="13.140625" customWidth="1"/>
    <col min="10" max="11" width="7" customWidth="1"/>
    <col min="12" max="12" width="4.42578125" hidden="1" customWidth="1"/>
    <col min="13" max="21" width="2.7109375" hidden="1" customWidth="1"/>
    <col min="22" max="23" width="4.42578125" hidden="1" customWidth="1"/>
    <col min="24" max="24" width="4.140625" hidden="1" customWidth="1"/>
  </cols>
  <sheetData>
    <row r="1" spans="1:24">
      <c r="B1" s="67"/>
      <c r="C1" s="67" t="s">
        <v>202</v>
      </c>
      <c r="D1" s="68"/>
      <c r="E1" s="68"/>
      <c r="F1" s="69"/>
      <c r="G1" s="68"/>
      <c r="H1" s="114"/>
      <c r="I1" s="84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</row>
    <row r="2" spans="1:24">
      <c r="B2" s="67"/>
      <c r="C2" s="67" t="s">
        <v>203</v>
      </c>
      <c r="D2" s="68"/>
      <c r="E2" s="68"/>
      <c r="F2" s="68"/>
      <c r="G2" s="68"/>
      <c r="H2" s="115"/>
      <c r="I2" s="84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</row>
    <row r="3" spans="1:24">
      <c r="B3" s="68"/>
      <c r="C3" s="68"/>
      <c r="D3" s="68"/>
      <c r="E3" s="68"/>
      <c r="F3" s="68"/>
      <c r="G3" s="68"/>
      <c r="H3" s="115"/>
      <c r="I3" s="8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</row>
    <row r="4" spans="1:24" ht="22.5">
      <c r="B4" s="84"/>
      <c r="C4" s="524" t="s">
        <v>192</v>
      </c>
      <c r="D4" s="524"/>
      <c r="E4" s="524"/>
      <c r="F4" s="524"/>
      <c r="G4" s="524"/>
      <c r="H4" s="524"/>
      <c r="I4" s="524"/>
      <c r="J4" s="524"/>
      <c r="K4" s="524"/>
    </row>
    <row r="5" spans="1:24" ht="14.25">
      <c r="B5" s="84"/>
      <c r="C5" s="525"/>
      <c r="D5" s="525"/>
      <c r="E5" s="525"/>
      <c r="F5" s="525"/>
      <c r="G5" s="525"/>
      <c r="H5" s="525"/>
      <c r="I5" s="525"/>
      <c r="J5" s="525"/>
      <c r="K5" s="525"/>
    </row>
    <row r="6" spans="1:24">
      <c r="B6" s="84"/>
      <c r="C6" s="84"/>
      <c r="D6" s="84"/>
      <c r="E6" s="84"/>
      <c r="F6" s="84"/>
      <c r="G6" s="84"/>
      <c r="H6" s="88"/>
      <c r="I6" s="84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</row>
    <row r="7" spans="1:24" ht="12.75" customHeight="1">
      <c r="A7" s="509" t="s">
        <v>420</v>
      </c>
      <c r="B7" s="511" t="s">
        <v>204</v>
      </c>
      <c r="C7" s="526" t="s">
        <v>31</v>
      </c>
      <c r="D7" s="527" t="s">
        <v>1</v>
      </c>
      <c r="E7" s="528"/>
      <c r="F7" s="526" t="s">
        <v>0</v>
      </c>
      <c r="G7" s="529" t="s">
        <v>418</v>
      </c>
      <c r="H7" s="513" t="s">
        <v>124</v>
      </c>
      <c r="I7" s="526" t="s">
        <v>193</v>
      </c>
      <c r="J7" s="515" t="s">
        <v>194</v>
      </c>
      <c r="K7" s="515"/>
      <c r="L7" s="514" t="s">
        <v>9</v>
      </c>
      <c r="M7" s="517" t="s">
        <v>142</v>
      </c>
      <c r="N7" s="518"/>
      <c r="O7" s="519"/>
      <c r="P7" s="517" t="s">
        <v>35</v>
      </c>
      <c r="Q7" s="518"/>
      <c r="R7" s="519"/>
      <c r="S7" s="517" t="s">
        <v>10</v>
      </c>
      <c r="T7" s="518"/>
      <c r="U7" s="519"/>
      <c r="V7" s="514" t="s">
        <v>166</v>
      </c>
      <c r="W7" s="516" t="str">
        <f>CTTK!$E$7</f>
        <v>1388</v>
      </c>
      <c r="X7" s="523" t="s">
        <v>696</v>
      </c>
    </row>
    <row r="8" spans="1:24" ht="25.5">
      <c r="A8" s="510"/>
      <c r="B8" s="512"/>
      <c r="C8" s="526"/>
      <c r="D8" s="82" t="s">
        <v>20</v>
      </c>
      <c r="E8" s="80" t="s">
        <v>43</v>
      </c>
      <c r="F8" s="526"/>
      <c r="G8" s="530"/>
      <c r="H8" s="513"/>
      <c r="I8" s="526"/>
      <c r="J8" s="83" t="s">
        <v>33</v>
      </c>
      <c r="K8" s="83" t="s">
        <v>34</v>
      </c>
      <c r="L8" s="515"/>
      <c r="M8" s="520"/>
      <c r="N8" s="521"/>
      <c r="O8" s="522"/>
      <c r="P8" s="520"/>
      <c r="Q8" s="521"/>
      <c r="R8" s="522"/>
      <c r="S8" s="520"/>
      <c r="T8" s="521"/>
      <c r="U8" s="522"/>
      <c r="V8" s="515"/>
      <c r="W8" s="515"/>
      <c r="X8" s="515"/>
    </row>
    <row r="9" spans="1:24">
      <c r="A9" s="508">
        <v>1</v>
      </c>
      <c r="B9" s="181">
        <v>2</v>
      </c>
      <c r="C9" s="181">
        <v>3</v>
      </c>
      <c r="D9" s="181">
        <v>4</v>
      </c>
      <c r="E9" s="181">
        <v>5</v>
      </c>
      <c r="F9" s="181">
        <v>6</v>
      </c>
      <c r="G9" s="181">
        <v>7</v>
      </c>
      <c r="H9" s="181">
        <v>8</v>
      </c>
      <c r="I9" s="181">
        <v>9</v>
      </c>
      <c r="J9" s="181">
        <v>10</v>
      </c>
      <c r="K9" s="181">
        <v>11</v>
      </c>
      <c r="L9" s="181">
        <v>12</v>
      </c>
      <c r="M9" s="181">
        <v>13</v>
      </c>
      <c r="N9" s="181">
        <v>14</v>
      </c>
      <c r="O9" s="181">
        <v>15</v>
      </c>
      <c r="P9" s="181">
        <v>16</v>
      </c>
      <c r="Q9" s="181">
        <v>17</v>
      </c>
      <c r="R9" s="181">
        <v>18</v>
      </c>
      <c r="S9" s="181">
        <v>19</v>
      </c>
      <c r="T9" s="181">
        <v>20</v>
      </c>
      <c r="U9" s="181">
        <v>21</v>
      </c>
      <c r="V9" s="181">
        <v>22</v>
      </c>
      <c r="W9" s="181">
        <v>23</v>
      </c>
      <c r="X9" s="181">
        <v>24</v>
      </c>
    </row>
    <row r="10" spans="1:24" s="87" customFormat="1">
      <c r="A10" s="182" t="str">
        <f>IF(B10&lt;&gt;"",IF(AND(B10&gt;=_TM1,B10&lt;=_TM2,OR(TH!J10="1111",TH!K10="1111")),TH!D10,""),"")</f>
        <v/>
      </c>
      <c r="B10" s="72">
        <f>IF(C10&lt;&gt;"",MONTH(C10),"")</f>
        <v>12</v>
      </c>
      <c r="C10" s="98">
        <v>42369</v>
      </c>
      <c r="D10" s="98" t="s">
        <v>195</v>
      </c>
      <c r="E10" s="98">
        <v>42369</v>
      </c>
      <c r="F10" s="99" t="s">
        <v>198</v>
      </c>
      <c r="G10" s="190"/>
      <c r="H10" s="100"/>
      <c r="I10" s="101">
        <f>MAX(SUMIF(KHN,"911",TH)-SUMIF(KHC,"911",TH),SUMIF(KHC,"911",TH)-SUMIF(KHN,"911",TH))</f>
        <v>147545600</v>
      </c>
      <c r="J10" s="102" t="s">
        <v>174</v>
      </c>
      <c r="K10" s="102" t="s">
        <v>189</v>
      </c>
      <c r="L10" s="102" t="str">
        <f>IF(AND('331-CT'!$E$7=TH!H10,OR(J10="331",K10="331")),"x","")</f>
        <v/>
      </c>
      <c r="M10" s="102" t="str">
        <f>IF(AND($B10&gt;='1111'!$N$10,$B10&lt;='1111'!$O$10,OR($J10=$M$7,$K10=$M$7)),"x","")</f>
        <v/>
      </c>
      <c r="N10" s="102" t="str">
        <f>IF(AND($J10=$M$7,$B10&lt;'1111'!$N$10),"x","")</f>
        <v/>
      </c>
      <c r="O10" s="102" t="str">
        <f>IF(AND($K10=$M$7,$B10&lt;'1111'!$N$10),"x","")</f>
        <v/>
      </c>
      <c r="P10" s="102" t="str">
        <f>IF(AND($B10&gt;='1121'!$N$9,$B10&lt;='1121'!$O$9,OR($J10=$P$7,$K10=$P$7)),"x","")</f>
        <v/>
      </c>
      <c r="Q10" s="102" t="str">
        <f>IF(AND($J10=$P$7,$B10&lt;'1121'!$N$9),"x","")</f>
        <v/>
      </c>
      <c r="R10" s="102" t="str">
        <f>IF(AND($K10=$P$7,$B10&lt;'1121'!$N$9),"x","")</f>
        <v/>
      </c>
      <c r="S10" s="102" t="str">
        <f>IF(AND($B10&gt;='1331'!$I$9,$B10&lt;='1331'!$J$9,OR($J10=$S$7,$K10=$S$7)),"x","")</f>
        <v/>
      </c>
      <c r="T10" s="102" t="str">
        <f>IF(AND($J10=$S$7,$B10&lt;'1331'!$I$9),"x","")</f>
        <v/>
      </c>
      <c r="U10" s="102" t="str">
        <f>IF(AND($K10=$S$7,$B10&lt;'1331'!$I$9),"x","")</f>
        <v/>
      </c>
      <c r="V10" s="102" t="str">
        <f>IF(AND('3411-CT'!$E$9=TH!H10,OR(TH!J10=TH!$V$7,K10=TH!$V$7)),"x","")</f>
        <v/>
      </c>
      <c r="W10" s="102" t="str">
        <f>IF(OR(TH!J10=TH!$W$7,K10=TH!$W$7),"x","")</f>
        <v/>
      </c>
      <c r="X10" s="102"/>
    </row>
    <row r="11" spans="1:24" s="87" customFormat="1">
      <c r="A11" s="182" t="str">
        <f>IF(B11&lt;&gt;"",IF(AND(B11&gt;=_TM1,B11&lt;=_TM2,OR(TH!J11="1111",TH!K11="1111")),TH!D11,""),"")</f>
        <v/>
      </c>
      <c r="B11" s="72">
        <f>IF(C11&lt;&gt;"",MONTH(C11),"")</f>
        <v>12</v>
      </c>
      <c r="C11" s="98">
        <v>42369</v>
      </c>
      <c r="D11" s="98" t="s">
        <v>195</v>
      </c>
      <c r="E11" s="98">
        <v>42369</v>
      </c>
      <c r="F11" s="99" t="s">
        <v>196</v>
      </c>
      <c r="G11" s="190"/>
      <c r="H11" s="100"/>
      <c r="I11" s="101">
        <f>SUMIF(KHN,"635",TH)</f>
        <v>1102555964</v>
      </c>
      <c r="J11" s="108" t="s">
        <v>560</v>
      </c>
      <c r="K11" s="102" t="s">
        <v>179</v>
      </c>
      <c r="L11" s="102" t="str">
        <f>IF(AND('331-CT'!$E$7=TH!H11,OR(J11="331",K11="331")),"x","")</f>
        <v/>
      </c>
      <c r="M11" s="102" t="str">
        <f>IF(AND($B11&gt;='1111'!$N$10,$B11&lt;='1111'!$O$10,OR($J11=$M$7,$K11=$M$7)),"x","")</f>
        <v/>
      </c>
      <c r="N11" s="102" t="str">
        <f>IF(AND($J11=$M$7,$B11&lt;'1111'!$N$10),"x","")</f>
        <v/>
      </c>
      <c r="O11" s="102" t="str">
        <f>IF(AND($K11=$M$7,$B11&lt;'1111'!$N$10),"x","")</f>
        <v/>
      </c>
      <c r="P11" s="102" t="str">
        <f>IF(AND($B11&gt;='1121'!$N$9,$B11&lt;='1121'!$O$9,OR($J11=$P$7,$K11=$P$7)),"x","")</f>
        <v/>
      </c>
      <c r="Q11" s="102" t="str">
        <f>IF(AND($J11=$P$7,$B11&lt;'1121'!$N$9),"x","")</f>
        <v/>
      </c>
      <c r="R11" s="102" t="str">
        <f>IF(AND($K11=$P$7,$B11&lt;'1121'!$N$9),"x","")</f>
        <v/>
      </c>
      <c r="S11" s="102" t="str">
        <f>IF(AND($B11&gt;='1331'!$I$9,$B11&lt;='1331'!$J$9,OR($J11=$S$7,$K11=$S$7)),"x","")</f>
        <v/>
      </c>
      <c r="T11" s="102" t="str">
        <f>IF(AND($J11=$S$7,$B11&lt;'1331'!$I$9),"x","")</f>
        <v/>
      </c>
      <c r="U11" s="102" t="str">
        <f>IF(AND($K11=$S$7,$B11&lt;'1331'!$I$9),"x","")</f>
        <v/>
      </c>
      <c r="V11" s="102" t="str">
        <f>IF(AND('3411-CT'!$E$9=TH!H11,OR(TH!J11=TH!$V$7,K11=TH!$V$7)),"x","")</f>
        <v/>
      </c>
      <c r="W11" s="102" t="str">
        <f>IF(OR(TH!J11=TH!$W$7,K11=TH!$W$7),"x","")</f>
        <v/>
      </c>
      <c r="X11" s="102"/>
    </row>
    <row r="12" spans="1:24" s="87" customFormat="1">
      <c r="A12" s="182" t="str">
        <f>IF(B12&lt;&gt;"",IF(AND(B12&gt;=_TM1,B12&lt;=_TM2,OR(TH!J12="1111",TH!K12="1111")),TH!D12,""),"")</f>
        <v/>
      </c>
      <c r="B12" s="72">
        <f>IF(C12&lt;&gt;"",MONTH(C12),"")</f>
        <v>12</v>
      </c>
      <c r="C12" s="98">
        <v>42369</v>
      </c>
      <c r="D12" s="98" t="s">
        <v>195</v>
      </c>
      <c r="E12" s="98">
        <v>42369</v>
      </c>
      <c r="F12" s="99" t="s">
        <v>197</v>
      </c>
      <c r="G12" s="190"/>
      <c r="H12" s="100"/>
      <c r="I12" s="101">
        <f>SUMIF(KHN,"642",TH)</f>
        <v>149453812</v>
      </c>
      <c r="J12" s="108" t="s">
        <v>189</v>
      </c>
      <c r="K12" s="102" t="s">
        <v>181</v>
      </c>
      <c r="L12" s="102" t="str">
        <f>IF(AND('331-CT'!$E$7=TH!H12,OR(J12="331",K12="331")),"x","")</f>
        <v/>
      </c>
      <c r="M12" s="102" t="str">
        <f>IF(AND($B12&gt;='1111'!$N$10,$B12&lt;='1111'!$O$10,OR($J12=$M$7,$K12=$M$7)),"x","")</f>
        <v/>
      </c>
      <c r="N12" s="102" t="str">
        <f>IF(AND($J12=$M$7,$B12&lt;'1111'!$N$10),"x","")</f>
        <v/>
      </c>
      <c r="O12" s="102" t="str">
        <f>IF(AND($K12=$M$7,$B12&lt;'1111'!$N$10),"x","")</f>
        <v/>
      </c>
      <c r="P12" s="102" t="str">
        <f>IF(AND($B12&gt;='1121'!$N$9,$B12&lt;='1121'!$O$9,OR($J12=$P$7,$K12=$P$7)),"x","")</f>
        <v/>
      </c>
      <c r="Q12" s="102" t="str">
        <f>IF(AND($J12=$P$7,$B12&lt;'1121'!$N$9),"x","")</f>
        <v/>
      </c>
      <c r="R12" s="102" t="str">
        <f>IF(AND($K12=$P$7,$B12&lt;'1121'!$N$9),"x","")</f>
        <v/>
      </c>
      <c r="S12" s="102" t="str">
        <f>IF(AND($B12&gt;='1331'!$I$9,$B12&lt;='1331'!$J$9,OR($J12=$S$7,$K12=$S$7)),"x","")</f>
        <v/>
      </c>
      <c r="T12" s="102" t="str">
        <f>IF(AND($J12=$S$7,$B12&lt;'1331'!$I$9),"x","")</f>
        <v/>
      </c>
      <c r="U12" s="102" t="str">
        <f>IF(AND($K12=$S$7,$B12&lt;'1331'!$I$9),"x","")</f>
        <v/>
      </c>
      <c r="V12" s="102" t="str">
        <f>IF(AND('3411-CT'!$E$9=TH!H12,OR(TH!J12=TH!$V$7,K12=TH!$V$7)),"x","")</f>
        <v/>
      </c>
      <c r="W12" s="102" t="str">
        <f>IF(OR(TH!J12=TH!$W$7,K12=TH!$W$7),"x","")</f>
        <v/>
      </c>
      <c r="X12" s="102"/>
    </row>
    <row r="13" spans="1:24" s="87" customFormat="1">
      <c r="A13" s="182" t="str">
        <f>IF(B13&lt;&gt;"",IF(AND(B13&gt;=_TM1,B13&lt;=_TM2,OR(TH!J13="1111",TH!K13="1111")),TH!D13,""),"")</f>
        <v/>
      </c>
      <c r="B13" s="72">
        <f t="shared" ref="B13:B14" si="0">IF(C13&lt;&gt;"",MONTH(C13),"")</f>
        <v>12</v>
      </c>
      <c r="C13" s="98">
        <v>42369</v>
      </c>
      <c r="D13" s="98" t="s">
        <v>195</v>
      </c>
      <c r="E13" s="98">
        <v>42369</v>
      </c>
      <c r="F13" s="99" t="s">
        <v>199</v>
      </c>
      <c r="G13" s="190"/>
      <c r="H13" s="109"/>
      <c r="I13" s="101">
        <f>SUMIF(KHC,"515",TH)</f>
        <v>1408212</v>
      </c>
      <c r="J13" s="102" t="s">
        <v>68</v>
      </c>
      <c r="K13" s="102" t="s">
        <v>189</v>
      </c>
      <c r="L13" s="102" t="str">
        <f>IF(AND('331-CT'!$E$7=TH!H13,OR(J13="331",K13="331")),"x","")</f>
        <v/>
      </c>
      <c r="M13" s="102" t="str">
        <f>IF(AND($B13&gt;='1111'!$N$10,$B13&lt;='1111'!$O$10,OR($J13=$M$7,$K13=$M$7)),"x","")</f>
        <v/>
      </c>
      <c r="N13" s="102" t="str">
        <f>IF(AND($J13=$M$7,$B13&lt;'1111'!$N$10),"x","")</f>
        <v/>
      </c>
      <c r="O13" s="102" t="str">
        <f>IF(AND($K13=$M$7,$B13&lt;'1111'!$N$10),"x","")</f>
        <v/>
      </c>
      <c r="P13" s="102" t="str">
        <f>IF(AND($B13&gt;='1121'!$N$9,$B13&lt;='1121'!$O$9,OR($J13=$P$7,$K13=$P$7)),"x","")</f>
        <v/>
      </c>
      <c r="Q13" s="102" t="str">
        <f>IF(AND($J13=$P$7,$B13&lt;'1121'!$N$9),"x","")</f>
        <v/>
      </c>
      <c r="R13" s="102" t="str">
        <f>IF(AND($K13=$P$7,$B13&lt;'1121'!$N$9),"x","")</f>
        <v/>
      </c>
      <c r="S13" s="102" t="str">
        <f>IF(AND($B13&gt;='1331'!$I$9,$B13&lt;='1331'!$J$9,OR($J13=$S$7,$K13=$S$7)),"x","")</f>
        <v/>
      </c>
      <c r="T13" s="102" t="str">
        <f>IF(AND($J13=$S$7,$B13&lt;'1331'!$I$9),"x","")</f>
        <v/>
      </c>
      <c r="U13" s="102" t="str">
        <f>IF(AND($K13=$S$7,$B13&lt;'1331'!$I$9),"x","")</f>
        <v/>
      </c>
      <c r="V13" s="102" t="str">
        <f>IF(AND('3411-CT'!$E$9=TH!H13,OR(TH!J13=TH!$V$7,K13=TH!$V$7)),"x","")</f>
        <v/>
      </c>
      <c r="W13" s="102" t="str">
        <f>IF(OR(TH!J13=TH!$W$7,K13=TH!$W$7),"x","")</f>
        <v/>
      </c>
      <c r="X13" s="102"/>
    </row>
    <row r="14" spans="1:24" s="87" customFormat="1">
      <c r="A14" s="182" t="str">
        <f>IF(B14&lt;&gt;"",IF(AND(B14&gt;=_TM1,B14&lt;=_TM2,OR(TH!J14="1111",TH!K14="1111")),TH!D14,""),"")</f>
        <v/>
      </c>
      <c r="B14" s="72">
        <f t="shared" si="0"/>
        <v>12</v>
      </c>
      <c r="C14" s="98">
        <v>42369</v>
      </c>
      <c r="D14" s="98" t="s">
        <v>195</v>
      </c>
      <c r="E14" s="98">
        <v>42369</v>
      </c>
      <c r="F14" s="99" t="s">
        <v>200</v>
      </c>
      <c r="G14" s="190"/>
      <c r="H14" s="100"/>
      <c r="I14" s="101">
        <f>SUMIF(KHC,"711",TH)</f>
        <v>500000</v>
      </c>
      <c r="J14" s="102" t="s">
        <v>183</v>
      </c>
      <c r="K14" s="102" t="s">
        <v>189</v>
      </c>
      <c r="L14" s="102" t="str">
        <f>IF(AND('331-CT'!$E$7=TH!H14,OR(J14="331",K14="331")),"x","")</f>
        <v/>
      </c>
      <c r="M14" s="102" t="str">
        <f>IF(AND($B14&gt;='1111'!$N$10,$B14&lt;='1111'!$O$10,OR($J14=$M$7,$K14=$M$7)),"x","")</f>
        <v/>
      </c>
      <c r="N14" s="102" t="str">
        <f>IF(AND($J14=$M$7,$B14&lt;'1111'!$N$10),"x","")</f>
        <v/>
      </c>
      <c r="O14" s="102" t="str">
        <f>IF(AND($K14=$M$7,$B14&lt;'1111'!$N$10),"x","")</f>
        <v/>
      </c>
      <c r="P14" s="102" t="str">
        <f>IF(AND($B14&gt;='1121'!$N$9,$B14&lt;='1121'!$O$9,OR($J14=$P$7,$K14=$P$7)),"x","")</f>
        <v/>
      </c>
      <c r="Q14" s="102" t="str">
        <f>IF(AND($J14=$P$7,$B14&lt;'1121'!$N$9),"x","")</f>
        <v/>
      </c>
      <c r="R14" s="102" t="str">
        <f>IF(AND($K14=$P$7,$B14&lt;'1121'!$N$9),"x","")</f>
        <v/>
      </c>
      <c r="S14" s="102" t="str">
        <f>IF(AND($B14&gt;='1331'!$I$9,$B14&lt;='1331'!$J$9,OR($J14=$S$7,$K14=$S$7)),"x","")</f>
        <v/>
      </c>
      <c r="T14" s="102" t="str">
        <f>IF(AND($J14=$S$7,$B14&lt;'1331'!$I$9),"x","")</f>
        <v/>
      </c>
      <c r="U14" s="102" t="str">
        <f>IF(AND($K14=$S$7,$B14&lt;'1331'!$I$9),"x","")</f>
        <v/>
      </c>
      <c r="V14" s="102" t="str">
        <f>IF(AND('3411-CT'!$E$9=TH!H14,OR(TH!J14=TH!$V$7,K14=TH!$V$7)),"x","")</f>
        <v/>
      </c>
      <c r="W14" s="102" t="str">
        <f>IF(OR(TH!J14=TH!$W$7,K14=TH!$W$7),"x","")</f>
        <v/>
      </c>
      <c r="X14" s="102"/>
    </row>
    <row r="15" spans="1:24" s="87" customFormat="1">
      <c r="A15" s="182" t="str">
        <f>IF(B15&lt;&gt;"",IF(AND(B15&gt;=_TM1,B15&lt;=_TM2,OR(TH!J15="1111",TH!K15="1111")),TH!D15,""),"")</f>
        <v/>
      </c>
      <c r="B15" s="72">
        <f t="shared" ref="B15" si="1">IF(C15&lt;&gt;"",MONTH(C15),"")</f>
        <v>12</v>
      </c>
      <c r="C15" s="98">
        <v>42369</v>
      </c>
      <c r="D15" s="98" t="s">
        <v>195</v>
      </c>
      <c r="E15" s="98">
        <v>42369</v>
      </c>
      <c r="F15" s="99" t="s">
        <v>201</v>
      </c>
      <c r="G15" s="190"/>
      <c r="H15" s="100"/>
      <c r="I15" s="101">
        <f>SUMIF(KHN,"811",TH)</f>
        <v>0</v>
      </c>
      <c r="J15" s="102" t="s">
        <v>189</v>
      </c>
      <c r="K15" s="102" t="s">
        <v>185</v>
      </c>
      <c r="L15" s="102" t="str">
        <f>IF(AND('331-CT'!$E$7=TH!H15,OR(J15="331",K15="331")),"x","")</f>
        <v/>
      </c>
      <c r="M15" s="102" t="str">
        <f>IF(AND($B15&gt;='1111'!$N$10,$B15&lt;='1111'!$O$10,OR($J15=$M$7,$K15=$M$7)),"x","")</f>
        <v/>
      </c>
      <c r="N15" s="102" t="str">
        <f>IF(AND($J15=$M$7,$B15&lt;'1111'!$N$10),"x","")</f>
        <v/>
      </c>
      <c r="O15" s="102" t="str">
        <f>IF(AND($K15=$M$7,$B15&lt;'1111'!$N$10),"x","")</f>
        <v/>
      </c>
      <c r="P15" s="102" t="str">
        <f>IF(AND($B15&gt;='1121'!$N$9,$B15&lt;='1121'!$O$9,OR($J15=$P$7,$K15=$P$7)),"x","")</f>
        <v/>
      </c>
      <c r="Q15" s="102" t="str">
        <f>IF(AND($J15=$P$7,$B15&lt;'1121'!$N$9),"x","")</f>
        <v/>
      </c>
      <c r="R15" s="102" t="str">
        <f>IF(AND($K15=$P$7,$B15&lt;'1121'!$N$9),"x","")</f>
        <v/>
      </c>
      <c r="S15" s="102" t="str">
        <f>IF(AND($B15&gt;='1331'!$I$9,$B15&lt;='1331'!$J$9,OR($J15=$S$7,$K15=$S$7)),"x","")</f>
        <v/>
      </c>
      <c r="T15" s="102" t="str">
        <f>IF(AND($J15=$S$7,$B15&lt;'1331'!$I$9),"x","")</f>
        <v/>
      </c>
      <c r="U15" s="102" t="str">
        <f>IF(AND($K15=$S$7,$B15&lt;'1331'!$I$9),"x","")</f>
        <v/>
      </c>
      <c r="V15" s="102" t="str">
        <f>IF(AND('3411-CT'!$E$9=TH!H15,OR(TH!J15=TH!$V$7,K15=TH!$V$7)),"x","")</f>
        <v/>
      </c>
      <c r="W15" s="102" t="str">
        <f>IF(OR(TH!J15=TH!$W$7,K15=TH!$W$7),"x","")</f>
        <v/>
      </c>
      <c r="X15" s="102"/>
    </row>
    <row r="16" spans="1:24" s="87" customFormat="1">
      <c r="A16" s="182" t="str">
        <f>IF(B16&lt;&gt;"",IF(AND(B16&gt;=_TM1,B16&lt;=_TM2,OR(TH!J16="1111",TH!K16="1111")),TH!D16,""),"")</f>
        <v/>
      </c>
      <c r="B16" s="72">
        <f t="shared" ref="B16:B78" si="2">IF(C16&lt;&gt;"",MONTH(C16),"")</f>
        <v>12</v>
      </c>
      <c r="C16" s="98">
        <v>42369</v>
      </c>
      <c r="D16" s="98" t="s">
        <v>195</v>
      </c>
      <c r="E16" s="98">
        <v>42369</v>
      </c>
      <c r="F16" s="99" t="s">
        <v>641</v>
      </c>
      <c r="G16" s="190"/>
      <c r="H16" s="100"/>
      <c r="I16" s="101">
        <f>CDPS!$C$32</f>
        <v>98911505</v>
      </c>
      <c r="J16" s="108" t="s">
        <v>172</v>
      </c>
      <c r="K16" s="102" t="s">
        <v>174</v>
      </c>
      <c r="L16" s="102" t="str">
        <f>IF(AND('331-CT'!$E$7=TH!H16,OR(J16="331",K16="331")),"x","")</f>
        <v/>
      </c>
      <c r="M16" s="102" t="str">
        <f>IF(AND($B16&gt;='1111'!$N$10,$B16&lt;='1111'!$O$10,OR($J16=$M$7,$K16=$M$7)),"x","")</f>
        <v/>
      </c>
      <c r="N16" s="102" t="str">
        <f>IF(AND($J16=$M$7,$B16&lt;'1111'!$N$10),"x","")</f>
        <v/>
      </c>
      <c r="O16" s="102" t="str">
        <f>IF(AND($K16=$M$7,$B16&lt;'1111'!$N$10),"x","")</f>
        <v/>
      </c>
      <c r="P16" s="102" t="str">
        <f>IF(AND($B16&gt;='1121'!$N$9,$B16&lt;='1121'!$O$9,OR($J16=$P$7,$K16=$P$7)),"x","")</f>
        <v/>
      </c>
      <c r="Q16" s="102" t="str">
        <f>IF(AND($J16=$P$7,$B16&lt;'1121'!$N$9),"x","")</f>
        <v/>
      </c>
      <c r="R16" s="102" t="str">
        <f>IF(AND($K16=$P$7,$B16&lt;'1121'!$N$9),"x","")</f>
        <v/>
      </c>
      <c r="S16" s="102" t="str">
        <f>IF(AND($B16&gt;='1331'!$I$9,$B16&lt;='1331'!$J$9,OR($J16=$S$7,$K16=$S$7)),"x","")</f>
        <v/>
      </c>
      <c r="T16" s="102" t="str">
        <f>IF(AND($J16=$S$7,$B16&lt;'1331'!$I$9),"x","")</f>
        <v/>
      </c>
      <c r="U16" s="102" t="str">
        <f>IF(AND($K16=$S$7,$B16&lt;'1331'!$I$9),"x","")</f>
        <v/>
      </c>
      <c r="V16" s="102" t="str">
        <f>IF(AND('3411-CT'!$E$9=TH!H16,OR(TH!J16=TH!$V$7,K16=TH!$V$7)),"x","")</f>
        <v/>
      </c>
      <c r="W16" s="102" t="str">
        <f>IF(OR(TH!J16=TH!$W$7,K16=TH!$W$7),"x","")</f>
        <v/>
      </c>
      <c r="X16" s="102"/>
    </row>
    <row r="17" spans="1:24" s="87" customFormat="1">
      <c r="A17" s="182" t="str">
        <f>IF(B17&lt;&gt;"",IF(AND(B17&gt;=_TM1,B17&lt;=_TM2,OR(TH!J17="1111",TH!K17="1111")),TH!D17,""),"")</f>
        <v/>
      </c>
      <c r="B17" s="72">
        <f t="shared" si="2"/>
        <v>1</v>
      </c>
      <c r="C17" s="85">
        <f>E17</f>
        <v>42012</v>
      </c>
      <c r="D17" s="73" t="s">
        <v>8</v>
      </c>
      <c r="E17" s="73">
        <v>42012</v>
      </c>
      <c r="F17" s="76" t="s">
        <v>121</v>
      </c>
      <c r="G17" s="189"/>
      <c r="H17" s="90" t="s">
        <v>76</v>
      </c>
      <c r="I17" s="74">
        <v>500000000</v>
      </c>
      <c r="J17" s="78" t="s">
        <v>9</v>
      </c>
      <c r="K17" s="75" t="s">
        <v>35</v>
      </c>
      <c r="L17" s="102" t="str">
        <f>IF(AND('331-CT'!$E$7=TH!H17,OR(J17="331",K17="331")),"x","")</f>
        <v/>
      </c>
      <c r="M17" s="102" t="str">
        <f>IF(AND($B17&gt;='1111'!$N$10,$B17&lt;='1111'!$O$10,OR($J17=$M$7,$K17=$M$7)),"x","")</f>
        <v/>
      </c>
      <c r="N17" s="102" t="str">
        <f>IF(AND($J17=$M$7,$B17&lt;'1111'!$N$10),"x","")</f>
        <v/>
      </c>
      <c r="O17" s="102" t="str">
        <f>IF(AND($K17=$M$7,$B17&lt;'1111'!$N$10),"x","")</f>
        <v/>
      </c>
      <c r="P17" s="102" t="str">
        <f>IF(AND($B17&gt;='1121'!$N$9,$B17&lt;='1121'!$O$9,OR($J17=$P$7,$K17=$P$7)),"x","")</f>
        <v/>
      </c>
      <c r="Q17" s="102" t="str">
        <f>IF(AND($J17=$P$7,$B17&lt;'1121'!$N$9),"x","")</f>
        <v/>
      </c>
      <c r="R17" s="102" t="str">
        <f>IF(AND($K17=$P$7,$B17&lt;'1121'!$N$9),"x","")</f>
        <v>x</v>
      </c>
      <c r="S17" s="102" t="str">
        <f>IF(AND($B17&gt;='1331'!$I$9,$B17&lt;='1331'!$J$9,OR($J17=$S$7,$K17=$S$7)),"x","")</f>
        <v/>
      </c>
      <c r="T17" s="102" t="str">
        <f>IF(AND($J17=$S$7,$B17&lt;'1331'!$I$9),"x","")</f>
        <v/>
      </c>
      <c r="U17" s="102" t="str">
        <f>IF(AND($K17=$S$7,$B17&lt;'1331'!$I$9),"x","")</f>
        <v/>
      </c>
      <c r="V17" s="102" t="str">
        <f>IF(AND('3411-CT'!$E$9=TH!H17,OR(TH!J17=TH!$V$7,K17=TH!$V$7)),"x","")</f>
        <v/>
      </c>
      <c r="W17" s="102" t="str">
        <f>IF(OR(TH!J17=TH!$W$7,K17=TH!$W$7),"x","")</f>
        <v/>
      </c>
      <c r="X17" s="102" t="str">
        <f>IF(AND(1&lt;=$B17,$B17&lt;=3),"1",IF(AND(4&lt;=$B17,$B17&lt;=6),"2",IF(AND(7&lt;=$B17,$B17&lt;=9),"3",IF(AND(10&lt;=$B17,$B17&lt;=12),"4",""))))</f>
        <v>1</v>
      </c>
    </row>
    <row r="18" spans="1:24" s="87" customFormat="1">
      <c r="A18" s="182" t="str">
        <f>IF(B18&lt;&gt;"",IF(AND(B18&gt;=_TM1,B18&lt;=_TM2,OR(TH!J18="1111",TH!K18="1111")),TH!D18,""),"")</f>
        <v/>
      </c>
      <c r="B18" s="72">
        <f t="shared" si="2"/>
        <v>1</v>
      </c>
      <c r="C18" s="73">
        <v>42012</v>
      </c>
      <c r="D18" s="73" t="s">
        <v>8</v>
      </c>
      <c r="E18" s="73">
        <v>42012</v>
      </c>
      <c r="F18" s="76" t="s">
        <v>22</v>
      </c>
      <c r="G18" s="189"/>
      <c r="H18" s="90"/>
      <c r="I18" s="74">
        <v>150000</v>
      </c>
      <c r="J18" s="75" t="s">
        <v>181</v>
      </c>
      <c r="K18" s="75" t="s">
        <v>35</v>
      </c>
      <c r="L18" s="102" t="str">
        <f>IF(AND('331-CT'!$E$7=TH!H18,OR(J18="331",K18="331")),"x","")</f>
        <v/>
      </c>
      <c r="M18" s="102" t="str">
        <f>IF(AND($B18&gt;='1111'!$N$10,$B18&lt;='1111'!$O$10,OR($J18=$M$7,$K18=$M$7)),"x","")</f>
        <v/>
      </c>
      <c r="N18" s="102" t="str">
        <f>IF(AND($J18=$M$7,$B18&lt;'1111'!$N$10),"x","")</f>
        <v/>
      </c>
      <c r="O18" s="102" t="str">
        <f>IF(AND($K18=$M$7,$B18&lt;'1111'!$N$10),"x","")</f>
        <v/>
      </c>
      <c r="P18" s="102" t="str">
        <f>IF(AND($B18&gt;='1121'!$N$9,$B18&lt;='1121'!$O$9,OR($J18=$P$7,$K18=$P$7)),"x","")</f>
        <v/>
      </c>
      <c r="Q18" s="102" t="str">
        <f>IF(AND($J18=$P$7,$B18&lt;'1121'!$N$9),"x","")</f>
        <v/>
      </c>
      <c r="R18" s="102" t="str">
        <f>IF(AND($K18=$P$7,$B18&lt;'1121'!$N$9),"x","")</f>
        <v>x</v>
      </c>
      <c r="S18" s="102" t="str">
        <f>IF(AND($B18&gt;='1331'!$I$9,$B18&lt;='1331'!$J$9,OR($J18=$S$7,$K18=$S$7)),"x","")</f>
        <v/>
      </c>
      <c r="T18" s="102" t="str">
        <f>IF(AND($J18=$S$7,$B18&lt;'1331'!$I$9),"x","")</f>
        <v/>
      </c>
      <c r="U18" s="102" t="str">
        <f>IF(AND($K18=$S$7,$B18&lt;'1331'!$I$9),"x","")</f>
        <v/>
      </c>
      <c r="V18" s="102" t="str">
        <f>IF(AND('3411-CT'!$E$9=TH!H18,OR(TH!J18=TH!$V$7,K18=TH!$V$7)),"x","")</f>
        <v/>
      </c>
      <c r="W18" s="102" t="str">
        <f>IF(OR(TH!J18=TH!$W$7,K18=TH!$W$7),"x","")</f>
        <v/>
      </c>
      <c r="X18" s="102" t="str">
        <f t="shared" ref="X18:X81" si="3">IF(AND(1&lt;=$B18,$B18&lt;=3),"1",IF(AND(4&lt;=$B18,$B18&lt;=6),"2",IF(AND(7&lt;=$B18,$B18&lt;=9),"3",IF(AND(10&lt;=$B18,$B18&lt;=12),"4",""))))</f>
        <v>1</v>
      </c>
    </row>
    <row r="19" spans="1:24" s="87" customFormat="1">
      <c r="A19" s="182" t="str">
        <f>IF(B19&lt;&gt;"",IF(AND(B19&gt;=_TM1,B19&lt;=_TM2,OR(TH!J19="1111",TH!K19="1111")),TH!D19,""),"")</f>
        <v/>
      </c>
      <c r="B19" s="72">
        <f t="shared" si="2"/>
        <v>1</v>
      </c>
      <c r="C19" s="73">
        <v>42012</v>
      </c>
      <c r="D19" s="73" t="s">
        <v>8</v>
      </c>
      <c r="E19" s="73">
        <v>42012</v>
      </c>
      <c r="F19" s="76" t="s">
        <v>23</v>
      </c>
      <c r="G19" s="189"/>
      <c r="H19" s="90"/>
      <c r="I19" s="74">
        <v>15000</v>
      </c>
      <c r="J19" s="75" t="s">
        <v>10</v>
      </c>
      <c r="K19" s="75" t="s">
        <v>35</v>
      </c>
      <c r="L19" s="102" t="str">
        <f>IF(AND('331-CT'!$E$7=TH!H19,OR(J19="331",K19="331")),"x","")</f>
        <v/>
      </c>
      <c r="M19" s="102" t="str">
        <f>IF(AND($B19&gt;='1111'!$N$10,$B19&lt;='1111'!$O$10,OR($J19=$M$7,$K19=$M$7)),"x","")</f>
        <v/>
      </c>
      <c r="N19" s="102" t="str">
        <f>IF(AND($J19=$M$7,$B19&lt;'1111'!$N$10),"x","")</f>
        <v/>
      </c>
      <c r="O19" s="102" t="str">
        <f>IF(AND($K19=$M$7,$B19&lt;'1111'!$N$10),"x","")</f>
        <v/>
      </c>
      <c r="P19" s="102" t="str">
        <f>IF(AND($B19&gt;='1121'!$N$9,$B19&lt;='1121'!$O$9,OR($J19=$P$7,$K19=$P$7)),"x","")</f>
        <v/>
      </c>
      <c r="Q19" s="102" t="str">
        <f>IF(AND($J19=$P$7,$B19&lt;'1121'!$N$9),"x","")</f>
        <v/>
      </c>
      <c r="R19" s="102" t="str">
        <f>IF(AND($K19=$P$7,$B19&lt;'1121'!$N$9),"x","")</f>
        <v>x</v>
      </c>
      <c r="S19" s="102" t="str">
        <f>IF(AND($B19&gt;='1331'!$I$9,$B19&lt;='1331'!$J$9,OR($J19=$S$7,$K19=$S$7)),"x","")</f>
        <v/>
      </c>
      <c r="T19" s="102" t="str">
        <f>IF(AND($J19=$S$7,$B19&lt;'1331'!$I$9),"x","")</f>
        <v>x</v>
      </c>
      <c r="U19" s="102" t="str">
        <f>IF(AND($K19=$S$7,$B19&lt;'1331'!$I$9),"x","")</f>
        <v/>
      </c>
      <c r="V19" s="102" t="str">
        <f>IF(AND('3411-CT'!$E$9=TH!H19,OR(TH!J19=TH!$V$7,K19=TH!$V$7)),"x","")</f>
        <v/>
      </c>
      <c r="W19" s="102" t="str">
        <f>IF(OR(TH!J19=TH!$W$7,K19=TH!$W$7),"x","")</f>
        <v/>
      </c>
      <c r="X19" s="102" t="str">
        <f t="shared" si="3"/>
        <v>1</v>
      </c>
    </row>
    <row r="20" spans="1:24" s="87" customFormat="1">
      <c r="A20" s="182" t="str">
        <f>IF(B20&lt;&gt;"",IF(AND(B20&gt;=_TM1,B20&lt;=_TM2,OR(TH!J20="1111",TH!K20="1111")),TH!D20,""),"")</f>
        <v/>
      </c>
      <c r="B20" s="72">
        <f t="shared" si="2"/>
        <v>1</v>
      </c>
      <c r="C20" s="73">
        <v>42017</v>
      </c>
      <c r="D20" s="73" t="s">
        <v>46</v>
      </c>
      <c r="E20" s="73">
        <f>C20</f>
        <v>42017</v>
      </c>
      <c r="F20" s="79" t="s">
        <v>462</v>
      </c>
      <c r="G20" s="189"/>
      <c r="H20" s="89" t="s">
        <v>205</v>
      </c>
      <c r="I20" s="74">
        <v>1500000</v>
      </c>
      <c r="J20" s="75" t="s">
        <v>24</v>
      </c>
      <c r="K20" s="75" t="s">
        <v>142</v>
      </c>
      <c r="L20" s="102" t="str">
        <f>IF(AND('331-CT'!$E$7=TH!H20,OR(J20="331",K20="331")),"x","")</f>
        <v/>
      </c>
      <c r="M20" s="102" t="str">
        <f>IF(AND($B20&gt;='1111'!$N$10,$B20&lt;='1111'!$O$10,OR($J20=$M$7,$K20=$M$7)),"x","")</f>
        <v/>
      </c>
      <c r="N20" s="102" t="str">
        <f>IF(AND($J20=$M$7,$B20&lt;'1111'!$N$10),"x","")</f>
        <v/>
      </c>
      <c r="O20" s="102" t="str">
        <f>IF(AND($K20=$M$7,$B20&lt;'1111'!$N$10),"x","")</f>
        <v>x</v>
      </c>
      <c r="P20" s="102" t="str">
        <f>IF(AND($B20&gt;='1121'!$N$9,$B20&lt;='1121'!$O$9,OR($J20=$P$7,$K20=$P$7)),"x","")</f>
        <v/>
      </c>
      <c r="Q20" s="102" t="str">
        <f>IF(AND($J20=$P$7,$B20&lt;'1121'!$N$9),"x","")</f>
        <v/>
      </c>
      <c r="R20" s="102" t="str">
        <f>IF(AND($K20=$P$7,$B20&lt;'1121'!$N$9),"x","")</f>
        <v/>
      </c>
      <c r="S20" s="102" t="str">
        <f>IF(AND($B20&gt;='1331'!$I$9,$B20&lt;='1331'!$J$9,OR($J20=$S$7,$K20=$S$7)),"x","")</f>
        <v/>
      </c>
      <c r="T20" s="102" t="str">
        <f>IF(AND($J20=$S$7,$B20&lt;'1331'!$I$9),"x","")</f>
        <v/>
      </c>
      <c r="U20" s="102" t="str">
        <f>IF(AND($K20=$S$7,$B20&lt;'1331'!$I$9),"x","")</f>
        <v/>
      </c>
      <c r="V20" s="102" t="str">
        <f>IF(AND('3411-CT'!$E$9=TH!H20,OR(TH!J20=TH!$V$7,K20=TH!$V$7)),"x","")</f>
        <v/>
      </c>
      <c r="W20" s="102" t="str">
        <f>IF(OR(TH!J20=TH!$W$7,K20=TH!$W$7),"x","")</f>
        <v/>
      </c>
      <c r="X20" s="102" t="str">
        <f t="shared" si="3"/>
        <v>1</v>
      </c>
    </row>
    <row r="21" spans="1:24" s="87" customFormat="1">
      <c r="A21" s="182" t="str">
        <f>IF(B21&lt;&gt;"",IF(AND(B21&gt;=_TM1,B21&lt;=_TM2,OR(TH!J21="1111",TH!K21="1111")),TH!D21,""),"")</f>
        <v/>
      </c>
      <c r="B21" s="72">
        <f t="shared" si="2"/>
        <v>1</v>
      </c>
      <c r="C21" s="85">
        <v>42017</v>
      </c>
      <c r="D21" s="73" t="s">
        <v>12</v>
      </c>
      <c r="E21" s="73">
        <v>42017</v>
      </c>
      <c r="F21" s="76" t="s">
        <v>28</v>
      </c>
      <c r="G21" s="189"/>
      <c r="H21" s="89" t="s">
        <v>205</v>
      </c>
      <c r="I21" s="74">
        <v>1500000</v>
      </c>
      <c r="J21" s="75" t="s">
        <v>35</v>
      </c>
      <c r="K21" s="75" t="s">
        <v>24</v>
      </c>
      <c r="L21" s="102" t="str">
        <f>IF(AND('331-CT'!$E$7=TH!H21,OR(J21="331",K21="331")),"x","")</f>
        <v/>
      </c>
      <c r="M21" s="102" t="str">
        <f>IF(AND($B21&gt;='1111'!$N$10,$B21&lt;='1111'!$O$10,OR($J21=$M$7,$K21=$M$7)),"x","")</f>
        <v/>
      </c>
      <c r="N21" s="102" t="str">
        <f>IF(AND($J21=$M$7,$B21&lt;'1111'!$N$10),"x","")</f>
        <v/>
      </c>
      <c r="O21" s="102" t="str">
        <f>IF(AND($K21=$M$7,$B21&lt;'1111'!$N$10),"x","")</f>
        <v/>
      </c>
      <c r="P21" s="102" t="str">
        <f>IF(AND($B21&gt;='1121'!$N$9,$B21&lt;='1121'!$O$9,OR($J21=$P$7,$K21=$P$7)),"x","")</f>
        <v/>
      </c>
      <c r="Q21" s="102" t="str">
        <f>IF(AND($J21=$P$7,$B21&lt;'1121'!$N$9),"x","")</f>
        <v>x</v>
      </c>
      <c r="R21" s="102" t="str">
        <f>IF(AND($K21=$P$7,$B21&lt;'1121'!$N$9),"x","")</f>
        <v/>
      </c>
      <c r="S21" s="102" t="str">
        <f>IF(AND($B21&gt;='1331'!$I$9,$B21&lt;='1331'!$J$9,OR($J21=$S$7,$K21=$S$7)),"x","")</f>
        <v/>
      </c>
      <c r="T21" s="102" t="str">
        <f>IF(AND($J21=$S$7,$B21&lt;'1331'!$I$9),"x","")</f>
        <v/>
      </c>
      <c r="U21" s="102" t="str">
        <f>IF(AND($K21=$S$7,$B21&lt;'1331'!$I$9),"x","")</f>
        <v/>
      </c>
      <c r="V21" s="102" t="str">
        <f>IF(AND('3411-CT'!$E$9=TH!H21,OR(TH!J21=TH!$V$7,K21=TH!$V$7)),"x","")</f>
        <v/>
      </c>
      <c r="W21" s="102" t="str">
        <f>IF(OR(TH!J21=TH!$W$7,K21=TH!$W$7),"x","")</f>
        <v/>
      </c>
      <c r="X21" s="102" t="str">
        <f t="shared" si="3"/>
        <v>1</v>
      </c>
    </row>
    <row r="22" spans="1:24" s="87" customFormat="1">
      <c r="A22" s="182" t="str">
        <f>IF(B22&lt;&gt;"",IF(AND(B22&gt;=_TM1,B22&lt;=_TM2,OR(TH!J22="1111",TH!K22="1111")),TH!D22,""),"")</f>
        <v/>
      </c>
      <c r="B22" s="72">
        <f t="shared" si="2"/>
        <v>1</v>
      </c>
      <c r="C22" s="73">
        <v>42017</v>
      </c>
      <c r="D22" s="73" t="s">
        <v>50</v>
      </c>
      <c r="E22" s="73">
        <v>42017</v>
      </c>
      <c r="F22" s="76" t="s">
        <v>93</v>
      </c>
      <c r="G22" s="189"/>
      <c r="H22" s="90"/>
      <c r="I22" s="74">
        <v>1500000</v>
      </c>
      <c r="J22" s="75" t="s">
        <v>181</v>
      </c>
      <c r="K22" s="75" t="s">
        <v>158</v>
      </c>
      <c r="L22" s="102" t="str">
        <f>IF(AND('331-CT'!$E$7=TH!H22,OR(J22="331",K22="331")),"x","")</f>
        <v/>
      </c>
      <c r="M22" s="102" t="str">
        <f>IF(AND($B22&gt;='1111'!$N$10,$B22&lt;='1111'!$O$10,OR($J22=$M$7,$K22=$M$7)),"x","")</f>
        <v/>
      </c>
      <c r="N22" s="102" t="str">
        <f>IF(AND($J22=$M$7,$B22&lt;'1111'!$N$10),"x","")</f>
        <v/>
      </c>
      <c r="O22" s="102" t="str">
        <f>IF(AND($K22=$M$7,$B22&lt;'1111'!$N$10),"x","")</f>
        <v/>
      </c>
      <c r="P22" s="102" t="str">
        <f>IF(AND($B22&gt;='1121'!$N$9,$B22&lt;='1121'!$O$9,OR($J22=$P$7,$K22=$P$7)),"x","")</f>
        <v/>
      </c>
      <c r="Q22" s="102" t="str">
        <f>IF(AND($J22=$P$7,$B22&lt;'1121'!$N$9),"x","")</f>
        <v/>
      </c>
      <c r="R22" s="102" t="str">
        <f>IF(AND($K22=$P$7,$B22&lt;'1121'!$N$9),"x","")</f>
        <v/>
      </c>
      <c r="S22" s="102" t="str">
        <f>IF(AND($B22&gt;='1331'!$I$9,$B22&lt;='1331'!$J$9,OR($J22=$S$7,$K22=$S$7)),"x","")</f>
        <v/>
      </c>
      <c r="T22" s="102" t="str">
        <f>IF(AND($J22=$S$7,$B22&lt;'1331'!$I$9),"x","")</f>
        <v/>
      </c>
      <c r="U22" s="102" t="str">
        <f>IF(AND($K22=$S$7,$B22&lt;'1331'!$I$9),"x","")</f>
        <v/>
      </c>
      <c r="V22" s="102" t="str">
        <f>IF(AND('3411-CT'!$E$9=TH!H22,OR(TH!J22=TH!$V$7,K22=TH!$V$7)),"x","")</f>
        <v/>
      </c>
      <c r="W22" s="102" t="str">
        <f>IF(OR(TH!J22=TH!$W$7,K22=TH!$W$7),"x","")</f>
        <v/>
      </c>
      <c r="X22" s="102" t="str">
        <f t="shared" si="3"/>
        <v>1</v>
      </c>
    </row>
    <row r="23" spans="1:24" s="87" customFormat="1">
      <c r="A23" s="182" t="str">
        <f>IF(B23&lt;&gt;"",IF(AND(B23&gt;=_TM1,B23&lt;=_TM2,OR(TH!J23="1111",TH!K23="1111")),TH!D23,""),"")</f>
        <v/>
      </c>
      <c r="B23" s="72">
        <f t="shared" si="2"/>
        <v>1</v>
      </c>
      <c r="C23" s="73">
        <v>42017</v>
      </c>
      <c r="D23" s="73" t="s">
        <v>8</v>
      </c>
      <c r="E23" s="73">
        <v>42017</v>
      </c>
      <c r="F23" s="76" t="s">
        <v>93</v>
      </c>
      <c r="G23" s="189"/>
      <c r="H23" s="90"/>
      <c r="I23" s="74">
        <v>1500000</v>
      </c>
      <c r="J23" s="75" t="s">
        <v>158</v>
      </c>
      <c r="K23" s="75" t="s">
        <v>35</v>
      </c>
      <c r="L23" s="102" t="str">
        <f>IF(AND('331-CT'!$E$7=TH!H23,OR(J23="331",K23="331")),"x","")</f>
        <v/>
      </c>
      <c r="M23" s="102" t="str">
        <f>IF(AND($B23&gt;='1111'!$N$10,$B23&lt;='1111'!$O$10,OR($J23=$M$7,$K23=$M$7)),"x","")</f>
        <v/>
      </c>
      <c r="N23" s="102" t="str">
        <f>IF(AND($J23=$M$7,$B23&lt;'1111'!$N$10),"x","")</f>
        <v/>
      </c>
      <c r="O23" s="102" t="str">
        <f>IF(AND($K23=$M$7,$B23&lt;'1111'!$N$10),"x","")</f>
        <v/>
      </c>
      <c r="P23" s="102" t="str">
        <f>IF(AND($B23&gt;='1121'!$N$9,$B23&lt;='1121'!$O$9,OR($J23=$P$7,$K23=$P$7)),"x","")</f>
        <v/>
      </c>
      <c r="Q23" s="102" t="str">
        <f>IF(AND($J23=$P$7,$B23&lt;'1121'!$N$9),"x","")</f>
        <v/>
      </c>
      <c r="R23" s="102" t="str">
        <f>IF(AND($K23=$P$7,$B23&lt;'1121'!$N$9),"x","")</f>
        <v>x</v>
      </c>
      <c r="S23" s="102" t="str">
        <f>IF(AND($B23&gt;='1331'!$I$9,$B23&lt;='1331'!$J$9,OR($J23=$S$7,$K23=$S$7)),"x","")</f>
        <v/>
      </c>
      <c r="T23" s="102" t="str">
        <f>IF(AND($J23=$S$7,$B23&lt;'1331'!$I$9),"x","")</f>
        <v/>
      </c>
      <c r="U23" s="102" t="str">
        <f>IF(AND($K23=$S$7,$B23&lt;'1331'!$I$9),"x","")</f>
        <v/>
      </c>
      <c r="V23" s="102" t="str">
        <f>IF(AND('3411-CT'!$E$9=TH!H23,OR(TH!J23=TH!$V$7,K23=TH!$V$7)),"x","")</f>
        <v/>
      </c>
      <c r="W23" s="102" t="str">
        <f>IF(OR(TH!J23=TH!$W$7,K23=TH!$W$7),"x","")</f>
        <v/>
      </c>
      <c r="X23" s="102" t="str">
        <f t="shared" si="3"/>
        <v>1</v>
      </c>
    </row>
    <row r="24" spans="1:24" s="87" customFormat="1">
      <c r="A24" s="182" t="str">
        <f>IF(B24&lt;&gt;"",IF(AND(B24&gt;=_TM1,B24&lt;=_TM2,OR(TH!J24="1111",TH!K24="1111")),TH!D24,""),"")</f>
        <v/>
      </c>
      <c r="B24" s="72">
        <f t="shared" si="2"/>
        <v>1</v>
      </c>
      <c r="C24" s="73">
        <v>42017</v>
      </c>
      <c r="D24" s="73" t="s">
        <v>8</v>
      </c>
      <c r="E24" s="73">
        <v>42017</v>
      </c>
      <c r="F24" s="76" t="s">
        <v>22</v>
      </c>
      <c r="G24" s="189"/>
      <c r="H24" s="90"/>
      <c r="I24" s="74">
        <v>25000</v>
      </c>
      <c r="J24" s="75" t="s">
        <v>181</v>
      </c>
      <c r="K24" s="75" t="s">
        <v>35</v>
      </c>
      <c r="L24" s="102" t="str">
        <f>IF(AND('331-CT'!$E$7=TH!H24,OR(J24="331",K24="331")),"x","")</f>
        <v/>
      </c>
      <c r="M24" s="102" t="str">
        <f>IF(AND($B24&gt;='1111'!$N$10,$B24&lt;='1111'!$O$10,OR($J24=$M$7,$K24=$M$7)),"x","")</f>
        <v/>
      </c>
      <c r="N24" s="102" t="str">
        <f>IF(AND($J24=$M$7,$B24&lt;'1111'!$N$10),"x","")</f>
        <v/>
      </c>
      <c r="O24" s="102" t="str">
        <f>IF(AND($K24=$M$7,$B24&lt;'1111'!$N$10),"x","")</f>
        <v/>
      </c>
      <c r="P24" s="102" t="str">
        <f>IF(AND($B24&gt;='1121'!$N$9,$B24&lt;='1121'!$O$9,OR($J24=$P$7,$K24=$P$7)),"x","")</f>
        <v/>
      </c>
      <c r="Q24" s="102" t="str">
        <f>IF(AND($J24=$P$7,$B24&lt;'1121'!$N$9),"x","")</f>
        <v/>
      </c>
      <c r="R24" s="102" t="str">
        <f>IF(AND($K24=$P$7,$B24&lt;'1121'!$N$9),"x","")</f>
        <v>x</v>
      </c>
      <c r="S24" s="102" t="str">
        <f>IF(AND($B24&gt;='1331'!$I$9,$B24&lt;='1331'!$J$9,OR($J24=$S$7,$K24=$S$7)),"x","")</f>
        <v/>
      </c>
      <c r="T24" s="102" t="str">
        <f>IF(AND($J24=$S$7,$B24&lt;'1331'!$I$9),"x","")</f>
        <v/>
      </c>
      <c r="U24" s="102" t="str">
        <f>IF(AND($K24=$S$7,$B24&lt;'1331'!$I$9),"x","")</f>
        <v/>
      </c>
      <c r="V24" s="102" t="str">
        <f>IF(AND('3411-CT'!$E$9=TH!H24,OR(TH!J24=TH!$V$7,K24=TH!$V$7)),"x","")</f>
        <v/>
      </c>
      <c r="W24" s="102" t="str">
        <f>IF(OR(TH!J24=TH!$W$7,K24=TH!$W$7),"x","")</f>
        <v/>
      </c>
      <c r="X24" s="102" t="str">
        <f t="shared" si="3"/>
        <v>1</v>
      </c>
    </row>
    <row r="25" spans="1:24" s="87" customFormat="1">
      <c r="A25" s="182" t="str">
        <f>IF(B25&lt;&gt;"",IF(AND(B25&gt;=_TM1,B25&lt;=_TM2,OR(TH!J25="1111",TH!K25="1111")),TH!D25,""),"")</f>
        <v/>
      </c>
      <c r="B25" s="72">
        <f t="shared" si="2"/>
        <v>1</v>
      </c>
      <c r="C25" s="73">
        <v>42017</v>
      </c>
      <c r="D25" s="73" t="s">
        <v>8</v>
      </c>
      <c r="E25" s="73">
        <v>42017</v>
      </c>
      <c r="F25" s="76" t="s">
        <v>23</v>
      </c>
      <c r="G25" s="189"/>
      <c r="H25" s="90"/>
      <c r="I25" s="74">
        <v>2500</v>
      </c>
      <c r="J25" s="75" t="s">
        <v>10</v>
      </c>
      <c r="K25" s="75" t="s">
        <v>35</v>
      </c>
      <c r="L25" s="102" t="str">
        <f>IF(AND('331-CT'!$E$7=TH!H25,OR(J25="331",K25="331")),"x","")</f>
        <v/>
      </c>
      <c r="M25" s="102" t="str">
        <f>IF(AND($B25&gt;='1111'!$N$10,$B25&lt;='1111'!$O$10,OR($J25=$M$7,$K25=$M$7)),"x","")</f>
        <v/>
      </c>
      <c r="N25" s="102" t="str">
        <f>IF(AND($J25=$M$7,$B25&lt;'1111'!$N$10),"x","")</f>
        <v/>
      </c>
      <c r="O25" s="102" t="str">
        <f>IF(AND($K25=$M$7,$B25&lt;'1111'!$N$10),"x","")</f>
        <v/>
      </c>
      <c r="P25" s="102" t="str">
        <f>IF(AND($B25&gt;='1121'!$N$9,$B25&lt;='1121'!$O$9,OR($J25=$P$7,$K25=$P$7)),"x","")</f>
        <v/>
      </c>
      <c r="Q25" s="102" t="str">
        <f>IF(AND($J25=$P$7,$B25&lt;'1121'!$N$9),"x","")</f>
        <v/>
      </c>
      <c r="R25" s="102" t="str">
        <f>IF(AND($K25=$P$7,$B25&lt;'1121'!$N$9),"x","")</f>
        <v>x</v>
      </c>
      <c r="S25" s="102" t="str">
        <f>IF(AND($B25&gt;='1331'!$I$9,$B25&lt;='1331'!$J$9,OR($J25=$S$7,$K25=$S$7)),"x","")</f>
        <v/>
      </c>
      <c r="T25" s="102" t="str">
        <f>IF(AND($J25=$S$7,$B25&lt;'1331'!$I$9),"x","")</f>
        <v>x</v>
      </c>
      <c r="U25" s="102" t="str">
        <f>IF(AND($K25=$S$7,$B25&lt;'1331'!$I$9),"x","")</f>
        <v/>
      </c>
      <c r="V25" s="102" t="str">
        <f>IF(AND('3411-CT'!$E$9=TH!H25,OR(TH!J25=TH!$V$7,K25=TH!$V$7)),"x","")</f>
        <v/>
      </c>
      <c r="W25" s="102" t="str">
        <f>IF(OR(TH!J25=TH!$W$7,K25=TH!$W$7),"x","")</f>
        <v/>
      </c>
      <c r="X25" s="102" t="str">
        <f t="shared" si="3"/>
        <v>1</v>
      </c>
    </row>
    <row r="26" spans="1:24" s="87" customFormat="1">
      <c r="A26" s="182" t="str">
        <f>IF(B26&lt;&gt;"",IF(AND(B26&gt;=_TM1,B26&lt;=_TM2,OR(TH!J26="1111",TH!K26="1111")),TH!D26,""),"")</f>
        <v/>
      </c>
      <c r="B26" s="72">
        <f t="shared" si="2"/>
        <v>1</v>
      </c>
      <c r="C26" s="73">
        <v>42025</v>
      </c>
      <c r="D26" s="73" t="s">
        <v>61</v>
      </c>
      <c r="E26" s="73">
        <f>C26</f>
        <v>42025</v>
      </c>
      <c r="F26" s="79" t="s">
        <v>461</v>
      </c>
      <c r="G26" s="189"/>
      <c r="H26" s="90" t="s">
        <v>209</v>
      </c>
      <c r="I26" s="74">
        <v>73000000</v>
      </c>
      <c r="J26" s="75" t="s">
        <v>35</v>
      </c>
      <c r="K26" s="75" t="s">
        <v>142</v>
      </c>
      <c r="L26" s="102" t="str">
        <f>IF(AND('331-CT'!$E$7=TH!H26,OR(J26="331",K26="331")),"x","")</f>
        <v/>
      </c>
      <c r="M26" s="102" t="str">
        <f>IF(AND($B26&gt;='1111'!$N$10,$B26&lt;='1111'!$O$10,OR($J26=$M$7,$K26=$M$7)),"x","")</f>
        <v/>
      </c>
      <c r="N26" s="102" t="str">
        <f>IF(AND($J26=$M$7,$B26&lt;'1111'!$N$10),"x","")</f>
        <v/>
      </c>
      <c r="O26" s="102" t="str">
        <f>IF(AND($K26=$M$7,$B26&lt;'1111'!$N$10),"x","")</f>
        <v>x</v>
      </c>
      <c r="P26" s="102" t="str">
        <f>IF(AND($B26&gt;='1121'!$N$9,$B26&lt;='1121'!$O$9,OR($J26=$P$7,$K26=$P$7)),"x","")</f>
        <v/>
      </c>
      <c r="Q26" s="102" t="str">
        <f>IF(AND($J26=$P$7,$B26&lt;'1121'!$N$9),"x","")</f>
        <v>x</v>
      </c>
      <c r="R26" s="102" t="str">
        <f>IF(AND($K26=$P$7,$B26&lt;'1121'!$N$9),"x","")</f>
        <v/>
      </c>
      <c r="S26" s="102" t="str">
        <f>IF(AND($B26&gt;='1331'!$I$9,$B26&lt;='1331'!$J$9,OR($J26=$S$7,$K26=$S$7)),"x","")</f>
        <v/>
      </c>
      <c r="T26" s="102" t="str">
        <f>IF(AND($J26=$S$7,$B26&lt;'1331'!$I$9),"x","")</f>
        <v/>
      </c>
      <c r="U26" s="102" t="str">
        <f>IF(AND($K26=$S$7,$B26&lt;'1331'!$I$9),"x","")</f>
        <v/>
      </c>
      <c r="V26" s="102" t="str">
        <f>IF(AND('3411-CT'!$E$9=TH!H26,OR(TH!J26=TH!$V$7,K26=TH!$V$7)),"x","")</f>
        <v/>
      </c>
      <c r="W26" s="102" t="str">
        <f>IF(OR(TH!J26=TH!$W$7,K26=TH!$W$7),"x","")</f>
        <v/>
      </c>
      <c r="X26" s="102" t="str">
        <f t="shared" si="3"/>
        <v>1</v>
      </c>
    </row>
    <row r="27" spans="1:24" s="87" customFormat="1">
      <c r="A27" s="182" t="str">
        <f>IF(B27&lt;&gt;"",IF(AND(B27&gt;=_TM1,B27&lt;=_TM2,OR(TH!J27="1111",TH!K27="1111")),TH!D27,""),"")</f>
        <v/>
      </c>
      <c r="B27" s="72">
        <f t="shared" si="2"/>
        <v>1</v>
      </c>
      <c r="C27" s="73">
        <v>42025</v>
      </c>
      <c r="D27" s="73" t="s">
        <v>8</v>
      </c>
      <c r="E27" s="73">
        <v>42025</v>
      </c>
      <c r="F27" s="76" t="s">
        <v>78</v>
      </c>
      <c r="G27" s="189"/>
      <c r="H27" s="90" t="s">
        <v>250</v>
      </c>
      <c r="I27" s="74">
        <v>8187032</v>
      </c>
      <c r="J27" s="75" t="s">
        <v>179</v>
      </c>
      <c r="K27" s="75" t="s">
        <v>35</v>
      </c>
      <c r="L27" s="102" t="str">
        <f>IF(AND('331-CT'!$E$7=TH!H27,OR(J27="331",K27="331")),"x","")</f>
        <v/>
      </c>
      <c r="M27" s="102" t="str">
        <f>IF(AND($B27&gt;='1111'!$N$10,$B27&lt;='1111'!$O$10,OR($J27=$M$7,$K27=$M$7)),"x","")</f>
        <v/>
      </c>
      <c r="N27" s="102" t="str">
        <f>IF(AND($J27=$M$7,$B27&lt;'1111'!$N$10),"x","")</f>
        <v/>
      </c>
      <c r="O27" s="102" t="str">
        <f>IF(AND($K27=$M$7,$B27&lt;'1111'!$N$10),"x","")</f>
        <v/>
      </c>
      <c r="P27" s="102" t="str">
        <f>IF(AND($B27&gt;='1121'!$N$9,$B27&lt;='1121'!$O$9,OR($J27=$P$7,$K27=$P$7)),"x","")</f>
        <v/>
      </c>
      <c r="Q27" s="102" t="str">
        <f>IF(AND($J27=$P$7,$B27&lt;'1121'!$N$9),"x","")</f>
        <v/>
      </c>
      <c r="R27" s="102" t="str">
        <f>IF(AND($K27=$P$7,$B27&lt;'1121'!$N$9),"x","")</f>
        <v>x</v>
      </c>
      <c r="S27" s="102" t="str">
        <f>IF(AND($B27&gt;='1331'!$I$9,$B27&lt;='1331'!$J$9,OR($J27=$S$7,$K27=$S$7)),"x","")</f>
        <v/>
      </c>
      <c r="T27" s="102" t="str">
        <f>IF(AND($J27=$S$7,$B27&lt;'1331'!$I$9),"x","")</f>
        <v/>
      </c>
      <c r="U27" s="102" t="str">
        <f>IF(AND($K27=$S$7,$B27&lt;'1331'!$I$9),"x","")</f>
        <v/>
      </c>
      <c r="V27" s="102" t="str">
        <f>IF(AND('3411-CT'!$E$9=TH!H27,OR(TH!J27=TH!$V$7,K27=TH!$V$7)),"x","")</f>
        <v/>
      </c>
      <c r="W27" s="102" t="str">
        <f>IF(OR(TH!J27=TH!$W$7,K27=TH!$W$7),"x","")</f>
        <v/>
      </c>
      <c r="X27" s="102" t="str">
        <f t="shared" si="3"/>
        <v>1</v>
      </c>
    </row>
    <row r="28" spans="1:24" s="87" customFormat="1">
      <c r="A28" s="182" t="str">
        <f>IF(B28&lt;&gt;"",IF(AND(B28&gt;=_TM1,B28&lt;=_TM2,OR(TH!J28="1111",TH!K28="1111")),TH!D28,""),"")</f>
        <v/>
      </c>
      <c r="B28" s="72">
        <f t="shared" si="2"/>
        <v>1</v>
      </c>
      <c r="C28" s="73">
        <v>42025</v>
      </c>
      <c r="D28" s="73" t="s">
        <v>8</v>
      </c>
      <c r="E28" s="73">
        <v>42025</v>
      </c>
      <c r="F28" s="76" t="s">
        <v>86</v>
      </c>
      <c r="G28" s="189"/>
      <c r="H28" s="90" t="s">
        <v>251</v>
      </c>
      <c r="I28" s="74">
        <v>16374064</v>
      </c>
      <c r="J28" s="75" t="s">
        <v>179</v>
      </c>
      <c r="K28" s="75" t="s">
        <v>35</v>
      </c>
      <c r="L28" s="102" t="str">
        <f>IF(AND('331-CT'!$E$7=TH!H28,OR(J28="331",K28="331")),"x","")</f>
        <v/>
      </c>
      <c r="M28" s="102" t="str">
        <f>IF(AND($B28&gt;='1111'!$N$10,$B28&lt;='1111'!$O$10,OR($J28=$M$7,$K28=$M$7)),"x","")</f>
        <v/>
      </c>
      <c r="N28" s="102" t="str">
        <f>IF(AND($J28=$M$7,$B28&lt;'1111'!$N$10),"x","")</f>
        <v/>
      </c>
      <c r="O28" s="102" t="str">
        <f>IF(AND($K28=$M$7,$B28&lt;'1111'!$N$10),"x","")</f>
        <v/>
      </c>
      <c r="P28" s="102" t="str">
        <f>IF(AND($B28&gt;='1121'!$N$9,$B28&lt;='1121'!$O$9,OR($J28=$P$7,$K28=$P$7)),"x","")</f>
        <v/>
      </c>
      <c r="Q28" s="102" t="str">
        <f>IF(AND($J28=$P$7,$B28&lt;'1121'!$N$9),"x","")</f>
        <v/>
      </c>
      <c r="R28" s="102" t="str">
        <f>IF(AND($K28=$P$7,$B28&lt;'1121'!$N$9),"x","")</f>
        <v>x</v>
      </c>
      <c r="S28" s="102" t="str">
        <f>IF(AND($B28&gt;='1331'!$I$9,$B28&lt;='1331'!$J$9,OR($J28=$S$7,$K28=$S$7)),"x","")</f>
        <v/>
      </c>
      <c r="T28" s="102" t="str">
        <f>IF(AND($J28=$S$7,$B28&lt;'1331'!$I$9),"x","")</f>
        <v/>
      </c>
      <c r="U28" s="102" t="str">
        <f>IF(AND($K28=$S$7,$B28&lt;'1331'!$I$9),"x","")</f>
        <v/>
      </c>
      <c r="V28" s="102" t="str">
        <f>IF(AND('3411-CT'!$E$9=TH!H28,OR(TH!J28=TH!$V$7,K28=TH!$V$7)),"x","")</f>
        <v/>
      </c>
      <c r="W28" s="102" t="str">
        <f>IF(OR(TH!J28=TH!$W$7,K28=TH!$W$7),"x","")</f>
        <v/>
      </c>
      <c r="X28" s="102" t="str">
        <f t="shared" si="3"/>
        <v>1</v>
      </c>
    </row>
    <row r="29" spans="1:24" s="87" customFormat="1">
      <c r="A29" s="182" t="str">
        <f>IF(B29&lt;&gt;"",IF(AND(B29&gt;=_TM1,B29&lt;=_TM2,OR(TH!J29="1111",TH!K29="1111")),TH!D29,""),"")</f>
        <v/>
      </c>
      <c r="B29" s="72">
        <f t="shared" si="2"/>
        <v>1</v>
      </c>
      <c r="C29" s="73">
        <v>42025</v>
      </c>
      <c r="D29" s="73" t="s">
        <v>8</v>
      </c>
      <c r="E29" s="73">
        <v>42025</v>
      </c>
      <c r="F29" s="76" t="s">
        <v>87</v>
      </c>
      <c r="G29" s="189"/>
      <c r="H29" s="90" t="s">
        <v>253</v>
      </c>
      <c r="I29" s="74">
        <v>13099251</v>
      </c>
      <c r="J29" s="75" t="s">
        <v>179</v>
      </c>
      <c r="K29" s="75" t="s">
        <v>35</v>
      </c>
      <c r="L29" s="102" t="str">
        <f>IF(AND('331-CT'!$E$7=TH!H29,OR(J29="331",K29="331")),"x","")</f>
        <v/>
      </c>
      <c r="M29" s="102" t="str">
        <f>IF(AND($B29&gt;='1111'!$N$10,$B29&lt;='1111'!$O$10,OR($J29=$M$7,$K29=$M$7)),"x","")</f>
        <v/>
      </c>
      <c r="N29" s="102" t="str">
        <f>IF(AND($J29=$M$7,$B29&lt;'1111'!$N$10),"x","")</f>
        <v/>
      </c>
      <c r="O29" s="102" t="str">
        <f>IF(AND($K29=$M$7,$B29&lt;'1111'!$N$10),"x","")</f>
        <v/>
      </c>
      <c r="P29" s="102" t="str">
        <f>IF(AND($B29&gt;='1121'!$N$9,$B29&lt;='1121'!$O$9,OR($J29=$P$7,$K29=$P$7)),"x","")</f>
        <v/>
      </c>
      <c r="Q29" s="102" t="str">
        <f>IF(AND($J29=$P$7,$B29&lt;'1121'!$N$9),"x","")</f>
        <v/>
      </c>
      <c r="R29" s="102" t="str">
        <f>IF(AND($K29=$P$7,$B29&lt;'1121'!$N$9),"x","")</f>
        <v>x</v>
      </c>
      <c r="S29" s="102" t="str">
        <f>IF(AND($B29&gt;='1331'!$I$9,$B29&lt;='1331'!$J$9,OR($J29=$S$7,$K29=$S$7)),"x","")</f>
        <v/>
      </c>
      <c r="T29" s="102" t="str">
        <f>IF(AND($J29=$S$7,$B29&lt;'1331'!$I$9),"x","")</f>
        <v/>
      </c>
      <c r="U29" s="102" t="str">
        <f>IF(AND($K29=$S$7,$B29&lt;'1331'!$I$9),"x","")</f>
        <v/>
      </c>
      <c r="V29" s="102" t="str">
        <f>IF(AND('3411-CT'!$E$9=TH!H29,OR(TH!J29=TH!$V$7,K29=TH!$V$7)),"x","")</f>
        <v/>
      </c>
      <c r="W29" s="102" t="str">
        <f>IF(OR(TH!J29=TH!$W$7,K29=TH!$W$7),"x","")</f>
        <v/>
      </c>
      <c r="X29" s="102" t="str">
        <f t="shared" si="3"/>
        <v>1</v>
      </c>
    </row>
    <row r="30" spans="1:24" s="87" customFormat="1">
      <c r="A30" s="182" t="str">
        <f>IF(B30&lt;&gt;"",IF(AND(B30&gt;=_TM1,B30&lt;=_TM2,OR(TH!J30="1111",TH!K30="1111")),TH!D30,""),"")</f>
        <v/>
      </c>
      <c r="B30" s="72">
        <f t="shared" si="2"/>
        <v>1</v>
      </c>
      <c r="C30" s="73">
        <v>42025</v>
      </c>
      <c r="D30" s="73" t="s">
        <v>8</v>
      </c>
      <c r="E30" s="73">
        <v>42025</v>
      </c>
      <c r="F30" s="76" t="s">
        <v>88</v>
      </c>
      <c r="G30" s="189"/>
      <c r="H30" s="90" t="s">
        <v>252</v>
      </c>
      <c r="I30" s="74">
        <v>24310897</v>
      </c>
      <c r="J30" s="75" t="s">
        <v>179</v>
      </c>
      <c r="K30" s="75" t="s">
        <v>35</v>
      </c>
      <c r="L30" s="102" t="str">
        <f>IF(AND('331-CT'!$E$7=TH!H30,OR(J30="331",K30="331")),"x","")</f>
        <v/>
      </c>
      <c r="M30" s="102" t="str">
        <f>IF(AND($B30&gt;='1111'!$N$10,$B30&lt;='1111'!$O$10,OR($J30=$M$7,$K30=$M$7)),"x","")</f>
        <v/>
      </c>
      <c r="N30" s="102" t="str">
        <f>IF(AND($J30=$M$7,$B30&lt;'1111'!$N$10),"x","")</f>
        <v/>
      </c>
      <c r="O30" s="102" t="str">
        <f>IF(AND($K30=$M$7,$B30&lt;'1111'!$N$10),"x","")</f>
        <v/>
      </c>
      <c r="P30" s="102" t="str">
        <f>IF(AND($B30&gt;='1121'!$N$9,$B30&lt;='1121'!$O$9,OR($J30=$P$7,$K30=$P$7)),"x","")</f>
        <v/>
      </c>
      <c r="Q30" s="102" t="str">
        <f>IF(AND($J30=$P$7,$B30&lt;'1121'!$N$9),"x","")</f>
        <v/>
      </c>
      <c r="R30" s="102" t="str">
        <f>IF(AND($K30=$P$7,$B30&lt;'1121'!$N$9),"x","")</f>
        <v>x</v>
      </c>
      <c r="S30" s="102" t="str">
        <f>IF(AND($B30&gt;='1331'!$I$9,$B30&lt;='1331'!$J$9,OR($J30=$S$7,$K30=$S$7)),"x","")</f>
        <v/>
      </c>
      <c r="T30" s="102" t="str">
        <f>IF(AND($J30=$S$7,$B30&lt;'1331'!$I$9),"x","")</f>
        <v/>
      </c>
      <c r="U30" s="102" t="str">
        <f>IF(AND($K30=$S$7,$B30&lt;'1331'!$I$9),"x","")</f>
        <v/>
      </c>
      <c r="V30" s="102" t="str">
        <f>IF(AND('3411-CT'!$E$9=TH!H30,OR(TH!J30=TH!$V$7,K30=TH!$V$7)),"x","")</f>
        <v/>
      </c>
      <c r="W30" s="102" t="str">
        <f>IF(OR(TH!J30=TH!$W$7,K30=TH!$W$7),"x","")</f>
        <v/>
      </c>
      <c r="X30" s="102" t="str">
        <f t="shared" si="3"/>
        <v>1</v>
      </c>
    </row>
    <row r="31" spans="1:24" s="87" customFormat="1">
      <c r="A31" s="182" t="str">
        <f>IF(B31&lt;&gt;"",IF(AND(B31&gt;=_TM1,B31&lt;=_TM2,OR(TH!J31="1111",TH!K31="1111")),TH!D31,""),"")</f>
        <v/>
      </c>
      <c r="B31" s="72">
        <f t="shared" si="2"/>
        <v>1</v>
      </c>
      <c r="C31" s="73">
        <v>42025</v>
      </c>
      <c r="D31" s="73" t="s">
        <v>8</v>
      </c>
      <c r="E31" s="73">
        <v>42025</v>
      </c>
      <c r="F31" s="76" t="s">
        <v>89</v>
      </c>
      <c r="G31" s="189"/>
      <c r="H31" s="90" t="s">
        <v>254</v>
      </c>
      <c r="I31" s="74">
        <v>10299815</v>
      </c>
      <c r="J31" s="75" t="s">
        <v>179</v>
      </c>
      <c r="K31" s="75" t="s">
        <v>35</v>
      </c>
      <c r="L31" s="102" t="str">
        <f>IF(AND('331-CT'!$E$7=TH!H31,OR(J31="331",K31="331")),"x","")</f>
        <v/>
      </c>
      <c r="M31" s="102" t="str">
        <f>IF(AND($B31&gt;='1111'!$N$10,$B31&lt;='1111'!$O$10,OR($J31=$M$7,$K31=$M$7)),"x","")</f>
        <v/>
      </c>
      <c r="N31" s="102" t="str">
        <f>IF(AND($J31=$M$7,$B31&lt;'1111'!$N$10),"x","")</f>
        <v/>
      </c>
      <c r="O31" s="102" t="str">
        <f>IF(AND($K31=$M$7,$B31&lt;'1111'!$N$10),"x","")</f>
        <v/>
      </c>
      <c r="P31" s="102" t="str">
        <f>IF(AND($B31&gt;='1121'!$N$9,$B31&lt;='1121'!$O$9,OR($J31=$P$7,$K31=$P$7)),"x","")</f>
        <v/>
      </c>
      <c r="Q31" s="102" t="str">
        <f>IF(AND($J31=$P$7,$B31&lt;'1121'!$N$9),"x","")</f>
        <v/>
      </c>
      <c r="R31" s="102" t="str">
        <f>IF(AND($K31=$P$7,$B31&lt;'1121'!$N$9),"x","")</f>
        <v>x</v>
      </c>
      <c r="S31" s="102" t="str">
        <f>IF(AND($B31&gt;='1331'!$I$9,$B31&lt;='1331'!$J$9,OR($J31=$S$7,$K31=$S$7)),"x","")</f>
        <v/>
      </c>
      <c r="T31" s="102" t="str">
        <f>IF(AND($J31=$S$7,$B31&lt;'1331'!$I$9),"x","")</f>
        <v/>
      </c>
      <c r="U31" s="102" t="str">
        <f>IF(AND($K31=$S$7,$B31&lt;'1331'!$I$9),"x","")</f>
        <v/>
      </c>
      <c r="V31" s="102" t="str">
        <f>IF(AND('3411-CT'!$E$9=TH!H31,OR(TH!J31=TH!$V$7,K31=TH!$V$7)),"x","")</f>
        <v/>
      </c>
      <c r="W31" s="102" t="str">
        <f>IF(OR(TH!J31=TH!$W$7,K31=TH!$W$7),"x","")</f>
        <v/>
      </c>
      <c r="X31" s="102" t="str">
        <f t="shared" si="3"/>
        <v>1</v>
      </c>
    </row>
    <row r="32" spans="1:24" s="87" customFormat="1">
      <c r="A32" s="182" t="str">
        <f>IF(B32&lt;&gt;"",IF(AND(B32&gt;=_TM1,B32&lt;=_TM2,OR(TH!J32="1111",TH!K32="1111")),TH!D32,""),"")</f>
        <v/>
      </c>
      <c r="B32" s="72">
        <f t="shared" si="2"/>
        <v>1</v>
      </c>
      <c r="C32" s="85">
        <v>42028</v>
      </c>
      <c r="D32" s="73" t="s">
        <v>12</v>
      </c>
      <c r="E32" s="73">
        <v>42028</v>
      </c>
      <c r="F32" s="76" t="s">
        <v>67</v>
      </c>
      <c r="G32" s="189"/>
      <c r="H32" s="90"/>
      <c r="I32" s="74">
        <v>58551</v>
      </c>
      <c r="J32" s="75" t="s">
        <v>35</v>
      </c>
      <c r="K32" s="75" t="s">
        <v>68</v>
      </c>
      <c r="L32" s="102" t="str">
        <f>IF(AND('331-CT'!$E$7=TH!H32,OR(J32="331",K32="331")),"x","")</f>
        <v/>
      </c>
      <c r="M32" s="102" t="str">
        <f>IF(AND($B32&gt;='1111'!$N$10,$B32&lt;='1111'!$O$10,OR($J32=$M$7,$K32=$M$7)),"x","")</f>
        <v/>
      </c>
      <c r="N32" s="102" t="str">
        <f>IF(AND($J32=$M$7,$B32&lt;'1111'!$N$10),"x","")</f>
        <v/>
      </c>
      <c r="O32" s="102" t="str">
        <f>IF(AND($K32=$M$7,$B32&lt;'1111'!$N$10),"x","")</f>
        <v/>
      </c>
      <c r="P32" s="102" t="str">
        <f>IF(AND($B32&gt;='1121'!$N$9,$B32&lt;='1121'!$O$9,OR($J32=$P$7,$K32=$P$7)),"x","")</f>
        <v/>
      </c>
      <c r="Q32" s="102" t="str">
        <f>IF(AND($J32=$P$7,$B32&lt;'1121'!$N$9),"x","")</f>
        <v>x</v>
      </c>
      <c r="R32" s="102" t="str">
        <f>IF(AND($K32=$P$7,$B32&lt;'1121'!$N$9),"x","")</f>
        <v/>
      </c>
      <c r="S32" s="102" t="str">
        <f>IF(AND($B32&gt;='1331'!$I$9,$B32&lt;='1331'!$J$9,OR($J32=$S$7,$K32=$S$7)),"x","")</f>
        <v/>
      </c>
      <c r="T32" s="102" t="str">
        <f>IF(AND($J32=$S$7,$B32&lt;'1331'!$I$9),"x","")</f>
        <v/>
      </c>
      <c r="U32" s="102" t="str">
        <f>IF(AND($K32=$S$7,$B32&lt;'1331'!$I$9),"x","")</f>
        <v/>
      </c>
      <c r="V32" s="102" t="str">
        <f>IF(AND('3411-CT'!$E$9=TH!H32,OR(TH!J32=TH!$V$7,K32=TH!$V$7)),"x","")</f>
        <v/>
      </c>
      <c r="W32" s="102" t="str">
        <f>IF(OR(TH!J32=TH!$W$7,K32=TH!$W$7),"x","")</f>
        <v/>
      </c>
      <c r="X32" s="102" t="str">
        <f t="shared" si="3"/>
        <v>1</v>
      </c>
    </row>
    <row r="33" spans="1:24" s="87" customFormat="1">
      <c r="A33" s="182" t="str">
        <f>IF(B33&lt;&gt;"",IF(AND(B33&gt;=_TM1,B33&lt;=_TM2,OR(TH!J33="1111",TH!K33="1111")),TH!D33,""),"")</f>
        <v/>
      </c>
      <c r="B33" s="72">
        <f t="shared" si="2"/>
        <v>1</v>
      </c>
      <c r="C33" s="85">
        <v>42033</v>
      </c>
      <c r="D33" s="73" t="s">
        <v>12</v>
      </c>
      <c r="E33" s="73">
        <v>42033</v>
      </c>
      <c r="F33" s="76" t="s">
        <v>90</v>
      </c>
      <c r="G33" s="189"/>
      <c r="H33" s="90" t="s">
        <v>255</v>
      </c>
      <c r="I33" s="74">
        <v>1500000000</v>
      </c>
      <c r="J33" s="75" t="s">
        <v>35</v>
      </c>
      <c r="K33" s="75" t="s">
        <v>166</v>
      </c>
      <c r="L33" s="102" t="str">
        <f>IF(AND('331-CT'!$E$7=TH!H33,OR(J33="331",K33="331")),"x","")</f>
        <v/>
      </c>
      <c r="M33" s="102" t="str">
        <f>IF(AND($B33&gt;='1111'!$N$10,$B33&lt;='1111'!$O$10,OR($J33=$M$7,$K33=$M$7)),"x","")</f>
        <v/>
      </c>
      <c r="N33" s="102" t="str">
        <f>IF(AND($J33=$M$7,$B33&lt;'1111'!$N$10),"x","")</f>
        <v/>
      </c>
      <c r="O33" s="102" t="str">
        <f>IF(AND($K33=$M$7,$B33&lt;'1111'!$N$10),"x","")</f>
        <v/>
      </c>
      <c r="P33" s="102" t="str">
        <f>IF(AND($B33&gt;='1121'!$N$9,$B33&lt;='1121'!$O$9,OR($J33=$P$7,$K33=$P$7)),"x","")</f>
        <v/>
      </c>
      <c r="Q33" s="102" t="str">
        <f>IF(AND($J33=$P$7,$B33&lt;'1121'!$N$9),"x","")</f>
        <v>x</v>
      </c>
      <c r="R33" s="102" t="str">
        <f>IF(AND($K33=$P$7,$B33&lt;'1121'!$N$9),"x","")</f>
        <v/>
      </c>
      <c r="S33" s="102" t="str">
        <f>IF(AND($B33&gt;='1331'!$I$9,$B33&lt;='1331'!$J$9,OR($J33=$S$7,$K33=$S$7)),"x","")</f>
        <v/>
      </c>
      <c r="T33" s="102" t="str">
        <f>IF(AND($J33=$S$7,$B33&lt;'1331'!$I$9),"x","")</f>
        <v/>
      </c>
      <c r="U33" s="102" t="str">
        <f>IF(AND($K33=$S$7,$B33&lt;'1331'!$I$9),"x","")</f>
        <v/>
      </c>
      <c r="V33" s="102" t="str">
        <f>IF(AND('3411-CT'!$E$9=TH!H33,OR(TH!J33=TH!$V$7,K33=TH!$V$7)),"x","")</f>
        <v/>
      </c>
      <c r="W33" s="102" t="str">
        <f>IF(OR(TH!J33=TH!$W$7,K33=TH!$W$7),"x","")</f>
        <v/>
      </c>
      <c r="X33" s="102" t="str">
        <f t="shared" si="3"/>
        <v>1</v>
      </c>
    </row>
    <row r="34" spans="1:24" s="87" customFormat="1">
      <c r="A34" s="182" t="str">
        <f>IF(B34&lt;&gt;"",IF(AND(B34&gt;=_TM1,B34&lt;=_TM2,OR(TH!J34="1111",TH!K34="1111")),TH!D34,""),"")</f>
        <v/>
      </c>
      <c r="B34" s="72">
        <f t="shared" si="2"/>
        <v>1</v>
      </c>
      <c r="C34" s="85">
        <f>E34</f>
        <v>42034</v>
      </c>
      <c r="D34" s="73" t="s">
        <v>8</v>
      </c>
      <c r="E34" s="73">
        <v>42034</v>
      </c>
      <c r="F34" s="76" t="s">
        <v>77</v>
      </c>
      <c r="G34" s="189"/>
      <c r="H34" s="90" t="s">
        <v>85</v>
      </c>
      <c r="I34" s="74">
        <v>600000000</v>
      </c>
      <c r="J34" s="75" t="s">
        <v>9</v>
      </c>
      <c r="K34" s="75" t="s">
        <v>35</v>
      </c>
      <c r="L34" s="102" t="str">
        <f>IF(AND('331-CT'!$E$7=TH!H34,OR(J34="331",K34="331")),"x","")</f>
        <v/>
      </c>
      <c r="M34" s="102" t="str">
        <f>IF(AND($B34&gt;='1111'!$N$10,$B34&lt;='1111'!$O$10,OR($J34=$M$7,$K34=$M$7)),"x","")</f>
        <v/>
      </c>
      <c r="N34" s="102" t="str">
        <f>IF(AND($J34=$M$7,$B34&lt;'1111'!$N$10),"x","")</f>
        <v/>
      </c>
      <c r="O34" s="102" t="str">
        <f>IF(AND($K34=$M$7,$B34&lt;'1111'!$N$10),"x","")</f>
        <v/>
      </c>
      <c r="P34" s="102" t="str">
        <f>IF(AND($B34&gt;='1121'!$N$9,$B34&lt;='1121'!$O$9,OR($J34=$P$7,$K34=$P$7)),"x","")</f>
        <v/>
      </c>
      <c r="Q34" s="102" t="str">
        <f>IF(AND($J34=$P$7,$B34&lt;'1121'!$N$9),"x","")</f>
        <v/>
      </c>
      <c r="R34" s="102" t="str">
        <f>IF(AND($K34=$P$7,$B34&lt;'1121'!$N$9),"x","")</f>
        <v>x</v>
      </c>
      <c r="S34" s="102" t="str">
        <f>IF(AND($B34&gt;='1331'!$I$9,$B34&lt;='1331'!$J$9,OR($J34=$S$7,$K34=$S$7)),"x","")</f>
        <v/>
      </c>
      <c r="T34" s="102" t="str">
        <f>IF(AND($J34=$S$7,$B34&lt;'1331'!$I$9),"x","")</f>
        <v/>
      </c>
      <c r="U34" s="102" t="str">
        <f>IF(AND($K34=$S$7,$B34&lt;'1331'!$I$9),"x","")</f>
        <v/>
      </c>
      <c r="V34" s="102" t="str">
        <f>IF(AND('3411-CT'!$E$9=TH!H34,OR(TH!J34=TH!$V$7,K34=TH!$V$7)),"x","")</f>
        <v/>
      </c>
      <c r="W34" s="102" t="str">
        <f>IF(OR(TH!J34=TH!$W$7,K34=TH!$W$7),"x","")</f>
        <v/>
      </c>
      <c r="X34" s="102" t="str">
        <f t="shared" si="3"/>
        <v>1</v>
      </c>
    </row>
    <row r="35" spans="1:24" s="87" customFormat="1">
      <c r="A35" s="182" t="str">
        <f>IF(B35&lt;&gt;"",IF(AND(B35&gt;=_TM1,B35&lt;=_TM2,OR(TH!J35="1111",TH!K35="1111")),TH!D35,""),"")</f>
        <v/>
      </c>
      <c r="B35" s="72">
        <f t="shared" si="2"/>
        <v>1</v>
      </c>
      <c r="C35" s="73">
        <v>42034</v>
      </c>
      <c r="D35" s="73" t="s">
        <v>8</v>
      </c>
      <c r="E35" s="73">
        <v>42034</v>
      </c>
      <c r="F35" s="76" t="s">
        <v>22</v>
      </c>
      <c r="G35" s="189"/>
      <c r="H35" s="90"/>
      <c r="I35" s="74">
        <v>180000</v>
      </c>
      <c r="J35" s="75" t="s">
        <v>181</v>
      </c>
      <c r="K35" s="75" t="s">
        <v>35</v>
      </c>
      <c r="L35" s="102" t="str">
        <f>IF(AND('331-CT'!$E$7=TH!H35,OR(J35="331",K35="331")),"x","")</f>
        <v/>
      </c>
      <c r="M35" s="102" t="str">
        <f>IF(AND($B35&gt;='1111'!$N$10,$B35&lt;='1111'!$O$10,OR($J35=$M$7,$K35=$M$7)),"x","")</f>
        <v/>
      </c>
      <c r="N35" s="102" t="str">
        <f>IF(AND($J35=$M$7,$B35&lt;'1111'!$N$10),"x","")</f>
        <v/>
      </c>
      <c r="O35" s="102" t="str">
        <f>IF(AND($K35=$M$7,$B35&lt;'1111'!$N$10),"x","")</f>
        <v/>
      </c>
      <c r="P35" s="102" t="str">
        <f>IF(AND($B35&gt;='1121'!$N$9,$B35&lt;='1121'!$O$9,OR($J35=$P$7,$K35=$P$7)),"x","")</f>
        <v/>
      </c>
      <c r="Q35" s="102" t="str">
        <f>IF(AND($J35=$P$7,$B35&lt;'1121'!$N$9),"x","")</f>
        <v/>
      </c>
      <c r="R35" s="102" t="str">
        <f>IF(AND($K35=$P$7,$B35&lt;'1121'!$N$9),"x","")</f>
        <v>x</v>
      </c>
      <c r="S35" s="102" t="str">
        <f>IF(AND($B35&gt;='1331'!$I$9,$B35&lt;='1331'!$J$9,OR($J35=$S$7,$K35=$S$7)),"x","")</f>
        <v/>
      </c>
      <c r="T35" s="102" t="str">
        <f>IF(AND($J35=$S$7,$B35&lt;'1331'!$I$9),"x","")</f>
        <v/>
      </c>
      <c r="U35" s="102" t="str">
        <f>IF(AND($K35=$S$7,$B35&lt;'1331'!$I$9),"x","")</f>
        <v/>
      </c>
      <c r="V35" s="102" t="str">
        <f>IF(AND('3411-CT'!$E$9=TH!H35,OR(TH!J35=TH!$V$7,K35=TH!$V$7)),"x","")</f>
        <v/>
      </c>
      <c r="W35" s="102" t="str">
        <f>IF(OR(TH!J35=TH!$W$7,K35=TH!$W$7),"x","")</f>
        <v/>
      </c>
      <c r="X35" s="102" t="str">
        <f t="shared" si="3"/>
        <v>1</v>
      </c>
    </row>
    <row r="36" spans="1:24" s="87" customFormat="1">
      <c r="A36" s="182" t="str">
        <f>IF(B36&lt;&gt;"",IF(AND(B36&gt;=_TM1,B36&lt;=_TM2,OR(TH!J36="1111",TH!K36="1111")),TH!D36,""),"")</f>
        <v/>
      </c>
      <c r="B36" s="72">
        <f t="shared" si="2"/>
        <v>1</v>
      </c>
      <c r="C36" s="73">
        <v>42034</v>
      </c>
      <c r="D36" s="73" t="s">
        <v>8</v>
      </c>
      <c r="E36" s="73">
        <v>42034</v>
      </c>
      <c r="F36" s="76" t="s">
        <v>23</v>
      </c>
      <c r="G36" s="189"/>
      <c r="H36" s="90"/>
      <c r="I36" s="74">
        <v>18000</v>
      </c>
      <c r="J36" s="75" t="s">
        <v>10</v>
      </c>
      <c r="K36" s="75" t="s">
        <v>35</v>
      </c>
      <c r="L36" s="102" t="str">
        <f>IF(AND('331-CT'!$E$7=TH!H36,OR(J36="331",K36="331")),"x","")</f>
        <v/>
      </c>
      <c r="M36" s="102" t="str">
        <f>IF(AND($B36&gt;='1111'!$N$10,$B36&lt;='1111'!$O$10,OR($J36=$M$7,$K36=$M$7)),"x","")</f>
        <v/>
      </c>
      <c r="N36" s="102" t="str">
        <f>IF(AND($J36=$M$7,$B36&lt;'1111'!$N$10),"x","")</f>
        <v/>
      </c>
      <c r="O36" s="102" t="str">
        <f>IF(AND($K36=$M$7,$B36&lt;'1111'!$N$10),"x","")</f>
        <v/>
      </c>
      <c r="P36" s="102" t="str">
        <f>IF(AND($B36&gt;='1121'!$N$9,$B36&lt;='1121'!$O$9,OR($J36=$P$7,$K36=$P$7)),"x","")</f>
        <v/>
      </c>
      <c r="Q36" s="102" t="str">
        <f>IF(AND($J36=$P$7,$B36&lt;'1121'!$N$9),"x","")</f>
        <v/>
      </c>
      <c r="R36" s="102" t="str">
        <f>IF(AND($K36=$P$7,$B36&lt;'1121'!$N$9),"x","")</f>
        <v>x</v>
      </c>
      <c r="S36" s="102" t="str">
        <f>IF(AND($B36&gt;='1331'!$I$9,$B36&lt;='1331'!$J$9,OR($J36=$S$7,$K36=$S$7)),"x","")</f>
        <v/>
      </c>
      <c r="T36" s="102" t="str">
        <f>IF(AND($J36=$S$7,$B36&lt;'1331'!$I$9),"x","")</f>
        <v>x</v>
      </c>
      <c r="U36" s="102" t="str">
        <f>IF(AND($K36=$S$7,$B36&lt;'1331'!$I$9),"x","")</f>
        <v/>
      </c>
      <c r="V36" s="102" t="str">
        <f>IF(AND('3411-CT'!$E$9=TH!H36,OR(TH!J36=TH!$V$7,K36=TH!$V$7)),"x","")</f>
        <v/>
      </c>
      <c r="W36" s="102" t="str">
        <f>IF(OR(TH!J36=TH!$W$7,K36=TH!$W$7),"x","")</f>
        <v/>
      </c>
      <c r="X36" s="102" t="str">
        <f t="shared" si="3"/>
        <v>1</v>
      </c>
    </row>
    <row r="37" spans="1:24" s="87" customFormat="1">
      <c r="A37" s="182" t="str">
        <f>IF(B37&lt;&gt;"",IF(AND(B37&gt;=_TM1,B37&lt;=_TM2,OR(TH!J37="1111",TH!K37="1111")),TH!D37,""),"")</f>
        <v/>
      </c>
      <c r="B37" s="72">
        <f t="shared" si="2"/>
        <v>1</v>
      </c>
      <c r="C37" s="85">
        <f>E37</f>
        <v>42034</v>
      </c>
      <c r="D37" s="73" t="s">
        <v>8</v>
      </c>
      <c r="E37" s="73">
        <v>42034</v>
      </c>
      <c r="F37" s="76" t="s">
        <v>120</v>
      </c>
      <c r="G37" s="189"/>
      <c r="H37" s="90" t="s">
        <v>73</v>
      </c>
      <c r="I37" s="74">
        <v>50000000</v>
      </c>
      <c r="J37" s="78" t="s">
        <v>9</v>
      </c>
      <c r="K37" s="75" t="s">
        <v>35</v>
      </c>
      <c r="L37" s="102" t="str">
        <f>IF(AND('331-CT'!$E$7=TH!H37,OR(J37="331",K37="331")),"x","")</f>
        <v/>
      </c>
      <c r="M37" s="102" t="str">
        <f>IF(AND($B37&gt;='1111'!$N$10,$B37&lt;='1111'!$O$10,OR($J37=$M$7,$K37=$M$7)),"x","")</f>
        <v/>
      </c>
      <c r="N37" s="102" t="str">
        <f>IF(AND($J37=$M$7,$B37&lt;'1111'!$N$10),"x","")</f>
        <v/>
      </c>
      <c r="O37" s="102" t="str">
        <f>IF(AND($K37=$M$7,$B37&lt;'1111'!$N$10),"x","")</f>
        <v/>
      </c>
      <c r="P37" s="102" t="str">
        <f>IF(AND($B37&gt;='1121'!$N$9,$B37&lt;='1121'!$O$9,OR($J37=$P$7,$K37=$P$7)),"x","")</f>
        <v/>
      </c>
      <c r="Q37" s="102" t="str">
        <f>IF(AND($J37=$P$7,$B37&lt;'1121'!$N$9),"x","")</f>
        <v/>
      </c>
      <c r="R37" s="102" t="str">
        <f>IF(AND($K37=$P$7,$B37&lt;'1121'!$N$9),"x","")</f>
        <v>x</v>
      </c>
      <c r="S37" s="102" t="str">
        <f>IF(AND($B37&gt;='1331'!$I$9,$B37&lt;='1331'!$J$9,OR($J37=$S$7,$K37=$S$7)),"x","")</f>
        <v/>
      </c>
      <c r="T37" s="102" t="str">
        <f>IF(AND($J37=$S$7,$B37&lt;'1331'!$I$9),"x","")</f>
        <v/>
      </c>
      <c r="U37" s="102" t="str">
        <f>IF(AND($K37=$S$7,$B37&lt;'1331'!$I$9),"x","")</f>
        <v/>
      </c>
      <c r="V37" s="102" t="str">
        <f>IF(AND('3411-CT'!$E$9=TH!H37,OR(TH!J37=TH!$V$7,K37=TH!$V$7)),"x","")</f>
        <v/>
      </c>
      <c r="W37" s="102" t="str">
        <f>IF(OR(TH!J37=TH!$W$7,K37=TH!$W$7),"x","")</f>
        <v/>
      </c>
      <c r="X37" s="102" t="str">
        <f t="shared" si="3"/>
        <v>1</v>
      </c>
    </row>
    <row r="38" spans="1:24" s="87" customFormat="1">
      <c r="A38" s="182" t="str">
        <f>IF(B38&lt;&gt;"",IF(AND(B38&gt;=_TM1,B38&lt;=_TM2,OR(TH!J38="1111",TH!K38="1111")),TH!D38,""),"")</f>
        <v/>
      </c>
      <c r="B38" s="72">
        <f t="shared" si="2"/>
        <v>1</v>
      </c>
      <c r="C38" s="73">
        <v>42034</v>
      </c>
      <c r="D38" s="73" t="s">
        <v>8</v>
      </c>
      <c r="E38" s="73">
        <v>42034</v>
      </c>
      <c r="F38" s="76" t="s">
        <v>22</v>
      </c>
      <c r="G38" s="189"/>
      <c r="H38" s="90"/>
      <c r="I38" s="74">
        <v>20000</v>
      </c>
      <c r="J38" s="75" t="s">
        <v>181</v>
      </c>
      <c r="K38" s="75" t="s">
        <v>35</v>
      </c>
      <c r="L38" s="102" t="str">
        <f>IF(AND('331-CT'!$E$7=TH!H38,OR(J38="331",K38="331")),"x","")</f>
        <v/>
      </c>
      <c r="M38" s="102" t="str">
        <f>IF(AND($B38&gt;='1111'!$N$10,$B38&lt;='1111'!$O$10,OR($J38=$M$7,$K38=$M$7)),"x","")</f>
        <v/>
      </c>
      <c r="N38" s="102" t="str">
        <f>IF(AND($J38=$M$7,$B38&lt;'1111'!$N$10),"x","")</f>
        <v/>
      </c>
      <c r="O38" s="102" t="str">
        <f>IF(AND($K38=$M$7,$B38&lt;'1111'!$N$10),"x","")</f>
        <v/>
      </c>
      <c r="P38" s="102" t="str">
        <f>IF(AND($B38&gt;='1121'!$N$9,$B38&lt;='1121'!$O$9,OR($J38=$P$7,$K38=$P$7)),"x","")</f>
        <v/>
      </c>
      <c r="Q38" s="102" t="str">
        <f>IF(AND($J38=$P$7,$B38&lt;'1121'!$N$9),"x","")</f>
        <v/>
      </c>
      <c r="R38" s="102" t="str">
        <f>IF(AND($K38=$P$7,$B38&lt;'1121'!$N$9),"x","")</f>
        <v>x</v>
      </c>
      <c r="S38" s="102" t="str">
        <f>IF(AND($B38&gt;='1331'!$I$9,$B38&lt;='1331'!$J$9,OR($J38=$S$7,$K38=$S$7)),"x","")</f>
        <v/>
      </c>
      <c r="T38" s="102" t="str">
        <f>IF(AND($J38=$S$7,$B38&lt;'1331'!$I$9),"x","")</f>
        <v/>
      </c>
      <c r="U38" s="102" t="str">
        <f>IF(AND($K38=$S$7,$B38&lt;'1331'!$I$9),"x","")</f>
        <v/>
      </c>
      <c r="V38" s="102" t="str">
        <f>IF(AND('3411-CT'!$E$9=TH!H38,OR(TH!J38=TH!$V$7,K38=TH!$V$7)),"x","")</f>
        <v/>
      </c>
      <c r="W38" s="102" t="str">
        <f>IF(OR(TH!J38=TH!$W$7,K38=TH!$W$7),"x","")</f>
        <v/>
      </c>
      <c r="X38" s="102" t="str">
        <f t="shared" si="3"/>
        <v>1</v>
      </c>
    </row>
    <row r="39" spans="1:24" s="87" customFormat="1">
      <c r="A39" s="182" t="str">
        <f>IF(B39&lt;&gt;"",IF(AND(B39&gt;=_TM1,B39&lt;=_TM2,OR(TH!J39="1111",TH!K39="1111")),TH!D39,""),"")</f>
        <v/>
      </c>
      <c r="B39" s="72">
        <f t="shared" si="2"/>
        <v>1</v>
      </c>
      <c r="C39" s="73">
        <v>42034</v>
      </c>
      <c r="D39" s="73" t="s">
        <v>8</v>
      </c>
      <c r="E39" s="73">
        <v>42034</v>
      </c>
      <c r="F39" s="76" t="s">
        <v>23</v>
      </c>
      <c r="G39" s="189"/>
      <c r="H39" s="90"/>
      <c r="I39" s="74">
        <v>2000</v>
      </c>
      <c r="J39" s="75" t="s">
        <v>10</v>
      </c>
      <c r="K39" s="75" t="s">
        <v>35</v>
      </c>
      <c r="L39" s="102" t="str">
        <f>IF(AND('331-CT'!$E$7=TH!H39,OR(J39="331",K39="331")),"x","")</f>
        <v/>
      </c>
      <c r="M39" s="102" t="str">
        <f>IF(AND($B39&gt;='1111'!$N$10,$B39&lt;='1111'!$O$10,OR($J39=$M$7,$K39=$M$7)),"x","")</f>
        <v/>
      </c>
      <c r="N39" s="102" t="str">
        <f>IF(AND($J39=$M$7,$B39&lt;'1111'!$N$10),"x","")</f>
        <v/>
      </c>
      <c r="O39" s="102" t="str">
        <f>IF(AND($K39=$M$7,$B39&lt;'1111'!$N$10),"x","")</f>
        <v/>
      </c>
      <c r="P39" s="102" t="str">
        <f>IF(AND($B39&gt;='1121'!$N$9,$B39&lt;='1121'!$O$9,OR($J39=$P$7,$K39=$P$7)),"x","")</f>
        <v/>
      </c>
      <c r="Q39" s="102" t="str">
        <f>IF(AND($J39=$P$7,$B39&lt;'1121'!$N$9),"x","")</f>
        <v/>
      </c>
      <c r="R39" s="102" t="str">
        <f>IF(AND($K39=$P$7,$B39&lt;'1121'!$N$9),"x","")</f>
        <v>x</v>
      </c>
      <c r="S39" s="102" t="str">
        <f>IF(AND($B39&gt;='1331'!$I$9,$B39&lt;='1331'!$J$9,OR($J39=$S$7,$K39=$S$7)),"x","")</f>
        <v/>
      </c>
      <c r="T39" s="102" t="str">
        <f>IF(AND($J39=$S$7,$B39&lt;'1331'!$I$9),"x","")</f>
        <v>x</v>
      </c>
      <c r="U39" s="102" t="str">
        <f>IF(AND($K39=$S$7,$B39&lt;'1331'!$I$9),"x","")</f>
        <v/>
      </c>
      <c r="V39" s="102" t="str">
        <f>IF(AND('3411-CT'!$E$9=TH!H39,OR(TH!J39=TH!$V$7,K39=TH!$V$7)),"x","")</f>
        <v/>
      </c>
      <c r="W39" s="102" t="str">
        <f>IF(OR(TH!J39=TH!$W$7,K39=TH!$W$7),"x","")</f>
        <v/>
      </c>
      <c r="X39" s="102" t="str">
        <f t="shared" si="3"/>
        <v>1</v>
      </c>
    </row>
    <row r="40" spans="1:24" s="87" customFormat="1">
      <c r="A40" s="182" t="str">
        <f>IF(B40&lt;&gt;"",IF(AND(B40&gt;=_TM1,B40&lt;=_TM2,OR(TH!J40="1111",TH!K40="1111")),TH!D40,""),"")</f>
        <v/>
      </c>
      <c r="B40" s="72">
        <f t="shared" si="2"/>
        <v>1</v>
      </c>
      <c r="C40" s="85">
        <f>E40</f>
        <v>42034</v>
      </c>
      <c r="D40" s="73" t="s">
        <v>8</v>
      </c>
      <c r="E40" s="73">
        <v>42034</v>
      </c>
      <c r="F40" s="76" t="s">
        <v>77</v>
      </c>
      <c r="G40" s="189"/>
      <c r="H40" s="90" t="s">
        <v>56</v>
      </c>
      <c r="I40" s="74">
        <v>700000000</v>
      </c>
      <c r="J40" s="78" t="s">
        <v>9</v>
      </c>
      <c r="K40" s="75" t="s">
        <v>35</v>
      </c>
      <c r="L40" s="102" t="str">
        <f>IF(AND('331-CT'!$E$7=TH!H40,OR(J40="331",K40="331")),"x","")</f>
        <v/>
      </c>
      <c r="M40" s="102" t="str">
        <f>IF(AND($B40&gt;='1111'!$N$10,$B40&lt;='1111'!$O$10,OR($J40=$M$7,$K40=$M$7)),"x","")</f>
        <v/>
      </c>
      <c r="N40" s="102" t="str">
        <f>IF(AND($J40=$M$7,$B40&lt;'1111'!$N$10),"x","")</f>
        <v/>
      </c>
      <c r="O40" s="102" t="str">
        <f>IF(AND($K40=$M$7,$B40&lt;'1111'!$N$10),"x","")</f>
        <v/>
      </c>
      <c r="P40" s="102" t="str">
        <f>IF(AND($B40&gt;='1121'!$N$9,$B40&lt;='1121'!$O$9,OR($J40=$P$7,$K40=$P$7)),"x","")</f>
        <v/>
      </c>
      <c r="Q40" s="102" t="str">
        <f>IF(AND($J40=$P$7,$B40&lt;'1121'!$N$9),"x","")</f>
        <v/>
      </c>
      <c r="R40" s="102" t="str">
        <f>IF(AND($K40=$P$7,$B40&lt;'1121'!$N$9),"x","")</f>
        <v>x</v>
      </c>
      <c r="S40" s="102" t="str">
        <f>IF(AND($B40&gt;='1331'!$I$9,$B40&lt;='1331'!$J$9,OR($J40=$S$7,$K40=$S$7)),"x","")</f>
        <v/>
      </c>
      <c r="T40" s="102" t="str">
        <f>IF(AND($J40=$S$7,$B40&lt;'1331'!$I$9),"x","")</f>
        <v/>
      </c>
      <c r="U40" s="102" t="str">
        <f>IF(AND($K40=$S$7,$B40&lt;'1331'!$I$9),"x","")</f>
        <v/>
      </c>
      <c r="V40" s="102" t="str">
        <f>IF(AND('3411-CT'!$E$9=TH!H40,OR(TH!J40=TH!$V$7,K40=TH!$V$7)),"x","")</f>
        <v/>
      </c>
      <c r="W40" s="102" t="str">
        <f>IF(OR(TH!J40=TH!$W$7,K40=TH!$W$7),"x","")</f>
        <v/>
      </c>
      <c r="X40" s="102" t="str">
        <f t="shared" si="3"/>
        <v>1</v>
      </c>
    </row>
    <row r="41" spans="1:24" s="87" customFormat="1">
      <c r="A41" s="182" t="str">
        <f>IF(B41&lt;&gt;"",IF(AND(B41&gt;=_TM1,B41&lt;=_TM2,OR(TH!J41="1111",TH!K41="1111")),TH!D41,""),"")</f>
        <v/>
      </c>
      <c r="B41" s="72">
        <f t="shared" si="2"/>
        <v>1</v>
      </c>
      <c r="C41" s="73">
        <v>42034</v>
      </c>
      <c r="D41" s="73" t="s">
        <v>8</v>
      </c>
      <c r="E41" s="73">
        <v>42034</v>
      </c>
      <c r="F41" s="76" t="s">
        <v>22</v>
      </c>
      <c r="G41" s="189"/>
      <c r="H41" s="90"/>
      <c r="I41" s="74">
        <v>350000</v>
      </c>
      <c r="J41" s="75" t="s">
        <v>181</v>
      </c>
      <c r="K41" s="75" t="s">
        <v>35</v>
      </c>
      <c r="L41" s="102" t="str">
        <f>IF(AND('331-CT'!$E$7=TH!H41,OR(J41="331",K41="331")),"x","")</f>
        <v/>
      </c>
      <c r="M41" s="102" t="str">
        <f>IF(AND($B41&gt;='1111'!$N$10,$B41&lt;='1111'!$O$10,OR($J41=$M$7,$K41=$M$7)),"x","")</f>
        <v/>
      </c>
      <c r="N41" s="102" t="str">
        <f>IF(AND($J41=$M$7,$B41&lt;'1111'!$N$10),"x","")</f>
        <v/>
      </c>
      <c r="O41" s="102" t="str">
        <f>IF(AND($K41=$M$7,$B41&lt;'1111'!$N$10),"x","")</f>
        <v/>
      </c>
      <c r="P41" s="102" t="str">
        <f>IF(AND($B41&gt;='1121'!$N$9,$B41&lt;='1121'!$O$9,OR($J41=$P$7,$K41=$P$7)),"x","")</f>
        <v/>
      </c>
      <c r="Q41" s="102" t="str">
        <f>IF(AND($J41=$P$7,$B41&lt;'1121'!$N$9),"x","")</f>
        <v/>
      </c>
      <c r="R41" s="102" t="str">
        <f>IF(AND($K41=$P$7,$B41&lt;'1121'!$N$9),"x","")</f>
        <v>x</v>
      </c>
      <c r="S41" s="102" t="str">
        <f>IF(AND($B41&gt;='1331'!$I$9,$B41&lt;='1331'!$J$9,OR($J41=$S$7,$K41=$S$7)),"x","")</f>
        <v/>
      </c>
      <c r="T41" s="102" t="str">
        <f>IF(AND($J41=$S$7,$B41&lt;'1331'!$I$9),"x","")</f>
        <v/>
      </c>
      <c r="U41" s="102" t="str">
        <f>IF(AND($K41=$S$7,$B41&lt;'1331'!$I$9),"x","")</f>
        <v/>
      </c>
      <c r="V41" s="102" t="str">
        <f>IF(AND('3411-CT'!$E$9=TH!H41,OR(TH!J41=TH!$V$7,K41=TH!$V$7)),"x","")</f>
        <v/>
      </c>
      <c r="W41" s="102" t="str">
        <f>IF(OR(TH!J41=TH!$W$7,K41=TH!$W$7),"x","")</f>
        <v/>
      </c>
      <c r="X41" s="102" t="str">
        <f t="shared" si="3"/>
        <v>1</v>
      </c>
    </row>
    <row r="42" spans="1:24" s="87" customFormat="1">
      <c r="A42" s="182" t="str">
        <f>IF(B42&lt;&gt;"",IF(AND(B42&gt;=_TM1,B42&lt;=_TM2,OR(TH!J42="1111",TH!K42="1111")),TH!D42,""),"")</f>
        <v/>
      </c>
      <c r="B42" s="72">
        <f t="shared" si="2"/>
        <v>1</v>
      </c>
      <c r="C42" s="73">
        <v>42034</v>
      </c>
      <c r="D42" s="73" t="s">
        <v>8</v>
      </c>
      <c r="E42" s="73">
        <v>42034</v>
      </c>
      <c r="F42" s="76" t="s">
        <v>23</v>
      </c>
      <c r="G42" s="189"/>
      <c r="H42" s="90"/>
      <c r="I42" s="74">
        <v>35000</v>
      </c>
      <c r="J42" s="75" t="s">
        <v>10</v>
      </c>
      <c r="K42" s="75" t="s">
        <v>35</v>
      </c>
      <c r="L42" s="102" t="str">
        <f>IF(AND('331-CT'!$E$7=TH!H42,OR(J42="331",K42="331")),"x","")</f>
        <v/>
      </c>
      <c r="M42" s="102" t="str">
        <f>IF(AND($B42&gt;='1111'!$N$10,$B42&lt;='1111'!$O$10,OR($J42=$M$7,$K42=$M$7)),"x","")</f>
        <v/>
      </c>
      <c r="N42" s="102" t="str">
        <f>IF(AND($J42=$M$7,$B42&lt;'1111'!$N$10),"x","")</f>
        <v/>
      </c>
      <c r="O42" s="102" t="str">
        <f>IF(AND($K42=$M$7,$B42&lt;'1111'!$N$10),"x","")</f>
        <v/>
      </c>
      <c r="P42" s="102" t="str">
        <f>IF(AND($B42&gt;='1121'!$N$9,$B42&lt;='1121'!$O$9,OR($J42=$P$7,$K42=$P$7)),"x","")</f>
        <v/>
      </c>
      <c r="Q42" s="102" t="str">
        <f>IF(AND($J42=$P$7,$B42&lt;'1121'!$N$9),"x","")</f>
        <v/>
      </c>
      <c r="R42" s="102" t="str">
        <f>IF(AND($K42=$P$7,$B42&lt;'1121'!$N$9),"x","")</f>
        <v>x</v>
      </c>
      <c r="S42" s="102" t="str">
        <f>IF(AND($B42&gt;='1331'!$I$9,$B42&lt;='1331'!$J$9,OR($J42=$S$7,$K42=$S$7)),"x","")</f>
        <v/>
      </c>
      <c r="T42" s="102" t="str">
        <f>IF(AND($J42=$S$7,$B42&lt;'1331'!$I$9),"x","")</f>
        <v>x</v>
      </c>
      <c r="U42" s="102" t="str">
        <f>IF(AND($K42=$S$7,$B42&lt;'1331'!$I$9),"x","")</f>
        <v/>
      </c>
      <c r="V42" s="102" t="str">
        <f>IF(AND('3411-CT'!$E$9=TH!H42,OR(TH!J42=TH!$V$7,K42=TH!$V$7)),"x","")</f>
        <v/>
      </c>
      <c r="W42" s="102" t="str">
        <f>IF(OR(TH!J42=TH!$W$7,K42=TH!$W$7),"x","")</f>
        <v/>
      </c>
      <c r="X42" s="102" t="str">
        <f t="shared" si="3"/>
        <v>1</v>
      </c>
    </row>
    <row r="43" spans="1:24" s="87" customFormat="1">
      <c r="A43" s="182" t="str">
        <f>IF(B43&lt;&gt;"",IF(AND(B43&gt;=_TM1,B43&lt;=_TM2,OR(TH!J43="1111",TH!K43="1111")),TH!D43,""),"")</f>
        <v/>
      </c>
      <c r="B43" s="72">
        <f t="shared" si="2"/>
        <v>2</v>
      </c>
      <c r="C43" s="85">
        <v>42059</v>
      </c>
      <c r="D43" s="73" t="s">
        <v>12</v>
      </c>
      <c r="E43" s="73">
        <v>42059</v>
      </c>
      <c r="F43" s="76" t="s">
        <v>67</v>
      </c>
      <c r="G43" s="189"/>
      <c r="H43" s="90"/>
      <c r="I43" s="74">
        <v>45256</v>
      </c>
      <c r="J43" s="75" t="s">
        <v>35</v>
      </c>
      <c r="K43" s="75" t="s">
        <v>68</v>
      </c>
      <c r="L43" s="102" t="str">
        <f>IF(AND('331-CT'!$E$7=TH!H43,OR(J43="331",K43="331")),"x","")</f>
        <v/>
      </c>
      <c r="M43" s="102" t="str">
        <f>IF(AND($B43&gt;='1111'!$N$10,$B43&lt;='1111'!$O$10,OR($J43=$M$7,$K43=$M$7)),"x","")</f>
        <v/>
      </c>
      <c r="N43" s="102" t="str">
        <f>IF(AND($J43=$M$7,$B43&lt;'1111'!$N$10),"x","")</f>
        <v/>
      </c>
      <c r="O43" s="102" t="str">
        <f>IF(AND($K43=$M$7,$B43&lt;'1111'!$N$10),"x","")</f>
        <v/>
      </c>
      <c r="P43" s="102" t="str">
        <f>IF(AND($B43&gt;='1121'!$N$9,$B43&lt;='1121'!$O$9,OR($J43=$P$7,$K43=$P$7)),"x","")</f>
        <v/>
      </c>
      <c r="Q43" s="102" t="str">
        <f>IF(AND($J43=$P$7,$B43&lt;'1121'!$N$9),"x","")</f>
        <v>x</v>
      </c>
      <c r="R43" s="102" t="str">
        <f>IF(AND($K43=$P$7,$B43&lt;'1121'!$N$9),"x","")</f>
        <v/>
      </c>
      <c r="S43" s="102" t="str">
        <f>IF(AND($B43&gt;='1331'!$I$9,$B43&lt;='1331'!$J$9,OR($J43=$S$7,$K43=$S$7)),"x","")</f>
        <v/>
      </c>
      <c r="T43" s="102" t="str">
        <f>IF(AND($J43=$S$7,$B43&lt;'1331'!$I$9),"x","")</f>
        <v/>
      </c>
      <c r="U43" s="102" t="str">
        <f>IF(AND($K43=$S$7,$B43&lt;'1331'!$I$9),"x","")</f>
        <v/>
      </c>
      <c r="V43" s="102" t="str">
        <f>IF(AND('3411-CT'!$E$9=TH!H43,OR(TH!J43=TH!$V$7,K43=TH!$V$7)),"x","")</f>
        <v/>
      </c>
      <c r="W43" s="102" t="str">
        <f>IF(OR(TH!J43=TH!$W$7,K43=TH!$W$7),"x","")</f>
        <v/>
      </c>
      <c r="X43" s="102" t="str">
        <f t="shared" si="3"/>
        <v>1</v>
      </c>
    </row>
    <row r="44" spans="1:24" s="87" customFormat="1">
      <c r="A44" s="182" t="str">
        <f>IF(B44&lt;&gt;"",IF(AND(B44&gt;=_TM1,B44&lt;=_TM2,OR(TH!J44="1111",TH!K44="1111")),TH!D44,""),"")</f>
        <v/>
      </c>
      <c r="B44" s="72">
        <f t="shared" si="2"/>
        <v>2</v>
      </c>
      <c r="C44" s="73">
        <v>42061</v>
      </c>
      <c r="D44" s="73" t="s">
        <v>62</v>
      </c>
      <c r="E44" s="73">
        <f>C44</f>
        <v>42061</v>
      </c>
      <c r="F44" s="79" t="s">
        <v>462</v>
      </c>
      <c r="G44" s="189"/>
      <c r="H44" s="89" t="s">
        <v>205</v>
      </c>
      <c r="I44" s="74">
        <v>60000000</v>
      </c>
      <c r="J44" s="75" t="s">
        <v>24</v>
      </c>
      <c r="K44" s="75" t="s">
        <v>142</v>
      </c>
      <c r="L44" s="102" t="str">
        <f>IF(AND('331-CT'!$E$7=TH!H44,OR(J44="331",K44="331")),"x","")</f>
        <v/>
      </c>
      <c r="M44" s="102" t="str">
        <f>IF(AND($B44&gt;='1111'!$N$10,$B44&lt;='1111'!$O$10,OR($J44=$M$7,$K44=$M$7)),"x","")</f>
        <v/>
      </c>
      <c r="N44" s="102" t="str">
        <f>IF(AND($J44=$M$7,$B44&lt;'1111'!$N$10),"x","")</f>
        <v/>
      </c>
      <c r="O44" s="102" t="str">
        <f>IF(AND($K44=$M$7,$B44&lt;'1111'!$N$10),"x","")</f>
        <v>x</v>
      </c>
      <c r="P44" s="102" t="str">
        <f>IF(AND($B44&gt;='1121'!$N$9,$B44&lt;='1121'!$O$9,OR($J44=$P$7,$K44=$P$7)),"x","")</f>
        <v/>
      </c>
      <c r="Q44" s="102" t="str">
        <f>IF(AND($J44=$P$7,$B44&lt;'1121'!$N$9),"x","")</f>
        <v/>
      </c>
      <c r="R44" s="102" t="str">
        <f>IF(AND($K44=$P$7,$B44&lt;'1121'!$N$9),"x","")</f>
        <v/>
      </c>
      <c r="S44" s="102" t="str">
        <f>IF(AND($B44&gt;='1331'!$I$9,$B44&lt;='1331'!$J$9,OR($J44=$S$7,$K44=$S$7)),"x","")</f>
        <v/>
      </c>
      <c r="T44" s="102" t="str">
        <f>IF(AND($J44=$S$7,$B44&lt;'1331'!$I$9),"x","")</f>
        <v/>
      </c>
      <c r="U44" s="102" t="str">
        <f>IF(AND($K44=$S$7,$B44&lt;'1331'!$I$9),"x","")</f>
        <v/>
      </c>
      <c r="V44" s="102" t="str">
        <f>IF(AND('3411-CT'!$E$9=TH!H44,OR(TH!J44=TH!$V$7,K44=TH!$V$7)),"x","")</f>
        <v/>
      </c>
      <c r="W44" s="102" t="str">
        <f>IF(OR(TH!J44=TH!$W$7,K44=TH!$W$7),"x","")</f>
        <v/>
      </c>
      <c r="X44" s="102" t="str">
        <f t="shared" si="3"/>
        <v>1</v>
      </c>
    </row>
    <row r="45" spans="1:24" s="87" customFormat="1">
      <c r="A45" s="182" t="str">
        <f>IF(B45&lt;&gt;"",IF(AND(B45&gt;=_TM1,B45&lt;=_TM2,OR(TH!J45="1111",TH!K45="1111")),TH!D45,""),"")</f>
        <v/>
      </c>
      <c r="B45" s="72">
        <f t="shared" si="2"/>
        <v>2</v>
      </c>
      <c r="C45" s="85">
        <v>42061</v>
      </c>
      <c r="D45" s="73" t="s">
        <v>12</v>
      </c>
      <c r="E45" s="73">
        <v>42061</v>
      </c>
      <c r="F45" s="76" t="s">
        <v>28</v>
      </c>
      <c r="G45" s="189"/>
      <c r="H45" s="89" t="s">
        <v>205</v>
      </c>
      <c r="I45" s="74">
        <v>60000000</v>
      </c>
      <c r="J45" s="75" t="s">
        <v>35</v>
      </c>
      <c r="K45" s="75" t="s">
        <v>24</v>
      </c>
      <c r="L45" s="102" t="str">
        <f>IF(AND('331-CT'!$E$7=TH!H45,OR(J45="331",K45="331")),"x","")</f>
        <v/>
      </c>
      <c r="M45" s="102" t="str">
        <f>IF(AND($B45&gt;='1111'!$N$10,$B45&lt;='1111'!$O$10,OR($J45=$M$7,$K45=$M$7)),"x","")</f>
        <v/>
      </c>
      <c r="N45" s="102" t="str">
        <f>IF(AND($J45=$M$7,$B45&lt;'1111'!$N$10),"x","")</f>
        <v/>
      </c>
      <c r="O45" s="102" t="str">
        <f>IF(AND($K45=$M$7,$B45&lt;'1111'!$N$10),"x","")</f>
        <v/>
      </c>
      <c r="P45" s="102" t="str">
        <f>IF(AND($B45&gt;='1121'!$N$9,$B45&lt;='1121'!$O$9,OR($J45=$P$7,$K45=$P$7)),"x","")</f>
        <v/>
      </c>
      <c r="Q45" s="102" t="str">
        <f>IF(AND($J45=$P$7,$B45&lt;'1121'!$N$9),"x","")</f>
        <v>x</v>
      </c>
      <c r="R45" s="102" t="str">
        <f>IF(AND($K45=$P$7,$B45&lt;'1121'!$N$9),"x","")</f>
        <v/>
      </c>
      <c r="S45" s="102" t="str">
        <f>IF(AND($B45&gt;='1331'!$I$9,$B45&lt;='1331'!$J$9,OR($J45=$S$7,$K45=$S$7)),"x","")</f>
        <v/>
      </c>
      <c r="T45" s="102" t="str">
        <f>IF(AND($J45=$S$7,$B45&lt;'1331'!$I$9),"x","")</f>
        <v/>
      </c>
      <c r="U45" s="102" t="str">
        <f>IF(AND($K45=$S$7,$B45&lt;'1331'!$I$9),"x","")</f>
        <v/>
      </c>
      <c r="V45" s="102" t="str">
        <f>IF(AND('3411-CT'!$E$9=TH!H45,OR(TH!J45=TH!$V$7,K45=TH!$V$7)),"x","")</f>
        <v/>
      </c>
      <c r="W45" s="102" t="str">
        <f>IF(OR(TH!J45=TH!$W$7,K45=TH!$W$7),"x","")</f>
        <v/>
      </c>
      <c r="X45" s="102" t="str">
        <f t="shared" si="3"/>
        <v>1</v>
      </c>
    </row>
    <row r="46" spans="1:24" s="87" customFormat="1">
      <c r="A46" s="182" t="str">
        <f>IF(B46&lt;&gt;"",IF(AND(B46&gt;=_TM1,B46&lt;=_TM2,OR(TH!J46="1111",TH!K46="1111")),TH!D46,""),"")</f>
        <v/>
      </c>
      <c r="B46" s="72">
        <f t="shared" si="2"/>
        <v>2</v>
      </c>
      <c r="C46" s="73">
        <v>42061</v>
      </c>
      <c r="D46" s="73" t="s">
        <v>8</v>
      </c>
      <c r="E46" s="73">
        <v>42061</v>
      </c>
      <c r="F46" s="76" t="s">
        <v>78</v>
      </c>
      <c r="G46" s="189"/>
      <c r="H46" s="90" t="s">
        <v>250</v>
      </c>
      <c r="I46" s="74">
        <v>8190270</v>
      </c>
      <c r="J46" s="75" t="s">
        <v>179</v>
      </c>
      <c r="K46" s="75" t="s">
        <v>35</v>
      </c>
      <c r="L46" s="102" t="str">
        <f>IF(AND('331-CT'!$E$7=TH!H46,OR(J46="331",K46="331")),"x","")</f>
        <v/>
      </c>
      <c r="M46" s="102" t="str">
        <f>IF(AND($B46&gt;='1111'!$N$10,$B46&lt;='1111'!$O$10,OR($J46=$M$7,$K46=$M$7)),"x","")</f>
        <v/>
      </c>
      <c r="N46" s="102" t="str">
        <f>IF(AND($J46=$M$7,$B46&lt;'1111'!$N$10),"x","")</f>
        <v/>
      </c>
      <c r="O46" s="102" t="str">
        <f>IF(AND($K46=$M$7,$B46&lt;'1111'!$N$10),"x","")</f>
        <v/>
      </c>
      <c r="P46" s="102" t="str">
        <f>IF(AND($B46&gt;='1121'!$N$9,$B46&lt;='1121'!$O$9,OR($J46=$P$7,$K46=$P$7)),"x","")</f>
        <v/>
      </c>
      <c r="Q46" s="102" t="str">
        <f>IF(AND($J46=$P$7,$B46&lt;'1121'!$N$9),"x","")</f>
        <v/>
      </c>
      <c r="R46" s="102" t="str">
        <f>IF(AND($K46=$P$7,$B46&lt;'1121'!$N$9),"x","")</f>
        <v>x</v>
      </c>
      <c r="S46" s="102" t="str">
        <f>IF(AND($B46&gt;='1331'!$I$9,$B46&lt;='1331'!$J$9,OR($J46=$S$7,$K46=$S$7)),"x","")</f>
        <v/>
      </c>
      <c r="T46" s="102" t="str">
        <f>IF(AND($J46=$S$7,$B46&lt;'1331'!$I$9),"x","")</f>
        <v/>
      </c>
      <c r="U46" s="102" t="str">
        <f>IF(AND($K46=$S$7,$B46&lt;'1331'!$I$9),"x","")</f>
        <v/>
      </c>
      <c r="V46" s="102" t="str">
        <f>IF(AND('3411-CT'!$E$9=TH!H46,OR(TH!J46=TH!$V$7,K46=TH!$V$7)),"x","")</f>
        <v/>
      </c>
      <c r="W46" s="102" t="str">
        <f>IF(OR(TH!J46=TH!$W$7,K46=TH!$W$7),"x","")</f>
        <v/>
      </c>
      <c r="X46" s="102" t="str">
        <f t="shared" si="3"/>
        <v>1</v>
      </c>
    </row>
    <row r="47" spans="1:24" s="87" customFormat="1">
      <c r="A47" s="182" t="str">
        <f>IF(B47&lt;&gt;"",IF(AND(B47&gt;=_TM1,B47&lt;=_TM2,OR(TH!J47="1111",TH!K47="1111")),TH!D47,""),"")</f>
        <v/>
      </c>
      <c r="B47" s="72">
        <f t="shared" si="2"/>
        <v>2</v>
      </c>
      <c r="C47" s="73">
        <v>42061</v>
      </c>
      <c r="D47" s="73" t="s">
        <v>8</v>
      </c>
      <c r="E47" s="73">
        <v>42061</v>
      </c>
      <c r="F47" s="76" t="s">
        <v>86</v>
      </c>
      <c r="G47" s="189"/>
      <c r="H47" s="90" t="s">
        <v>251</v>
      </c>
      <c r="I47" s="74">
        <v>16380540</v>
      </c>
      <c r="J47" s="75" t="s">
        <v>179</v>
      </c>
      <c r="K47" s="75" t="s">
        <v>35</v>
      </c>
      <c r="L47" s="102" t="str">
        <f>IF(AND('331-CT'!$E$7=TH!H47,OR(J47="331",K47="331")),"x","")</f>
        <v/>
      </c>
      <c r="M47" s="102" t="str">
        <f>IF(AND($B47&gt;='1111'!$N$10,$B47&lt;='1111'!$O$10,OR($J47=$M$7,$K47=$M$7)),"x","")</f>
        <v/>
      </c>
      <c r="N47" s="102" t="str">
        <f>IF(AND($J47=$M$7,$B47&lt;'1111'!$N$10),"x","")</f>
        <v/>
      </c>
      <c r="O47" s="102" t="str">
        <f>IF(AND($K47=$M$7,$B47&lt;'1111'!$N$10),"x","")</f>
        <v/>
      </c>
      <c r="P47" s="102" t="str">
        <f>IF(AND($B47&gt;='1121'!$N$9,$B47&lt;='1121'!$O$9,OR($J47=$P$7,$K47=$P$7)),"x","")</f>
        <v/>
      </c>
      <c r="Q47" s="102" t="str">
        <f>IF(AND($J47=$P$7,$B47&lt;'1121'!$N$9),"x","")</f>
        <v/>
      </c>
      <c r="R47" s="102" t="str">
        <f>IF(AND($K47=$P$7,$B47&lt;'1121'!$N$9),"x","")</f>
        <v>x</v>
      </c>
      <c r="S47" s="102" t="str">
        <f>IF(AND($B47&gt;='1331'!$I$9,$B47&lt;='1331'!$J$9,OR($J47=$S$7,$K47=$S$7)),"x","")</f>
        <v/>
      </c>
      <c r="T47" s="102" t="str">
        <f>IF(AND($J47=$S$7,$B47&lt;'1331'!$I$9),"x","")</f>
        <v/>
      </c>
      <c r="U47" s="102" t="str">
        <f>IF(AND($K47=$S$7,$B47&lt;'1331'!$I$9),"x","")</f>
        <v/>
      </c>
      <c r="V47" s="102" t="str">
        <f>IF(AND('3411-CT'!$E$9=TH!H47,OR(TH!J47=TH!$V$7,K47=TH!$V$7)),"x","")</f>
        <v/>
      </c>
      <c r="W47" s="102" t="str">
        <f>IF(OR(TH!J47=TH!$W$7,K47=TH!$W$7),"x","")</f>
        <v/>
      </c>
      <c r="X47" s="102" t="str">
        <f t="shared" si="3"/>
        <v>1</v>
      </c>
    </row>
    <row r="48" spans="1:24" s="87" customFormat="1">
      <c r="A48" s="182" t="str">
        <f>IF(B48&lt;&gt;"",IF(AND(B48&gt;=_TM1,B48&lt;=_TM2,OR(TH!J48="1111",TH!K48="1111")),TH!D48,""),"")</f>
        <v/>
      </c>
      <c r="B48" s="72">
        <f t="shared" si="2"/>
        <v>2</v>
      </c>
      <c r="C48" s="73">
        <v>42061</v>
      </c>
      <c r="D48" s="73" t="s">
        <v>8</v>
      </c>
      <c r="E48" s="73">
        <v>42061</v>
      </c>
      <c r="F48" s="76" t="s">
        <v>87</v>
      </c>
      <c r="G48" s="189"/>
      <c r="H48" s="90" t="s">
        <v>253</v>
      </c>
      <c r="I48" s="74">
        <v>13104432</v>
      </c>
      <c r="J48" s="75" t="s">
        <v>179</v>
      </c>
      <c r="K48" s="75" t="s">
        <v>35</v>
      </c>
      <c r="L48" s="102" t="str">
        <f>IF(AND('331-CT'!$E$7=TH!H48,OR(J48="331",K48="331")),"x","")</f>
        <v/>
      </c>
      <c r="M48" s="102" t="str">
        <f>IF(AND($B48&gt;='1111'!$N$10,$B48&lt;='1111'!$O$10,OR($J48=$M$7,$K48=$M$7)),"x","")</f>
        <v/>
      </c>
      <c r="N48" s="102" t="str">
        <f>IF(AND($J48=$M$7,$B48&lt;'1111'!$N$10),"x","")</f>
        <v/>
      </c>
      <c r="O48" s="102" t="str">
        <f>IF(AND($K48=$M$7,$B48&lt;'1111'!$N$10),"x","")</f>
        <v/>
      </c>
      <c r="P48" s="102" t="str">
        <f>IF(AND($B48&gt;='1121'!$N$9,$B48&lt;='1121'!$O$9,OR($J48=$P$7,$K48=$P$7)),"x","")</f>
        <v/>
      </c>
      <c r="Q48" s="102" t="str">
        <f>IF(AND($J48=$P$7,$B48&lt;'1121'!$N$9),"x","")</f>
        <v/>
      </c>
      <c r="R48" s="102" t="str">
        <f>IF(AND($K48=$P$7,$B48&lt;'1121'!$N$9),"x","")</f>
        <v>x</v>
      </c>
      <c r="S48" s="102" t="str">
        <f>IF(AND($B48&gt;='1331'!$I$9,$B48&lt;='1331'!$J$9,OR($J48=$S$7,$K48=$S$7)),"x","")</f>
        <v/>
      </c>
      <c r="T48" s="102" t="str">
        <f>IF(AND($J48=$S$7,$B48&lt;'1331'!$I$9),"x","")</f>
        <v/>
      </c>
      <c r="U48" s="102" t="str">
        <f>IF(AND($K48=$S$7,$B48&lt;'1331'!$I$9),"x","")</f>
        <v/>
      </c>
      <c r="V48" s="102" t="str">
        <f>IF(AND('3411-CT'!$E$9=TH!H48,OR(TH!J48=TH!$V$7,K48=TH!$V$7)),"x","")</f>
        <v/>
      </c>
      <c r="W48" s="102" t="str">
        <f>IF(OR(TH!J48=TH!$W$7,K48=TH!$W$7),"x","")</f>
        <v/>
      </c>
      <c r="X48" s="102" t="str">
        <f t="shared" si="3"/>
        <v>1</v>
      </c>
    </row>
    <row r="49" spans="1:24" s="87" customFormat="1">
      <c r="A49" s="182" t="str">
        <f>IF(B49&lt;&gt;"",IF(AND(B49&gt;=_TM1,B49&lt;=_TM2,OR(TH!J49="1111",TH!K49="1111")),TH!D49,""),"")</f>
        <v/>
      </c>
      <c r="B49" s="72">
        <f t="shared" si="2"/>
        <v>2</v>
      </c>
      <c r="C49" s="73">
        <v>42061</v>
      </c>
      <c r="D49" s="73" t="s">
        <v>8</v>
      </c>
      <c r="E49" s="73">
        <v>42061</v>
      </c>
      <c r="F49" s="76" t="s">
        <v>88</v>
      </c>
      <c r="G49" s="189"/>
      <c r="H49" s="90" t="s">
        <v>252</v>
      </c>
      <c r="I49" s="74">
        <v>12285405</v>
      </c>
      <c r="J49" s="75" t="s">
        <v>179</v>
      </c>
      <c r="K49" s="75" t="s">
        <v>35</v>
      </c>
      <c r="L49" s="102" t="str">
        <f>IF(AND('331-CT'!$E$7=TH!H49,OR(J49="331",K49="331")),"x","")</f>
        <v/>
      </c>
      <c r="M49" s="102" t="str">
        <f>IF(AND($B49&gt;='1111'!$N$10,$B49&lt;='1111'!$O$10,OR($J49=$M$7,$K49=$M$7)),"x","")</f>
        <v/>
      </c>
      <c r="N49" s="102" t="str">
        <f>IF(AND($J49=$M$7,$B49&lt;'1111'!$N$10),"x","")</f>
        <v/>
      </c>
      <c r="O49" s="102" t="str">
        <f>IF(AND($K49=$M$7,$B49&lt;'1111'!$N$10),"x","")</f>
        <v/>
      </c>
      <c r="P49" s="102" t="str">
        <f>IF(AND($B49&gt;='1121'!$N$9,$B49&lt;='1121'!$O$9,OR($J49=$P$7,$K49=$P$7)),"x","")</f>
        <v/>
      </c>
      <c r="Q49" s="102" t="str">
        <f>IF(AND($J49=$P$7,$B49&lt;'1121'!$N$9),"x","")</f>
        <v/>
      </c>
      <c r="R49" s="102" t="str">
        <f>IF(AND($K49=$P$7,$B49&lt;'1121'!$N$9),"x","")</f>
        <v>x</v>
      </c>
      <c r="S49" s="102" t="str">
        <f>IF(AND($B49&gt;='1331'!$I$9,$B49&lt;='1331'!$J$9,OR($J49=$S$7,$K49=$S$7)),"x","")</f>
        <v/>
      </c>
      <c r="T49" s="102" t="str">
        <f>IF(AND($J49=$S$7,$B49&lt;'1331'!$I$9),"x","")</f>
        <v/>
      </c>
      <c r="U49" s="102" t="str">
        <f>IF(AND($K49=$S$7,$B49&lt;'1331'!$I$9),"x","")</f>
        <v/>
      </c>
      <c r="V49" s="102" t="str">
        <f>IF(AND('3411-CT'!$E$9=TH!H49,OR(TH!J49=TH!$V$7,K49=TH!$V$7)),"x","")</f>
        <v/>
      </c>
      <c r="W49" s="102" t="str">
        <f>IF(OR(TH!J49=TH!$W$7,K49=TH!$W$7),"x","")</f>
        <v/>
      </c>
      <c r="X49" s="102" t="str">
        <f t="shared" si="3"/>
        <v>1</v>
      </c>
    </row>
    <row r="50" spans="1:24" s="87" customFormat="1">
      <c r="A50" s="182" t="str">
        <f>IF(B50&lt;&gt;"",IF(AND(B50&gt;=_TM1,B50&lt;=_TM2,OR(TH!J50="1111",TH!K50="1111")),TH!D50,""),"")</f>
        <v/>
      </c>
      <c r="B50" s="72">
        <f t="shared" si="2"/>
        <v>2</v>
      </c>
      <c r="C50" s="73">
        <v>42061</v>
      </c>
      <c r="D50" s="73" t="s">
        <v>8</v>
      </c>
      <c r="E50" s="73">
        <v>42061</v>
      </c>
      <c r="F50" s="76" t="s">
        <v>89</v>
      </c>
      <c r="G50" s="189"/>
      <c r="H50" s="90" t="s">
        <v>254</v>
      </c>
      <c r="I50" s="74">
        <v>8190270</v>
      </c>
      <c r="J50" s="75" t="s">
        <v>179</v>
      </c>
      <c r="K50" s="75" t="s">
        <v>35</v>
      </c>
      <c r="L50" s="102" t="str">
        <f>IF(AND('331-CT'!$E$7=TH!H50,OR(J50="331",K50="331")),"x","")</f>
        <v/>
      </c>
      <c r="M50" s="102" t="str">
        <f>IF(AND($B50&gt;='1111'!$N$10,$B50&lt;='1111'!$O$10,OR($J50=$M$7,$K50=$M$7)),"x","")</f>
        <v/>
      </c>
      <c r="N50" s="102" t="str">
        <f>IF(AND($J50=$M$7,$B50&lt;'1111'!$N$10),"x","")</f>
        <v/>
      </c>
      <c r="O50" s="102" t="str">
        <f>IF(AND($K50=$M$7,$B50&lt;'1111'!$N$10),"x","")</f>
        <v/>
      </c>
      <c r="P50" s="102" t="str">
        <f>IF(AND($B50&gt;='1121'!$N$9,$B50&lt;='1121'!$O$9,OR($J50=$P$7,$K50=$P$7)),"x","")</f>
        <v/>
      </c>
      <c r="Q50" s="102" t="str">
        <f>IF(AND($J50=$P$7,$B50&lt;'1121'!$N$9),"x","")</f>
        <v/>
      </c>
      <c r="R50" s="102" t="str">
        <f>IF(AND($K50=$P$7,$B50&lt;'1121'!$N$9),"x","")</f>
        <v>x</v>
      </c>
      <c r="S50" s="102" t="str">
        <f>IF(AND($B50&gt;='1331'!$I$9,$B50&lt;='1331'!$J$9,OR($J50=$S$7,$K50=$S$7)),"x","")</f>
        <v/>
      </c>
      <c r="T50" s="102" t="str">
        <f>IF(AND($J50=$S$7,$B50&lt;'1331'!$I$9),"x","")</f>
        <v/>
      </c>
      <c r="U50" s="102" t="str">
        <f>IF(AND($K50=$S$7,$B50&lt;'1331'!$I$9),"x","")</f>
        <v/>
      </c>
      <c r="V50" s="102" t="str">
        <f>IF(AND('3411-CT'!$E$9=TH!H50,OR(TH!J50=TH!$V$7,K50=TH!$V$7)),"x","")</f>
        <v/>
      </c>
      <c r="W50" s="102" t="str">
        <f>IF(OR(TH!J50=TH!$W$7,K50=TH!$W$7),"x","")</f>
        <v/>
      </c>
      <c r="X50" s="102" t="str">
        <f t="shared" si="3"/>
        <v>1</v>
      </c>
    </row>
    <row r="51" spans="1:24" s="87" customFormat="1">
      <c r="A51" s="182" t="str">
        <f>IF(B51&lt;&gt;"",IF(AND(B51&gt;=_TM1,B51&lt;=_TM2,OR(TH!J51="1111",TH!K51="1111")),TH!D51,""),"")</f>
        <v/>
      </c>
      <c r="B51" s="72">
        <f t="shared" si="2"/>
        <v>3</v>
      </c>
      <c r="C51" s="73">
        <v>42086</v>
      </c>
      <c r="D51" s="73" t="s">
        <v>45</v>
      </c>
      <c r="E51" s="73">
        <f>C51</f>
        <v>42086</v>
      </c>
      <c r="F51" s="79" t="s">
        <v>462</v>
      </c>
      <c r="G51" s="189"/>
      <c r="H51" s="89" t="s">
        <v>205</v>
      </c>
      <c r="I51" s="74">
        <v>72000000</v>
      </c>
      <c r="J51" s="75" t="s">
        <v>24</v>
      </c>
      <c r="K51" s="75" t="s">
        <v>142</v>
      </c>
      <c r="L51" s="102" t="str">
        <f>IF(AND('331-CT'!$E$7=TH!H51,OR(J51="331",K51="331")),"x","")</f>
        <v/>
      </c>
      <c r="M51" s="102" t="str">
        <f>IF(AND($B51&gt;='1111'!$N$10,$B51&lt;='1111'!$O$10,OR($J51=$M$7,$K51=$M$7)),"x","")</f>
        <v/>
      </c>
      <c r="N51" s="102" t="str">
        <f>IF(AND($J51=$M$7,$B51&lt;'1111'!$N$10),"x","")</f>
        <v/>
      </c>
      <c r="O51" s="102" t="str">
        <f>IF(AND($K51=$M$7,$B51&lt;'1111'!$N$10),"x","")</f>
        <v>x</v>
      </c>
      <c r="P51" s="102" t="str">
        <f>IF(AND($B51&gt;='1121'!$N$9,$B51&lt;='1121'!$O$9,OR($J51=$P$7,$K51=$P$7)),"x","")</f>
        <v/>
      </c>
      <c r="Q51" s="102" t="str">
        <f>IF(AND($J51=$P$7,$B51&lt;'1121'!$N$9),"x","")</f>
        <v/>
      </c>
      <c r="R51" s="102" t="str">
        <f>IF(AND($K51=$P$7,$B51&lt;'1121'!$N$9),"x","")</f>
        <v/>
      </c>
      <c r="S51" s="102" t="str">
        <f>IF(AND($B51&gt;='1331'!$I$9,$B51&lt;='1331'!$J$9,OR($J51=$S$7,$K51=$S$7)),"x","")</f>
        <v/>
      </c>
      <c r="T51" s="102" t="str">
        <f>IF(AND($J51=$S$7,$B51&lt;'1331'!$I$9),"x","")</f>
        <v/>
      </c>
      <c r="U51" s="102" t="str">
        <f>IF(AND($K51=$S$7,$B51&lt;'1331'!$I$9),"x","")</f>
        <v/>
      </c>
      <c r="V51" s="102" t="str">
        <f>IF(AND('3411-CT'!$E$9=TH!H51,OR(TH!J51=TH!$V$7,K51=TH!$V$7)),"x","")</f>
        <v/>
      </c>
      <c r="W51" s="102" t="str">
        <f>IF(OR(TH!J51=TH!$W$7,K51=TH!$W$7),"x","")</f>
        <v/>
      </c>
      <c r="X51" s="102" t="str">
        <f t="shared" si="3"/>
        <v>1</v>
      </c>
    </row>
    <row r="52" spans="1:24" s="87" customFormat="1">
      <c r="A52" s="182" t="str">
        <f>IF(B52&lt;&gt;"",IF(AND(B52&gt;=_TM1,B52&lt;=_TM2,OR(TH!J52="1111",TH!K52="1111")),TH!D52,""),"")</f>
        <v/>
      </c>
      <c r="B52" s="72">
        <f t="shared" si="2"/>
        <v>3</v>
      </c>
      <c r="C52" s="85">
        <v>42086</v>
      </c>
      <c r="D52" s="73" t="s">
        <v>12</v>
      </c>
      <c r="E52" s="73">
        <v>42086</v>
      </c>
      <c r="F52" s="76" t="s">
        <v>28</v>
      </c>
      <c r="G52" s="189"/>
      <c r="H52" s="89" t="s">
        <v>205</v>
      </c>
      <c r="I52" s="74">
        <v>72000000</v>
      </c>
      <c r="J52" s="75" t="s">
        <v>35</v>
      </c>
      <c r="K52" s="75" t="s">
        <v>24</v>
      </c>
      <c r="L52" s="102" t="str">
        <f>IF(AND('331-CT'!$E$7=TH!H52,OR(J52="331",K52="331")),"x","")</f>
        <v/>
      </c>
      <c r="M52" s="102" t="str">
        <f>IF(AND($B52&gt;='1111'!$N$10,$B52&lt;='1111'!$O$10,OR($J52=$M$7,$K52=$M$7)),"x","")</f>
        <v/>
      </c>
      <c r="N52" s="102" t="str">
        <f>IF(AND($J52=$M$7,$B52&lt;'1111'!$N$10),"x","")</f>
        <v/>
      </c>
      <c r="O52" s="102" t="str">
        <f>IF(AND($K52=$M$7,$B52&lt;'1111'!$N$10),"x","")</f>
        <v/>
      </c>
      <c r="P52" s="102" t="str">
        <f>IF(AND($B52&gt;='1121'!$N$9,$B52&lt;='1121'!$O$9,OR($J52=$P$7,$K52=$P$7)),"x","")</f>
        <v/>
      </c>
      <c r="Q52" s="102" t="str">
        <f>IF(AND($J52=$P$7,$B52&lt;'1121'!$N$9),"x","")</f>
        <v>x</v>
      </c>
      <c r="R52" s="102" t="str">
        <f>IF(AND($K52=$P$7,$B52&lt;'1121'!$N$9),"x","")</f>
        <v/>
      </c>
      <c r="S52" s="102" t="str">
        <f>IF(AND($B52&gt;='1331'!$I$9,$B52&lt;='1331'!$J$9,OR($J52=$S$7,$K52=$S$7)),"x","")</f>
        <v/>
      </c>
      <c r="T52" s="102" t="str">
        <f>IF(AND($J52=$S$7,$B52&lt;'1331'!$I$9),"x","")</f>
        <v/>
      </c>
      <c r="U52" s="102" t="str">
        <f>IF(AND($K52=$S$7,$B52&lt;'1331'!$I$9),"x","")</f>
        <v/>
      </c>
      <c r="V52" s="102" t="str">
        <f>IF(AND('3411-CT'!$E$9=TH!H52,OR(TH!J52=TH!$V$7,K52=TH!$V$7)),"x","")</f>
        <v/>
      </c>
      <c r="W52" s="102" t="str">
        <f>IF(OR(TH!J52=TH!$W$7,K52=TH!$W$7),"x","")</f>
        <v/>
      </c>
      <c r="X52" s="102" t="str">
        <f t="shared" si="3"/>
        <v>1</v>
      </c>
    </row>
    <row r="53" spans="1:24" s="87" customFormat="1">
      <c r="A53" s="182" t="str">
        <f>IF(B53&lt;&gt;"",IF(AND(B53&gt;=_TM1,B53&lt;=_TM2,OR(TH!J53="1111",TH!K53="1111")),TH!D53,""),"")</f>
        <v/>
      </c>
      <c r="B53" s="72">
        <f t="shared" si="2"/>
        <v>3</v>
      </c>
      <c r="C53" s="73">
        <v>42086</v>
      </c>
      <c r="D53" s="73" t="s">
        <v>8</v>
      </c>
      <c r="E53" s="73">
        <v>42086</v>
      </c>
      <c r="F53" s="76" t="s">
        <v>78</v>
      </c>
      <c r="G53" s="189"/>
      <c r="H53" s="90" t="s">
        <v>250</v>
      </c>
      <c r="I53" s="74">
        <v>7400588</v>
      </c>
      <c r="J53" s="75" t="s">
        <v>179</v>
      </c>
      <c r="K53" s="75" t="s">
        <v>35</v>
      </c>
      <c r="L53" s="102" t="str">
        <f>IF(AND('331-CT'!$E$7=TH!H53,OR(J53="331",K53="331")),"x","")</f>
        <v/>
      </c>
      <c r="M53" s="102" t="str">
        <f>IF(AND($B53&gt;='1111'!$N$10,$B53&lt;='1111'!$O$10,OR($J53=$M$7,$K53=$M$7)),"x","")</f>
        <v/>
      </c>
      <c r="N53" s="102" t="str">
        <f>IF(AND($J53=$M$7,$B53&lt;'1111'!$N$10),"x","")</f>
        <v/>
      </c>
      <c r="O53" s="102" t="str">
        <f>IF(AND($K53=$M$7,$B53&lt;'1111'!$N$10),"x","")</f>
        <v/>
      </c>
      <c r="P53" s="102" t="str">
        <f>IF(AND($B53&gt;='1121'!$N$9,$B53&lt;='1121'!$O$9,OR($J53=$P$7,$K53=$P$7)),"x","")</f>
        <v/>
      </c>
      <c r="Q53" s="102" t="str">
        <f>IF(AND($J53=$P$7,$B53&lt;'1121'!$N$9),"x","")</f>
        <v/>
      </c>
      <c r="R53" s="102" t="str">
        <f>IF(AND($K53=$P$7,$B53&lt;'1121'!$N$9),"x","")</f>
        <v>x</v>
      </c>
      <c r="S53" s="102" t="str">
        <f>IF(AND($B53&gt;='1331'!$I$9,$B53&lt;='1331'!$J$9,OR($J53=$S$7,$K53=$S$7)),"x","")</f>
        <v/>
      </c>
      <c r="T53" s="102" t="str">
        <f>IF(AND($J53=$S$7,$B53&lt;'1331'!$I$9),"x","")</f>
        <v/>
      </c>
      <c r="U53" s="102" t="str">
        <f>IF(AND($K53=$S$7,$B53&lt;'1331'!$I$9),"x","")</f>
        <v/>
      </c>
      <c r="V53" s="102" t="str">
        <f>IF(AND('3411-CT'!$E$9=TH!H53,OR(TH!J53=TH!$V$7,K53=TH!$V$7)),"x","")</f>
        <v/>
      </c>
      <c r="W53" s="102" t="str">
        <f>IF(OR(TH!J53=TH!$W$7,K53=TH!$W$7),"x","")</f>
        <v/>
      </c>
      <c r="X53" s="102" t="str">
        <f t="shared" si="3"/>
        <v>1</v>
      </c>
    </row>
    <row r="54" spans="1:24" s="87" customFormat="1">
      <c r="A54" s="182" t="str">
        <f>IF(B54&lt;&gt;"",IF(AND(B54&gt;=_TM1,B54&lt;=_TM2,OR(TH!J54="1111",TH!K54="1111")),TH!D54,""),"")</f>
        <v/>
      </c>
      <c r="B54" s="72">
        <f t="shared" si="2"/>
        <v>3</v>
      </c>
      <c r="C54" s="73">
        <v>42086</v>
      </c>
      <c r="D54" s="73" t="s">
        <v>8</v>
      </c>
      <c r="E54" s="73">
        <v>42086</v>
      </c>
      <c r="F54" s="76" t="s">
        <v>86</v>
      </c>
      <c r="G54" s="189"/>
      <c r="H54" s="90" t="s">
        <v>251</v>
      </c>
      <c r="I54" s="74">
        <v>14801176</v>
      </c>
      <c r="J54" s="75" t="s">
        <v>179</v>
      </c>
      <c r="K54" s="75" t="s">
        <v>35</v>
      </c>
      <c r="L54" s="102" t="str">
        <f>IF(AND('331-CT'!$E$7=TH!H54,OR(J54="331",K54="331")),"x","")</f>
        <v/>
      </c>
      <c r="M54" s="102" t="str">
        <f>IF(AND($B54&gt;='1111'!$N$10,$B54&lt;='1111'!$O$10,OR($J54=$M$7,$K54=$M$7)),"x","")</f>
        <v/>
      </c>
      <c r="N54" s="102" t="str">
        <f>IF(AND($J54=$M$7,$B54&lt;'1111'!$N$10),"x","")</f>
        <v/>
      </c>
      <c r="O54" s="102" t="str">
        <f>IF(AND($K54=$M$7,$B54&lt;'1111'!$N$10),"x","")</f>
        <v/>
      </c>
      <c r="P54" s="102" t="str">
        <f>IF(AND($B54&gt;='1121'!$N$9,$B54&lt;='1121'!$O$9,OR($J54=$P$7,$K54=$P$7)),"x","")</f>
        <v/>
      </c>
      <c r="Q54" s="102" t="str">
        <f>IF(AND($J54=$P$7,$B54&lt;'1121'!$N$9),"x","")</f>
        <v/>
      </c>
      <c r="R54" s="102" t="str">
        <f>IF(AND($K54=$P$7,$B54&lt;'1121'!$N$9),"x","")</f>
        <v>x</v>
      </c>
      <c r="S54" s="102" t="str">
        <f>IF(AND($B54&gt;='1331'!$I$9,$B54&lt;='1331'!$J$9,OR($J54=$S$7,$K54=$S$7)),"x","")</f>
        <v/>
      </c>
      <c r="T54" s="102" t="str">
        <f>IF(AND($J54=$S$7,$B54&lt;'1331'!$I$9),"x","")</f>
        <v/>
      </c>
      <c r="U54" s="102" t="str">
        <f>IF(AND($K54=$S$7,$B54&lt;'1331'!$I$9),"x","")</f>
        <v/>
      </c>
      <c r="V54" s="102" t="str">
        <f>IF(AND('3411-CT'!$E$9=TH!H54,OR(TH!J54=TH!$V$7,K54=TH!$V$7)),"x","")</f>
        <v/>
      </c>
      <c r="W54" s="102" t="str">
        <f>IF(OR(TH!J54=TH!$W$7,K54=TH!$W$7),"x","")</f>
        <v/>
      </c>
      <c r="X54" s="102" t="str">
        <f t="shared" si="3"/>
        <v>1</v>
      </c>
    </row>
    <row r="55" spans="1:24" s="87" customFormat="1">
      <c r="A55" s="182" t="str">
        <f>IF(B55&lt;&gt;"",IF(AND(B55&gt;=_TM1,B55&lt;=_TM2,OR(TH!J55="1111",TH!K55="1111")),TH!D55,""),"")</f>
        <v/>
      </c>
      <c r="B55" s="72">
        <f t="shared" si="2"/>
        <v>3</v>
      </c>
      <c r="C55" s="73">
        <v>42086</v>
      </c>
      <c r="D55" s="73" t="s">
        <v>8</v>
      </c>
      <c r="E55" s="73">
        <v>42086</v>
      </c>
      <c r="F55" s="76" t="s">
        <v>87</v>
      </c>
      <c r="G55" s="189"/>
      <c r="H55" s="90" t="s">
        <v>253</v>
      </c>
      <c r="I55" s="74">
        <v>11840941</v>
      </c>
      <c r="J55" s="75" t="s">
        <v>179</v>
      </c>
      <c r="K55" s="75" t="s">
        <v>35</v>
      </c>
      <c r="L55" s="102" t="str">
        <f>IF(AND('331-CT'!$E$7=TH!H55,OR(J55="331",K55="331")),"x","")</f>
        <v/>
      </c>
      <c r="M55" s="102" t="str">
        <f>IF(AND($B55&gt;='1111'!$N$10,$B55&lt;='1111'!$O$10,OR($J55=$M$7,$K55=$M$7)),"x","")</f>
        <v/>
      </c>
      <c r="N55" s="102" t="str">
        <f>IF(AND($J55=$M$7,$B55&lt;'1111'!$N$10),"x","")</f>
        <v/>
      </c>
      <c r="O55" s="102" t="str">
        <f>IF(AND($K55=$M$7,$B55&lt;'1111'!$N$10),"x","")</f>
        <v/>
      </c>
      <c r="P55" s="102" t="str">
        <f>IF(AND($B55&gt;='1121'!$N$9,$B55&lt;='1121'!$O$9,OR($J55=$P$7,$K55=$P$7)),"x","")</f>
        <v/>
      </c>
      <c r="Q55" s="102" t="str">
        <f>IF(AND($J55=$P$7,$B55&lt;'1121'!$N$9),"x","")</f>
        <v/>
      </c>
      <c r="R55" s="102" t="str">
        <f>IF(AND($K55=$P$7,$B55&lt;'1121'!$N$9),"x","")</f>
        <v>x</v>
      </c>
      <c r="S55" s="102" t="str">
        <f>IF(AND($B55&gt;='1331'!$I$9,$B55&lt;='1331'!$J$9,OR($J55=$S$7,$K55=$S$7)),"x","")</f>
        <v/>
      </c>
      <c r="T55" s="102" t="str">
        <f>IF(AND($J55=$S$7,$B55&lt;'1331'!$I$9),"x","")</f>
        <v/>
      </c>
      <c r="U55" s="102" t="str">
        <f>IF(AND($K55=$S$7,$B55&lt;'1331'!$I$9),"x","")</f>
        <v/>
      </c>
      <c r="V55" s="102" t="str">
        <f>IF(AND('3411-CT'!$E$9=TH!H55,OR(TH!J55=TH!$V$7,K55=TH!$V$7)),"x","")</f>
        <v/>
      </c>
      <c r="W55" s="102" t="str">
        <f>IF(OR(TH!J55=TH!$W$7,K55=TH!$W$7),"x","")</f>
        <v/>
      </c>
      <c r="X55" s="102" t="str">
        <f t="shared" si="3"/>
        <v>1</v>
      </c>
    </row>
    <row r="56" spans="1:24" s="87" customFormat="1">
      <c r="A56" s="182" t="str">
        <f>IF(B56&lt;&gt;"",IF(AND(B56&gt;=_TM1,B56&lt;=_TM2,OR(TH!J56="1111",TH!K56="1111")),TH!D56,""),"")</f>
        <v/>
      </c>
      <c r="B56" s="72">
        <f t="shared" si="2"/>
        <v>3</v>
      </c>
      <c r="C56" s="73">
        <v>42086</v>
      </c>
      <c r="D56" s="73" t="s">
        <v>8</v>
      </c>
      <c r="E56" s="73">
        <v>42086</v>
      </c>
      <c r="F56" s="76" t="s">
        <v>88</v>
      </c>
      <c r="G56" s="189"/>
      <c r="H56" s="90" t="s">
        <v>252</v>
      </c>
      <c r="I56" s="74">
        <v>11100882</v>
      </c>
      <c r="J56" s="75" t="s">
        <v>179</v>
      </c>
      <c r="K56" s="75" t="s">
        <v>35</v>
      </c>
      <c r="L56" s="102" t="str">
        <f>IF(AND('331-CT'!$E$7=TH!H56,OR(J56="331",K56="331")),"x","")</f>
        <v/>
      </c>
      <c r="M56" s="102" t="str">
        <f>IF(AND($B56&gt;='1111'!$N$10,$B56&lt;='1111'!$O$10,OR($J56=$M$7,$K56=$M$7)),"x","")</f>
        <v/>
      </c>
      <c r="N56" s="102" t="str">
        <f>IF(AND($J56=$M$7,$B56&lt;'1111'!$N$10),"x","")</f>
        <v/>
      </c>
      <c r="O56" s="102" t="str">
        <f>IF(AND($K56=$M$7,$B56&lt;'1111'!$N$10),"x","")</f>
        <v/>
      </c>
      <c r="P56" s="102" t="str">
        <f>IF(AND($B56&gt;='1121'!$N$9,$B56&lt;='1121'!$O$9,OR($J56=$P$7,$K56=$P$7)),"x","")</f>
        <v/>
      </c>
      <c r="Q56" s="102" t="str">
        <f>IF(AND($J56=$P$7,$B56&lt;'1121'!$N$9),"x","")</f>
        <v/>
      </c>
      <c r="R56" s="102" t="str">
        <f>IF(AND($K56=$P$7,$B56&lt;'1121'!$N$9),"x","")</f>
        <v>x</v>
      </c>
      <c r="S56" s="102" t="str">
        <f>IF(AND($B56&gt;='1331'!$I$9,$B56&lt;='1331'!$J$9,OR($J56=$S$7,$K56=$S$7)),"x","")</f>
        <v/>
      </c>
      <c r="T56" s="102" t="str">
        <f>IF(AND($J56=$S$7,$B56&lt;'1331'!$I$9),"x","")</f>
        <v/>
      </c>
      <c r="U56" s="102" t="str">
        <f>IF(AND($K56=$S$7,$B56&lt;'1331'!$I$9),"x","")</f>
        <v/>
      </c>
      <c r="V56" s="102" t="str">
        <f>IF(AND('3411-CT'!$E$9=TH!H56,OR(TH!J56=TH!$V$7,K56=TH!$V$7)),"x","")</f>
        <v/>
      </c>
      <c r="W56" s="102" t="str">
        <f>IF(OR(TH!J56=TH!$W$7,K56=TH!$W$7),"x","")</f>
        <v/>
      </c>
      <c r="X56" s="102" t="str">
        <f t="shared" si="3"/>
        <v>1</v>
      </c>
    </row>
    <row r="57" spans="1:24" s="87" customFormat="1">
      <c r="A57" s="182" t="str">
        <f>IF(B57&lt;&gt;"",IF(AND(B57&gt;=_TM1,B57&lt;=_TM2,OR(TH!J57="1111",TH!K57="1111")),TH!D57,""),"")</f>
        <v/>
      </c>
      <c r="B57" s="72">
        <f t="shared" si="2"/>
        <v>3</v>
      </c>
      <c r="C57" s="73">
        <v>42086</v>
      </c>
      <c r="D57" s="73" t="s">
        <v>8</v>
      </c>
      <c r="E57" s="73">
        <v>42086</v>
      </c>
      <c r="F57" s="76" t="s">
        <v>89</v>
      </c>
      <c r="G57" s="189"/>
      <c r="H57" s="90" t="s">
        <v>254</v>
      </c>
      <c r="I57" s="74">
        <v>7400588</v>
      </c>
      <c r="J57" s="75" t="s">
        <v>179</v>
      </c>
      <c r="K57" s="75" t="s">
        <v>35</v>
      </c>
      <c r="L57" s="102" t="str">
        <f>IF(AND('331-CT'!$E$7=TH!H57,OR(J57="331",K57="331")),"x","")</f>
        <v/>
      </c>
      <c r="M57" s="102" t="str">
        <f>IF(AND($B57&gt;='1111'!$N$10,$B57&lt;='1111'!$O$10,OR($J57=$M$7,$K57=$M$7)),"x","")</f>
        <v/>
      </c>
      <c r="N57" s="102" t="str">
        <f>IF(AND($J57=$M$7,$B57&lt;'1111'!$N$10),"x","")</f>
        <v/>
      </c>
      <c r="O57" s="102" t="str">
        <f>IF(AND($K57=$M$7,$B57&lt;'1111'!$N$10),"x","")</f>
        <v/>
      </c>
      <c r="P57" s="102" t="str">
        <f>IF(AND($B57&gt;='1121'!$N$9,$B57&lt;='1121'!$O$9,OR($J57=$P$7,$K57=$P$7)),"x","")</f>
        <v/>
      </c>
      <c r="Q57" s="102" t="str">
        <f>IF(AND($J57=$P$7,$B57&lt;'1121'!$N$9),"x","")</f>
        <v/>
      </c>
      <c r="R57" s="102" t="str">
        <f>IF(AND($K57=$P$7,$B57&lt;'1121'!$N$9),"x","")</f>
        <v>x</v>
      </c>
      <c r="S57" s="102" t="str">
        <f>IF(AND($B57&gt;='1331'!$I$9,$B57&lt;='1331'!$J$9,OR($J57=$S$7,$K57=$S$7)),"x","")</f>
        <v/>
      </c>
      <c r="T57" s="102" t="str">
        <f>IF(AND($J57=$S$7,$B57&lt;'1331'!$I$9),"x","")</f>
        <v/>
      </c>
      <c r="U57" s="102" t="str">
        <f>IF(AND($K57=$S$7,$B57&lt;'1331'!$I$9),"x","")</f>
        <v/>
      </c>
      <c r="V57" s="102" t="str">
        <f>IF(AND('3411-CT'!$E$9=TH!H57,OR(TH!J57=TH!$V$7,K57=TH!$V$7)),"x","")</f>
        <v/>
      </c>
      <c r="W57" s="102" t="str">
        <f>IF(OR(TH!J57=TH!$W$7,K57=TH!$W$7),"x","")</f>
        <v/>
      </c>
      <c r="X57" s="102" t="str">
        <f t="shared" si="3"/>
        <v>1</v>
      </c>
    </row>
    <row r="58" spans="1:24" s="87" customFormat="1">
      <c r="A58" s="182" t="str">
        <f>IF(B58&lt;&gt;"",IF(AND(B58&gt;=_TM1,B58&lt;=_TM2,OR(TH!J58="1111",TH!K58="1111")),TH!D58,""),"")</f>
        <v/>
      </c>
      <c r="B58" s="72">
        <f t="shared" si="2"/>
        <v>3</v>
      </c>
      <c r="C58" s="73">
        <v>42086</v>
      </c>
      <c r="D58" s="73" t="s">
        <v>8</v>
      </c>
      <c r="E58" s="73">
        <v>42086</v>
      </c>
      <c r="F58" s="76" t="s">
        <v>91</v>
      </c>
      <c r="G58" s="189"/>
      <c r="H58" s="90" t="s">
        <v>255</v>
      </c>
      <c r="I58" s="74">
        <v>19426543</v>
      </c>
      <c r="J58" s="75" t="s">
        <v>179</v>
      </c>
      <c r="K58" s="75" t="s">
        <v>35</v>
      </c>
      <c r="L58" s="102" t="str">
        <f>IF(AND('331-CT'!$E$7=TH!H58,OR(J58="331",K58="331")),"x","")</f>
        <v/>
      </c>
      <c r="M58" s="102" t="str">
        <f>IF(AND($B58&gt;='1111'!$N$10,$B58&lt;='1111'!$O$10,OR($J58=$M$7,$K58=$M$7)),"x","")</f>
        <v/>
      </c>
      <c r="N58" s="102" t="str">
        <f>IF(AND($J58=$M$7,$B58&lt;'1111'!$N$10),"x","")</f>
        <v/>
      </c>
      <c r="O58" s="102" t="str">
        <f>IF(AND($K58=$M$7,$B58&lt;'1111'!$N$10),"x","")</f>
        <v/>
      </c>
      <c r="P58" s="102" t="str">
        <f>IF(AND($B58&gt;='1121'!$N$9,$B58&lt;='1121'!$O$9,OR($J58=$P$7,$K58=$P$7)),"x","")</f>
        <v/>
      </c>
      <c r="Q58" s="102" t="str">
        <f>IF(AND($J58=$P$7,$B58&lt;'1121'!$N$9),"x","")</f>
        <v/>
      </c>
      <c r="R58" s="102" t="str">
        <f>IF(AND($K58=$P$7,$B58&lt;'1121'!$N$9),"x","")</f>
        <v>x</v>
      </c>
      <c r="S58" s="102" t="str">
        <f>IF(AND($B58&gt;='1331'!$I$9,$B58&lt;='1331'!$J$9,OR($J58=$S$7,$K58=$S$7)),"x","")</f>
        <v/>
      </c>
      <c r="T58" s="102" t="str">
        <f>IF(AND($J58=$S$7,$B58&lt;'1331'!$I$9),"x","")</f>
        <v/>
      </c>
      <c r="U58" s="102" t="str">
        <f>IF(AND($K58=$S$7,$B58&lt;'1331'!$I$9),"x","")</f>
        <v/>
      </c>
      <c r="V58" s="102" t="str">
        <f>IF(AND('3411-CT'!$E$9=TH!H58,OR(TH!J58=TH!$V$7,K58=TH!$V$7)),"x","")</f>
        <v/>
      </c>
      <c r="W58" s="102" t="str">
        <f>IF(OR(TH!J58=TH!$W$7,K58=TH!$W$7),"x","")</f>
        <v/>
      </c>
      <c r="X58" s="102" t="str">
        <f t="shared" si="3"/>
        <v>1</v>
      </c>
    </row>
    <row r="59" spans="1:24" s="87" customFormat="1">
      <c r="A59" s="182" t="str">
        <f>IF(B59&lt;&gt;"",IF(AND(B59&gt;=_TM1,B59&lt;=_TM2,OR(TH!J59="1111",TH!K59="1111")),TH!D59,""),"")</f>
        <v/>
      </c>
      <c r="B59" s="72">
        <f t="shared" si="2"/>
        <v>3</v>
      </c>
      <c r="C59" s="73">
        <v>42086</v>
      </c>
      <c r="D59" s="73" t="s">
        <v>8</v>
      </c>
      <c r="E59" s="73">
        <v>42086</v>
      </c>
      <c r="F59" s="76" t="s">
        <v>30</v>
      </c>
      <c r="G59" s="189"/>
      <c r="H59" s="90"/>
      <c r="I59" s="74">
        <v>50000</v>
      </c>
      <c r="J59" s="75" t="s">
        <v>181</v>
      </c>
      <c r="K59" s="75" t="s">
        <v>35</v>
      </c>
      <c r="L59" s="102" t="str">
        <f>IF(AND('331-CT'!$E$7=TH!H59,OR(J59="331",K59="331")),"x","")</f>
        <v/>
      </c>
      <c r="M59" s="102" t="str">
        <f>IF(AND($B59&gt;='1111'!$N$10,$B59&lt;='1111'!$O$10,OR($J59=$M$7,$K59=$M$7)),"x","")</f>
        <v/>
      </c>
      <c r="N59" s="102" t="str">
        <f>IF(AND($J59=$M$7,$B59&lt;'1111'!$N$10),"x","")</f>
        <v/>
      </c>
      <c r="O59" s="102" t="str">
        <f>IF(AND($K59=$M$7,$B59&lt;'1111'!$N$10),"x","")</f>
        <v/>
      </c>
      <c r="P59" s="102" t="str">
        <f>IF(AND($B59&gt;='1121'!$N$9,$B59&lt;='1121'!$O$9,OR($J59=$P$7,$K59=$P$7)),"x","")</f>
        <v/>
      </c>
      <c r="Q59" s="102" t="str">
        <f>IF(AND($J59=$P$7,$B59&lt;'1121'!$N$9),"x","")</f>
        <v/>
      </c>
      <c r="R59" s="102" t="str">
        <f>IF(AND($K59=$P$7,$B59&lt;'1121'!$N$9),"x","")</f>
        <v>x</v>
      </c>
      <c r="S59" s="102" t="str">
        <f>IF(AND($B59&gt;='1331'!$I$9,$B59&lt;='1331'!$J$9,OR($J59=$S$7,$K59=$S$7)),"x","")</f>
        <v/>
      </c>
      <c r="T59" s="102" t="str">
        <f>IF(AND($J59=$S$7,$B59&lt;'1331'!$I$9),"x","")</f>
        <v/>
      </c>
      <c r="U59" s="102" t="str">
        <f>IF(AND($K59=$S$7,$B59&lt;'1331'!$I$9),"x","")</f>
        <v/>
      </c>
      <c r="V59" s="102" t="str">
        <f>IF(AND('3411-CT'!$E$9=TH!H59,OR(TH!J59=TH!$V$7,K59=TH!$V$7)),"x","")</f>
        <v/>
      </c>
      <c r="W59" s="102" t="str">
        <f>IF(OR(TH!J59=TH!$W$7,K59=TH!$W$7),"x","")</f>
        <v/>
      </c>
      <c r="X59" s="102" t="str">
        <f t="shared" si="3"/>
        <v>1</v>
      </c>
    </row>
    <row r="60" spans="1:24" s="87" customFormat="1">
      <c r="A60" s="182" t="str">
        <f>IF(B60&lt;&gt;"",IF(AND(B60&gt;=_TM1,B60&lt;=_TM2,OR(TH!J60="1111",TH!K60="1111")),TH!D60,""),"")</f>
        <v/>
      </c>
      <c r="B60" s="72">
        <f t="shared" si="2"/>
        <v>3</v>
      </c>
      <c r="C60" s="73">
        <v>42086</v>
      </c>
      <c r="D60" s="73" t="s">
        <v>8</v>
      </c>
      <c r="E60" s="73">
        <v>42086</v>
      </c>
      <c r="F60" s="76" t="s">
        <v>27</v>
      </c>
      <c r="G60" s="189"/>
      <c r="H60" s="90"/>
      <c r="I60" s="74">
        <v>5000</v>
      </c>
      <c r="J60" s="75" t="s">
        <v>10</v>
      </c>
      <c r="K60" s="75" t="s">
        <v>35</v>
      </c>
      <c r="L60" s="102" t="str">
        <f>IF(AND('331-CT'!$E$7=TH!H60,OR(J60="331",K60="331")),"x","")</f>
        <v/>
      </c>
      <c r="M60" s="102" t="str">
        <f>IF(AND($B60&gt;='1111'!$N$10,$B60&lt;='1111'!$O$10,OR($J60=$M$7,$K60=$M$7)),"x","")</f>
        <v/>
      </c>
      <c r="N60" s="102" t="str">
        <f>IF(AND($J60=$M$7,$B60&lt;'1111'!$N$10),"x","")</f>
        <v/>
      </c>
      <c r="O60" s="102" t="str">
        <f>IF(AND($K60=$M$7,$B60&lt;'1111'!$N$10),"x","")</f>
        <v/>
      </c>
      <c r="P60" s="102" t="str">
        <f>IF(AND($B60&gt;='1121'!$N$9,$B60&lt;='1121'!$O$9,OR($J60=$P$7,$K60=$P$7)),"x","")</f>
        <v/>
      </c>
      <c r="Q60" s="102" t="str">
        <f>IF(AND($J60=$P$7,$B60&lt;'1121'!$N$9),"x","")</f>
        <v/>
      </c>
      <c r="R60" s="102" t="str">
        <f>IF(AND($K60=$P$7,$B60&lt;'1121'!$N$9),"x","")</f>
        <v>x</v>
      </c>
      <c r="S60" s="102" t="str">
        <f>IF(AND($B60&gt;='1331'!$I$9,$B60&lt;='1331'!$J$9,OR($J60=$S$7,$K60=$S$7)),"x","")</f>
        <v/>
      </c>
      <c r="T60" s="102" t="str">
        <f>IF(AND($J60=$S$7,$B60&lt;'1331'!$I$9),"x","")</f>
        <v>x</v>
      </c>
      <c r="U60" s="102" t="str">
        <f>IF(AND($K60=$S$7,$B60&lt;'1331'!$I$9),"x","")</f>
        <v/>
      </c>
      <c r="V60" s="102" t="str">
        <f>IF(AND('3411-CT'!$E$9=TH!H60,OR(TH!J60=TH!$V$7,K60=TH!$V$7)),"x","")</f>
        <v/>
      </c>
      <c r="W60" s="102" t="str">
        <f>IF(OR(TH!J60=TH!$W$7,K60=TH!$W$7),"x","")</f>
        <v/>
      </c>
      <c r="X60" s="102" t="str">
        <f t="shared" si="3"/>
        <v>1</v>
      </c>
    </row>
    <row r="61" spans="1:24" s="87" customFormat="1">
      <c r="A61" s="182" t="str">
        <f>IF(B61&lt;&gt;"",IF(AND(B61&gt;=_TM1,B61&lt;=_TM2,OR(TH!J61="1111",TH!K61="1111")),TH!D61,""),"")</f>
        <v/>
      </c>
      <c r="B61" s="72">
        <f t="shared" si="2"/>
        <v>3</v>
      </c>
      <c r="C61" s="73">
        <v>42086</v>
      </c>
      <c r="D61" s="73" t="s">
        <v>8</v>
      </c>
      <c r="E61" s="73">
        <v>42086</v>
      </c>
      <c r="F61" s="76" t="s">
        <v>29</v>
      </c>
      <c r="G61" s="189"/>
      <c r="H61" s="90"/>
      <c r="I61" s="74">
        <v>50000</v>
      </c>
      <c r="J61" s="75" t="s">
        <v>181</v>
      </c>
      <c r="K61" s="75" t="s">
        <v>35</v>
      </c>
      <c r="L61" s="102" t="str">
        <f>IF(AND('331-CT'!$E$7=TH!H61,OR(J61="331",K61="331")),"x","")</f>
        <v/>
      </c>
      <c r="M61" s="102" t="str">
        <f>IF(AND($B61&gt;='1111'!$N$10,$B61&lt;='1111'!$O$10,OR($J61=$M$7,$K61=$M$7)),"x","")</f>
        <v/>
      </c>
      <c r="N61" s="102" t="str">
        <f>IF(AND($J61=$M$7,$B61&lt;'1111'!$N$10),"x","")</f>
        <v/>
      </c>
      <c r="O61" s="102" t="str">
        <f>IF(AND($K61=$M$7,$B61&lt;'1111'!$N$10),"x","")</f>
        <v/>
      </c>
      <c r="P61" s="102" t="str">
        <f>IF(AND($B61&gt;='1121'!$N$9,$B61&lt;='1121'!$O$9,OR($J61=$P$7,$K61=$P$7)),"x","")</f>
        <v/>
      </c>
      <c r="Q61" s="102" t="str">
        <f>IF(AND($J61=$P$7,$B61&lt;'1121'!$N$9),"x","")</f>
        <v/>
      </c>
      <c r="R61" s="102" t="str">
        <f>IF(AND($K61=$P$7,$B61&lt;'1121'!$N$9),"x","")</f>
        <v>x</v>
      </c>
      <c r="S61" s="102" t="str">
        <f>IF(AND($B61&gt;='1331'!$I$9,$B61&lt;='1331'!$J$9,OR($J61=$S$7,$K61=$S$7)),"x","")</f>
        <v/>
      </c>
      <c r="T61" s="102" t="str">
        <f>IF(AND($J61=$S$7,$B61&lt;'1331'!$I$9),"x","")</f>
        <v/>
      </c>
      <c r="U61" s="102" t="str">
        <f>IF(AND($K61=$S$7,$B61&lt;'1331'!$I$9),"x","")</f>
        <v/>
      </c>
      <c r="V61" s="102" t="str">
        <f>IF(AND('3411-CT'!$E$9=TH!H61,OR(TH!J61=TH!$V$7,K61=TH!$V$7)),"x","")</f>
        <v/>
      </c>
      <c r="W61" s="102" t="str">
        <f>IF(OR(TH!J61=TH!$W$7,K61=TH!$W$7),"x","")</f>
        <v/>
      </c>
      <c r="X61" s="102" t="str">
        <f t="shared" si="3"/>
        <v>1</v>
      </c>
    </row>
    <row r="62" spans="1:24" s="87" customFormat="1">
      <c r="A62" s="182" t="str">
        <f>IF(B62&lt;&gt;"",IF(AND(B62&gt;=_TM1,B62&lt;=_TM2,OR(TH!J62="1111",TH!K62="1111")),TH!D62,""),"")</f>
        <v/>
      </c>
      <c r="B62" s="72">
        <f t="shared" si="2"/>
        <v>3</v>
      </c>
      <c r="C62" s="73">
        <v>42086</v>
      </c>
      <c r="D62" s="73" t="s">
        <v>8</v>
      </c>
      <c r="E62" s="73">
        <v>42086</v>
      </c>
      <c r="F62" s="76" t="s">
        <v>27</v>
      </c>
      <c r="G62" s="189"/>
      <c r="H62" s="90"/>
      <c r="I62" s="74">
        <v>5000</v>
      </c>
      <c r="J62" s="75" t="s">
        <v>10</v>
      </c>
      <c r="K62" s="75" t="s">
        <v>35</v>
      </c>
      <c r="L62" s="102" t="str">
        <f>IF(AND('331-CT'!$E$7=TH!H62,OR(J62="331",K62="331")),"x","")</f>
        <v/>
      </c>
      <c r="M62" s="102" t="str">
        <f>IF(AND($B62&gt;='1111'!$N$10,$B62&lt;='1111'!$O$10,OR($J62=$M$7,$K62=$M$7)),"x","")</f>
        <v/>
      </c>
      <c r="N62" s="102" t="str">
        <f>IF(AND($J62=$M$7,$B62&lt;'1111'!$N$10),"x","")</f>
        <v/>
      </c>
      <c r="O62" s="102" t="str">
        <f>IF(AND($K62=$M$7,$B62&lt;'1111'!$N$10),"x","")</f>
        <v/>
      </c>
      <c r="P62" s="102" t="str">
        <f>IF(AND($B62&gt;='1121'!$N$9,$B62&lt;='1121'!$O$9,OR($J62=$P$7,$K62=$P$7)),"x","")</f>
        <v/>
      </c>
      <c r="Q62" s="102" t="str">
        <f>IF(AND($J62=$P$7,$B62&lt;'1121'!$N$9),"x","")</f>
        <v/>
      </c>
      <c r="R62" s="102" t="str">
        <f>IF(AND($K62=$P$7,$B62&lt;'1121'!$N$9),"x","")</f>
        <v>x</v>
      </c>
      <c r="S62" s="102" t="str">
        <f>IF(AND($B62&gt;='1331'!$I$9,$B62&lt;='1331'!$J$9,OR($J62=$S$7,$K62=$S$7)),"x","")</f>
        <v/>
      </c>
      <c r="T62" s="102" t="str">
        <f>IF(AND($J62=$S$7,$B62&lt;'1331'!$I$9),"x","")</f>
        <v>x</v>
      </c>
      <c r="U62" s="102" t="str">
        <f>IF(AND($K62=$S$7,$B62&lt;'1331'!$I$9),"x","")</f>
        <v/>
      </c>
      <c r="V62" s="102" t="str">
        <f>IF(AND('3411-CT'!$E$9=TH!H62,OR(TH!J62=TH!$V$7,K62=TH!$V$7)),"x","")</f>
        <v/>
      </c>
      <c r="W62" s="102" t="str">
        <f>IF(OR(TH!J62=TH!$W$7,K62=TH!$W$7),"x","")</f>
        <v/>
      </c>
      <c r="X62" s="102" t="str">
        <f t="shared" si="3"/>
        <v>1</v>
      </c>
    </row>
    <row r="63" spans="1:24" s="87" customFormat="1">
      <c r="A63" s="182" t="str">
        <f>IF(B63&lt;&gt;"",IF(AND(B63&gt;=_TM1,B63&lt;=_TM2,OR(TH!J63="1111",TH!K63="1111")),TH!D63,""),"")</f>
        <v/>
      </c>
      <c r="B63" s="72">
        <f t="shared" si="2"/>
        <v>3</v>
      </c>
      <c r="C63" s="85">
        <v>42087</v>
      </c>
      <c r="D63" s="73" t="s">
        <v>12</v>
      </c>
      <c r="E63" s="73">
        <v>42087</v>
      </c>
      <c r="F63" s="76" t="s">
        <v>67</v>
      </c>
      <c r="G63" s="189"/>
      <c r="H63" s="90"/>
      <c r="I63" s="74">
        <v>35634</v>
      </c>
      <c r="J63" s="75" t="s">
        <v>35</v>
      </c>
      <c r="K63" s="75" t="s">
        <v>68</v>
      </c>
      <c r="L63" s="102" t="str">
        <f>IF(AND('331-CT'!$E$7=TH!H63,OR(J63="331",K63="331")),"x","")</f>
        <v/>
      </c>
      <c r="M63" s="102" t="str">
        <f>IF(AND($B63&gt;='1111'!$N$10,$B63&lt;='1111'!$O$10,OR($J63=$M$7,$K63=$M$7)),"x","")</f>
        <v/>
      </c>
      <c r="N63" s="102" t="str">
        <f>IF(AND($J63=$M$7,$B63&lt;'1111'!$N$10),"x","")</f>
        <v/>
      </c>
      <c r="O63" s="102" t="str">
        <f>IF(AND($K63=$M$7,$B63&lt;'1111'!$N$10),"x","")</f>
        <v/>
      </c>
      <c r="P63" s="102" t="str">
        <f>IF(AND($B63&gt;='1121'!$N$9,$B63&lt;='1121'!$O$9,OR($J63=$P$7,$K63=$P$7)),"x","")</f>
        <v/>
      </c>
      <c r="Q63" s="102" t="str">
        <f>IF(AND($J63=$P$7,$B63&lt;'1121'!$N$9),"x","")</f>
        <v>x</v>
      </c>
      <c r="R63" s="102" t="str">
        <f>IF(AND($K63=$P$7,$B63&lt;'1121'!$N$9),"x","")</f>
        <v/>
      </c>
      <c r="S63" s="102" t="str">
        <f>IF(AND($B63&gt;='1331'!$I$9,$B63&lt;='1331'!$J$9,OR($J63=$S$7,$K63=$S$7)),"x","")</f>
        <v/>
      </c>
      <c r="T63" s="102" t="str">
        <f>IF(AND($J63=$S$7,$B63&lt;'1331'!$I$9),"x","")</f>
        <v/>
      </c>
      <c r="U63" s="102" t="str">
        <f>IF(AND($K63=$S$7,$B63&lt;'1331'!$I$9),"x","")</f>
        <v/>
      </c>
      <c r="V63" s="102" t="str">
        <f>IF(AND('3411-CT'!$E$9=TH!H63,OR(TH!J63=TH!$V$7,K63=TH!$V$7)),"x","")</f>
        <v/>
      </c>
      <c r="W63" s="102" t="str">
        <f>IF(OR(TH!J63=TH!$W$7,K63=TH!$W$7),"x","")</f>
        <v/>
      </c>
      <c r="X63" s="102" t="str">
        <f t="shared" si="3"/>
        <v>1</v>
      </c>
    </row>
    <row r="64" spans="1:24" s="87" customFormat="1">
      <c r="A64" s="182" t="str">
        <f>IF(B64&lt;&gt;"",IF(AND(B64&gt;=_TM1,B64&lt;=_TM2,OR(TH!J64="1111",TH!K64="1111")),TH!D64,""),"")</f>
        <v/>
      </c>
      <c r="B64" s="72">
        <f t="shared" si="2"/>
        <v>3</v>
      </c>
      <c r="C64" s="85">
        <v>42088</v>
      </c>
      <c r="D64" s="73" t="s">
        <v>12</v>
      </c>
      <c r="E64" s="73">
        <v>42088</v>
      </c>
      <c r="F64" s="76" t="s">
        <v>92</v>
      </c>
      <c r="G64" s="189"/>
      <c r="H64" s="90" t="s">
        <v>256</v>
      </c>
      <c r="I64" s="74">
        <v>2000000000</v>
      </c>
      <c r="J64" s="75" t="s">
        <v>35</v>
      </c>
      <c r="K64" s="75" t="s">
        <v>166</v>
      </c>
      <c r="L64" s="102" t="str">
        <f>IF(AND('331-CT'!$E$7=TH!H64,OR(J64="331",K64="331")),"x","")</f>
        <v/>
      </c>
      <c r="M64" s="102" t="str">
        <f>IF(AND($B64&gt;='1111'!$N$10,$B64&lt;='1111'!$O$10,OR($J64=$M$7,$K64=$M$7)),"x","")</f>
        <v/>
      </c>
      <c r="N64" s="102" t="str">
        <f>IF(AND($J64=$M$7,$B64&lt;'1111'!$N$10),"x","")</f>
        <v/>
      </c>
      <c r="O64" s="102" t="str">
        <f>IF(AND($K64=$M$7,$B64&lt;'1111'!$N$10),"x","")</f>
        <v/>
      </c>
      <c r="P64" s="102" t="str">
        <f>IF(AND($B64&gt;='1121'!$N$9,$B64&lt;='1121'!$O$9,OR($J64=$P$7,$K64=$P$7)),"x","")</f>
        <v/>
      </c>
      <c r="Q64" s="102" t="str">
        <f>IF(AND($J64=$P$7,$B64&lt;'1121'!$N$9),"x","")</f>
        <v>x</v>
      </c>
      <c r="R64" s="102" t="str">
        <f>IF(AND($K64=$P$7,$B64&lt;'1121'!$N$9),"x","")</f>
        <v/>
      </c>
      <c r="S64" s="102" t="str">
        <f>IF(AND($B64&gt;='1331'!$I$9,$B64&lt;='1331'!$J$9,OR($J64=$S$7,$K64=$S$7)),"x","")</f>
        <v/>
      </c>
      <c r="T64" s="102" t="str">
        <f>IF(AND($J64=$S$7,$B64&lt;'1331'!$I$9),"x","")</f>
        <v/>
      </c>
      <c r="U64" s="102" t="str">
        <f>IF(AND($K64=$S$7,$B64&lt;'1331'!$I$9),"x","")</f>
        <v/>
      </c>
      <c r="V64" s="102" t="str">
        <f>IF(AND('3411-CT'!$E$9=TH!H64,OR(TH!J64=TH!$V$7,K64=TH!$V$7)),"x","")</f>
        <v/>
      </c>
      <c r="W64" s="102" t="str">
        <f>IF(OR(TH!J64=TH!$W$7,K64=TH!$W$7),"x","")</f>
        <v/>
      </c>
      <c r="X64" s="102" t="str">
        <f t="shared" si="3"/>
        <v>1</v>
      </c>
    </row>
    <row r="65" spans="1:24" s="87" customFormat="1">
      <c r="A65" s="182" t="str">
        <f>IF(B65&lt;&gt;"",IF(AND(B65&gt;=_TM1,B65&lt;=_TM2,OR(TH!J65="1111",TH!K65="1111")),TH!D65,""),"")</f>
        <v/>
      </c>
      <c r="B65" s="72">
        <f t="shared" si="2"/>
        <v>3</v>
      </c>
      <c r="C65" s="85">
        <f>E65</f>
        <v>42088</v>
      </c>
      <c r="D65" s="73" t="s">
        <v>8</v>
      </c>
      <c r="E65" s="73">
        <v>42088</v>
      </c>
      <c r="F65" s="76" t="s">
        <v>77</v>
      </c>
      <c r="G65" s="189"/>
      <c r="H65" s="90" t="s">
        <v>85</v>
      </c>
      <c r="I65" s="74">
        <v>600000000</v>
      </c>
      <c r="J65" s="77" t="s">
        <v>9</v>
      </c>
      <c r="K65" s="75" t="s">
        <v>35</v>
      </c>
      <c r="L65" s="102" t="str">
        <f>IF(AND('331-CT'!$E$7=TH!H65,OR(J65="331",K65="331")),"x","")</f>
        <v/>
      </c>
      <c r="M65" s="102" t="str">
        <f>IF(AND($B65&gt;='1111'!$N$10,$B65&lt;='1111'!$O$10,OR($J65=$M$7,$K65=$M$7)),"x","")</f>
        <v/>
      </c>
      <c r="N65" s="102" t="str">
        <f>IF(AND($J65=$M$7,$B65&lt;'1111'!$N$10),"x","")</f>
        <v/>
      </c>
      <c r="O65" s="102" t="str">
        <f>IF(AND($K65=$M$7,$B65&lt;'1111'!$N$10),"x","")</f>
        <v/>
      </c>
      <c r="P65" s="102" t="str">
        <f>IF(AND($B65&gt;='1121'!$N$9,$B65&lt;='1121'!$O$9,OR($J65=$P$7,$K65=$P$7)),"x","")</f>
        <v/>
      </c>
      <c r="Q65" s="102" t="str">
        <f>IF(AND($J65=$P$7,$B65&lt;'1121'!$N$9),"x","")</f>
        <v/>
      </c>
      <c r="R65" s="102" t="str">
        <f>IF(AND($K65=$P$7,$B65&lt;'1121'!$N$9),"x","")</f>
        <v>x</v>
      </c>
      <c r="S65" s="102" t="str">
        <f>IF(AND($B65&gt;='1331'!$I$9,$B65&lt;='1331'!$J$9,OR($J65=$S$7,$K65=$S$7)),"x","")</f>
        <v/>
      </c>
      <c r="T65" s="102" t="str">
        <f>IF(AND($J65=$S$7,$B65&lt;'1331'!$I$9),"x","")</f>
        <v/>
      </c>
      <c r="U65" s="102" t="str">
        <f>IF(AND($K65=$S$7,$B65&lt;'1331'!$I$9),"x","")</f>
        <v/>
      </c>
      <c r="V65" s="102" t="str">
        <f>IF(AND('3411-CT'!$E$9=TH!H65,OR(TH!J65=TH!$V$7,K65=TH!$V$7)),"x","")</f>
        <v/>
      </c>
      <c r="W65" s="102" t="str">
        <f>IF(OR(TH!J65=TH!$W$7,K65=TH!$W$7),"x","")</f>
        <v/>
      </c>
      <c r="X65" s="102" t="str">
        <f t="shared" si="3"/>
        <v>1</v>
      </c>
    </row>
    <row r="66" spans="1:24" s="87" customFormat="1">
      <c r="A66" s="182" t="str">
        <f>IF(B66&lt;&gt;"",IF(AND(B66&gt;=_TM1,B66&lt;=_TM2,OR(TH!J66="1111",TH!K66="1111")),TH!D66,""),"")</f>
        <v/>
      </c>
      <c r="B66" s="72">
        <f t="shared" si="2"/>
        <v>3</v>
      </c>
      <c r="C66" s="73">
        <v>42088</v>
      </c>
      <c r="D66" s="73" t="s">
        <v>8</v>
      </c>
      <c r="E66" s="73">
        <v>42088</v>
      </c>
      <c r="F66" s="76" t="s">
        <v>22</v>
      </c>
      <c r="G66" s="189"/>
      <c r="H66" s="90"/>
      <c r="I66" s="74">
        <v>180000</v>
      </c>
      <c r="J66" s="75" t="s">
        <v>181</v>
      </c>
      <c r="K66" s="75" t="s">
        <v>35</v>
      </c>
      <c r="L66" s="102" t="str">
        <f>IF(AND('331-CT'!$E$7=TH!H66,OR(J66="331",K66="331")),"x","")</f>
        <v/>
      </c>
      <c r="M66" s="102" t="str">
        <f>IF(AND($B66&gt;='1111'!$N$10,$B66&lt;='1111'!$O$10,OR($J66=$M$7,$K66=$M$7)),"x","")</f>
        <v/>
      </c>
      <c r="N66" s="102" t="str">
        <f>IF(AND($J66=$M$7,$B66&lt;'1111'!$N$10),"x","")</f>
        <v/>
      </c>
      <c r="O66" s="102" t="str">
        <f>IF(AND($K66=$M$7,$B66&lt;'1111'!$N$10),"x","")</f>
        <v/>
      </c>
      <c r="P66" s="102" t="str">
        <f>IF(AND($B66&gt;='1121'!$N$9,$B66&lt;='1121'!$O$9,OR($J66=$P$7,$K66=$P$7)),"x","")</f>
        <v/>
      </c>
      <c r="Q66" s="102" t="str">
        <f>IF(AND($J66=$P$7,$B66&lt;'1121'!$N$9),"x","")</f>
        <v/>
      </c>
      <c r="R66" s="102" t="str">
        <f>IF(AND($K66=$P$7,$B66&lt;'1121'!$N$9),"x","")</f>
        <v>x</v>
      </c>
      <c r="S66" s="102" t="str">
        <f>IF(AND($B66&gt;='1331'!$I$9,$B66&lt;='1331'!$J$9,OR($J66=$S$7,$K66=$S$7)),"x","")</f>
        <v/>
      </c>
      <c r="T66" s="102" t="str">
        <f>IF(AND($J66=$S$7,$B66&lt;'1331'!$I$9),"x","")</f>
        <v/>
      </c>
      <c r="U66" s="102" t="str">
        <f>IF(AND($K66=$S$7,$B66&lt;'1331'!$I$9),"x","")</f>
        <v/>
      </c>
      <c r="V66" s="102" t="str">
        <f>IF(AND('3411-CT'!$E$9=TH!H66,OR(TH!J66=TH!$V$7,K66=TH!$V$7)),"x","")</f>
        <v/>
      </c>
      <c r="W66" s="102" t="str">
        <f>IF(OR(TH!J66=TH!$W$7,K66=TH!$W$7),"x","")</f>
        <v/>
      </c>
      <c r="X66" s="102" t="str">
        <f t="shared" si="3"/>
        <v>1</v>
      </c>
    </row>
    <row r="67" spans="1:24" s="87" customFormat="1">
      <c r="A67" s="182" t="str">
        <f>IF(B67&lt;&gt;"",IF(AND(B67&gt;=_TM1,B67&lt;=_TM2,OR(TH!J67="1111",TH!K67="1111")),TH!D67,""),"")</f>
        <v/>
      </c>
      <c r="B67" s="72">
        <f t="shared" si="2"/>
        <v>3</v>
      </c>
      <c r="C67" s="73">
        <v>42088</v>
      </c>
      <c r="D67" s="73" t="s">
        <v>8</v>
      </c>
      <c r="E67" s="73">
        <v>42088</v>
      </c>
      <c r="F67" s="76" t="s">
        <v>23</v>
      </c>
      <c r="G67" s="189"/>
      <c r="H67" s="90"/>
      <c r="I67" s="74">
        <v>18000</v>
      </c>
      <c r="J67" s="75" t="s">
        <v>10</v>
      </c>
      <c r="K67" s="75" t="s">
        <v>35</v>
      </c>
      <c r="L67" s="102" t="str">
        <f>IF(AND('331-CT'!$E$7=TH!H67,OR(J67="331",K67="331")),"x","")</f>
        <v/>
      </c>
      <c r="M67" s="102" t="str">
        <f>IF(AND($B67&gt;='1111'!$N$10,$B67&lt;='1111'!$O$10,OR($J67=$M$7,$K67=$M$7)),"x","")</f>
        <v/>
      </c>
      <c r="N67" s="102" t="str">
        <f>IF(AND($J67=$M$7,$B67&lt;'1111'!$N$10),"x","")</f>
        <v/>
      </c>
      <c r="O67" s="102" t="str">
        <f>IF(AND($K67=$M$7,$B67&lt;'1111'!$N$10),"x","")</f>
        <v/>
      </c>
      <c r="P67" s="102" t="str">
        <f>IF(AND($B67&gt;='1121'!$N$9,$B67&lt;='1121'!$O$9,OR($J67=$P$7,$K67=$P$7)),"x","")</f>
        <v/>
      </c>
      <c r="Q67" s="102" t="str">
        <f>IF(AND($J67=$P$7,$B67&lt;'1121'!$N$9),"x","")</f>
        <v/>
      </c>
      <c r="R67" s="102" t="str">
        <f>IF(AND($K67=$P$7,$B67&lt;'1121'!$N$9),"x","")</f>
        <v>x</v>
      </c>
      <c r="S67" s="102" t="str">
        <f>IF(AND($B67&gt;='1331'!$I$9,$B67&lt;='1331'!$J$9,OR($J67=$S$7,$K67=$S$7)),"x","")</f>
        <v/>
      </c>
      <c r="T67" s="102" t="str">
        <f>IF(AND($J67=$S$7,$B67&lt;'1331'!$I$9),"x","")</f>
        <v>x</v>
      </c>
      <c r="U67" s="102" t="str">
        <f>IF(AND($K67=$S$7,$B67&lt;'1331'!$I$9),"x","")</f>
        <v/>
      </c>
      <c r="V67" s="102" t="str">
        <f>IF(AND('3411-CT'!$E$9=TH!H67,OR(TH!J67=TH!$V$7,K67=TH!$V$7)),"x","")</f>
        <v/>
      </c>
      <c r="W67" s="102" t="str">
        <f>IF(OR(TH!J67=TH!$W$7,K67=TH!$W$7),"x","")</f>
        <v/>
      </c>
      <c r="X67" s="102" t="str">
        <f t="shared" si="3"/>
        <v>1</v>
      </c>
    </row>
    <row r="68" spans="1:24" s="87" customFormat="1">
      <c r="A68" s="182" t="str">
        <f>IF(B68&lt;&gt;"",IF(AND(B68&gt;=_TM1,B68&lt;=_TM2,OR(TH!J68="1111",TH!K68="1111")),TH!D68,""),"")</f>
        <v/>
      </c>
      <c r="B68" s="72">
        <f t="shared" si="2"/>
        <v>3</v>
      </c>
      <c r="C68" s="85">
        <f>E68</f>
        <v>42094</v>
      </c>
      <c r="D68" s="73" t="s">
        <v>8</v>
      </c>
      <c r="E68" s="73">
        <v>42094</v>
      </c>
      <c r="F68" s="76" t="s">
        <v>122</v>
      </c>
      <c r="G68" s="189"/>
      <c r="H68" s="90" t="s">
        <v>94</v>
      </c>
      <c r="I68" s="74">
        <v>360000000</v>
      </c>
      <c r="J68" s="77" t="s">
        <v>9</v>
      </c>
      <c r="K68" s="75" t="s">
        <v>35</v>
      </c>
      <c r="L68" s="102" t="str">
        <f>IF(AND('331-CT'!$E$7=TH!H68,OR(J68="331",K68="331")),"x","")</f>
        <v/>
      </c>
      <c r="M68" s="102" t="str">
        <f>IF(AND($B68&gt;='1111'!$N$10,$B68&lt;='1111'!$O$10,OR($J68=$M$7,$K68=$M$7)),"x","")</f>
        <v/>
      </c>
      <c r="N68" s="102" t="str">
        <f>IF(AND($J68=$M$7,$B68&lt;'1111'!$N$10),"x","")</f>
        <v/>
      </c>
      <c r="O68" s="102" t="str">
        <f>IF(AND($K68=$M$7,$B68&lt;'1111'!$N$10),"x","")</f>
        <v/>
      </c>
      <c r="P68" s="102" t="str">
        <f>IF(AND($B68&gt;='1121'!$N$9,$B68&lt;='1121'!$O$9,OR($J68=$P$7,$K68=$P$7)),"x","")</f>
        <v/>
      </c>
      <c r="Q68" s="102" t="str">
        <f>IF(AND($J68=$P$7,$B68&lt;'1121'!$N$9),"x","")</f>
        <v/>
      </c>
      <c r="R68" s="102" t="str">
        <f>IF(AND($K68=$P$7,$B68&lt;'1121'!$N$9),"x","")</f>
        <v>x</v>
      </c>
      <c r="S68" s="102" t="str">
        <f>IF(AND($B68&gt;='1331'!$I$9,$B68&lt;='1331'!$J$9,OR($J68=$S$7,$K68=$S$7)),"x","")</f>
        <v/>
      </c>
      <c r="T68" s="102" t="str">
        <f>IF(AND($J68=$S$7,$B68&lt;'1331'!$I$9),"x","")</f>
        <v/>
      </c>
      <c r="U68" s="102" t="str">
        <f>IF(AND($K68=$S$7,$B68&lt;'1331'!$I$9),"x","")</f>
        <v/>
      </c>
      <c r="V68" s="102" t="str">
        <f>IF(AND('3411-CT'!$E$9=TH!H68,OR(TH!J68=TH!$V$7,K68=TH!$V$7)),"x","")</f>
        <v/>
      </c>
      <c r="W68" s="102" t="str">
        <f>IF(OR(TH!J68=TH!$W$7,K68=TH!$W$7),"x","")</f>
        <v/>
      </c>
      <c r="X68" s="102" t="str">
        <f t="shared" si="3"/>
        <v>1</v>
      </c>
    </row>
    <row r="69" spans="1:24" s="87" customFormat="1">
      <c r="A69" s="182" t="str">
        <f>IF(B69&lt;&gt;"",IF(AND(B69&gt;=_TM1,B69&lt;=_TM2,OR(TH!J69="1111",TH!K69="1111")),TH!D69,""),"")</f>
        <v/>
      </c>
      <c r="B69" s="72">
        <f t="shared" si="2"/>
        <v>3</v>
      </c>
      <c r="C69" s="85">
        <f>E69</f>
        <v>42094</v>
      </c>
      <c r="D69" s="73" t="s">
        <v>8</v>
      </c>
      <c r="E69" s="73">
        <v>42094</v>
      </c>
      <c r="F69" s="76" t="s">
        <v>121</v>
      </c>
      <c r="G69" s="189"/>
      <c r="H69" s="90" t="s">
        <v>76</v>
      </c>
      <c r="I69" s="74">
        <v>251000000</v>
      </c>
      <c r="J69" s="77" t="s">
        <v>9</v>
      </c>
      <c r="K69" s="75" t="s">
        <v>35</v>
      </c>
      <c r="L69" s="102" t="str">
        <f>IF(AND('331-CT'!$E$7=TH!H69,OR(J69="331",K69="331")),"x","")</f>
        <v/>
      </c>
      <c r="M69" s="102" t="str">
        <f>IF(AND($B69&gt;='1111'!$N$10,$B69&lt;='1111'!$O$10,OR($J69=$M$7,$K69=$M$7)),"x","")</f>
        <v/>
      </c>
      <c r="N69" s="102" t="str">
        <f>IF(AND($J69=$M$7,$B69&lt;'1111'!$N$10),"x","")</f>
        <v/>
      </c>
      <c r="O69" s="102" t="str">
        <f>IF(AND($K69=$M$7,$B69&lt;'1111'!$N$10),"x","")</f>
        <v/>
      </c>
      <c r="P69" s="102" t="str">
        <f>IF(AND($B69&gt;='1121'!$N$9,$B69&lt;='1121'!$O$9,OR($J69=$P$7,$K69=$P$7)),"x","")</f>
        <v/>
      </c>
      <c r="Q69" s="102" t="str">
        <f>IF(AND($J69=$P$7,$B69&lt;'1121'!$N$9),"x","")</f>
        <v/>
      </c>
      <c r="R69" s="102" t="str">
        <f>IF(AND($K69=$P$7,$B69&lt;'1121'!$N$9),"x","")</f>
        <v>x</v>
      </c>
      <c r="S69" s="102" t="str">
        <f>IF(AND($B69&gt;='1331'!$I$9,$B69&lt;='1331'!$J$9,OR($J69=$S$7,$K69=$S$7)),"x","")</f>
        <v/>
      </c>
      <c r="T69" s="102" t="str">
        <f>IF(AND($J69=$S$7,$B69&lt;'1331'!$I$9),"x","")</f>
        <v/>
      </c>
      <c r="U69" s="102" t="str">
        <f>IF(AND($K69=$S$7,$B69&lt;'1331'!$I$9),"x","")</f>
        <v/>
      </c>
      <c r="V69" s="102" t="str">
        <f>IF(AND('3411-CT'!$E$9=TH!H69,OR(TH!J69=TH!$V$7,K69=TH!$V$7)),"x","")</f>
        <v/>
      </c>
      <c r="W69" s="102" t="str">
        <f>IF(OR(TH!J69=TH!$W$7,K69=TH!$W$7),"x","")</f>
        <v/>
      </c>
      <c r="X69" s="102" t="str">
        <f t="shared" si="3"/>
        <v>1</v>
      </c>
    </row>
    <row r="70" spans="1:24" s="87" customFormat="1">
      <c r="A70" s="182" t="str">
        <f>IF(B70&lt;&gt;"",IF(AND(B70&gt;=_TM1,B70&lt;=_TM2,OR(TH!J70="1111",TH!K70="1111")),TH!D70,""),"")</f>
        <v/>
      </c>
      <c r="B70" s="72">
        <f t="shared" si="2"/>
        <v>3</v>
      </c>
      <c r="C70" s="73">
        <v>42094</v>
      </c>
      <c r="D70" s="73" t="s">
        <v>8</v>
      </c>
      <c r="E70" s="73">
        <v>42094</v>
      </c>
      <c r="F70" s="76" t="s">
        <v>22</v>
      </c>
      <c r="G70" s="189"/>
      <c r="H70" s="90"/>
      <c r="I70" s="74">
        <v>75300</v>
      </c>
      <c r="J70" s="75" t="s">
        <v>181</v>
      </c>
      <c r="K70" s="75" t="s">
        <v>35</v>
      </c>
      <c r="L70" s="102" t="str">
        <f>IF(AND('331-CT'!$E$7=TH!H70,OR(J70="331",K70="331")),"x","")</f>
        <v/>
      </c>
      <c r="M70" s="102" t="str">
        <f>IF(AND($B70&gt;='1111'!$N$10,$B70&lt;='1111'!$O$10,OR($J70=$M$7,$K70=$M$7)),"x","")</f>
        <v/>
      </c>
      <c r="N70" s="102" t="str">
        <f>IF(AND($J70=$M$7,$B70&lt;'1111'!$N$10),"x","")</f>
        <v/>
      </c>
      <c r="O70" s="102" t="str">
        <f>IF(AND($K70=$M$7,$B70&lt;'1111'!$N$10),"x","")</f>
        <v/>
      </c>
      <c r="P70" s="102" t="str">
        <f>IF(AND($B70&gt;='1121'!$N$9,$B70&lt;='1121'!$O$9,OR($J70=$P$7,$K70=$P$7)),"x","")</f>
        <v/>
      </c>
      <c r="Q70" s="102" t="str">
        <f>IF(AND($J70=$P$7,$B70&lt;'1121'!$N$9),"x","")</f>
        <v/>
      </c>
      <c r="R70" s="102" t="str">
        <f>IF(AND($K70=$P$7,$B70&lt;'1121'!$N$9),"x","")</f>
        <v>x</v>
      </c>
      <c r="S70" s="102" t="str">
        <f>IF(AND($B70&gt;='1331'!$I$9,$B70&lt;='1331'!$J$9,OR($J70=$S$7,$K70=$S$7)),"x","")</f>
        <v/>
      </c>
      <c r="T70" s="102" t="str">
        <f>IF(AND($J70=$S$7,$B70&lt;'1331'!$I$9),"x","")</f>
        <v/>
      </c>
      <c r="U70" s="102" t="str">
        <f>IF(AND($K70=$S$7,$B70&lt;'1331'!$I$9),"x","")</f>
        <v/>
      </c>
      <c r="V70" s="102" t="str">
        <f>IF(AND('3411-CT'!$E$9=TH!H70,OR(TH!J70=TH!$V$7,K70=TH!$V$7)),"x","")</f>
        <v/>
      </c>
      <c r="W70" s="102" t="str">
        <f>IF(OR(TH!J70=TH!$W$7,K70=TH!$W$7),"x","")</f>
        <v/>
      </c>
      <c r="X70" s="102" t="str">
        <f t="shared" si="3"/>
        <v>1</v>
      </c>
    </row>
    <row r="71" spans="1:24" s="87" customFormat="1">
      <c r="A71" s="182" t="str">
        <f>IF(B71&lt;&gt;"",IF(AND(B71&gt;=_TM1,B71&lt;=_TM2,OR(TH!J71="1111",TH!K71="1111")),TH!D71,""),"")</f>
        <v/>
      </c>
      <c r="B71" s="72">
        <f t="shared" si="2"/>
        <v>3</v>
      </c>
      <c r="C71" s="73">
        <v>42094</v>
      </c>
      <c r="D71" s="73" t="s">
        <v>8</v>
      </c>
      <c r="E71" s="73">
        <v>42094</v>
      </c>
      <c r="F71" s="76" t="s">
        <v>23</v>
      </c>
      <c r="G71" s="189"/>
      <c r="H71" s="90"/>
      <c r="I71" s="74">
        <v>7530</v>
      </c>
      <c r="J71" s="75" t="s">
        <v>10</v>
      </c>
      <c r="K71" s="75" t="s">
        <v>35</v>
      </c>
      <c r="L71" s="102" t="str">
        <f>IF(AND('331-CT'!$E$7=TH!H71,OR(J71="331",K71="331")),"x","")</f>
        <v/>
      </c>
      <c r="M71" s="102" t="str">
        <f>IF(AND($B71&gt;='1111'!$N$10,$B71&lt;='1111'!$O$10,OR($J71=$M$7,$K71=$M$7)),"x","")</f>
        <v/>
      </c>
      <c r="N71" s="102" t="str">
        <f>IF(AND($J71=$M$7,$B71&lt;'1111'!$N$10),"x","")</f>
        <v/>
      </c>
      <c r="O71" s="102" t="str">
        <f>IF(AND($K71=$M$7,$B71&lt;'1111'!$N$10),"x","")</f>
        <v/>
      </c>
      <c r="P71" s="102" t="str">
        <f>IF(AND($B71&gt;='1121'!$N$9,$B71&lt;='1121'!$O$9,OR($J71=$P$7,$K71=$P$7)),"x","")</f>
        <v/>
      </c>
      <c r="Q71" s="102" t="str">
        <f>IF(AND($J71=$P$7,$B71&lt;'1121'!$N$9),"x","")</f>
        <v/>
      </c>
      <c r="R71" s="102" t="str">
        <f>IF(AND($K71=$P$7,$B71&lt;'1121'!$N$9),"x","")</f>
        <v>x</v>
      </c>
      <c r="S71" s="102" t="str">
        <f>IF(AND($B71&gt;='1331'!$I$9,$B71&lt;='1331'!$J$9,OR($J71=$S$7,$K71=$S$7)),"x","")</f>
        <v/>
      </c>
      <c r="T71" s="102" t="str">
        <f>IF(AND($J71=$S$7,$B71&lt;'1331'!$I$9),"x","")</f>
        <v>x</v>
      </c>
      <c r="U71" s="102" t="str">
        <f>IF(AND($K71=$S$7,$B71&lt;'1331'!$I$9),"x","")</f>
        <v/>
      </c>
      <c r="V71" s="102" t="str">
        <f>IF(AND('3411-CT'!$E$9=TH!H71,OR(TH!J71=TH!$V$7,K71=TH!$V$7)),"x","")</f>
        <v/>
      </c>
      <c r="W71" s="102" t="str">
        <f>IF(OR(TH!J71=TH!$W$7,K71=TH!$W$7),"x","")</f>
        <v/>
      </c>
      <c r="X71" s="102" t="str">
        <f t="shared" si="3"/>
        <v>1</v>
      </c>
    </row>
    <row r="72" spans="1:24" s="87" customFormat="1">
      <c r="A72" s="182" t="str">
        <f>IF(B72&lt;&gt;"",IF(AND(B72&gt;=_TM1,B72&lt;=_TM2,OR(TH!J72="1111",TH!K72="1111")),TH!D72,""),"")</f>
        <v/>
      </c>
      <c r="B72" s="72">
        <f t="shared" si="2"/>
        <v>4</v>
      </c>
      <c r="C72" s="73">
        <v>42095</v>
      </c>
      <c r="D72" s="73" t="s">
        <v>46</v>
      </c>
      <c r="E72" s="73">
        <f>C72</f>
        <v>42095</v>
      </c>
      <c r="F72" s="76" t="s">
        <v>100</v>
      </c>
      <c r="G72" s="192" t="s">
        <v>421</v>
      </c>
      <c r="H72" s="90" t="s">
        <v>422</v>
      </c>
      <c r="I72" s="74">
        <v>17290000</v>
      </c>
      <c r="J72" s="75" t="s">
        <v>560</v>
      </c>
      <c r="K72" s="75" t="s">
        <v>142</v>
      </c>
      <c r="L72" s="102" t="str">
        <f>IF(AND('331-CT'!$E$7=TH!H72,OR(J72="331",K72="331")),"x","")</f>
        <v/>
      </c>
      <c r="M72" s="102" t="str">
        <f>IF(AND($B72&gt;='1111'!$N$10,$B72&lt;='1111'!$O$10,OR($J72=$M$7,$K72=$M$7)),"x","")</f>
        <v/>
      </c>
      <c r="N72" s="102" t="str">
        <f>IF(AND($J72=$M$7,$B72&lt;'1111'!$N$10),"x","")</f>
        <v/>
      </c>
      <c r="O72" s="102" t="str">
        <f>IF(AND($K72=$M$7,$B72&lt;'1111'!$N$10),"x","")</f>
        <v>x</v>
      </c>
      <c r="P72" s="102" t="str">
        <f>IF(AND($B72&gt;='1121'!$N$9,$B72&lt;='1121'!$O$9,OR($J72=$P$7,$K72=$P$7)),"x","")</f>
        <v/>
      </c>
      <c r="Q72" s="102" t="str">
        <f>IF(AND($J72=$P$7,$B72&lt;'1121'!$N$9),"x","")</f>
        <v/>
      </c>
      <c r="R72" s="102" t="str">
        <f>IF(AND($K72=$P$7,$B72&lt;'1121'!$N$9),"x","")</f>
        <v/>
      </c>
      <c r="S72" s="102" t="str">
        <f>IF(AND($B72&gt;='1331'!$I$9,$B72&lt;='1331'!$J$9,OR($J72=$S$7,$K72=$S$7)),"x","")</f>
        <v/>
      </c>
      <c r="T72" s="102" t="str">
        <f>IF(AND($J72=$S$7,$B72&lt;'1331'!$I$9),"x","")</f>
        <v/>
      </c>
      <c r="U72" s="102" t="str">
        <f>IF(AND($K72=$S$7,$B72&lt;'1331'!$I$9),"x","")</f>
        <v/>
      </c>
      <c r="V72" s="102" t="str">
        <f>IF(AND('3411-CT'!$E$9=TH!H72,OR(TH!J72=TH!$V$7,K72=TH!$V$7)),"x","")</f>
        <v/>
      </c>
      <c r="W72" s="102" t="str">
        <f>IF(OR(TH!J72=TH!$W$7,K72=TH!$W$7),"x","")</f>
        <v/>
      </c>
      <c r="X72" s="102" t="str">
        <f t="shared" si="3"/>
        <v>2</v>
      </c>
    </row>
    <row r="73" spans="1:24" s="87" customFormat="1">
      <c r="A73" s="182" t="str">
        <f>IF(B73&lt;&gt;"",IF(AND(B73&gt;=_TM1,B73&lt;=_TM2,OR(TH!J73="1111",TH!K73="1111")),TH!D73,""),"")</f>
        <v/>
      </c>
      <c r="B73" s="72">
        <f t="shared" si="2"/>
        <v>4</v>
      </c>
      <c r="C73" s="73">
        <v>42095</v>
      </c>
      <c r="D73" s="73" t="s">
        <v>46</v>
      </c>
      <c r="E73" s="73">
        <f>C73</f>
        <v>42095</v>
      </c>
      <c r="F73" s="76" t="s">
        <v>101</v>
      </c>
      <c r="G73" s="192" t="s">
        <v>421</v>
      </c>
      <c r="H73" s="90" t="s">
        <v>422</v>
      </c>
      <c r="I73" s="74">
        <v>1729000</v>
      </c>
      <c r="J73" s="75" t="s">
        <v>10</v>
      </c>
      <c r="K73" s="75" t="s">
        <v>142</v>
      </c>
      <c r="L73" s="102" t="str">
        <f>IF(AND('331-CT'!$E$7=TH!H73,OR(J73="331",K73="331")),"x","")</f>
        <v/>
      </c>
      <c r="M73" s="102" t="str">
        <f>IF(AND($B73&gt;='1111'!$N$10,$B73&lt;='1111'!$O$10,OR($J73=$M$7,$K73=$M$7)),"x","")</f>
        <v/>
      </c>
      <c r="N73" s="102" t="str">
        <f>IF(AND($J73=$M$7,$B73&lt;'1111'!$N$10),"x","")</f>
        <v/>
      </c>
      <c r="O73" s="102" t="str">
        <f>IF(AND($K73=$M$7,$B73&lt;'1111'!$N$10),"x","")</f>
        <v>x</v>
      </c>
      <c r="P73" s="102" t="str">
        <f>IF(AND($B73&gt;='1121'!$N$9,$B73&lt;='1121'!$O$9,OR($J73=$P$7,$K73=$P$7)),"x","")</f>
        <v/>
      </c>
      <c r="Q73" s="102" t="str">
        <f>IF(AND($J73=$P$7,$B73&lt;'1121'!$N$9),"x","")</f>
        <v/>
      </c>
      <c r="R73" s="102" t="str">
        <f>IF(AND($K73=$P$7,$B73&lt;'1121'!$N$9),"x","")</f>
        <v/>
      </c>
      <c r="S73" s="102" t="str">
        <f>IF(AND($B73&gt;='1331'!$I$9,$B73&lt;='1331'!$J$9,OR($J73=$S$7,$K73=$S$7)),"x","")</f>
        <v/>
      </c>
      <c r="T73" s="102" t="str">
        <f>IF(AND($J73=$S$7,$B73&lt;'1331'!$I$9),"x","")</f>
        <v>x</v>
      </c>
      <c r="U73" s="102" t="str">
        <f>IF(AND($K73=$S$7,$B73&lt;'1331'!$I$9),"x","")</f>
        <v/>
      </c>
      <c r="V73" s="102" t="str">
        <f>IF(AND('3411-CT'!$E$9=TH!H73,OR(TH!J73=TH!$V$7,K73=TH!$V$7)),"x","")</f>
        <v/>
      </c>
      <c r="W73" s="102" t="str">
        <f>IF(OR(TH!J73=TH!$W$7,K73=TH!$W$7),"x","")</f>
        <v/>
      </c>
      <c r="X73" s="102" t="str">
        <f t="shared" si="3"/>
        <v>2</v>
      </c>
    </row>
    <row r="74" spans="1:24" s="87" customFormat="1">
      <c r="A74" s="182" t="str">
        <f>IF(B74&lt;&gt;"",IF(AND(B74&gt;=_TM1,B74&lt;=_TM2,OR(TH!J74="1111",TH!K74="1111")),TH!D74,""),"")</f>
        <v/>
      </c>
      <c r="B74" s="72">
        <f t="shared" si="2"/>
        <v>4</v>
      </c>
      <c r="C74" s="85">
        <f>E74</f>
        <v>42096</v>
      </c>
      <c r="D74" s="73" t="s">
        <v>8</v>
      </c>
      <c r="E74" s="73">
        <v>42096</v>
      </c>
      <c r="F74" s="76" t="s">
        <v>77</v>
      </c>
      <c r="G74" s="189"/>
      <c r="H74" s="90" t="s">
        <v>56</v>
      </c>
      <c r="I74" s="74">
        <v>500000000</v>
      </c>
      <c r="J74" s="77" t="s">
        <v>9</v>
      </c>
      <c r="K74" s="75" t="s">
        <v>35</v>
      </c>
      <c r="L74" s="102" t="str">
        <f>IF(AND('331-CT'!$E$7=TH!H74,OR(J74="331",K74="331")),"x","")</f>
        <v/>
      </c>
      <c r="M74" s="102" t="str">
        <f>IF(AND($B74&gt;='1111'!$N$10,$B74&lt;='1111'!$O$10,OR($J74=$M$7,$K74=$M$7)),"x","")</f>
        <v/>
      </c>
      <c r="N74" s="102" t="str">
        <f>IF(AND($J74=$M$7,$B74&lt;'1111'!$N$10),"x","")</f>
        <v/>
      </c>
      <c r="O74" s="102" t="str">
        <f>IF(AND($K74=$M$7,$B74&lt;'1111'!$N$10),"x","")</f>
        <v/>
      </c>
      <c r="P74" s="102" t="str">
        <f>IF(AND($B74&gt;='1121'!$N$9,$B74&lt;='1121'!$O$9,OR($J74=$P$7,$K74=$P$7)),"x","")</f>
        <v/>
      </c>
      <c r="Q74" s="102" t="str">
        <f>IF(AND($J74=$P$7,$B74&lt;'1121'!$N$9),"x","")</f>
        <v/>
      </c>
      <c r="R74" s="102" t="str">
        <f>IF(AND($K74=$P$7,$B74&lt;'1121'!$N$9),"x","")</f>
        <v>x</v>
      </c>
      <c r="S74" s="102" t="str">
        <f>IF(AND($B74&gt;='1331'!$I$9,$B74&lt;='1331'!$J$9,OR($J74=$S$7,$K74=$S$7)),"x","")</f>
        <v/>
      </c>
      <c r="T74" s="102" t="str">
        <f>IF(AND($J74=$S$7,$B74&lt;'1331'!$I$9),"x","")</f>
        <v/>
      </c>
      <c r="U74" s="102" t="str">
        <f>IF(AND($K74=$S$7,$B74&lt;'1331'!$I$9),"x","")</f>
        <v/>
      </c>
      <c r="V74" s="102" t="str">
        <f>IF(AND('3411-CT'!$E$9=TH!H74,OR(TH!J74=TH!$V$7,K74=TH!$V$7)),"x","")</f>
        <v/>
      </c>
      <c r="W74" s="102" t="str">
        <f>IF(OR(TH!J74=TH!$W$7,K74=TH!$W$7),"x","")</f>
        <v/>
      </c>
      <c r="X74" s="102" t="str">
        <f t="shared" si="3"/>
        <v>2</v>
      </c>
    </row>
    <row r="75" spans="1:24" s="87" customFormat="1">
      <c r="A75" s="182" t="str">
        <f>IF(B75&lt;&gt;"",IF(AND(B75&gt;=_TM1,B75&lt;=_TM2,OR(TH!J75="1111",TH!K75="1111")),TH!D75,""),"")</f>
        <v/>
      </c>
      <c r="B75" s="72">
        <f t="shared" si="2"/>
        <v>4</v>
      </c>
      <c r="C75" s="73">
        <v>42096</v>
      </c>
      <c r="D75" s="73" t="s">
        <v>8</v>
      </c>
      <c r="E75" s="73">
        <v>42096</v>
      </c>
      <c r="F75" s="76" t="s">
        <v>22</v>
      </c>
      <c r="G75" s="189"/>
      <c r="H75" s="90"/>
      <c r="I75" s="74">
        <v>250000</v>
      </c>
      <c r="J75" s="75" t="s">
        <v>181</v>
      </c>
      <c r="K75" s="75" t="s">
        <v>35</v>
      </c>
      <c r="L75" s="102" t="str">
        <f>IF(AND('331-CT'!$E$7=TH!H75,OR(J75="331",K75="331")),"x","")</f>
        <v/>
      </c>
      <c r="M75" s="102" t="str">
        <f>IF(AND($B75&gt;='1111'!$N$10,$B75&lt;='1111'!$O$10,OR($J75=$M$7,$K75=$M$7)),"x","")</f>
        <v/>
      </c>
      <c r="N75" s="102" t="str">
        <f>IF(AND($J75=$M$7,$B75&lt;'1111'!$N$10),"x","")</f>
        <v/>
      </c>
      <c r="O75" s="102" t="str">
        <f>IF(AND($K75=$M$7,$B75&lt;'1111'!$N$10),"x","")</f>
        <v/>
      </c>
      <c r="P75" s="102" t="str">
        <f>IF(AND($B75&gt;='1121'!$N$9,$B75&lt;='1121'!$O$9,OR($J75=$P$7,$K75=$P$7)),"x","")</f>
        <v/>
      </c>
      <c r="Q75" s="102" t="str">
        <f>IF(AND($J75=$P$7,$B75&lt;'1121'!$N$9),"x","")</f>
        <v/>
      </c>
      <c r="R75" s="102" t="str">
        <f>IF(AND($K75=$P$7,$B75&lt;'1121'!$N$9),"x","")</f>
        <v>x</v>
      </c>
      <c r="S75" s="102" t="str">
        <f>IF(AND($B75&gt;='1331'!$I$9,$B75&lt;='1331'!$J$9,OR($J75=$S$7,$K75=$S$7)),"x","")</f>
        <v/>
      </c>
      <c r="T75" s="102" t="str">
        <f>IF(AND($J75=$S$7,$B75&lt;'1331'!$I$9),"x","")</f>
        <v/>
      </c>
      <c r="U75" s="102" t="str">
        <f>IF(AND($K75=$S$7,$B75&lt;'1331'!$I$9),"x","")</f>
        <v/>
      </c>
      <c r="V75" s="102" t="str">
        <f>IF(AND('3411-CT'!$E$9=TH!H75,OR(TH!J75=TH!$V$7,K75=TH!$V$7)),"x","")</f>
        <v/>
      </c>
      <c r="W75" s="102" t="str">
        <f>IF(OR(TH!J75=TH!$W$7,K75=TH!$W$7),"x","")</f>
        <v/>
      </c>
      <c r="X75" s="102" t="str">
        <f t="shared" si="3"/>
        <v>2</v>
      </c>
    </row>
    <row r="76" spans="1:24" s="87" customFormat="1">
      <c r="A76" s="182" t="str">
        <f>IF(B76&lt;&gt;"",IF(AND(B76&gt;=_TM1,B76&lt;=_TM2,OR(TH!J76="1111",TH!K76="1111")),TH!D76,""),"")</f>
        <v/>
      </c>
      <c r="B76" s="72">
        <f t="shared" si="2"/>
        <v>4</v>
      </c>
      <c r="C76" s="73">
        <v>42096</v>
      </c>
      <c r="D76" s="73" t="s">
        <v>8</v>
      </c>
      <c r="E76" s="73">
        <v>42096</v>
      </c>
      <c r="F76" s="76" t="s">
        <v>23</v>
      </c>
      <c r="G76" s="189"/>
      <c r="H76" s="90"/>
      <c r="I76" s="74">
        <v>25000</v>
      </c>
      <c r="J76" s="75" t="s">
        <v>10</v>
      </c>
      <c r="K76" s="75" t="s">
        <v>35</v>
      </c>
      <c r="L76" s="102" t="str">
        <f>IF(AND('331-CT'!$E$7=TH!H76,OR(J76="331",K76="331")),"x","")</f>
        <v/>
      </c>
      <c r="M76" s="102" t="str">
        <f>IF(AND($B76&gt;='1111'!$N$10,$B76&lt;='1111'!$O$10,OR($J76=$M$7,$K76=$M$7)),"x","")</f>
        <v/>
      </c>
      <c r="N76" s="102" t="str">
        <f>IF(AND($J76=$M$7,$B76&lt;'1111'!$N$10),"x","")</f>
        <v/>
      </c>
      <c r="O76" s="102" t="str">
        <f>IF(AND($K76=$M$7,$B76&lt;'1111'!$N$10),"x","")</f>
        <v/>
      </c>
      <c r="P76" s="102" t="str">
        <f>IF(AND($B76&gt;='1121'!$N$9,$B76&lt;='1121'!$O$9,OR($J76=$P$7,$K76=$P$7)),"x","")</f>
        <v/>
      </c>
      <c r="Q76" s="102" t="str">
        <f>IF(AND($J76=$P$7,$B76&lt;'1121'!$N$9),"x","")</f>
        <v/>
      </c>
      <c r="R76" s="102" t="str">
        <f>IF(AND($K76=$P$7,$B76&lt;'1121'!$N$9),"x","")</f>
        <v>x</v>
      </c>
      <c r="S76" s="102" t="str">
        <f>IF(AND($B76&gt;='1331'!$I$9,$B76&lt;='1331'!$J$9,OR($J76=$S$7,$K76=$S$7)),"x","")</f>
        <v/>
      </c>
      <c r="T76" s="102" t="str">
        <f>IF(AND($J76=$S$7,$B76&lt;'1331'!$I$9),"x","")</f>
        <v>x</v>
      </c>
      <c r="U76" s="102" t="str">
        <f>IF(AND($K76=$S$7,$B76&lt;'1331'!$I$9),"x","")</f>
        <v/>
      </c>
      <c r="V76" s="102" t="str">
        <f>IF(AND('3411-CT'!$E$9=TH!H76,OR(TH!J76=TH!$V$7,K76=TH!$V$7)),"x","")</f>
        <v/>
      </c>
      <c r="W76" s="102" t="str">
        <f>IF(OR(TH!J76=TH!$W$7,K76=TH!$W$7),"x","")</f>
        <v/>
      </c>
      <c r="X76" s="102" t="str">
        <f t="shared" si="3"/>
        <v>2</v>
      </c>
    </row>
    <row r="77" spans="1:24" s="87" customFormat="1">
      <c r="A77" s="182" t="str">
        <f>IF(B77&lt;&gt;"",IF(AND(B77&gt;=_TM1,B77&lt;=_TM2,OR(TH!J77="1111",TH!K77="1111")),TH!D77,""),"")</f>
        <v/>
      </c>
      <c r="B77" s="72">
        <f t="shared" si="2"/>
        <v>4</v>
      </c>
      <c r="C77" s="73">
        <v>42096</v>
      </c>
      <c r="D77" s="73" t="s">
        <v>61</v>
      </c>
      <c r="E77" s="73">
        <f>C77</f>
        <v>42096</v>
      </c>
      <c r="F77" s="76" t="s">
        <v>100</v>
      </c>
      <c r="G77" s="192" t="s">
        <v>423</v>
      </c>
      <c r="H77" s="90" t="s">
        <v>422</v>
      </c>
      <c r="I77" s="74">
        <v>8170000</v>
      </c>
      <c r="J77" s="75" t="s">
        <v>560</v>
      </c>
      <c r="K77" s="75" t="s">
        <v>142</v>
      </c>
      <c r="L77" s="102" t="str">
        <f>IF(AND('331-CT'!$E$7=TH!H77,OR(J77="331",K77="331")),"x","")</f>
        <v/>
      </c>
      <c r="M77" s="102" t="str">
        <f>IF(AND($B77&gt;='1111'!$N$10,$B77&lt;='1111'!$O$10,OR($J77=$M$7,$K77=$M$7)),"x","")</f>
        <v/>
      </c>
      <c r="N77" s="102" t="str">
        <f>IF(AND($J77=$M$7,$B77&lt;'1111'!$N$10),"x","")</f>
        <v/>
      </c>
      <c r="O77" s="102" t="str">
        <f>IF(AND($K77=$M$7,$B77&lt;'1111'!$N$10),"x","")</f>
        <v>x</v>
      </c>
      <c r="P77" s="102" t="str">
        <f>IF(AND($B77&gt;='1121'!$N$9,$B77&lt;='1121'!$O$9,OR($J77=$P$7,$K77=$P$7)),"x","")</f>
        <v/>
      </c>
      <c r="Q77" s="102" t="str">
        <f>IF(AND($J77=$P$7,$B77&lt;'1121'!$N$9),"x","")</f>
        <v/>
      </c>
      <c r="R77" s="102" t="str">
        <f>IF(AND($K77=$P$7,$B77&lt;'1121'!$N$9),"x","")</f>
        <v/>
      </c>
      <c r="S77" s="102" t="str">
        <f>IF(AND($B77&gt;='1331'!$I$9,$B77&lt;='1331'!$J$9,OR($J77=$S$7,$K77=$S$7)),"x","")</f>
        <v/>
      </c>
      <c r="T77" s="102" t="str">
        <f>IF(AND($J77=$S$7,$B77&lt;'1331'!$I$9),"x","")</f>
        <v/>
      </c>
      <c r="U77" s="102" t="str">
        <f>IF(AND($K77=$S$7,$B77&lt;'1331'!$I$9),"x","")</f>
        <v/>
      </c>
      <c r="V77" s="102" t="str">
        <f>IF(AND('3411-CT'!$E$9=TH!H77,OR(TH!J77=TH!$V$7,K77=TH!$V$7)),"x","")</f>
        <v/>
      </c>
      <c r="W77" s="102" t="str">
        <f>IF(OR(TH!J77=TH!$W$7,K77=TH!$W$7),"x","")</f>
        <v/>
      </c>
      <c r="X77" s="102" t="str">
        <f t="shared" si="3"/>
        <v>2</v>
      </c>
    </row>
    <row r="78" spans="1:24" s="87" customFormat="1">
      <c r="A78" s="182" t="str">
        <f>IF(B78&lt;&gt;"",IF(AND(B78&gt;=_TM1,B78&lt;=_TM2,OR(TH!J78="1111",TH!K78="1111")),TH!D78,""),"")</f>
        <v/>
      </c>
      <c r="B78" s="72">
        <f t="shared" si="2"/>
        <v>4</v>
      </c>
      <c r="C78" s="73">
        <v>42096</v>
      </c>
      <c r="D78" s="73" t="s">
        <v>61</v>
      </c>
      <c r="E78" s="73">
        <f>C78</f>
        <v>42096</v>
      </c>
      <c r="F78" s="76" t="s">
        <v>101</v>
      </c>
      <c r="G78" s="192" t="s">
        <v>423</v>
      </c>
      <c r="H78" s="90" t="s">
        <v>422</v>
      </c>
      <c r="I78" s="74">
        <v>817000</v>
      </c>
      <c r="J78" s="75" t="s">
        <v>10</v>
      </c>
      <c r="K78" s="75" t="s">
        <v>142</v>
      </c>
      <c r="L78" s="102" t="str">
        <f>IF(AND('331-CT'!$E$7=TH!H78,OR(J78="331",K78="331")),"x","")</f>
        <v/>
      </c>
      <c r="M78" s="102" t="str">
        <f>IF(AND($B78&gt;='1111'!$N$10,$B78&lt;='1111'!$O$10,OR($J78=$M$7,$K78=$M$7)),"x","")</f>
        <v/>
      </c>
      <c r="N78" s="102" t="str">
        <f>IF(AND($J78=$M$7,$B78&lt;'1111'!$N$10),"x","")</f>
        <v/>
      </c>
      <c r="O78" s="102" t="str">
        <f>IF(AND($K78=$M$7,$B78&lt;'1111'!$N$10),"x","")</f>
        <v>x</v>
      </c>
      <c r="P78" s="102" t="str">
        <f>IF(AND($B78&gt;='1121'!$N$9,$B78&lt;='1121'!$O$9,OR($J78=$P$7,$K78=$P$7)),"x","")</f>
        <v/>
      </c>
      <c r="Q78" s="102" t="str">
        <f>IF(AND($J78=$P$7,$B78&lt;'1121'!$N$9),"x","")</f>
        <v/>
      </c>
      <c r="R78" s="102" t="str">
        <f>IF(AND($K78=$P$7,$B78&lt;'1121'!$N$9),"x","")</f>
        <v/>
      </c>
      <c r="S78" s="102" t="str">
        <f>IF(AND($B78&gt;='1331'!$I$9,$B78&lt;='1331'!$J$9,OR($J78=$S$7,$K78=$S$7)),"x","")</f>
        <v/>
      </c>
      <c r="T78" s="102" t="str">
        <f>IF(AND($J78=$S$7,$B78&lt;'1331'!$I$9),"x","")</f>
        <v>x</v>
      </c>
      <c r="U78" s="102" t="str">
        <f>IF(AND($K78=$S$7,$B78&lt;'1331'!$I$9),"x","")</f>
        <v/>
      </c>
      <c r="V78" s="102" t="str">
        <f>IF(AND('3411-CT'!$E$9=TH!H78,OR(TH!J78=TH!$V$7,K78=TH!$V$7)),"x","")</f>
        <v/>
      </c>
      <c r="W78" s="102" t="str">
        <f>IF(OR(TH!J78=TH!$W$7,K78=TH!$W$7),"x","")</f>
        <v/>
      </c>
      <c r="X78" s="102" t="str">
        <f t="shared" si="3"/>
        <v>2</v>
      </c>
    </row>
    <row r="79" spans="1:24" s="87" customFormat="1">
      <c r="A79" s="182" t="str">
        <f>IF(B79&lt;&gt;"",IF(AND(B79&gt;=_TM1,B79&lt;=_TM2,OR(TH!J79="1111",TH!K79="1111")),TH!D79,""),"")</f>
        <v/>
      </c>
      <c r="B79" s="72">
        <f t="shared" ref="B79:B142" si="4">IF(C79&lt;&gt;"",MONTH(C79),"")</f>
        <v>4</v>
      </c>
      <c r="C79" s="73">
        <v>42100</v>
      </c>
      <c r="D79" s="73" t="s">
        <v>62</v>
      </c>
      <c r="E79" s="73">
        <f>C79</f>
        <v>42100</v>
      </c>
      <c r="F79" s="76" t="s">
        <v>102</v>
      </c>
      <c r="G79" s="192" t="s">
        <v>424</v>
      </c>
      <c r="H79" s="90" t="s">
        <v>426</v>
      </c>
      <c r="I79" s="74">
        <v>17726430</v>
      </c>
      <c r="J79" s="75" t="s">
        <v>560</v>
      </c>
      <c r="K79" s="75" t="s">
        <v>142</v>
      </c>
      <c r="L79" s="102" t="str">
        <f>IF(AND('331-CT'!$E$7=TH!H79,OR(J79="331",K79="331")),"x","")</f>
        <v/>
      </c>
      <c r="M79" s="102" t="str">
        <f>IF(AND($B79&gt;='1111'!$N$10,$B79&lt;='1111'!$O$10,OR($J79=$M$7,$K79=$M$7)),"x","")</f>
        <v/>
      </c>
      <c r="N79" s="102" t="str">
        <f>IF(AND($J79=$M$7,$B79&lt;'1111'!$N$10),"x","")</f>
        <v/>
      </c>
      <c r="O79" s="102" t="str">
        <f>IF(AND($K79=$M$7,$B79&lt;'1111'!$N$10),"x","")</f>
        <v>x</v>
      </c>
      <c r="P79" s="102" t="str">
        <f>IF(AND($B79&gt;='1121'!$N$9,$B79&lt;='1121'!$O$9,OR($J79=$P$7,$K79=$P$7)),"x","")</f>
        <v/>
      </c>
      <c r="Q79" s="102" t="str">
        <f>IF(AND($J79=$P$7,$B79&lt;'1121'!$N$9),"x","")</f>
        <v/>
      </c>
      <c r="R79" s="102" t="str">
        <f>IF(AND($K79=$P$7,$B79&lt;'1121'!$N$9),"x","")</f>
        <v/>
      </c>
      <c r="S79" s="102" t="str">
        <f>IF(AND($B79&gt;='1331'!$I$9,$B79&lt;='1331'!$J$9,OR($J79=$S$7,$K79=$S$7)),"x","")</f>
        <v/>
      </c>
      <c r="T79" s="102" t="str">
        <f>IF(AND($J79=$S$7,$B79&lt;'1331'!$I$9),"x","")</f>
        <v/>
      </c>
      <c r="U79" s="102" t="str">
        <f>IF(AND($K79=$S$7,$B79&lt;'1331'!$I$9),"x","")</f>
        <v/>
      </c>
      <c r="V79" s="102" t="str">
        <f>IF(AND('3411-CT'!$E$9=TH!H79,OR(TH!J79=TH!$V$7,K79=TH!$V$7)),"x","")</f>
        <v/>
      </c>
      <c r="W79" s="102" t="str">
        <f>IF(OR(TH!J79=TH!$W$7,K79=TH!$W$7),"x","")</f>
        <v/>
      </c>
      <c r="X79" s="102" t="str">
        <f t="shared" si="3"/>
        <v>2</v>
      </c>
    </row>
    <row r="80" spans="1:24" s="87" customFormat="1">
      <c r="A80" s="182" t="str">
        <f>IF(B80&lt;&gt;"",IF(AND(B80&gt;=_TM1,B80&lt;=_TM2,OR(TH!J80="1111",TH!K80="1111")),TH!D80,""),"")</f>
        <v/>
      </c>
      <c r="B80" s="72">
        <f t="shared" si="4"/>
        <v>4</v>
      </c>
      <c r="C80" s="73">
        <v>42100</v>
      </c>
      <c r="D80" s="73" t="s">
        <v>62</v>
      </c>
      <c r="E80" s="73">
        <f>C80</f>
        <v>42100</v>
      </c>
      <c r="F80" s="76" t="s">
        <v>103</v>
      </c>
      <c r="G80" s="192" t="s">
        <v>424</v>
      </c>
      <c r="H80" s="90" t="s">
        <v>426</v>
      </c>
      <c r="I80" s="74">
        <v>1772643</v>
      </c>
      <c r="J80" s="75" t="s">
        <v>10</v>
      </c>
      <c r="K80" s="75" t="s">
        <v>142</v>
      </c>
      <c r="L80" s="102" t="str">
        <f>IF(AND('331-CT'!$E$7=TH!H80,OR(J80="331",K80="331")),"x","")</f>
        <v/>
      </c>
      <c r="M80" s="102" t="str">
        <f>IF(AND($B80&gt;='1111'!$N$10,$B80&lt;='1111'!$O$10,OR($J80=$M$7,$K80=$M$7)),"x","")</f>
        <v/>
      </c>
      <c r="N80" s="102" t="str">
        <f>IF(AND($J80=$M$7,$B80&lt;'1111'!$N$10),"x","")</f>
        <v/>
      </c>
      <c r="O80" s="102" t="str">
        <f>IF(AND($K80=$M$7,$B80&lt;'1111'!$N$10),"x","")</f>
        <v>x</v>
      </c>
      <c r="P80" s="102" t="str">
        <f>IF(AND($B80&gt;='1121'!$N$9,$B80&lt;='1121'!$O$9,OR($J80=$P$7,$K80=$P$7)),"x","")</f>
        <v/>
      </c>
      <c r="Q80" s="102" t="str">
        <f>IF(AND($J80=$P$7,$B80&lt;'1121'!$N$9),"x","")</f>
        <v/>
      </c>
      <c r="R80" s="102" t="str">
        <f>IF(AND($K80=$P$7,$B80&lt;'1121'!$N$9),"x","")</f>
        <v/>
      </c>
      <c r="S80" s="102" t="str">
        <f>IF(AND($B80&gt;='1331'!$I$9,$B80&lt;='1331'!$J$9,OR($J80=$S$7,$K80=$S$7)),"x","")</f>
        <v/>
      </c>
      <c r="T80" s="102" t="str">
        <f>IF(AND($J80=$S$7,$B80&lt;'1331'!$I$9),"x","")</f>
        <v>x</v>
      </c>
      <c r="U80" s="102" t="str">
        <f>IF(AND($K80=$S$7,$B80&lt;'1331'!$I$9),"x","")</f>
        <v/>
      </c>
      <c r="V80" s="102" t="str">
        <f>IF(AND('3411-CT'!$E$9=TH!H80,OR(TH!J80=TH!$V$7,K80=TH!$V$7)),"x","")</f>
        <v/>
      </c>
      <c r="W80" s="102" t="str">
        <f>IF(OR(TH!J80=TH!$W$7,K80=TH!$W$7),"x","")</f>
        <v/>
      </c>
      <c r="X80" s="102" t="str">
        <f t="shared" si="3"/>
        <v>2</v>
      </c>
    </row>
    <row r="81" spans="1:24" s="87" customFormat="1">
      <c r="A81" s="182" t="str">
        <f>IF(B81&lt;&gt;"",IF(AND(B81&gt;=_TM1,B81&lt;=_TM2,OR(TH!J81="1111",TH!K81="1111")),TH!D81,""),"")</f>
        <v/>
      </c>
      <c r="B81" s="72">
        <f t="shared" si="4"/>
        <v>4</v>
      </c>
      <c r="C81" s="85">
        <f>E81</f>
        <v>42103</v>
      </c>
      <c r="D81" s="73" t="s">
        <v>8</v>
      </c>
      <c r="E81" s="73">
        <v>42103</v>
      </c>
      <c r="F81" s="76" t="s">
        <v>114</v>
      </c>
      <c r="G81" s="189"/>
      <c r="H81" s="90" t="s">
        <v>95</v>
      </c>
      <c r="I81" s="74">
        <v>195195000</v>
      </c>
      <c r="J81" s="77" t="s">
        <v>9</v>
      </c>
      <c r="K81" s="75" t="s">
        <v>35</v>
      </c>
      <c r="L81" s="102" t="str">
        <f>IF(AND('331-CT'!$E$7=TH!H81,OR(J81="331",K81="331")),"x","")</f>
        <v/>
      </c>
      <c r="M81" s="102" t="str">
        <f>IF(AND($B81&gt;='1111'!$N$10,$B81&lt;='1111'!$O$10,OR($J81=$M$7,$K81=$M$7)),"x","")</f>
        <v/>
      </c>
      <c r="N81" s="102" t="str">
        <f>IF(AND($J81=$M$7,$B81&lt;'1111'!$N$10),"x","")</f>
        <v/>
      </c>
      <c r="O81" s="102" t="str">
        <f>IF(AND($K81=$M$7,$B81&lt;'1111'!$N$10),"x","")</f>
        <v/>
      </c>
      <c r="P81" s="102" t="str">
        <f>IF(AND($B81&gt;='1121'!$N$9,$B81&lt;='1121'!$O$9,OR($J81=$P$7,$K81=$P$7)),"x","")</f>
        <v/>
      </c>
      <c r="Q81" s="102" t="str">
        <f>IF(AND($J81=$P$7,$B81&lt;'1121'!$N$9),"x","")</f>
        <v/>
      </c>
      <c r="R81" s="102" t="str">
        <f>IF(AND($K81=$P$7,$B81&lt;'1121'!$N$9),"x","")</f>
        <v>x</v>
      </c>
      <c r="S81" s="102" t="str">
        <f>IF(AND($B81&gt;='1331'!$I$9,$B81&lt;='1331'!$J$9,OR($J81=$S$7,$K81=$S$7)),"x","")</f>
        <v/>
      </c>
      <c r="T81" s="102" t="str">
        <f>IF(AND($J81=$S$7,$B81&lt;'1331'!$I$9),"x","")</f>
        <v/>
      </c>
      <c r="U81" s="102" t="str">
        <f>IF(AND($K81=$S$7,$B81&lt;'1331'!$I$9),"x","")</f>
        <v/>
      </c>
      <c r="V81" s="102" t="str">
        <f>IF(AND('3411-CT'!$E$9=TH!H81,OR(TH!J81=TH!$V$7,K81=TH!$V$7)),"x","")</f>
        <v/>
      </c>
      <c r="W81" s="102" t="str">
        <f>IF(OR(TH!J81=TH!$W$7,K81=TH!$W$7),"x","")</f>
        <v/>
      </c>
      <c r="X81" s="102" t="str">
        <f t="shared" si="3"/>
        <v>2</v>
      </c>
    </row>
    <row r="82" spans="1:24" s="87" customFormat="1">
      <c r="A82" s="182" t="str">
        <f>IF(B82&lt;&gt;"",IF(AND(B82&gt;=_TM1,B82&lt;=_TM2,OR(TH!J82="1111",TH!K82="1111")),TH!D82,""),"")</f>
        <v/>
      </c>
      <c r="B82" s="72">
        <f t="shared" si="4"/>
        <v>4</v>
      </c>
      <c r="C82" s="73">
        <v>42103</v>
      </c>
      <c r="D82" s="73" t="s">
        <v>8</v>
      </c>
      <c r="E82" s="73">
        <v>42103</v>
      </c>
      <c r="F82" s="76" t="s">
        <v>22</v>
      </c>
      <c r="G82" s="189"/>
      <c r="H82" s="90"/>
      <c r="I82" s="74">
        <v>58559</v>
      </c>
      <c r="J82" s="75" t="s">
        <v>181</v>
      </c>
      <c r="K82" s="75" t="s">
        <v>35</v>
      </c>
      <c r="L82" s="102" t="str">
        <f>IF(AND('331-CT'!$E$7=TH!H82,OR(J82="331",K82="331")),"x","")</f>
        <v/>
      </c>
      <c r="M82" s="102" t="str">
        <f>IF(AND($B82&gt;='1111'!$N$10,$B82&lt;='1111'!$O$10,OR($J82=$M$7,$K82=$M$7)),"x","")</f>
        <v/>
      </c>
      <c r="N82" s="102" t="str">
        <f>IF(AND($J82=$M$7,$B82&lt;'1111'!$N$10),"x","")</f>
        <v/>
      </c>
      <c r="O82" s="102" t="str">
        <f>IF(AND($K82=$M$7,$B82&lt;'1111'!$N$10),"x","")</f>
        <v/>
      </c>
      <c r="P82" s="102" t="str">
        <f>IF(AND($B82&gt;='1121'!$N$9,$B82&lt;='1121'!$O$9,OR($J82=$P$7,$K82=$P$7)),"x","")</f>
        <v/>
      </c>
      <c r="Q82" s="102" t="str">
        <f>IF(AND($J82=$P$7,$B82&lt;'1121'!$N$9),"x","")</f>
        <v/>
      </c>
      <c r="R82" s="102" t="str">
        <f>IF(AND($K82=$P$7,$B82&lt;'1121'!$N$9),"x","")</f>
        <v>x</v>
      </c>
      <c r="S82" s="102" t="str">
        <f>IF(AND($B82&gt;='1331'!$I$9,$B82&lt;='1331'!$J$9,OR($J82=$S$7,$K82=$S$7)),"x","")</f>
        <v/>
      </c>
      <c r="T82" s="102" t="str">
        <f>IF(AND($J82=$S$7,$B82&lt;'1331'!$I$9),"x","")</f>
        <v/>
      </c>
      <c r="U82" s="102" t="str">
        <f>IF(AND($K82=$S$7,$B82&lt;'1331'!$I$9),"x","")</f>
        <v/>
      </c>
      <c r="V82" s="102" t="str">
        <f>IF(AND('3411-CT'!$E$9=TH!H82,OR(TH!J82=TH!$V$7,K82=TH!$V$7)),"x","")</f>
        <v/>
      </c>
      <c r="W82" s="102" t="str">
        <f>IF(OR(TH!J82=TH!$W$7,K82=TH!$W$7),"x","")</f>
        <v/>
      </c>
      <c r="X82" s="102" t="str">
        <f t="shared" ref="X82:X145" si="5">IF(AND(1&lt;=$B82,$B82&lt;=3),"1",IF(AND(4&lt;=$B82,$B82&lt;=6),"2",IF(AND(7&lt;=$B82,$B82&lt;=9),"3",IF(AND(10&lt;=$B82,$B82&lt;=12),"4",""))))</f>
        <v>2</v>
      </c>
    </row>
    <row r="83" spans="1:24" s="87" customFormat="1">
      <c r="A83" s="182" t="str">
        <f>IF(B83&lt;&gt;"",IF(AND(B83&gt;=_TM1,B83&lt;=_TM2,OR(TH!J83="1111",TH!K83="1111")),TH!D83,""),"")</f>
        <v/>
      </c>
      <c r="B83" s="72">
        <f t="shared" si="4"/>
        <v>4</v>
      </c>
      <c r="C83" s="73">
        <v>42103</v>
      </c>
      <c r="D83" s="73" t="s">
        <v>8</v>
      </c>
      <c r="E83" s="73">
        <v>42103</v>
      </c>
      <c r="F83" s="76" t="s">
        <v>23</v>
      </c>
      <c r="G83" s="189"/>
      <c r="H83" s="90"/>
      <c r="I83" s="74">
        <v>5856</v>
      </c>
      <c r="J83" s="75" t="s">
        <v>10</v>
      </c>
      <c r="K83" s="75" t="s">
        <v>35</v>
      </c>
      <c r="L83" s="102" t="str">
        <f>IF(AND('331-CT'!$E$7=TH!H83,OR(J83="331",K83="331")),"x","")</f>
        <v/>
      </c>
      <c r="M83" s="102" t="str">
        <f>IF(AND($B83&gt;='1111'!$N$10,$B83&lt;='1111'!$O$10,OR($J83=$M$7,$K83=$M$7)),"x","")</f>
        <v/>
      </c>
      <c r="N83" s="102" t="str">
        <f>IF(AND($J83=$M$7,$B83&lt;'1111'!$N$10),"x","")</f>
        <v/>
      </c>
      <c r="O83" s="102" t="str">
        <f>IF(AND($K83=$M$7,$B83&lt;'1111'!$N$10),"x","")</f>
        <v/>
      </c>
      <c r="P83" s="102" t="str">
        <f>IF(AND($B83&gt;='1121'!$N$9,$B83&lt;='1121'!$O$9,OR($J83=$P$7,$K83=$P$7)),"x","")</f>
        <v/>
      </c>
      <c r="Q83" s="102" t="str">
        <f>IF(AND($J83=$P$7,$B83&lt;'1121'!$N$9),"x","")</f>
        <v/>
      </c>
      <c r="R83" s="102" t="str">
        <f>IF(AND($K83=$P$7,$B83&lt;'1121'!$N$9),"x","")</f>
        <v>x</v>
      </c>
      <c r="S83" s="102" t="str">
        <f>IF(AND($B83&gt;='1331'!$I$9,$B83&lt;='1331'!$J$9,OR($J83=$S$7,$K83=$S$7)),"x","")</f>
        <v/>
      </c>
      <c r="T83" s="102" t="str">
        <f>IF(AND($J83=$S$7,$B83&lt;'1331'!$I$9),"x","")</f>
        <v>x</v>
      </c>
      <c r="U83" s="102" t="str">
        <f>IF(AND($K83=$S$7,$B83&lt;'1331'!$I$9),"x","")</f>
        <v/>
      </c>
      <c r="V83" s="102" t="str">
        <f>IF(AND('3411-CT'!$E$9=TH!H83,OR(TH!J83=TH!$V$7,K83=TH!$V$7)),"x","")</f>
        <v/>
      </c>
      <c r="W83" s="102" t="str">
        <f>IF(OR(TH!J83=TH!$W$7,K83=TH!$W$7),"x","")</f>
        <v/>
      </c>
      <c r="X83" s="102" t="str">
        <f t="shared" si="5"/>
        <v>2</v>
      </c>
    </row>
    <row r="84" spans="1:24" s="87" customFormat="1">
      <c r="A84" s="182" t="str">
        <f>IF(B84&lt;&gt;"",IF(AND(B84&gt;=_TM1,B84&lt;=_TM2,OR(TH!J84="1111",TH!K84="1111")),TH!D84,""),"")</f>
        <v/>
      </c>
      <c r="B84" s="72">
        <f t="shared" si="4"/>
        <v>4</v>
      </c>
      <c r="C84" s="73">
        <v>42110</v>
      </c>
      <c r="D84" s="73" t="s">
        <v>45</v>
      </c>
      <c r="E84" s="73">
        <f>C84</f>
        <v>42110</v>
      </c>
      <c r="F84" s="76" t="s">
        <v>102</v>
      </c>
      <c r="G84" s="192" t="s">
        <v>425</v>
      </c>
      <c r="H84" s="90" t="s">
        <v>426</v>
      </c>
      <c r="I84" s="74">
        <v>17424628</v>
      </c>
      <c r="J84" s="75" t="s">
        <v>560</v>
      </c>
      <c r="K84" s="75" t="s">
        <v>142</v>
      </c>
      <c r="L84" s="102" t="str">
        <f>IF(AND('331-CT'!$E$7=TH!H84,OR(J84="331",K84="331")),"x","")</f>
        <v/>
      </c>
      <c r="M84" s="102" t="str">
        <f>IF(AND($B84&gt;='1111'!$N$10,$B84&lt;='1111'!$O$10,OR($J84=$M$7,$K84=$M$7)),"x","")</f>
        <v/>
      </c>
      <c r="N84" s="102" t="str">
        <f>IF(AND($J84=$M$7,$B84&lt;'1111'!$N$10),"x","")</f>
        <v/>
      </c>
      <c r="O84" s="102" t="str">
        <f>IF(AND($K84=$M$7,$B84&lt;'1111'!$N$10),"x","")</f>
        <v>x</v>
      </c>
      <c r="P84" s="102" t="str">
        <f>IF(AND($B84&gt;='1121'!$N$9,$B84&lt;='1121'!$O$9,OR($J84=$P$7,$K84=$P$7)),"x","")</f>
        <v/>
      </c>
      <c r="Q84" s="102" t="str">
        <f>IF(AND($J84=$P$7,$B84&lt;'1121'!$N$9),"x","")</f>
        <v/>
      </c>
      <c r="R84" s="102" t="str">
        <f>IF(AND($K84=$P$7,$B84&lt;'1121'!$N$9),"x","")</f>
        <v/>
      </c>
      <c r="S84" s="102" t="str">
        <f>IF(AND($B84&gt;='1331'!$I$9,$B84&lt;='1331'!$J$9,OR($J84=$S$7,$K84=$S$7)),"x","")</f>
        <v/>
      </c>
      <c r="T84" s="102" t="str">
        <f>IF(AND($J84=$S$7,$B84&lt;'1331'!$I$9),"x","")</f>
        <v/>
      </c>
      <c r="U84" s="102" t="str">
        <f>IF(AND($K84=$S$7,$B84&lt;'1331'!$I$9),"x","")</f>
        <v/>
      </c>
      <c r="V84" s="102" t="str">
        <f>IF(AND('3411-CT'!$E$9=TH!H84,OR(TH!J84=TH!$V$7,K84=TH!$V$7)),"x","")</f>
        <v/>
      </c>
      <c r="W84" s="102" t="str">
        <f>IF(OR(TH!J84=TH!$W$7,K84=TH!$W$7),"x","")</f>
        <v/>
      </c>
      <c r="X84" s="102" t="str">
        <f t="shared" si="5"/>
        <v>2</v>
      </c>
    </row>
    <row r="85" spans="1:24" s="87" customFormat="1">
      <c r="A85" s="182" t="str">
        <f>IF(B85&lt;&gt;"",IF(AND(B85&gt;=_TM1,B85&lt;=_TM2,OR(TH!J85="1111",TH!K85="1111")),TH!D85,""),"")</f>
        <v/>
      </c>
      <c r="B85" s="72">
        <f t="shared" si="4"/>
        <v>4</v>
      </c>
      <c r="C85" s="73">
        <v>42110</v>
      </c>
      <c r="D85" s="73" t="s">
        <v>45</v>
      </c>
      <c r="E85" s="73">
        <f>C85</f>
        <v>42110</v>
      </c>
      <c r="F85" s="76" t="s">
        <v>103</v>
      </c>
      <c r="G85" s="192" t="s">
        <v>425</v>
      </c>
      <c r="H85" s="90" t="s">
        <v>426</v>
      </c>
      <c r="I85" s="74">
        <v>1742463</v>
      </c>
      <c r="J85" s="75" t="s">
        <v>10</v>
      </c>
      <c r="K85" s="75" t="s">
        <v>142</v>
      </c>
      <c r="L85" s="102" t="str">
        <f>IF(AND('331-CT'!$E$7=TH!H85,OR(J85="331",K85="331")),"x","")</f>
        <v/>
      </c>
      <c r="M85" s="102" t="str">
        <f>IF(AND($B85&gt;='1111'!$N$10,$B85&lt;='1111'!$O$10,OR($J85=$M$7,$K85=$M$7)),"x","")</f>
        <v/>
      </c>
      <c r="N85" s="102" t="str">
        <f>IF(AND($J85=$M$7,$B85&lt;'1111'!$N$10),"x","")</f>
        <v/>
      </c>
      <c r="O85" s="102" t="str">
        <f>IF(AND($K85=$M$7,$B85&lt;'1111'!$N$10),"x","")</f>
        <v>x</v>
      </c>
      <c r="P85" s="102" t="str">
        <f>IF(AND($B85&gt;='1121'!$N$9,$B85&lt;='1121'!$O$9,OR($J85=$P$7,$K85=$P$7)),"x","")</f>
        <v/>
      </c>
      <c r="Q85" s="102" t="str">
        <f>IF(AND($J85=$P$7,$B85&lt;'1121'!$N$9),"x","")</f>
        <v/>
      </c>
      <c r="R85" s="102" t="str">
        <f>IF(AND($K85=$P$7,$B85&lt;'1121'!$N$9),"x","")</f>
        <v/>
      </c>
      <c r="S85" s="102" t="str">
        <f>IF(AND($B85&gt;='1331'!$I$9,$B85&lt;='1331'!$J$9,OR($J85=$S$7,$K85=$S$7)),"x","")</f>
        <v/>
      </c>
      <c r="T85" s="102" t="str">
        <f>IF(AND($J85=$S$7,$B85&lt;'1331'!$I$9),"x","")</f>
        <v>x</v>
      </c>
      <c r="U85" s="102" t="str">
        <f>IF(AND($K85=$S$7,$B85&lt;'1331'!$I$9),"x","")</f>
        <v/>
      </c>
      <c r="V85" s="102" t="str">
        <f>IF(AND('3411-CT'!$E$9=TH!H85,OR(TH!J85=TH!$V$7,K85=TH!$V$7)),"x","")</f>
        <v/>
      </c>
      <c r="W85" s="102" t="str">
        <f>IF(OR(TH!J85=TH!$W$7,K85=TH!$W$7),"x","")</f>
        <v/>
      </c>
      <c r="X85" s="102" t="str">
        <f t="shared" si="5"/>
        <v>2</v>
      </c>
    </row>
    <row r="86" spans="1:24" s="87" customFormat="1">
      <c r="A86" s="182" t="str">
        <f>IF(B86&lt;&gt;"",IF(AND(B86&gt;=_TM1,B86&lt;=_TM2,OR(TH!J86="1111",TH!K86="1111")),TH!D86,""),"")</f>
        <v/>
      </c>
      <c r="B86" s="72">
        <f t="shared" si="4"/>
        <v>4</v>
      </c>
      <c r="C86" s="73">
        <v>42114</v>
      </c>
      <c r="D86" s="73" t="s">
        <v>8</v>
      </c>
      <c r="E86" s="73">
        <v>42114</v>
      </c>
      <c r="F86" s="76" t="s">
        <v>78</v>
      </c>
      <c r="G86" s="189"/>
      <c r="H86" s="90" t="s">
        <v>250</v>
      </c>
      <c r="I86" s="74">
        <v>8180556</v>
      </c>
      <c r="J86" s="75" t="s">
        <v>179</v>
      </c>
      <c r="K86" s="75" t="s">
        <v>35</v>
      </c>
      <c r="L86" s="102" t="str">
        <f>IF(AND('331-CT'!$E$7=TH!H86,OR(J86="331",K86="331")),"x","")</f>
        <v/>
      </c>
      <c r="M86" s="102" t="str">
        <f>IF(AND($B86&gt;='1111'!$N$10,$B86&lt;='1111'!$O$10,OR($J86=$M$7,$K86=$M$7)),"x","")</f>
        <v/>
      </c>
      <c r="N86" s="102" t="str">
        <f>IF(AND($J86=$M$7,$B86&lt;'1111'!$N$10),"x","")</f>
        <v/>
      </c>
      <c r="O86" s="102" t="str">
        <f>IF(AND($K86=$M$7,$B86&lt;'1111'!$N$10),"x","")</f>
        <v/>
      </c>
      <c r="P86" s="102" t="str">
        <f>IF(AND($B86&gt;='1121'!$N$9,$B86&lt;='1121'!$O$9,OR($J86=$P$7,$K86=$P$7)),"x","")</f>
        <v/>
      </c>
      <c r="Q86" s="102" t="str">
        <f>IF(AND($J86=$P$7,$B86&lt;'1121'!$N$9),"x","")</f>
        <v/>
      </c>
      <c r="R86" s="102" t="str">
        <f>IF(AND($K86=$P$7,$B86&lt;'1121'!$N$9),"x","")</f>
        <v>x</v>
      </c>
      <c r="S86" s="102" t="str">
        <f>IF(AND($B86&gt;='1331'!$I$9,$B86&lt;='1331'!$J$9,OR($J86=$S$7,$K86=$S$7)),"x","")</f>
        <v/>
      </c>
      <c r="T86" s="102" t="str">
        <f>IF(AND($J86=$S$7,$B86&lt;'1331'!$I$9),"x","")</f>
        <v/>
      </c>
      <c r="U86" s="102" t="str">
        <f>IF(AND($K86=$S$7,$B86&lt;'1331'!$I$9),"x","")</f>
        <v/>
      </c>
      <c r="V86" s="102" t="str">
        <f>IF(AND('3411-CT'!$E$9=TH!H86,OR(TH!J86=TH!$V$7,K86=TH!$V$7)),"x","")</f>
        <v/>
      </c>
      <c r="W86" s="102" t="str">
        <f>IF(OR(TH!J86=TH!$W$7,K86=TH!$W$7),"x","")</f>
        <v/>
      </c>
      <c r="X86" s="102" t="str">
        <f t="shared" si="5"/>
        <v>2</v>
      </c>
    </row>
    <row r="87" spans="1:24" s="103" customFormat="1">
      <c r="A87" s="182" t="str">
        <f>IF(B87&lt;&gt;"",IF(AND(B87&gt;=_TM1,B87&lt;=_TM2,OR(TH!J87="1111",TH!K87="1111")),TH!D87,""),"")</f>
        <v/>
      </c>
      <c r="B87" s="72">
        <f t="shared" si="4"/>
        <v>4</v>
      </c>
      <c r="C87" s="73">
        <v>42114</v>
      </c>
      <c r="D87" s="73" t="s">
        <v>8</v>
      </c>
      <c r="E87" s="73">
        <v>42114</v>
      </c>
      <c r="F87" s="76" t="s">
        <v>86</v>
      </c>
      <c r="G87" s="189"/>
      <c r="H87" s="90" t="s">
        <v>251</v>
      </c>
      <c r="I87" s="74">
        <v>16361111</v>
      </c>
      <c r="J87" s="75" t="s">
        <v>179</v>
      </c>
      <c r="K87" s="75" t="s">
        <v>35</v>
      </c>
      <c r="L87" s="102" t="str">
        <f>IF(AND('331-CT'!$E$7=TH!H87,OR(J87="331",K87="331")),"x","")</f>
        <v/>
      </c>
      <c r="M87" s="102" t="str">
        <f>IF(AND($B87&gt;='1111'!$N$10,$B87&lt;='1111'!$O$10,OR($J87=$M$7,$K87=$M$7)),"x","")</f>
        <v/>
      </c>
      <c r="N87" s="102" t="str">
        <f>IF(AND($J87=$M$7,$B87&lt;'1111'!$N$10),"x","")</f>
        <v/>
      </c>
      <c r="O87" s="102" t="str">
        <f>IF(AND($K87=$M$7,$B87&lt;'1111'!$N$10),"x","")</f>
        <v/>
      </c>
      <c r="P87" s="102" t="str">
        <f>IF(AND($B87&gt;='1121'!$N$9,$B87&lt;='1121'!$O$9,OR($J87=$P$7,$K87=$P$7)),"x","")</f>
        <v/>
      </c>
      <c r="Q87" s="102" t="str">
        <f>IF(AND($J87=$P$7,$B87&lt;'1121'!$N$9),"x","")</f>
        <v/>
      </c>
      <c r="R87" s="102" t="str">
        <f>IF(AND($K87=$P$7,$B87&lt;'1121'!$N$9),"x","")</f>
        <v>x</v>
      </c>
      <c r="S87" s="102" t="str">
        <f>IF(AND($B87&gt;='1331'!$I$9,$B87&lt;='1331'!$J$9,OR($J87=$S$7,$K87=$S$7)),"x","")</f>
        <v/>
      </c>
      <c r="T87" s="102" t="str">
        <f>IF(AND($J87=$S$7,$B87&lt;'1331'!$I$9),"x","")</f>
        <v/>
      </c>
      <c r="U87" s="102" t="str">
        <f>IF(AND($K87=$S$7,$B87&lt;'1331'!$I$9),"x","")</f>
        <v/>
      </c>
      <c r="V87" s="102" t="str">
        <f>IF(AND('3411-CT'!$E$9=TH!H87,OR(TH!J87=TH!$V$7,K87=TH!$V$7)),"x","")</f>
        <v/>
      </c>
      <c r="W87" s="102" t="str">
        <f>IF(OR(TH!J87=TH!$W$7,K87=TH!$W$7),"x","")</f>
        <v/>
      </c>
      <c r="X87" s="102" t="str">
        <f t="shared" si="5"/>
        <v>2</v>
      </c>
    </row>
    <row r="88" spans="1:24" s="103" customFormat="1">
      <c r="A88" s="182" t="str">
        <f>IF(B88&lt;&gt;"",IF(AND(B88&gt;=_TM1,B88&lt;=_TM2,OR(TH!J88="1111",TH!K88="1111")),TH!D88,""),"")</f>
        <v/>
      </c>
      <c r="B88" s="72">
        <f t="shared" si="4"/>
        <v>4</v>
      </c>
      <c r="C88" s="73">
        <v>42114</v>
      </c>
      <c r="D88" s="73" t="s">
        <v>8</v>
      </c>
      <c r="E88" s="73">
        <v>42114</v>
      </c>
      <c r="F88" s="76" t="s">
        <v>87</v>
      </c>
      <c r="G88" s="189"/>
      <c r="H88" s="90" t="s">
        <v>253</v>
      </c>
      <c r="I88" s="74">
        <v>13088889</v>
      </c>
      <c r="J88" s="75" t="s">
        <v>179</v>
      </c>
      <c r="K88" s="75" t="s">
        <v>35</v>
      </c>
      <c r="L88" s="102" t="str">
        <f>IF(AND('331-CT'!$E$7=TH!H88,OR(J88="331",K88="331")),"x","")</f>
        <v/>
      </c>
      <c r="M88" s="102" t="str">
        <f>IF(AND($B88&gt;='1111'!$N$10,$B88&lt;='1111'!$O$10,OR($J88=$M$7,$K88=$M$7)),"x","")</f>
        <v/>
      </c>
      <c r="N88" s="102" t="str">
        <f>IF(AND($J88=$M$7,$B88&lt;'1111'!$N$10),"x","")</f>
        <v/>
      </c>
      <c r="O88" s="102" t="str">
        <f>IF(AND($K88=$M$7,$B88&lt;'1111'!$N$10),"x","")</f>
        <v/>
      </c>
      <c r="P88" s="102" t="str">
        <f>IF(AND($B88&gt;='1121'!$N$9,$B88&lt;='1121'!$O$9,OR($J88=$P$7,$K88=$P$7)),"x","")</f>
        <v/>
      </c>
      <c r="Q88" s="102" t="str">
        <f>IF(AND($J88=$P$7,$B88&lt;'1121'!$N$9),"x","")</f>
        <v/>
      </c>
      <c r="R88" s="102" t="str">
        <f>IF(AND($K88=$P$7,$B88&lt;'1121'!$N$9),"x","")</f>
        <v>x</v>
      </c>
      <c r="S88" s="102" t="str">
        <f>IF(AND($B88&gt;='1331'!$I$9,$B88&lt;='1331'!$J$9,OR($J88=$S$7,$K88=$S$7)),"x","")</f>
        <v/>
      </c>
      <c r="T88" s="102" t="str">
        <f>IF(AND($J88=$S$7,$B88&lt;'1331'!$I$9),"x","")</f>
        <v/>
      </c>
      <c r="U88" s="102" t="str">
        <f>IF(AND($K88=$S$7,$B88&lt;'1331'!$I$9),"x","")</f>
        <v/>
      </c>
      <c r="V88" s="102" t="str">
        <f>IF(AND('3411-CT'!$E$9=TH!H88,OR(TH!J88=TH!$V$7,K88=TH!$V$7)),"x","")</f>
        <v/>
      </c>
      <c r="W88" s="102" t="str">
        <f>IF(OR(TH!J88=TH!$W$7,K88=TH!$W$7),"x","")</f>
        <v/>
      </c>
      <c r="X88" s="102" t="str">
        <f t="shared" si="5"/>
        <v>2</v>
      </c>
    </row>
    <row r="89" spans="1:24" s="87" customFormat="1">
      <c r="A89" s="182" t="str">
        <f>IF(B89&lt;&gt;"",IF(AND(B89&gt;=_TM1,B89&lt;=_TM2,OR(TH!J89="1111",TH!K89="1111")),TH!D89,""),"")</f>
        <v/>
      </c>
      <c r="B89" s="72">
        <f t="shared" si="4"/>
        <v>4</v>
      </c>
      <c r="C89" s="73">
        <v>42114</v>
      </c>
      <c r="D89" s="73" t="s">
        <v>8</v>
      </c>
      <c r="E89" s="73">
        <v>42114</v>
      </c>
      <c r="F89" s="76" t="s">
        <v>88</v>
      </c>
      <c r="G89" s="189"/>
      <c r="H89" s="90" t="s">
        <v>252</v>
      </c>
      <c r="I89" s="74">
        <v>12270833</v>
      </c>
      <c r="J89" s="75" t="s">
        <v>179</v>
      </c>
      <c r="K89" s="75" t="s">
        <v>35</v>
      </c>
      <c r="L89" s="102" t="str">
        <f>IF(AND('331-CT'!$E$7=TH!H89,OR(J89="331",K89="331")),"x","")</f>
        <v/>
      </c>
      <c r="M89" s="102" t="str">
        <f>IF(AND($B89&gt;='1111'!$N$10,$B89&lt;='1111'!$O$10,OR($J89=$M$7,$K89=$M$7)),"x","")</f>
        <v/>
      </c>
      <c r="N89" s="102" t="str">
        <f>IF(AND($J89=$M$7,$B89&lt;'1111'!$N$10),"x","")</f>
        <v/>
      </c>
      <c r="O89" s="102" t="str">
        <f>IF(AND($K89=$M$7,$B89&lt;'1111'!$N$10),"x","")</f>
        <v/>
      </c>
      <c r="P89" s="102" t="str">
        <f>IF(AND($B89&gt;='1121'!$N$9,$B89&lt;='1121'!$O$9,OR($J89=$P$7,$K89=$P$7)),"x","")</f>
        <v/>
      </c>
      <c r="Q89" s="102" t="str">
        <f>IF(AND($J89=$P$7,$B89&lt;'1121'!$N$9),"x","")</f>
        <v/>
      </c>
      <c r="R89" s="102" t="str">
        <f>IF(AND($K89=$P$7,$B89&lt;'1121'!$N$9),"x","")</f>
        <v>x</v>
      </c>
      <c r="S89" s="102" t="str">
        <f>IF(AND($B89&gt;='1331'!$I$9,$B89&lt;='1331'!$J$9,OR($J89=$S$7,$K89=$S$7)),"x","")</f>
        <v/>
      </c>
      <c r="T89" s="102" t="str">
        <f>IF(AND($J89=$S$7,$B89&lt;'1331'!$I$9),"x","")</f>
        <v/>
      </c>
      <c r="U89" s="102" t="str">
        <f>IF(AND($K89=$S$7,$B89&lt;'1331'!$I$9),"x","")</f>
        <v/>
      </c>
      <c r="V89" s="102" t="str">
        <f>IF(AND('3411-CT'!$E$9=TH!H89,OR(TH!J89=TH!$V$7,K89=TH!$V$7)),"x","")</f>
        <v/>
      </c>
      <c r="W89" s="102" t="str">
        <f>IF(OR(TH!J89=TH!$W$7,K89=TH!$W$7),"x","")</f>
        <v/>
      </c>
      <c r="X89" s="102" t="str">
        <f t="shared" si="5"/>
        <v>2</v>
      </c>
    </row>
    <row r="90" spans="1:24" s="87" customFormat="1">
      <c r="A90" s="182" t="str">
        <f>IF(B90&lt;&gt;"",IF(AND(B90&gt;=_TM1,B90&lt;=_TM2,OR(TH!J90="1111",TH!K90="1111")),TH!D90,""),"")</f>
        <v/>
      </c>
      <c r="B90" s="72">
        <f t="shared" si="4"/>
        <v>4</v>
      </c>
      <c r="C90" s="73">
        <v>42114</v>
      </c>
      <c r="D90" s="73" t="s">
        <v>8</v>
      </c>
      <c r="E90" s="73">
        <v>42114</v>
      </c>
      <c r="F90" s="76" t="s">
        <v>89</v>
      </c>
      <c r="G90" s="189"/>
      <c r="H90" s="90" t="s">
        <v>254</v>
      </c>
      <c r="I90" s="74">
        <v>8180556</v>
      </c>
      <c r="J90" s="75" t="s">
        <v>179</v>
      </c>
      <c r="K90" s="75" t="s">
        <v>35</v>
      </c>
      <c r="L90" s="102" t="str">
        <f>IF(AND('331-CT'!$E$7=TH!H90,OR(J90="331",K90="331")),"x","")</f>
        <v/>
      </c>
      <c r="M90" s="102" t="str">
        <f>IF(AND($B90&gt;='1111'!$N$10,$B90&lt;='1111'!$O$10,OR($J90=$M$7,$K90=$M$7)),"x","")</f>
        <v/>
      </c>
      <c r="N90" s="102" t="str">
        <f>IF(AND($J90=$M$7,$B90&lt;'1111'!$N$10),"x","")</f>
        <v/>
      </c>
      <c r="O90" s="102" t="str">
        <f>IF(AND($K90=$M$7,$B90&lt;'1111'!$N$10),"x","")</f>
        <v/>
      </c>
      <c r="P90" s="102" t="str">
        <f>IF(AND($B90&gt;='1121'!$N$9,$B90&lt;='1121'!$O$9,OR($J90=$P$7,$K90=$P$7)),"x","")</f>
        <v/>
      </c>
      <c r="Q90" s="102" t="str">
        <f>IF(AND($J90=$P$7,$B90&lt;'1121'!$N$9),"x","")</f>
        <v/>
      </c>
      <c r="R90" s="102" t="str">
        <f>IF(AND($K90=$P$7,$B90&lt;'1121'!$N$9),"x","")</f>
        <v>x</v>
      </c>
      <c r="S90" s="102" t="str">
        <f>IF(AND($B90&gt;='1331'!$I$9,$B90&lt;='1331'!$J$9,OR($J90=$S$7,$K90=$S$7)),"x","")</f>
        <v/>
      </c>
      <c r="T90" s="102" t="str">
        <f>IF(AND($J90=$S$7,$B90&lt;'1331'!$I$9),"x","")</f>
        <v/>
      </c>
      <c r="U90" s="102" t="str">
        <f>IF(AND($K90=$S$7,$B90&lt;'1331'!$I$9),"x","")</f>
        <v/>
      </c>
      <c r="V90" s="102" t="str">
        <f>IF(AND('3411-CT'!$E$9=TH!H90,OR(TH!J90=TH!$V$7,K90=TH!$V$7)),"x","")</f>
        <v/>
      </c>
      <c r="W90" s="102" t="str">
        <f>IF(OR(TH!J90=TH!$W$7,K90=TH!$W$7),"x","")</f>
        <v/>
      </c>
      <c r="X90" s="102" t="str">
        <f t="shared" si="5"/>
        <v>2</v>
      </c>
    </row>
    <row r="91" spans="1:24" s="87" customFormat="1">
      <c r="A91" s="182" t="str">
        <f>IF(B91&lt;&gt;"",IF(AND(B91&gt;=_TM1,B91&lt;=_TM2,OR(TH!J91="1111",TH!K91="1111")),TH!D91,""),"")</f>
        <v/>
      </c>
      <c r="B91" s="72">
        <f t="shared" si="4"/>
        <v>4</v>
      </c>
      <c r="C91" s="73">
        <v>42114</v>
      </c>
      <c r="D91" s="73" t="s">
        <v>8</v>
      </c>
      <c r="E91" s="73">
        <v>42114</v>
      </c>
      <c r="F91" s="76" t="s">
        <v>91</v>
      </c>
      <c r="G91" s="189"/>
      <c r="H91" s="90" t="s">
        <v>255</v>
      </c>
      <c r="I91" s="74">
        <v>12270833</v>
      </c>
      <c r="J91" s="75" t="s">
        <v>179</v>
      </c>
      <c r="K91" s="75" t="s">
        <v>35</v>
      </c>
      <c r="L91" s="102" t="str">
        <f>IF(AND('331-CT'!$E$7=TH!H91,OR(J91="331",K91="331")),"x","")</f>
        <v/>
      </c>
      <c r="M91" s="102" t="str">
        <f>IF(AND($B91&gt;='1111'!$N$10,$B91&lt;='1111'!$O$10,OR($J91=$M$7,$K91=$M$7)),"x","")</f>
        <v/>
      </c>
      <c r="N91" s="102" t="str">
        <f>IF(AND($J91=$M$7,$B91&lt;'1111'!$N$10),"x","")</f>
        <v/>
      </c>
      <c r="O91" s="102" t="str">
        <f>IF(AND($K91=$M$7,$B91&lt;'1111'!$N$10),"x","")</f>
        <v/>
      </c>
      <c r="P91" s="102" t="str">
        <f>IF(AND($B91&gt;='1121'!$N$9,$B91&lt;='1121'!$O$9,OR($J91=$P$7,$K91=$P$7)),"x","")</f>
        <v/>
      </c>
      <c r="Q91" s="102" t="str">
        <f>IF(AND($J91=$P$7,$B91&lt;'1121'!$N$9),"x","")</f>
        <v/>
      </c>
      <c r="R91" s="102" t="str">
        <f>IF(AND($K91=$P$7,$B91&lt;'1121'!$N$9),"x","")</f>
        <v>x</v>
      </c>
      <c r="S91" s="102" t="str">
        <f>IF(AND($B91&gt;='1331'!$I$9,$B91&lt;='1331'!$J$9,OR($J91=$S$7,$K91=$S$7)),"x","")</f>
        <v/>
      </c>
      <c r="T91" s="102" t="str">
        <f>IF(AND($J91=$S$7,$B91&lt;'1331'!$I$9),"x","")</f>
        <v/>
      </c>
      <c r="U91" s="102" t="str">
        <f>IF(AND($K91=$S$7,$B91&lt;'1331'!$I$9),"x","")</f>
        <v/>
      </c>
      <c r="V91" s="102" t="str">
        <f>IF(AND('3411-CT'!$E$9=TH!H91,OR(TH!J91=TH!$V$7,K91=TH!$V$7)),"x","")</f>
        <v/>
      </c>
      <c r="W91" s="102" t="str">
        <f>IF(OR(TH!J91=TH!$W$7,K91=TH!$W$7),"x","")</f>
        <v/>
      </c>
      <c r="X91" s="102" t="str">
        <f t="shared" si="5"/>
        <v>2</v>
      </c>
    </row>
    <row r="92" spans="1:24" s="87" customFormat="1">
      <c r="A92" s="182" t="str">
        <f>IF(B92&lt;&gt;"",IF(AND(B92&gt;=_TM1,B92&lt;=_TM2,OR(TH!J92="1111",TH!K92="1111")),TH!D92,""),"")</f>
        <v/>
      </c>
      <c r="B92" s="72">
        <f t="shared" si="4"/>
        <v>4</v>
      </c>
      <c r="C92" s="73">
        <v>42114</v>
      </c>
      <c r="D92" s="73" t="s">
        <v>44</v>
      </c>
      <c r="E92" s="73">
        <f>C92</f>
        <v>42114</v>
      </c>
      <c r="F92" s="79" t="s">
        <v>461</v>
      </c>
      <c r="G92" s="189"/>
      <c r="H92" s="90" t="s">
        <v>209</v>
      </c>
      <c r="I92" s="74">
        <v>71000000</v>
      </c>
      <c r="J92" s="78" t="s">
        <v>35</v>
      </c>
      <c r="K92" s="75" t="s">
        <v>142</v>
      </c>
      <c r="L92" s="102" t="str">
        <f>IF(AND('331-CT'!$E$7=TH!H92,OR(J92="331",K92="331")),"x","")</f>
        <v/>
      </c>
      <c r="M92" s="102" t="str">
        <f>IF(AND($B92&gt;='1111'!$N$10,$B92&lt;='1111'!$O$10,OR($J92=$M$7,$K92=$M$7)),"x","")</f>
        <v/>
      </c>
      <c r="N92" s="102" t="str">
        <f>IF(AND($J92=$M$7,$B92&lt;'1111'!$N$10),"x","")</f>
        <v/>
      </c>
      <c r="O92" s="102" t="str">
        <f>IF(AND($K92=$M$7,$B92&lt;'1111'!$N$10),"x","")</f>
        <v>x</v>
      </c>
      <c r="P92" s="102" t="str">
        <f>IF(AND($B92&gt;='1121'!$N$9,$B92&lt;='1121'!$O$9,OR($J92=$P$7,$K92=$P$7)),"x","")</f>
        <v/>
      </c>
      <c r="Q92" s="102" t="str">
        <f>IF(AND($J92=$P$7,$B92&lt;'1121'!$N$9),"x","")</f>
        <v>x</v>
      </c>
      <c r="R92" s="102" t="str">
        <f>IF(AND($K92=$P$7,$B92&lt;'1121'!$N$9),"x","")</f>
        <v/>
      </c>
      <c r="S92" s="102" t="str">
        <f>IF(AND($B92&gt;='1331'!$I$9,$B92&lt;='1331'!$J$9,OR($J92=$S$7,$K92=$S$7)),"x","")</f>
        <v/>
      </c>
      <c r="T92" s="102" t="str">
        <f>IF(AND($J92=$S$7,$B92&lt;'1331'!$I$9),"x","")</f>
        <v/>
      </c>
      <c r="U92" s="102" t="str">
        <f>IF(AND($K92=$S$7,$B92&lt;'1331'!$I$9),"x","")</f>
        <v/>
      </c>
      <c r="V92" s="102" t="str">
        <f>IF(AND('3411-CT'!$E$9=TH!H92,OR(TH!J92=TH!$V$7,K92=TH!$V$7)),"x","")</f>
        <v/>
      </c>
      <c r="W92" s="102" t="str">
        <f>IF(OR(TH!J92=TH!$W$7,K92=TH!$W$7),"x","")</f>
        <v/>
      </c>
      <c r="X92" s="102" t="str">
        <f t="shared" si="5"/>
        <v>2</v>
      </c>
    </row>
    <row r="93" spans="1:24" s="87" customFormat="1">
      <c r="A93" s="182" t="str">
        <f>IF(B93&lt;&gt;"",IF(AND(B93&gt;=_TM1,B93&lt;=_TM2,OR(TH!J93="1111",TH!K93="1111")),TH!D93,""),"")</f>
        <v/>
      </c>
      <c r="B93" s="72">
        <f t="shared" si="4"/>
        <v>4</v>
      </c>
      <c r="C93" s="85">
        <v>42114</v>
      </c>
      <c r="D93" s="73" t="s">
        <v>12</v>
      </c>
      <c r="E93" s="73">
        <v>42114</v>
      </c>
      <c r="F93" s="76" t="s">
        <v>115</v>
      </c>
      <c r="G93" s="189"/>
      <c r="H93" s="90" t="s">
        <v>257</v>
      </c>
      <c r="I93" s="74">
        <v>1400000000</v>
      </c>
      <c r="J93" s="75" t="s">
        <v>35</v>
      </c>
      <c r="K93" s="75" t="s">
        <v>166</v>
      </c>
      <c r="L93" s="102" t="str">
        <f>IF(AND('331-CT'!$E$7=TH!H93,OR(J93="331",K93="331")),"x","")</f>
        <v/>
      </c>
      <c r="M93" s="102" t="str">
        <f>IF(AND($B93&gt;='1111'!$N$10,$B93&lt;='1111'!$O$10,OR($J93=$M$7,$K93=$M$7)),"x","")</f>
        <v/>
      </c>
      <c r="N93" s="102" t="str">
        <f>IF(AND($J93=$M$7,$B93&lt;'1111'!$N$10),"x","")</f>
        <v/>
      </c>
      <c r="O93" s="102" t="str">
        <f>IF(AND($K93=$M$7,$B93&lt;'1111'!$N$10),"x","")</f>
        <v/>
      </c>
      <c r="P93" s="102" t="str">
        <f>IF(AND($B93&gt;='1121'!$N$9,$B93&lt;='1121'!$O$9,OR($J93=$P$7,$K93=$P$7)),"x","")</f>
        <v/>
      </c>
      <c r="Q93" s="102" t="str">
        <f>IF(AND($J93=$P$7,$B93&lt;'1121'!$N$9),"x","")</f>
        <v>x</v>
      </c>
      <c r="R93" s="102" t="str">
        <f>IF(AND($K93=$P$7,$B93&lt;'1121'!$N$9),"x","")</f>
        <v/>
      </c>
      <c r="S93" s="102" t="str">
        <f>IF(AND($B93&gt;='1331'!$I$9,$B93&lt;='1331'!$J$9,OR($J93=$S$7,$K93=$S$7)),"x","")</f>
        <v/>
      </c>
      <c r="T93" s="102" t="str">
        <f>IF(AND($J93=$S$7,$B93&lt;'1331'!$I$9),"x","")</f>
        <v/>
      </c>
      <c r="U93" s="102" t="str">
        <f>IF(AND($K93=$S$7,$B93&lt;'1331'!$I$9),"x","")</f>
        <v/>
      </c>
      <c r="V93" s="102" t="str">
        <f>IF(AND('3411-CT'!$E$9=TH!H93,OR(TH!J93=TH!$V$7,K93=TH!$V$7)),"x","")</f>
        <v/>
      </c>
      <c r="W93" s="102" t="str">
        <f>IF(OR(TH!J93=TH!$W$7,K93=TH!$W$7),"x","")</f>
        <v/>
      </c>
      <c r="X93" s="102" t="str">
        <f t="shared" si="5"/>
        <v>2</v>
      </c>
    </row>
    <row r="94" spans="1:24" s="87" customFormat="1">
      <c r="A94" s="182" t="str">
        <f>IF(B94&lt;&gt;"",IF(AND(B94&gt;=_TM1,B94&lt;=_TM2,OR(TH!J94="1111",TH!K94="1111")),TH!D94,""),"")</f>
        <v/>
      </c>
      <c r="B94" s="97">
        <f t="shared" si="4"/>
        <v>4</v>
      </c>
      <c r="C94" s="98">
        <v>42115</v>
      </c>
      <c r="D94" s="98" t="s">
        <v>82</v>
      </c>
      <c r="E94" s="98">
        <f>C94</f>
        <v>42115</v>
      </c>
      <c r="F94" s="99" t="s">
        <v>214</v>
      </c>
      <c r="G94" s="193" t="s">
        <v>427</v>
      </c>
      <c r="H94" s="100" t="s">
        <v>128</v>
      </c>
      <c r="I94" s="101">
        <v>3714800</v>
      </c>
      <c r="J94" s="102" t="s">
        <v>181</v>
      </c>
      <c r="K94" s="102" t="s">
        <v>142</v>
      </c>
      <c r="L94" s="102" t="str">
        <f>IF(AND('331-CT'!$E$7=TH!H94,OR(J94="331",K94="331")),"x","")</f>
        <v/>
      </c>
      <c r="M94" s="102" t="str">
        <f>IF(AND($B94&gt;='1111'!$N$10,$B94&lt;='1111'!$O$10,OR($J94=$M$7,$K94=$M$7)),"x","")</f>
        <v/>
      </c>
      <c r="N94" s="102" t="str">
        <f>IF(AND($J94=$M$7,$B94&lt;'1111'!$N$10),"x","")</f>
        <v/>
      </c>
      <c r="O94" s="102" t="str">
        <f>IF(AND($K94=$M$7,$B94&lt;'1111'!$N$10),"x","")</f>
        <v>x</v>
      </c>
      <c r="P94" s="102" t="str">
        <f>IF(AND($B94&gt;='1121'!$N$9,$B94&lt;='1121'!$O$9,OR($J94=$P$7,$K94=$P$7)),"x","")</f>
        <v/>
      </c>
      <c r="Q94" s="102" t="str">
        <f>IF(AND($J94=$P$7,$B94&lt;'1121'!$N$9),"x","")</f>
        <v/>
      </c>
      <c r="R94" s="102" t="str">
        <f>IF(AND($K94=$P$7,$B94&lt;'1121'!$N$9),"x","")</f>
        <v/>
      </c>
      <c r="S94" s="102" t="str">
        <f>IF(AND($B94&gt;='1331'!$I$9,$B94&lt;='1331'!$J$9,OR($J94=$S$7,$K94=$S$7)),"x","")</f>
        <v/>
      </c>
      <c r="T94" s="102" t="str">
        <f>IF(AND($J94=$S$7,$B94&lt;'1331'!$I$9),"x","")</f>
        <v/>
      </c>
      <c r="U94" s="102" t="str">
        <f>IF(AND($K94=$S$7,$B94&lt;'1331'!$I$9),"x","")</f>
        <v/>
      </c>
      <c r="V94" s="102" t="str">
        <f>IF(AND('3411-CT'!$E$9=TH!H94,OR(TH!J94=TH!$V$7,K94=TH!$V$7)),"x","")</f>
        <v/>
      </c>
      <c r="W94" s="102" t="str">
        <f>IF(OR(TH!J94=TH!$W$7,K94=TH!$W$7),"x","")</f>
        <v/>
      </c>
      <c r="X94" s="102" t="str">
        <f t="shared" si="5"/>
        <v>2</v>
      </c>
    </row>
    <row r="95" spans="1:24" s="87" customFormat="1">
      <c r="A95" s="182" t="str">
        <f>IF(B95&lt;&gt;"",IF(AND(B95&gt;=_TM1,B95&lt;=_TM2,OR(TH!J95="1111",TH!K95="1111")),TH!D95,""),"")</f>
        <v/>
      </c>
      <c r="B95" s="97">
        <f t="shared" si="4"/>
        <v>4</v>
      </c>
      <c r="C95" s="98">
        <v>42115</v>
      </c>
      <c r="D95" s="98" t="s">
        <v>82</v>
      </c>
      <c r="E95" s="98">
        <f>C95</f>
        <v>42115</v>
      </c>
      <c r="F95" s="99" t="s">
        <v>215</v>
      </c>
      <c r="G95" s="193" t="s">
        <v>427</v>
      </c>
      <c r="H95" s="100" t="s">
        <v>128</v>
      </c>
      <c r="I95" s="101">
        <v>185740</v>
      </c>
      <c r="J95" s="102" t="s">
        <v>10</v>
      </c>
      <c r="K95" s="102" t="s">
        <v>142</v>
      </c>
      <c r="L95" s="102" t="str">
        <f>IF(AND('331-CT'!$E$7=TH!H95,OR(J95="331",K95="331")),"x","")</f>
        <v/>
      </c>
      <c r="M95" s="102" t="str">
        <f>IF(AND($B95&gt;='1111'!$N$10,$B95&lt;='1111'!$O$10,OR($J95=$M$7,$K95=$M$7)),"x","")</f>
        <v/>
      </c>
      <c r="N95" s="102" t="str">
        <f>IF(AND($J95=$M$7,$B95&lt;'1111'!$N$10),"x","")</f>
        <v/>
      </c>
      <c r="O95" s="102" t="str">
        <f>IF(AND($K95=$M$7,$B95&lt;'1111'!$N$10),"x","")</f>
        <v>x</v>
      </c>
      <c r="P95" s="102" t="str">
        <f>IF(AND($B95&gt;='1121'!$N$9,$B95&lt;='1121'!$O$9,OR($J95=$P$7,$K95=$P$7)),"x","")</f>
        <v/>
      </c>
      <c r="Q95" s="102" t="str">
        <f>IF(AND($J95=$P$7,$B95&lt;'1121'!$N$9),"x","")</f>
        <v/>
      </c>
      <c r="R95" s="102" t="str">
        <f>IF(AND($K95=$P$7,$B95&lt;'1121'!$N$9),"x","")</f>
        <v/>
      </c>
      <c r="S95" s="102" t="str">
        <f>IF(AND($B95&gt;='1331'!$I$9,$B95&lt;='1331'!$J$9,OR($J95=$S$7,$K95=$S$7)),"x","")</f>
        <v/>
      </c>
      <c r="T95" s="102" t="str">
        <f>IF(AND($J95=$S$7,$B95&lt;'1331'!$I$9),"x","")</f>
        <v>x</v>
      </c>
      <c r="U95" s="102" t="str">
        <f>IF(AND($K95=$S$7,$B95&lt;'1331'!$I$9),"x","")</f>
        <v/>
      </c>
      <c r="V95" s="102" t="str">
        <f>IF(AND('3411-CT'!$E$9=TH!H95,OR(TH!J95=TH!$V$7,K95=TH!$V$7)),"x","")</f>
        <v/>
      </c>
      <c r="W95" s="102" t="str">
        <f>IF(OR(TH!J95=TH!$W$7,K95=TH!$W$7),"x","")</f>
        <v/>
      </c>
      <c r="X95" s="102" t="str">
        <f t="shared" si="5"/>
        <v>2</v>
      </c>
    </row>
    <row r="96" spans="1:24" s="87" customFormat="1">
      <c r="A96" s="182" t="str">
        <f>IF(B96&lt;&gt;"",IF(AND(B96&gt;=_TM1,B96&lt;=_TM2,OR(TH!J96="1111",TH!K96="1111")),TH!D96,""),"")</f>
        <v/>
      </c>
      <c r="B96" s="72">
        <f t="shared" si="4"/>
        <v>4</v>
      </c>
      <c r="C96" s="85">
        <f>E96</f>
        <v>42116</v>
      </c>
      <c r="D96" s="73" t="s">
        <v>8</v>
      </c>
      <c r="E96" s="73">
        <v>42116</v>
      </c>
      <c r="F96" s="76" t="s">
        <v>77</v>
      </c>
      <c r="G96" s="189"/>
      <c r="H96" s="90" t="s">
        <v>56</v>
      </c>
      <c r="I96" s="74">
        <v>500000000</v>
      </c>
      <c r="J96" s="75" t="s">
        <v>9</v>
      </c>
      <c r="K96" s="75" t="s">
        <v>35</v>
      </c>
      <c r="L96" s="102" t="str">
        <f>IF(AND('331-CT'!$E$7=TH!H96,OR(J96="331",K96="331")),"x","")</f>
        <v/>
      </c>
      <c r="M96" s="102" t="str">
        <f>IF(AND($B96&gt;='1111'!$N$10,$B96&lt;='1111'!$O$10,OR($J96=$M$7,$K96=$M$7)),"x","")</f>
        <v/>
      </c>
      <c r="N96" s="102" t="str">
        <f>IF(AND($J96=$M$7,$B96&lt;'1111'!$N$10),"x","")</f>
        <v/>
      </c>
      <c r="O96" s="102" t="str">
        <f>IF(AND($K96=$M$7,$B96&lt;'1111'!$N$10),"x","")</f>
        <v/>
      </c>
      <c r="P96" s="102" t="str">
        <f>IF(AND($B96&gt;='1121'!$N$9,$B96&lt;='1121'!$O$9,OR($J96=$P$7,$K96=$P$7)),"x","")</f>
        <v/>
      </c>
      <c r="Q96" s="102" t="str">
        <f>IF(AND($J96=$P$7,$B96&lt;'1121'!$N$9),"x","")</f>
        <v/>
      </c>
      <c r="R96" s="102" t="str">
        <f>IF(AND($K96=$P$7,$B96&lt;'1121'!$N$9),"x","")</f>
        <v>x</v>
      </c>
      <c r="S96" s="102" t="str">
        <f>IF(AND($B96&gt;='1331'!$I$9,$B96&lt;='1331'!$J$9,OR($J96=$S$7,$K96=$S$7)),"x","")</f>
        <v/>
      </c>
      <c r="T96" s="102" t="str">
        <f>IF(AND($J96=$S$7,$B96&lt;'1331'!$I$9),"x","")</f>
        <v/>
      </c>
      <c r="U96" s="102" t="str">
        <f>IF(AND($K96=$S$7,$B96&lt;'1331'!$I$9),"x","")</f>
        <v/>
      </c>
      <c r="V96" s="102" t="str">
        <f>IF(AND('3411-CT'!$E$9=TH!H96,OR(TH!J96=TH!$V$7,K96=TH!$V$7)),"x","")</f>
        <v/>
      </c>
      <c r="W96" s="102" t="str">
        <f>IF(OR(TH!J96=TH!$W$7,K96=TH!$W$7),"x","")</f>
        <v/>
      </c>
      <c r="X96" s="102" t="str">
        <f t="shared" si="5"/>
        <v>2</v>
      </c>
    </row>
    <row r="97" spans="1:24" s="87" customFormat="1">
      <c r="A97" s="182" t="str">
        <f>IF(B97&lt;&gt;"",IF(AND(B97&gt;=_TM1,B97&lt;=_TM2,OR(TH!J97="1111",TH!K97="1111")),TH!D97,""),"")</f>
        <v/>
      </c>
      <c r="B97" s="72">
        <f t="shared" si="4"/>
        <v>4</v>
      </c>
      <c r="C97" s="73">
        <v>42116</v>
      </c>
      <c r="D97" s="73" t="s">
        <v>8</v>
      </c>
      <c r="E97" s="73">
        <v>42116</v>
      </c>
      <c r="F97" s="76" t="s">
        <v>22</v>
      </c>
      <c r="G97" s="189"/>
      <c r="H97" s="90"/>
      <c r="I97" s="74">
        <v>250000</v>
      </c>
      <c r="J97" s="75" t="s">
        <v>181</v>
      </c>
      <c r="K97" s="75" t="s">
        <v>35</v>
      </c>
      <c r="L97" s="102" t="str">
        <f>IF(AND('331-CT'!$E$7=TH!H97,OR(J97="331",K97="331")),"x","")</f>
        <v/>
      </c>
      <c r="M97" s="102" t="str">
        <f>IF(AND($B97&gt;='1111'!$N$10,$B97&lt;='1111'!$O$10,OR($J97=$M$7,$K97=$M$7)),"x","")</f>
        <v/>
      </c>
      <c r="N97" s="102" t="str">
        <f>IF(AND($J97=$M$7,$B97&lt;'1111'!$N$10),"x","")</f>
        <v/>
      </c>
      <c r="O97" s="102" t="str">
        <f>IF(AND($K97=$M$7,$B97&lt;'1111'!$N$10),"x","")</f>
        <v/>
      </c>
      <c r="P97" s="102" t="str">
        <f>IF(AND($B97&gt;='1121'!$N$9,$B97&lt;='1121'!$O$9,OR($J97=$P$7,$K97=$P$7)),"x","")</f>
        <v/>
      </c>
      <c r="Q97" s="102" t="str">
        <f>IF(AND($J97=$P$7,$B97&lt;'1121'!$N$9),"x","")</f>
        <v/>
      </c>
      <c r="R97" s="102" t="str">
        <f>IF(AND($K97=$P$7,$B97&lt;'1121'!$N$9),"x","")</f>
        <v>x</v>
      </c>
      <c r="S97" s="102" t="str">
        <f>IF(AND($B97&gt;='1331'!$I$9,$B97&lt;='1331'!$J$9,OR($J97=$S$7,$K97=$S$7)),"x","")</f>
        <v/>
      </c>
      <c r="T97" s="102" t="str">
        <f>IF(AND($J97=$S$7,$B97&lt;'1331'!$I$9),"x","")</f>
        <v/>
      </c>
      <c r="U97" s="102" t="str">
        <f>IF(AND($K97=$S$7,$B97&lt;'1331'!$I$9),"x","")</f>
        <v/>
      </c>
      <c r="V97" s="102" t="str">
        <f>IF(AND('3411-CT'!$E$9=TH!H97,OR(TH!J97=TH!$V$7,K97=TH!$V$7)),"x","")</f>
        <v/>
      </c>
      <c r="W97" s="102" t="str">
        <f>IF(OR(TH!J97=TH!$W$7,K97=TH!$W$7),"x","")</f>
        <v/>
      </c>
      <c r="X97" s="102" t="str">
        <f t="shared" si="5"/>
        <v>2</v>
      </c>
    </row>
    <row r="98" spans="1:24" s="87" customFormat="1">
      <c r="A98" s="182" t="str">
        <f>IF(B98&lt;&gt;"",IF(AND(B98&gt;=_TM1,B98&lt;=_TM2,OR(TH!J98="1111",TH!K98="1111")),TH!D98,""),"")</f>
        <v/>
      </c>
      <c r="B98" s="72">
        <f t="shared" si="4"/>
        <v>4</v>
      </c>
      <c r="C98" s="85">
        <f>E98</f>
        <v>42116</v>
      </c>
      <c r="D98" s="73" t="s">
        <v>8</v>
      </c>
      <c r="E98" s="73">
        <v>42116</v>
      </c>
      <c r="F98" s="76" t="s">
        <v>123</v>
      </c>
      <c r="G98" s="189"/>
      <c r="H98" s="90" t="s">
        <v>96</v>
      </c>
      <c r="I98" s="74">
        <v>100000000</v>
      </c>
      <c r="J98" s="75" t="s">
        <v>9</v>
      </c>
      <c r="K98" s="75" t="s">
        <v>35</v>
      </c>
      <c r="L98" s="102" t="str">
        <f>IF(AND('331-CT'!$E$7=TH!H98,OR(J98="331",K98="331")),"x","")</f>
        <v/>
      </c>
      <c r="M98" s="102" t="str">
        <f>IF(AND($B98&gt;='1111'!$N$10,$B98&lt;='1111'!$O$10,OR($J98=$M$7,$K98=$M$7)),"x","")</f>
        <v/>
      </c>
      <c r="N98" s="102" t="str">
        <f>IF(AND($J98=$M$7,$B98&lt;'1111'!$N$10),"x","")</f>
        <v/>
      </c>
      <c r="O98" s="102" t="str">
        <f>IF(AND($K98=$M$7,$B98&lt;'1111'!$N$10),"x","")</f>
        <v/>
      </c>
      <c r="P98" s="102" t="str">
        <f>IF(AND($B98&gt;='1121'!$N$9,$B98&lt;='1121'!$O$9,OR($J98=$P$7,$K98=$P$7)),"x","")</f>
        <v/>
      </c>
      <c r="Q98" s="102" t="str">
        <f>IF(AND($J98=$P$7,$B98&lt;'1121'!$N$9),"x","")</f>
        <v/>
      </c>
      <c r="R98" s="102" t="str">
        <f>IF(AND($K98=$P$7,$B98&lt;'1121'!$N$9),"x","")</f>
        <v>x</v>
      </c>
      <c r="S98" s="102" t="str">
        <f>IF(AND($B98&gt;='1331'!$I$9,$B98&lt;='1331'!$J$9,OR($J98=$S$7,$K98=$S$7)),"x","")</f>
        <v/>
      </c>
      <c r="T98" s="102" t="str">
        <f>IF(AND($J98=$S$7,$B98&lt;'1331'!$I$9),"x","")</f>
        <v/>
      </c>
      <c r="U98" s="102" t="str">
        <f>IF(AND($K98=$S$7,$B98&lt;'1331'!$I$9),"x","")</f>
        <v/>
      </c>
      <c r="V98" s="102" t="str">
        <f>IF(AND('3411-CT'!$E$9=TH!H98,OR(TH!J98=TH!$V$7,K98=TH!$V$7)),"x","")</f>
        <v/>
      </c>
      <c r="W98" s="102" t="str">
        <f>IF(OR(TH!J98=TH!$W$7,K98=TH!$W$7),"x","")</f>
        <v/>
      </c>
      <c r="X98" s="102" t="str">
        <f t="shared" si="5"/>
        <v>2</v>
      </c>
    </row>
    <row r="99" spans="1:24" s="87" customFormat="1">
      <c r="A99" s="182" t="str">
        <f>IF(B99&lt;&gt;"",IF(AND(B99&gt;=_TM1,B99&lt;=_TM2,OR(TH!J99="1111",TH!K99="1111")),TH!D99,""),"")</f>
        <v/>
      </c>
      <c r="B99" s="72">
        <f t="shared" si="4"/>
        <v>4</v>
      </c>
      <c r="C99" s="73">
        <v>42116</v>
      </c>
      <c r="D99" s="73" t="s">
        <v>8</v>
      </c>
      <c r="E99" s="73">
        <v>42116</v>
      </c>
      <c r="F99" s="76" t="s">
        <v>23</v>
      </c>
      <c r="G99" s="189"/>
      <c r="H99" s="90"/>
      <c r="I99" s="74">
        <v>25000</v>
      </c>
      <c r="J99" s="75" t="s">
        <v>10</v>
      </c>
      <c r="K99" s="75" t="s">
        <v>35</v>
      </c>
      <c r="L99" s="102" t="str">
        <f>IF(AND('331-CT'!$E$7=TH!H99,OR(J99="331",K99="331")),"x","")</f>
        <v/>
      </c>
      <c r="M99" s="102" t="str">
        <f>IF(AND($B99&gt;='1111'!$N$10,$B99&lt;='1111'!$O$10,OR($J99=$M$7,$K99=$M$7)),"x","")</f>
        <v/>
      </c>
      <c r="N99" s="102" t="str">
        <f>IF(AND($J99=$M$7,$B99&lt;'1111'!$N$10),"x","")</f>
        <v/>
      </c>
      <c r="O99" s="102" t="str">
        <f>IF(AND($K99=$M$7,$B99&lt;'1111'!$N$10),"x","")</f>
        <v/>
      </c>
      <c r="P99" s="102" t="str">
        <f>IF(AND($B99&gt;='1121'!$N$9,$B99&lt;='1121'!$O$9,OR($J99=$P$7,$K99=$P$7)),"x","")</f>
        <v/>
      </c>
      <c r="Q99" s="102" t="str">
        <f>IF(AND($J99=$P$7,$B99&lt;'1121'!$N$9),"x","")</f>
        <v/>
      </c>
      <c r="R99" s="102" t="str">
        <f>IF(AND($K99=$P$7,$B99&lt;'1121'!$N$9),"x","")</f>
        <v>x</v>
      </c>
      <c r="S99" s="102" t="str">
        <f>IF(AND($B99&gt;='1331'!$I$9,$B99&lt;='1331'!$J$9,OR($J99=$S$7,$K99=$S$7)),"x","")</f>
        <v/>
      </c>
      <c r="T99" s="102" t="str">
        <f>IF(AND($J99=$S$7,$B99&lt;'1331'!$I$9),"x","")</f>
        <v>x</v>
      </c>
      <c r="U99" s="102" t="str">
        <f>IF(AND($K99=$S$7,$B99&lt;'1331'!$I$9),"x","")</f>
        <v/>
      </c>
      <c r="V99" s="102" t="str">
        <f>IF(AND('3411-CT'!$E$9=TH!H99,OR(TH!J99=TH!$V$7,K99=TH!$V$7)),"x","")</f>
        <v/>
      </c>
      <c r="W99" s="102" t="str">
        <f>IF(OR(TH!J99=TH!$W$7,K99=TH!$W$7),"x","")</f>
        <v/>
      </c>
      <c r="X99" s="102" t="str">
        <f t="shared" si="5"/>
        <v>2</v>
      </c>
    </row>
    <row r="100" spans="1:24" s="87" customFormat="1">
      <c r="A100" s="182" t="str">
        <f>IF(B100&lt;&gt;"",IF(AND(B100&gt;=_TM1,B100&lt;=_TM2,OR(TH!J100="1111",TH!K100="1111")),TH!D100,""),"")</f>
        <v/>
      </c>
      <c r="B100" s="72">
        <f t="shared" si="4"/>
        <v>4</v>
      </c>
      <c r="C100" s="73">
        <v>42116</v>
      </c>
      <c r="D100" s="73" t="s">
        <v>8</v>
      </c>
      <c r="E100" s="73">
        <v>42116</v>
      </c>
      <c r="F100" s="76" t="s">
        <v>22</v>
      </c>
      <c r="G100" s="189"/>
      <c r="H100" s="92"/>
      <c r="I100" s="74">
        <v>30000</v>
      </c>
      <c r="J100" s="75" t="s">
        <v>181</v>
      </c>
      <c r="K100" s="75" t="s">
        <v>35</v>
      </c>
      <c r="L100" s="102" t="str">
        <f>IF(AND('331-CT'!$E$7=TH!H100,OR(J100="331",K100="331")),"x","")</f>
        <v/>
      </c>
      <c r="M100" s="102" t="str">
        <f>IF(AND($B100&gt;='1111'!$N$10,$B100&lt;='1111'!$O$10,OR($J100=$M$7,$K100=$M$7)),"x","")</f>
        <v/>
      </c>
      <c r="N100" s="102" t="str">
        <f>IF(AND($J100=$M$7,$B100&lt;'1111'!$N$10),"x","")</f>
        <v/>
      </c>
      <c r="O100" s="102" t="str">
        <f>IF(AND($K100=$M$7,$B100&lt;'1111'!$N$10),"x","")</f>
        <v/>
      </c>
      <c r="P100" s="102" t="str">
        <f>IF(AND($B100&gt;='1121'!$N$9,$B100&lt;='1121'!$O$9,OR($J100=$P$7,$K100=$P$7)),"x","")</f>
        <v/>
      </c>
      <c r="Q100" s="102" t="str">
        <f>IF(AND($J100=$P$7,$B100&lt;'1121'!$N$9),"x","")</f>
        <v/>
      </c>
      <c r="R100" s="102" t="str">
        <f>IF(AND($K100=$P$7,$B100&lt;'1121'!$N$9),"x","")</f>
        <v>x</v>
      </c>
      <c r="S100" s="102" t="str">
        <f>IF(AND($B100&gt;='1331'!$I$9,$B100&lt;='1331'!$J$9,OR($J100=$S$7,$K100=$S$7)),"x","")</f>
        <v/>
      </c>
      <c r="T100" s="102" t="str">
        <f>IF(AND($J100=$S$7,$B100&lt;'1331'!$I$9),"x","")</f>
        <v/>
      </c>
      <c r="U100" s="102" t="str">
        <f>IF(AND($K100=$S$7,$B100&lt;'1331'!$I$9),"x","")</f>
        <v/>
      </c>
      <c r="V100" s="102" t="str">
        <f>IF(AND('3411-CT'!$E$9=TH!H100,OR(TH!J100=TH!$V$7,K100=TH!$V$7)),"x","")</f>
        <v/>
      </c>
      <c r="W100" s="102" t="str">
        <f>IF(OR(TH!J100=TH!$W$7,K100=TH!$W$7),"x","")</f>
        <v/>
      </c>
      <c r="X100" s="102" t="str">
        <f t="shared" si="5"/>
        <v>2</v>
      </c>
    </row>
    <row r="101" spans="1:24" s="87" customFormat="1">
      <c r="A101" s="182" t="str">
        <f>IF(B101&lt;&gt;"",IF(AND(B101&gt;=_TM1,B101&lt;=_TM2,OR(TH!J101="1111",TH!K101="1111")),TH!D101,""),"")</f>
        <v/>
      </c>
      <c r="B101" s="72">
        <f t="shared" si="4"/>
        <v>4</v>
      </c>
      <c r="C101" s="73">
        <v>42116</v>
      </c>
      <c r="D101" s="73" t="s">
        <v>8</v>
      </c>
      <c r="E101" s="73">
        <v>42116</v>
      </c>
      <c r="F101" s="76" t="s">
        <v>23</v>
      </c>
      <c r="G101" s="189"/>
      <c r="H101" s="92"/>
      <c r="I101" s="74">
        <v>3000</v>
      </c>
      <c r="J101" s="75" t="s">
        <v>10</v>
      </c>
      <c r="K101" s="75" t="s">
        <v>35</v>
      </c>
      <c r="L101" s="102" t="str">
        <f>IF(AND('331-CT'!$E$7=TH!H101,OR(J101="331",K101="331")),"x","")</f>
        <v/>
      </c>
      <c r="M101" s="102" t="str">
        <f>IF(AND($B101&gt;='1111'!$N$10,$B101&lt;='1111'!$O$10,OR($J101=$M$7,$K101=$M$7)),"x","")</f>
        <v/>
      </c>
      <c r="N101" s="102" t="str">
        <f>IF(AND($J101=$M$7,$B101&lt;'1111'!$N$10),"x","")</f>
        <v/>
      </c>
      <c r="O101" s="102" t="str">
        <f>IF(AND($K101=$M$7,$B101&lt;'1111'!$N$10),"x","")</f>
        <v/>
      </c>
      <c r="P101" s="102" t="str">
        <f>IF(AND($B101&gt;='1121'!$N$9,$B101&lt;='1121'!$O$9,OR($J101=$P$7,$K101=$P$7)),"x","")</f>
        <v/>
      </c>
      <c r="Q101" s="102" t="str">
        <f>IF(AND($J101=$P$7,$B101&lt;'1121'!$N$9),"x","")</f>
        <v/>
      </c>
      <c r="R101" s="102" t="str">
        <f>IF(AND($K101=$P$7,$B101&lt;'1121'!$N$9),"x","")</f>
        <v>x</v>
      </c>
      <c r="S101" s="102" t="str">
        <f>IF(AND($B101&gt;='1331'!$I$9,$B101&lt;='1331'!$J$9,OR($J101=$S$7,$K101=$S$7)),"x","")</f>
        <v/>
      </c>
      <c r="T101" s="102" t="str">
        <f>IF(AND($J101=$S$7,$B101&lt;'1331'!$I$9),"x","")</f>
        <v>x</v>
      </c>
      <c r="U101" s="102" t="str">
        <f>IF(AND($K101=$S$7,$B101&lt;'1331'!$I$9),"x","")</f>
        <v/>
      </c>
      <c r="V101" s="102" t="str">
        <f>IF(AND('3411-CT'!$E$9=TH!H101,OR(TH!J101=TH!$V$7,K101=TH!$V$7)),"x","")</f>
        <v/>
      </c>
      <c r="W101" s="102" t="str">
        <f>IF(OR(TH!J101=TH!$W$7,K101=TH!$W$7),"x","")</f>
        <v/>
      </c>
      <c r="X101" s="102" t="str">
        <f t="shared" si="5"/>
        <v>2</v>
      </c>
    </row>
    <row r="102" spans="1:24" s="87" customFormat="1">
      <c r="A102" s="182" t="str">
        <f>IF(B102&lt;&gt;"",IF(AND(B102&gt;=_TM1,B102&lt;=_TM2,OR(TH!J102="1111",TH!K102="1111")),TH!D102,""),"")</f>
        <v/>
      </c>
      <c r="B102" s="72">
        <f t="shared" si="4"/>
        <v>4</v>
      </c>
      <c r="C102" s="85">
        <v>42118</v>
      </c>
      <c r="D102" s="73" t="s">
        <v>12</v>
      </c>
      <c r="E102" s="73">
        <v>42118</v>
      </c>
      <c r="F102" s="76" t="s">
        <v>67</v>
      </c>
      <c r="G102" s="189"/>
      <c r="H102" s="90"/>
      <c r="I102" s="74">
        <v>195198</v>
      </c>
      <c r="J102" s="75" t="s">
        <v>35</v>
      </c>
      <c r="K102" s="75" t="s">
        <v>68</v>
      </c>
      <c r="L102" s="102" t="str">
        <f>IF(AND('331-CT'!$E$7=TH!H102,OR(J102="331",K102="331")),"x","")</f>
        <v/>
      </c>
      <c r="M102" s="102" t="str">
        <f>IF(AND($B102&gt;='1111'!$N$10,$B102&lt;='1111'!$O$10,OR($J102=$M$7,$K102=$M$7)),"x","")</f>
        <v/>
      </c>
      <c r="N102" s="102" t="str">
        <f>IF(AND($J102=$M$7,$B102&lt;'1111'!$N$10),"x","")</f>
        <v/>
      </c>
      <c r="O102" s="102" t="str">
        <f>IF(AND($K102=$M$7,$B102&lt;'1111'!$N$10),"x","")</f>
        <v/>
      </c>
      <c r="P102" s="102" t="str">
        <f>IF(AND($B102&gt;='1121'!$N$9,$B102&lt;='1121'!$O$9,OR($J102=$P$7,$K102=$P$7)),"x","")</f>
        <v/>
      </c>
      <c r="Q102" s="102" t="str">
        <f>IF(AND($J102=$P$7,$B102&lt;'1121'!$N$9),"x","")</f>
        <v>x</v>
      </c>
      <c r="R102" s="102" t="str">
        <f>IF(AND($K102=$P$7,$B102&lt;'1121'!$N$9),"x","")</f>
        <v/>
      </c>
      <c r="S102" s="102" t="str">
        <f>IF(AND($B102&gt;='1331'!$I$9,$B102&lt;='1331'!$J$9,OR($J102=$S$7,$K102=$S$7)),"x","")</f>
        <v/>
      </c>
      <c r="T102" s="102" t="str">
        <f>IF(AND($J102=$S$7,$B102&lt;'1331'!$I$9),"x","")</f>
        <v/>
      </c>
      <c r="U102" s="102" t="str">
        <f>IF(AND($K102=$S$7,$B102&lt;'1331'!$I$9),"x","")</f>
        <v/>
      </c>
      <c r="V102" s="102" t="str">
        <f>IF(AND('3411-CT'!$E$9=TH!H102,OR(TH!J102=TH!$V$7,K102=TH!$V$7)),"x","")</f>
        <v/>
      </c>
      <c r="W102" s="102" t="str">
        <f>IF(OR(TH!J102=TH!$W$7,K102=TH!$W$7),"x","")</f>
        <v/>
      </c>
      <c r="X102" s="102" t="str">
        <f t="shared" si="5"/>
        <v>2</v>
      </c>
    </row>
    <row r="103" spans="1:24" s="87" customFormat="1">
      <c r="A103" s="182" t="str">
        <f>IF(B103&lt;&gt;"",IF(AND(B103&gt;=_TM1,B103&lt;=_TM2,OR(TH!J103="1111",TH!K103="1111")),TH!D103,""),"")</f>
        <v/>
      </c>
      <c r="B103" s="72">
        <f t="shared" si="4"/>
        <v>5</v>
      </c>
      <c r="C103" s="85">
        <f>E103</f>
        <v>42131</v>
      </c>
      <c r="D103" s="73" t="s">
        <v>8</v>
      </c>
      <c r="E103" s="73">
        <v>42131</v>
      </c>
      <c r="F103" s="76" t="s">
        <v>116</v>
      </c>
      <c r="G103" s="189"/>
      <c r="H103" s="92" t="s">
        <v>85</v>
      </c>
      <c r="I103" s="74">
        <v>500000000</v>
      </c>
      <c r="J103" s="75" t="s">
        <v>9</v>
      </c>
      <c r="K103" s="75" t="s">
        <v>35</v>
      </c>
      <c r="L103" s="102" t="str">
        <f>IF(AND('331-CT'!$E$7=TH!H103,OR(J103="331",K103="331")),"x","")</f>
        <v/>
      </c>
      <c r="M103" s="102" t="str">
        <f>IF(AND($B103&gt;='1111'!$N$10,$B103&lt;='1111'!$O$10,OR($J103=$M$7,$K103=$M$7)),"x","")</f>
        <v/>
      </c>
      <c r="N103" s="102" t="str">
        <f>IF(AND($J103=$M$7,$B103&lt;'1111'!$N$10),"x","")</f>
        <v/>
      </c>
      <c r="O103" s="102" t="str">
        <f>IF(AND($K103=$M$7,$B103&lt;'1111'!$N$10),"x","")</f>
        <v/>
      </c>
      <c r="P103" s="102" t="str">
        <f>IF(AND($B103&gt;='1121'!$N$9,$B103&lt;='1121'!$O$9,OR($J103=$P$7,$K103=$P$7)),"x","")</f>
        <v/>
      </c>
      <c r="Q103" s="102" t="str">
        <f>IF(AND($J103=$P$7,$B103&lt;'1121'!$N$9),"x","")</f>
        <v/>
      </c>
      <c r="R103" s="102" t="str">
        <f>IF(AND($K103=$P$7,$B103&lt;'1121'!$N$9),"x","")</f>
        <v>x</v>
      </c>
      <c r="S103" s="102" t="str">
        <f>IF(AND($B103&gt;='1331'!$I$9,$B103&lt;='1331'!$J$9,OR($J103=$S$7,$K103=$S$7)),"x","")</f>
        <v/>
      </c>
      <c r="T103" s="102" t="str">
        <f>IF(AND($J103=$S$7,$B103&lt;'1331'!$I$9),"x","")</f>
        <v/>
      </c>
      <c r="U103" s="102" t="str">
        <f>IF(AND($K103=$S$7,$B103&lt;'1331'!$I$9),"x","")</f>
        <v/>
      </c>
      <c r="V103" s="102" t="str">
        <f>IF(AND('3411-CT'!$E$9=TH!H103,OR(TH!J103=TH!$V$7,K103=TH!$V$7)),"x","")</f>
        <v/>
      </c>
      <c r="W103" s="102" t="str">
        <f>IF(OR(TH!J103=TH!$W$7,K103=TH!$W$7),"x","")</f>
        <v/>
      </c>
      <c r="X103" s="102" t="str">
        <f t="shared" si="5"/>
        <v>2</v>
      </c>
    </row>
    <row r="104" spans="1:24" s="87" customFormat="1">
      <c r="A104" s="182" t="str">
        <f>IF(B104&lt;&gt;"",IF(AND(B104&gt;=_TM1,B104&lt;=_TM2,OR(TH!J104="1111",TH!K104="1111")),TH!D104,""),"")</f>
        <v/>
      </c>
      <c r="B104" s="72">
        <f t="shared" si="4"/>
        <v>5</v>
      </c>
      <c r="C104" s="73">
        <v>42131</v>
      </c>
      <c r="D104" s="73" t="s">
        <v>8</v>
      </c>
      <c r="E104" s="73">
        <v>42131</v>
      </c>
      <c r="F104" s="76" t="s">
        <v>22</v>
      </c>
      <c r="G104" s="189"/>
      <c r="H104" s="90"/>
      <c r="I104" s="74">
        <v>150000</v>
      </c>
      <c r="J104" s="75" t="s">
        <v>181</v>
      </c>
      <c r="K104" s="75" t="s">
        <v>35</v>
      </c>
      <c r="L104" s="102" t="str">
        <f>IF(AND('331-CT'!$E$7=TH!H104,OR(J104="331",K104="331")),"x","")</f>
        <v/>
      </c>
      <c r="M104" s="102" t="str">
        <f>IF(AND($B104&gt;='1111'!$N$10,$B104&lt;='1111'!$O$10,OR($J104=$M$7,$K104=$M$7)),"x","")</f>
        <v/>
      </c>
      <c r="N104" s="102" t="str">
        <f>IF(AND($J104=$M$7,$B104&lt;'1111'!$N$10),"x","")</f>
        <v/>
      </c>
      <c r="O104" s="102" t="str">
        <f>IF(AND($K104=$M$7,$B104&lt;'1111'!$N$10),"x","")</f>
        <v/>
      </c>
      <c r="P104" s="102" t="str">
        <f>IF(AND($B104&gt;='1121'!$N$9,$B104&lt;='1121'!$O$9,OR($J104=$P$7,$K104=$P$7)),"x","")</f>
        <v/>
      </c>
      <c r="Q104" s="102" t="str">
        <f>IF(AND($J104=$P$7,$B104&lt;'1121'!$N$9),"x","")</f>
        <v/>
      </c>
      <c r="R104" s="102" t="str">
        <f>IF(AND($K104=$P$7,$B104&lt;'1121'!$N$9),"x","")</f>
        <v>x</v>
      </c>
      <c r="S104" s="102" t="str">
        <f>IF(AND($B104&gt;='1331'!$I$9,$B104&lt;='1331'!$J$9,OR($J104=$S$7,$K104=$S$7)),"x","")</f>
        <v/>
      </c>
      <c r="T104" s="102" t="str">
        <f>IF(AND($J104=$S$7,$B104&lt;'1331'!$I$9),"x","")</f>
        <v/>
      </c>
      <c r="U104" s="102" t="str">
        <f>IF(AND($K104=$S$7,$B104&lt;'1331'!$I$9),"x","")</f>
        <v/>
      </c>
      <c r="V104" s="102" t="str">
        <f>IF(AND('3411-CT'!$E$9=TH!H104,OR(TH!J104=TH!$V$7,K104=TH!$V$7)),"x","")</f>
        <v/>
      </c>
      <c r="W104" s="102" t="str">
        <f>IF(OR(TH!J104=TH!$W$7,K104=TH!$W$7),"x","")</f>
        <v/>
      </c>
      <c r="X104" s="102" t="str">
        <f t="shared" si="5"/>
        <v>2</v>
      </c>
    </row>
    <row r="105" spans="1:24" s="87" customFormat="1">
      <c r="A105" s="182" t="str">
        <f>IF(B105&lt;&gt;"",IF(AND(B105&gt;=_TM1,B105&lt;=_TM2,OR(TH!J105="1111",TH!K105="1111")),TH!D105,""),"")</f>
        <v/>
      </c>
      <c r="B105" s="72">
        <f t="shared" si="4"/>
        <v>5</v>
      </c>
      <c r="C105" s="73">
        <v>42131</v>
      </c>
      <c r="D105" s="73" t="s">
        <v>8</v>
      </c>
      <c r="E105" s="73">
        <v>42131</v>
      </c>
      <c r="F105" s="76" t="s">
        <v>23</v>
      </c>
      <c r="G105" s="189"/>
      <c r="H105" s="90"/>
      <c r="I105" s="74">
        <v>15000</v>
      </c>
      <c r="J105" s="75" t="s">
        <v>10</v>
      </c>
      <c r="K105" s="75" t="s">
        <v>35</v>
      </c>
      <c r="L105" s="102" t="str">
        <f>IF(AND('331-CT'!$E$7=TH!H105,OR(J105="331",K105="331")),"x","")</f>
        <v/>
      </c>
      <c r="M105" s="102" t="str">
        <f>IF(AND($B105&gt;='1111'!$N$10,$B105&lt;='1111'!$O$10,OR($J105=$M$7,$K105=$M$7)),"x","")</f>
        <v/>
      </c>
      <c r="N105" s="102" t="str">
        <f>IF(AND($J105=$M$7,$B105&lt;'1111'!$N$10),"x","")</f>
        <v/>
      </c>
      <c r="O105" s="102" t="str">
        <f>IF(AND($K105=$M$7,$B105&lt;'1111'!$N$10),"x","")</f>
        <v/>
      </c>
      <c r="P105" s="102" t="str">
        <f>IF(AND($B105&gt;='1121'!$N$9,$B105&lt;='1121'!$O$9,OR($J105=$P$7,$K105=$P$7)),"x","")</f>
        <v/>
      </c>
      <c r="Q105" s="102" t="str">
        <f>IF(AND($J105=$P$7,$B105&lt;'1121'!$N$9),"x","")</f>
        <v/>
      </c>
      <c r="R105" s="102" t="str">
        <f>IF(AND($K105=$P$7,$B105&lt;'1121'!$N$9),"x","")</f>
        <v>x</v>
      </c>
      <c r="S105" s="102" t="str">
        <f>IF(AND($B105&gt;='1331'!$I$9,$B105&lt;='1331'!$J$9,OR($J105=$S$7,$K105=$S$7)),"x","")</f>
        <v/>
      </c>
      <c r="T105" s="102" t="str">
        <f>IF(AND($J105=$S$7,$B105&lt;'1331'!$I$9),"x","")</f>
        <v>x</v>
      </c>
      <c r="U105" s="102" t="str">
        <f>IF(AND($K105=$S$7,$B105&lt;'1331'!$I$9),"x","")</f>
        <v/>
      </c>
      <c r="V105" s="102" t="str">
        <f>IF(AND('3411-CT'!$E$9=TH!H105,OR(TH!J105=TH!$V$7,K105=TH!$V$7)),"x","")</f>
        <v/>
      </c>
      <c r="W105" s="102" t="str">
        <f>IF(OR(TH!J105=TH!$W$7,K105=TH!$W$7),"x","")</f>
        <v/>
      </c>
      <c r="X105" s="102" t="str">
        <f t="shared" si="5"/>
        <v>2</v>
      </c>
    </row>
    <row r="106" spans="1:24" s="87" customFormat="1">
      <c r="A106" s="182" t="str">
        <f>IF(B106&lt;&gt;"",IF(AND(B106&gt;=_TM1,B106&lt;=_TM2,OR(TH!J106="1111",TH!K106="1111")),TH!D106,""),"")</f>
        <v/>
      </c>
      <c r="B106" s="72">
        <f t="shared" si="4"/>
        <v>5</v>
      </c>
      <c r="C106" s="85">
        <f>E106</f>
        <v>42131</v>
      </c>
      <c r="D106" s="73" t="s">
        <v>8</v>
      </c>
      <c r="E106" s="73">
        <v>42131</v>
      </c>
      <c r="F106" s="76" t="s">
        <v>117</v>
      </c>
      <c r="G106" s="189"/>
      <c r="H106" s="92" t="s">
        <v>237</v>
      </c>
      <c r="I106" s="74">
        <v>100000000</v>
      </c>
      <c r="J106" s="75" t="s">
        <v>9</v>
      </c>
      <c r="K106" s="75" t="s">
        <v>35</v>
      </c>
      <c r="L106" s="102" t="str">
        <f>IF(AND('331-CT'!$E$7=TH!H106,OR(J106="331",K106="331")),"x","")</f>
        <v/>
      </c>
      <c r="M106" s="102" t="str">
        <f>IF(AND($B106&gt;='1111'!$N$10,$B106&lt;='1111'!$O$10,OR($J106=$M$7,$K106=$M$7)),"x","")</f>
        <v/>
      </c>
      <c r="N106" s="102" t="str">
        <f>IF(AND($J106=$M$7,$B106&lt;'1111'!$N$10),"x","")</f>
        <v/>
      </c>
      <c r="O106" s="102" t="str">
        <f>IF(AND($K106=$M$7,$B106&lt;'1111'!$N$10),"x","")</f>
        <v/>
      </c>
      <c r="P106" s="102" t="str">
        <f>IF(AND($B106&gt;='1121'!$N$9,$B106&lt;='1121'!$O$9,OR($J106=$P$7,$K106=$P$7)),"x","")</f>
        <v/>
      </c>
      <c r="Q106" s="102" t="str">
        <f>IF(AND($J106=$P$7,$B106&lt;'1121'!$N$9),"x","")</f>
        <v/>
      </c>
      <c r="R106" s="102" t="str">
        <f>IF(AND($K106=$P$7,$B106&lt;'1121'!$N$9),"x","")</f>
        <v>x</v>
      </c>
      <c r="S106" s="102" t="str">
        <f>IF(AND($B106&gt;='1331'!$I$9,$B106&lt;='1331'!$J$9,OR($J106=$S$7,$K106=$S$7)),"x","")</f>
        <v/>
      </c>
      <c r="T106" s="102" t="str">
        <f>IF(AND($J106=$S$7,$B106&lt;'1331'!$I$9),"x","")</f>
        <v/>
      </c>
      <c r="U106" s="102" t="str">
        <f>IF(AND($K106=$S$7,$B106&lt;'1331'!$I$9),"x","")</f>
        <v/>
      </c>
      <c r="V106" s="102" t="str">
        <f>IF(AND('3411-CT'!$E$9=TH!H106,OR(TH!J106=TH!$V$7,K106=TH!$V$7)),"x","")</f>
        <v/>
      </c>
      <c r="W106" s="102" t="str">
        <f>IF(OR(TH!J106=TH!$W$7,K106=TH!$W$7),"x","")</f>
        <v/>
      </c>
      <c r="X106" s="102" t="str">
        <f t="shared" si="5"/>
        <v>2</v>
      </c>
    </row>
    <row r="107" spans="1:24" s="87" customFormat="1">
      <c r="A107" s="182" t="str">
        <f>IF(B107&lt;&gt;"",IF(AND(B107&gt;=_TM1,B107&lt;=_TM2,OR(TH!J107="1111",TH!K107="1111")),TH!D107,""),"")</f>
        <v/>
      </c>
      <c r="B107" s="72">
        <f t="shared" si="4"/>
        <v>5</v>
      </c>
      <c r="C107" s="73">
        <v>42131</v>
      </c>
      <c r="D107" s="73" t="s">
        <v>8</v>
      </c>
      <c r="E107" s="73">
        <v>42131</v>
      </c>
      <c r="F107" s="76" t="s">
        <v>22</v>
      </c>
      <c r="G107" s="189"/>
      <c r="H107" s="92"/>
      <c r="I107" s="74">
        <v>30000</v>
      </c>
      <c r="J107" s="75" t="s">
        <v>181</v>
      </c>
      <c r="K107" s="75" t="s">
        <v>35</v>
      </c>
      <c r="L107" s="102" t="str">
        <f>IF(AND('331-CT'!$E$7=TH!H107,OR(J107="331",K107="331")),"x","")</f>
        <v/>
      </c>
      <c r="M107" s="102" t="str">
        <f>IF(AND($B107&gt;='1111'!$N$10,$B107&lt;='1111'!$O$10,OR($J107=$M$7,$K107=$M$7)),"x","")</f>
        <v/>
      </c>
      <c r="N107" s="102" t="str">
        <f>IF(AND($J107=$M$7,$B107&lt;'1111'!$N$10),"x","")</f>
        <v/>
      </c>
      <c r="O107" s="102" t="str">
        <f>IF(AND($K107=$M$7,$B107&lt;'1111'!$N$10),"x","")</f>
        <v/>
      </c>
      <c r="P107" s="102" t="str">
        <f>IF(AND($B107&gt;='1121'!$N$9,$B107&lt;='1121'!$O$9,OR($J107=$P$7,$K107=$P$7)),"x","")</f>
        <v/>
      </c>
      <c r="Q107" s="102" t="str">
        <f>IF(AND($J107=$P$7,$B107&lt;'1121'!$N$9),"x","")</f>
        <v/>
      </c>
      <c r="R107" s="102" t="str">
        <f>IF(AND($K107=$P$7,$B107&lt;'1121'!$N$9),"x","")</f>
        <v>x</v>
      </c>
      <c r="S107" s="102" t="str">
        <f>IF(AND($B107&gt;='1331'!$I$9,$B107&lt;='1331'!$J$9,OR($J107=$S$7,$K107=$S$7)),"x","")</f>
        <v/>
      </c>
      <c r="T107" s="102" t="str">
        <f>IF(AND($J107=$S$7,$B107&lt;'1331'!$I$9),"x","")</f>
        <v/>
      </c>
      <c r="U107" s="102" t="str">
        <f>IF(AND($K107=$S$7,$B107&lt;'1331'!$I$9),"x","")</f>
        <v/>
      </c>
      <c r="V107" s="102" t="str">
        <f>IF(AND('3411-CT'!$E$9=TH!H107,OR(TH!J107=TH!$V$7,K107=TH!$V$7)),"x","")</f>
        <v/>
      </c>
      <c r="W107" s="102" t="str">
        <f>IF(OR(TH!J107=TH!$W$7,K107=TH!$W$7),"x","")</f>
        <v/>
      </c>
      <c r="X107" s="102" t="str">
        <f t="shared" si="5"/>
        <v>2</v>
      </c>
    </row>
    <row r="108" spans="1:24" s="87" customFormat="1">
      <c r="A108" s="182" t="str">
        <f>IF(B108&lt;&gt;"",IF(AND(B108&gt;=_TM1,B108&lt;=_TM2,OR(TH!J108="1111",TH!K108="1111")),TH!D108,""),"")</f>
        <v/>
      </c>
      <c r="B108" s="72">
        <f t="shared" si="4"/>
        <v>5</v>
      </c>
      <c r="C108" s="73">
        <v>42131</v>
      </c>
      <c r="D108" s="73" t="s">
        <v>8</v>
      </c>
      <c r="E108" s="73">
        <v>42131</v>
      </c>
      <c r="F108" s="76" t="s">
        <v>23</v>
      </c>
      <c r="G108" s="189"/>
      <c r="H108" s="92"/>
      <c r="I108" s="74">
        <v>3000</v>
      </c>
      <c r="J108" s="75" t="s">
        <v>10</v>
      </c>
      <c r="K108" s="75" t="s">
        <v>35</v>
      </c>
      <c r="L108" s="102" t="str">
        <f>IF(AND('331-CT'!$E$7=TH!H108,OR(J108="331",K108="331")),"x","")</f>
        <v/>
      </c>
      <c r="M108" s="102" t="str">
        <f>IF(AND($B108&gt;='1111'!$N$10,$B108&lt;='1111'!$O$10,OR($J108=$M$7,$K108=$M$7)),"x","")</f>
        <v/>
      </c>
      <c r="N108" s="102" t="str">
        <f>IF(AND($J108=$M$7,$B108&lt;'1111'!$N$10),"x","")</f>
        <v/>
      </c>
      <c r="O108" s="102" t="str">
        <f>IF(AND($K108=$M$7,$B108&lt;'1111'!$N$10),"x","")</f>
        <v/>
      </c>
      <c r="P108" s="102" t="str">
        <f>IF(AND($B108&gt;='1121'!$N$9,$B108&lt;='1121'!$O$9,OR($J108=$P$7,$K108=$P$7)),"x","")</f>
        <v/>
      </c>
      <c r="Q108" s="102" t="str">
        <f>IF(AND($J108=$P$7,$B108&lt;'1121'!$N$9),"x","")</f>
        <v/>
      </c>
      <c r="R108" s="102" t="str">
        <f>IF(AND($K108=$P$7,$B108&lt;'1121'!$N$9),"x","")</f>
        <v>x</v>
      </c>
      <c r="S108" s="102" t="str">
        <f>IF(AND($B108&gt;='1331'!$I$9,$B108&lt;='1331'!$J$9,OR($J108=$S$7,$K108=$S$7)),"x","")</f>
        <v/>
      </c>
      <c r="T108" s="102" t="str">
        <f>IF(AND($J108=$S$7,$B108&lt;'1331'!$I$9),"x","")</f>
        <v>x</v>
      </c>
      <c r="U108" s="102" t="str">
        <f>IF(AND($K108=$S$7,$B108&lt;'1331'!$I$9),"x","")</f>
        <v/>
      </c>
      <c r="V108" s="102" t="str">
        <f>IF(AND('3411-CT'!$E$9=TH!H108,OR(TH!J108=TH!$V$7,K108=TH!$V$7)),"x","")</f>
        <v/>
      </c>
      <c r="W108" s="102" t="str">
        <f>IF(OR(TH!J108=TH!$W$7,K108=TH!$W$7),"x","")</f>
        <v/>
      </c>
      <c r="X108" s="102" t="str">
        <f t="shared" si="5"/>
        <v>2</v>
      </c>
    </row>
    <row r="109" spans="1:24" s="87" customFormat="1">
      <c r="A109" s="182" t="str">
        <f>IF(B109&lt;&gt;"",IF(AND(B109&gt;=_TM1,B109&lt;=_TM2,OR(TH!J109="1111",TH!K109="1111")),TH!D109,""),"")</f>
        <v/>
      </c>
      <c r="B109" s="72">
        <f t="shared" si="4"/>
        <v>5</v>
      </c>
      <c r="C109" s="73">
        <v>42132</v>
      </c>
      <c r="D109" s="73" t="s">
        <v>50</v>
      </c>
      <c r="E109" s="73">
        <f>C109</f>
        <v>42132</v>
      </c>
      <c r="F109" s="76" t="s">
        <v>221</v>
      </c>
      <c r="G109" s="192" t="s">
        <v>458</v>
      </c>
      <c r="H109" s="7" t="s">
        <v>222</v>
      </c>
      <c r="I109" s="74">
        <v>30440000</v>
      </c>
      <c r="J109" s="104" t="s">
        <v>560</v>
      </c>
      <c r="K109" s="104" t="s">
        <v>9</v>
      </c>
      <c r="L109" s="102" t="str">
        <f>IF(AND('331-CT'!$E$7=TH!H109,OR(J109="331",K109="331")),"x","")</f>
        <v/>
      </c>
      <c r="M109" s="102" t="str">
        <f>IF(AND($B109&gt;='1111'!$N$10,$B109&lt;='1111'!$O$10,OR($J109=$M$7,$K109=$M$7)),"x","")</f>
        <v/>
      </c>
      <c r="N109" s="102" t="str">
        <f>IF(AND($J109=$M$7,$B109&lt;'1111'!$N$10),"x","")</f>
        <v/>
      </c>
      <c r="O109" s="102" t="str">
        <f>IF(AND($K109=$M$7,$B109&lt;'1111'!$N$10),"x","")</f>
        <v/>
      </c>
      <c r="P109" s="102" t="str">
        <f>IF(AND($B109&gt;='1121'!$N$9,$B109&lt;='1121'!$O$9,OR($J109=$P$7,$K109=$P$7)),"x","")</f>
        <v/>
      </c>
      <c r="Q109" s="102" t="str">
        <f>IF(AND($J109=$P$7,$B109&lt;'1121'!$N$9),"x","")</f>
        <v/>
      </c>
      <c r="R109" s="102" t="str">
        <f>IF(AND($K109=$P$7,$B109&lt;'1121'!$N$9),"x","")</f>
        <v/>
      </c>
      <c r="S109" s="102" t="str">
        <f>IF(AND($B109&gt;='1331'!$I$9,$B109&lt;='1331'!$J$9,OR($J109=$S$7,$K109=$S$7)),"x","")</f>
        <v/>
      </c>
      <c r="T109" s="102" t="str">
        <f>IF(AND($J109=$S$7,$B109&lt;'1331'!$I$9),"x","")</f>
        <v/>
      </c>
      <c r="U109" s="102" t="str">
        <f>IF(AND($K109=$S$7,$B109&lt;'1331'!$I$9),"x","")</f>
        <v/>
      </c>
      <c r="V109" s="102" t="str">
        <f>IF(AND('3411-CT'!$E$9=TH!H109,OR(TH!J109=TH!$V$7,K109=TH!$V$7)),"x","")</f>
        <v/>
      </c>
      <c r="W109" s="102" t="str">
        <f>IF(OR(TH!J109=TH!$W$7,K109=TH!$W$7),"x","")</f>
        <v/>
      </c>
      <c r="X109" s="102" t="str">
        <f t="shared" si="5"/>
        <v>2</v>
      </c>
    </row>
    <row r="110" spans="1:24" s="87" customFormat="1">
      <c r="A110" s="182" t="str">
        <f>IF(B110&lt;&gt;"",IF(AND(B110&gt;=_TM1,B110&lt;=_TM2,OR(TH!J110="1111",TH!K110="1111")),TH!D110,""),"")</f>
        <v/>
      </c>
      <c r="B110" s="72">
        <f t="shared" si="4"/>
        <v>5</v>
      </c>
      <c r="C110" s="85">
        <f>E110</f>
        <v>42132</v>
      </c>
      <c r="D110" s="73" t="s">
        <v>8</v>
      </c>
      <c r="E110" s="73">
        <v>42132</v>
      </c>
      <c r="F110" s="76" t="s">
        <v>118</v>
      </c>
      <c r="G110" s="189"/>
      <c r="H110" s="90"/>
      <c r="I110" s="74">
        <v>150000000</v>
      </c>
      <c r="J110" s="75" t="s">
        <v>151</v>
      </c>
      <c r="K110" s="75" t="s">
        <v>35</v>
      </c>
      <c r="L110" s="102" t="str">
        <f>IF(AND('331-CT'!$E$7=TH!H110,OR(J110="331",K110="331")),"x","")</f>
        <v/>
      </c>
      <c r="M110" s="102" t="str">
        <f>IF(AND($B110&gt;='1111'!$N$10,$B110&lt;='1111'!$O$10,OR($J110=$M$7,$K110=$M$7)),"x","")</f>
        <v/>
      </c>
      <c r="N110" s="102" t="str">
        <f>IF(AND($J110=$M$7,$B110&lt;'1111'!$N$10),"x","")</f>
        <v/>
      </c>
      <c r="O110" s="102" t="str">
        <f>IF(AND($K110=$M$7,$B110&lt;'1111'!$N$10),"x","")</f>
        <v/>
      </c>
      <c r="P110" s="102" t="str">
        <f>IF(AND($B110&gt;='1121'!$N$9,$B110&lt;='1121'!$O$9,OR($J110=$P$7,$K110=$P$7)),"x","")</f>
        <v/>
      </c>
      <c r="Q110" s="102" t="str">
        <f>IF(AND($J110=$P$7,$B110&lt;'1121'!$N$9),"x","")</f>
        <v/>
      </c>
      <c r="R110" s="102" t="str">
        <f>IF(AND($K110=$P$7,$B110&lt;'1121'!$N$9),"x","")</f>
        <v>x</v>
      </c>
      <c r="S110" s="102" t="str">
        <f>IF(AND($B110&gt;='1331'!$I$9,$B110&lt;='1331'!$J$9,OR($J110=$S$7,$K110=$S$7)),"x","")</f>
        <v/>
      </c>
      <c r="T110" s="102" t="str">
        <f>IF(AND($J110=$S$7,$B110&lt;'1331'!$I$9),"x","")</f>
        <v/>
      </c>
      <c r="U110" s="102" t="str">
        <f>IF(AND($K110=$S$7,$B110&lt;'1331'!$I$9),"x","")</f>
        <v/>
      </c>
      <c r="V110" s="102" t="str">
        <f>IF(AND('3411-CT'!$E$9=TH!H110,OR(TH!J110=TH!$V$7,K110=TH!$V$7)),"x","")</f>
        <v/>
      </c>
      <c r="W110" s="102" t="str">
        <f>IF(OR(TH!J110=TH!$W$7,K110=TH!$W$7),"x","")</f>
        <v>x</v>
      </c>
      <c r="X110" s="102" t="str">
        <f t="shared" si="5"/>
        <v>2</v>
      </c>
    </row>
    <row r="111" spans="1:24" s="87" customFormat="1">
      <c r="A111" s="182" t="str">
        <f>IF(B111&lt;&gt;"",IF(AND(B111&gt;=_TM1,B111&lt;=_TM2,OR(TH!J111="1111",TH!K111="1111")),TH!D111,""),"")</f>
        <v/>
      </c>
      <c r="B111" s="72">
        <f t="shared" si="4"/>
        <v>5</v>
      </c>
      <c r="C111" s="73">
        <v>42132</v>
      </c>
      <c r="D111" s="73" t="s">
        <v>8</v>
      </c>
      <c r="E111" s="73">
        <v>42132</v>
      </c>
      <c r="F111" s="76" t="s">
        <v>22</v>
      </c>
      <c r="G111" s="189"/>
      <c r="H111" s="90"/>
      <c r="I111" s="74">
        <v>75000</v>
      </c>
      <c r="J111" s="75" t="s">
        <v>181</v>
      </c>
      <c r="K111" s="75" t="s">
        <v>35</v>
      </c>
      <c r="L111" s="102" t="str">
        <f>IF(AND('331-CT'!$E$7=TH!H111,OR(J111="331",K111="331")),"x","")</f>
        <v/>
      </c>
      <c r="M111" s="102" t="str">
        <f>IF(AND($B111&gt;='1111'!$N$10,$B111&lt;='1111'!$O$10,OR($J111=$M$7,$K111=$M$7)),"x","")</f>
        <v/>
      </c>
      <c r="N111" s="102" t="str">
        <f>IF(AND($J111=$M$7,$B111&lt;'1111'!$N$10),"x","")</f>
        <v/>
      </c>
      <c r="O111" s="102" t="str">
        <f>IF(AND($K111=$M$7,$B111&lt;'1111'!$N$10),"x","")</f>
        <v/>
      </c>
      <c r="P111" s="102" t="str">
        <f>IF(AND($B111&gt;='1121'!$N$9,$B111&lt;='1121'!$O$9,OR($J111=$P$7,$K111=$P$7)),"x","")</f>
        <v/>
      </c>
      <c r="Q111" s="102" t="str">
        <f>IF(AND($J111=$P$7,$B111&lt;'1121'!$N$9),"x","")</f>
        <v/>
      </c>
      <c r="R111" s="102" t="str">
        <f>IF(AND($K111=$P$7,$B111&lt;'1121'!$N$9),"x","")</f>
        <v>x</v>
      </c>
      <c r="S111" s="102" t="str">
        <f>IF(AND($B111&gt;='1331'!$I$9,$B111&lt;='1331'!$J$9,OR($J111=$S$7,$K111=$S$7)),"x","")</f>
        <v/>
      </c>
      <c r="T111" s="102" t="str">
        <f>IF(AND($J111=$S$7,$B111&lt;'1331'!$I$9),"x","")</f>
        <v/>
      </c>
      <c r="U111" s="102" t="str">
        <f>IF(AND($K111=$S$7,$B111&lt;'1331'!$I$9),"x","")</f>
        <v/>
      </c>
      <c r="V111" s="102" t="str">
        <f>IF(AND('3411-CT'!$E$9=TH!H111,OR(TH!J111=TH!$V$7,K111=TH!$V$7)),"x","")</f>
        <v/>
      </c>
      <c r="W111" s="102" t="str">
        <f>IF(OR(TH!J111=TH!$W$7,K111=TH!$W$7),"x","")</f>
        <v/>
      </c>
      <c r="X111" s="102" t="str">
        <f t="shared" si="5"/>
        <v>2</v>
      </c>
    </row>
    <row r="112" spans="1:24" s="87" customFormat="1">
      <c r="A112" s="182" t="str">
        <f>IF(B112&lt;&gt;"",IF(AND(B112&gt;=_TM1,B112&lt;=_TM2,OR(TH!J112="1111",TH!K112="1111")),TH!D112,""),"")</f>
        <v/>
      </c>
      <c r="B112" s="72">
        <f t="shared" si="4"/>
        <v>5</v>
      </c>
      <c r="C112" s="73">
        <v>42132</v>
      </c>
      <c r="D112" s="73" t="s">
        <v>8</v>
      </c>
      <c r="E112" s="73">
        <v>42132</v>
      </c>
      <c r="F112" s="76" t="s">
        <v>23</v>
      </c>
      <c r="G112" s="189"/>
      <c r="H112" s="90"/>
      <c r="I112" s="74">
        <v>7500</v>
      </c>
      <c r="J112" s="75" t="s">
        <v>10</v>
      </c>
      <c r="K112" s="75" t="s">
        <v>35</v>
      </c>
      <c r="L112" s="102" t="str">
        <f>IF(AND('331-CT'!$E$7=TH!H112,OR(J112="331",K112="331")),"x","")</f>
        <v/>
      </c>
      <c r="M112" s="102" t="str">
        <f>IF(AND($B112&gt;='1111'!$N$10,$B112&lt;='1111'!$O$10,OR($J112=$M$7,$K112=$M$7)),"x","")</f>
        <v/>
      </c>
      <c r="N112" s="102" t="str">
        <f>IF(AND($J112=$M$7,$B112&lt;'1111'!$N$10),"x","")</f>
        <v/>
      </c>
      <c r="O112" s="102" t="str">
        <f>IF(AND($K112=$M$7,$B112&lt;'1111'!$N$10),"x","")</f>
        <v/>
      </c>
      <c r="P112" s="102" t="str">
        <f>IF(AND($B112&gt;='1121'!$N$9,$B112&lt;='1121'!$O$9,OR($J112=$P$7,$K112=$P$7)),"x","")</f>
        <v/>
      </c>
      <c r="Q112" s="102" t="str">
        <f>IF(AND($J112=$P$7,$B112&lt;'1121'!$N$9),"x","")</f>
        <v/>
      </c>
      <c r="R112" s="102" t="str">
        <f>IF(AND($K112=$P$7,$B112&lt;'1121'!$N$9),"x","")</f>
        <v>x</v>
      </c>
      <c r="S112" s="102" t="str">
        <f>IF(AND($B112&gt;='1331'!$I$9,$B112&lt;='1331'!$J$9,OR($J112=$S$7,$K112=$S$7)),"x","")</f>
        <v/>
      </c>
      <c r="T112" s="102" t="str">
        <f>IF(AND($J112=$S$7,$B112&lt;'1331'!$I$9),"x","")</f>
        <v>x</v>
      </c>
      <c r="U112" s="102" t="str">
        <f>IF(AND($K112=$S$7,$B112&lt;'1331'!$I$9),"x","")</f>
        <v/>
      </c>
      <c r="V112" s="102" t="str">
        <f>IF(AND('3411-CT'!$E$9=TH!H112,OR(TH!J112=TH!$V$7,K112=TH!$V$7)),"x","")</f>
        <v/>
      </c>
      <c r="W112" s="102" t="str">
        <f>IF(OR(TH!J112=TH!$W$7,K112=TH!$W$7),"x","")</f>
        <v/>
      </c>
      <c r="X112" s="102" t="str">
        <f t="shared" si="5"/>
        <v>2</v>
      </c>
    </row>
    <row r="113" spans="1:24" s="87" customFormat="1">
      <c r="A113" s="182" t="str">
        <f>IF(B113&lt;&gt;"",IF(AND(B113&gt;=_TM1,B113&lt;=_TM2,OR(TH!J113="1111",TH!K113="1111")),TH!D113,""),"")</f>
        <v/>
      </c>
      <c r="B113" s="72">
        <f t="shared" si="4"/>
        <v>5</v>
      </c>
      <c r="C113" s="85">
        <v>42136</v>
      </c>
      <c r="D113" s="73" t="s">
        <v>12</v>
      </c>
      <c r="E113" s="73">
        <v>42136</v>
      </c>
      <c r="F113" s="76" t="s">
        <v>118</v>
      </c>
      <c r="G113" s="189"/>
      <c r="H113" s="90"/>
      <c r="I113" s="74">
        <v>150000000</v>
      </c>
      <c r="J113" s="75" t="s">
        <v>35</v>
      </c>
      <c r="K113" s="75" t="s">
        <v>151</v>
      </c>
      <c r="L113" s="102" t="str">
        <f>IF(AND('331-CT'!$E$7=TH!H113,OR(J113="331",K113="331")),"x","")</f>
        <v/>
      </c>
      <c r="M113" s="102" t="str">
        <f>IF(AND($B113&gt;='1111'!$N$10,$B113&lt;='1111'!$O$10,OR($J113=$M$7,$K113=$M$7)),"x","")</f>
        <v/>
      </c>
      <c r="N113" s="102" t="str">
        <f>IF(AND($J113=$M$7,$B113&lt;'1111'!$N$10),"x","")</f>
        <v/>
      </c>
      <c r="O113" s="102" t="str">
        <f>IF(AND($K113=$M$7,$B113&lt;'1111'!$N$10),"x","")</f>
        <v/>
      </c>
      <c r="P113" s="102" t="str">
        <f>IF(AND($B113&gt;='1121'!$N$9,$B113&lt;='1121'!$O$9,OR($J113=$P$7,$K113=$P$7)),"x","")</f>
        <v/>
      </c>
      <c r="Q113" s="102" t="str">
        <f>IF(AND($J113=$P$7,$B113&lt;'1121'!$N$9),"x","")</f>
        <v>x</v>
      </c>
      <c r="R113" s="102" t="str">
        <f>IF(AND($K113=$P$7,$B113&lt;'1121'!$N$9),"x","")</f>
        <v/>
      </c>
      <c r="S113" s="102" t="str">
        <f>IF(AND($B113&gt;='1331'!$I$9,$B113&lt;='1331'!$J$9,OR($J113=$S$7,$K113=$S$7)),"x","")</f>
        <v/>
      </c>
      <c r="T113" s="102" t="str">
        <f>IF(AND($J113=$S$7,$B113&lt;'1331'!$I$9),"x","")</f>
        <v/>
      </c>
      <c r="U113" s="102" t="str">
        <f>IF(AND($K113=$S$7,$B113&lt;'1331'!$I$9),"x","")</f>
        <v/>
      </c>
      <c r="V113" s="102" t="str">
        <f>IF(AND('3411-CT'!$E$9=TH!H113,OR(TH!J113=TH!$V$7,K113=TH!$V$7)),"x","")</f>
        <v/>
      </c>
      <c r="W113" s="102" t="str">
        <f>IF(OR(TH!J113=TH!$W$7,K113=TH!$W$7),"x","")</f>
        <v>x</v>
      </c>
      <c r="X113" s="102" t="str">
        <f t="shared" si="5"/>
        <v>2</v>
      </c>
    </row>
    <row r="114" spans="1:24" s="87" customFormat="1">
      <c r="A114" s="182" t="str">
        <f>IF(B114&lt;&gt;"",IF(AND(B114&gt;=_TM1,B114&lt;=_TM2,OR(TH!J114="1111",TH!K114="1111")),TH!D114,""),"")</f>
        <v/>
      </c>
      <c r="B114" s="72">
        <f t="shared" si="4"/>
        <v>5</v>
      </c>
      <c r="C114" s="85">
        <f>E114</f>
        <v>42136</v>
      </c>
      <c r="D114" s="73" t="s">
        <v>8</v>
      </c>
      <c r="E114" s="73">
        <v>42136</v>
      </c>
      <c r="F114" s="76" t="s">
        <v>118</v>
      </c>
      <c r="G114" s="189"/>
      <c r="H114" s="90" t="s">
        <v>113</v>
      </c>
      <c r="I114" s="74">
        <v>150000000</v>
      </c>
      <c r="J114" s="75" t="s">
        <v>9</v>
      </c>
      <c r="K114" s="75" t="s">
        <v>35</v>
      </c>
      <c r="L114" s="102" t="str">
        <f>IF(AND('331-CT'!$E$7=TH!H114,OR(J114="331",K114="331")),"x","")</f>
        <v/>
      </c>
      <c r="M114" s="102" t="str">
        <f>IF(AND($B114&gt;='1111'!$N$10,$B114&lt;='1111'!$O$10,OR($J114=$M$7,$K114=$M$7)),"x","")</f>
        <v/>
      </c>
      <c r="N114" s="102" t="str">
        <f>IF(AND($J114=$M$7,$B114&lt;'1111'!$N$10),"x","")</f>
        <v/>
      </c>
      <c r="O114" s="102" t="str">
        <f>IF(AND($K114=$M$7,$B114&lt;'1111'!$N$10),"x","")</f>
        <v/>
      </c>
      <c r="P114" s="102" t="str">
        <f>IF(AND($B114&gt;='1121'!$N$9,$B114&lt;='1121'!$O$9,OR($J114=$P$7,$K114=$P$7)),"x","")</f>
        <v/>
      </c>
      <c r="Q114" s="102" t="str">
        <f>IF(AND($J114=$P$7,$B114&lt;'1121'!$N$9),"x","")</f>
        <v/>
      </c>
      <c r="R114" s="102" t="str">
        <f>IF(AND($K114=$P$7,$B114&lt;'1121'!$N$9),"x","")</f>
        <v>x</v>
      </c>
      <c r="S114" s="102" t="str">
        <f>IF(AND($B114&gt;='1331'!$I$9,$B114&lt;='1331'!$J$9,OR($J114=$S$7,$K114=$S$7)),"x","")</f>
        <v/>
      </c>
      <c r="T114" s="102" t="str">
        <f>IF(AND($J114=$S$7,$B114&lt;'1331'!$I$9),"x","")</f>
        <v/>
      </c>
      <c r="U114" s="102" t="str">
        <f>IF(AND($K114=$S$7,$B114&lt;'1331'!$I$9),"x","")</f>
        <v/>
      </c>
      <c r="V114" s="102" t="str">
        <f>IF(AND('3411-CT'!$E$9=TH!H114,OR(TH!J114=TH!$V$7,K114=TH!$V$7)),"x","")</f>
        <v/>
      </c>
      <c r="W114" s="102" t="str">
        <f>IF(OR(TH!J114=TH!$W$7,K114=TH!$W$7),"x","")</f>
        <v/>
      </c>
      <c r="X114" s="102" t="str">
        <f t="shared" si="5"/>
        <v>2</v>
      </c>
    </row>
    <row r="115" spans="1:24" s="87" customFormat="1">
      <c r="A115" s="182" t="str">
        <f>IF(B115&lt;&gt;"",IF(AND(B115&gt;=_TM1,B115&lt;=_TM2,OR(TH!J115="1111",TH!K115="1111")),TH!D115,""),"")</f>
        <v/>
      </c>
      <c r="B115" s="72">
        <f t="shared" si="4"/>
        <v>5</v>
      </c>
      <c r="C115" s="73">
        <v>42136</v>
      </c>
      <c r="D115" s="73" t="s">
        <v>8</v>
      </c>
      <c r="E115" s="73">
        <v>42136</v>
      </c>
      <c r="F115" s="76" t="s">
        <v>22</v>
      </c>
      <c r="G115" s="189"/>
      <c r="H115" s="90"/>
      <c r="I115" s="74">
        <v>75000</v>
      </c>
      <c r="J115" s="75" t="s">
        <v>181</v>
      </c>
      <c r="K115" s="75" t="s">
        <v>35</v>
      </c>
      <c r="L115" s="102" t="str">
        <f>IF(AND('331-CT'!$E$7=TH!H115,OR(J115="331",K115="331")),"x","")</f>
        <v/>
      </c>
      <c r="M115" s="102" t="str">
        <f>IF(AND($B115&gt;='1111'!$N$10,$B115&lt;='1111'!$O$10,OR($J115=$M$7,$K115=$M$7)),"x","")</f>
        <v/>
      </c>
      <c r="N115" s="102" t="str">
        <f>IF(AND($J115=$M$7,$B115&lt;'1111'!$N$10),"x","")</f>
        <v/>
      </c>
      <c r="O115" s="102" t="str">
        <f>IF(AND($K115=$M$7,$B115&lt;'1111'!$N$10),"x","")</f>
        <v/>
      </c>
      <c r="P115" s="102" t="str">
        <f>IF(AND($B115&gt;='1121'!$N$9,$B115&lt;='1121'!$O$9,OR($J115=$P$7,$K115=$P$7)),"x","")</f>
        <v/>
      </c>
      <c r="Q115" s="102" t="str">
        <f>IF(AND($J115=$P$7,$B115&lt;'1121'!$N$9),"x","")</f>
        <v/>
      </c>
      <c r="R115" s="102" t="str">
        <f>IF(AND($K115=$P$7,$B115&lt;'1121'!$N$9),"x","")</f>
        <v>x</v>
      </c>
      <c r="S115" s="102" t="str">
        <f>IF(AND($B115&gt;='1331'!$I$9,$B115&lt;='1331'!$J$9,OR($J115=$S$7,$K115=$S$7)),"x","")</f>
        <v/>
      </c>
      <c r="T115" s="102" t="str">
        <f>IF(AND($J115=$S$7,$B115&lt;'1331'!$I$9),"x","")</f>
        <v/>
      </c>
      <c r="U115" s="102" t="str">
        <f>IF(AND($K115=$S$7,$B115&lt;'1331'!$I$9),"x","")</f>
        <v/>
      </c>
      <c r="V115" s="102" t="str">
        <f>IF(AND('3411-CT'!$E$9=TH!H115,OR(TH!J115=TH!$V$7,K115=TH!$V$7)),"x","")</f>
        <v/>
      </c>
      <c r="W115" s="102" t="str">
        <f>IF(OR(TH!J115=TH!$W$7,K115=TH!$W$7),"x","")</f>
        <v/>
      </c>
      <c r="X115" s="102" t="str">
        <f t="shared" si="5"/>
        <v>2</v>
      </c>
    </row>
    <row r="116" spans="1:24" s="87" customFormat="1">
      <c r="A116" s="182" t="str">
        <f>IF(B116&lt;&gt;"",IF(AND(B116&gt;=_TM1,B116&lt;=_TM2,OR(TH!J116="1111",TH!K116="1111")),TH!D116,""),"")</f>
        <v/>
      </c>
      <c r="B116" s="72">
        <f t="shared" si="4"/>
        <v>5</v>
      </c>
      <c r="C116" s="73">
        <v>42136</v>
      </c>
      <c r="D116" s="73" t="s">
        <v>8</v>
      </c>
      <c r="E116" s="73">
        <v>42136</v>
      </c>
      <c r="F116" s="76" t="s">
        <v>23</v>
      </c>
      <c r="G116" s="189"/>
      <c r="H116" s="90"/>
      <c r="I116" s="74">
        <v>7500</v>
      </c>
      <c r="J116" s="75" t="s">
        <v>10</v>
      </c>
      <c r="K116" s="75" t="s">
        <v>35</v>
      </c>
      <c r="L116" s="102" t="str">
        <f>IF(AND('331-CT'!$E$7=TH!H116,OR(J116="331",K116="331")),"x","")</f>
        <v/>
      </c>
      <c r="M116" s="102" t="str">
        <f>IF(AND($B116&gt;='1111'!$N$10,$B116&lt;='1111'!$O$10,OR($J116=$M$7,$K116=$M$7)),"x","")</f>
        <v/>
      </c>
      <c r="N116" s="102" t="str">
        <f>IF(AND($J116=$M$7,$B116&lt;'1111'!$N$10),"x","")</f>
        <v/>
      </c>
      <c r="O116" s="102" t="str">
        <f>IF(AND($K116=$M$7,$B116&lt;'1111'!$N$10),"x","")</f>
        <v/>
      </c>
      <c r="P116" s="102" t="str">
        <f>IF(AND($B116&gt;='1121'!$N$9,$B116&lt;='1121'!$O$9,OR($J116=$P$7,$K116=$P$7)),"x","")</f>
        <v/>
      </c>
      <c r="Q116" s="102" t="str">
        <f>IF(AND($J116=$P$7,$B116&lt;'1121'!$N$9),"x","")</f>
        <v/>
      </c>
      <c r="R116" s="102" t="str">
        <f>IF(AND($K116=$P$7,$B116&lt;'1121'!$N$9),"x","")</f>
        <v>x</v>
      </c>
      <c r="S116" s="102" t="str">
        <f>IF(AND($B116&gt;='1331'!$I$9,$B116&lt;='1331'!$J$9,OR($J116=$S$7,$K116=$S$7)),"x","")</f>
        <v/>
      </c>
      <c r="T116" s="102" t="str">
        <f>IF(AND($J116=$S$7,$B116&lt;'1331'!$I$9),"x","")</f>
        <v>x</v>
      </c>
      <c r="U116" s="102" t="str">
        <f>IF(AND($K116=$S$7,$B116&lt;'1331'!$I$9),"x","")</f>
        <v/>
      </c>
      <c r="V116" s="102" t="str">
        <f>IF(AND('3411-CT'!$E$9=TH!H116,OR(TH!J116=TH!$V$7,K116=TH!$V$7)),"x","")</f>
        <v/>
      </c>
      <c r="W116" s="102" t="str">
        <f>IF(OR(TH!J116=TH!$W$7,K116=TH!$W$7),"x","")</f>
        <v/>
      </c>
      <c r="X116" s="102" t="str">
        <f t="shared" si="5"/>
        <v>2</v>
      </c>
    </row>
    <row r="117" spans="1:24" s="87" customFormat="1">
      <c r="A117" s="182" t="str">
        <f>IF(B117&lt;&gt;"",IF(AND(B117&gt;=_TM1,B117&lt;=_TM2,OR(TH!J117="1111",TH!K117="1111")),TH!D117,""),"")</f>
        <v/>
      </c>
      <c r="B117" s="72">
        <f t="shared" si="4"/>
        <v>5</v>
      </c>
      <c r="C117" s="85">
        <v>42138</v>
      </c>
      <c r="D117" s="73" t="s">
        <v>12</v>
      </c>
      <c r="E117" s="73">
        <v>42138</v>
      </c>
      <c r="F117" s="76" t="s">
        <v>119</v>
      </c>
      <c r="G117" s="189"/>
      <c r="H117" s="90" t="s">
        <v>258</v>
      </c>
      <c r="I117" s="74">
        <v>1500000000</v>
      </c>
      <c r="J117" s="75" t="s">
        <v>35</v>
      </c>
      <c r="K117" s="75" t="s">
        <v>166</v>
      </c>
      <c r="L117" s="102" t="str">
        <f>IF(AND('331-CT'!$E$7=TH!H117,OR(J117="331",K117="331")),"x","")</f>
        <v/>
      </c>
      <c r="M117" s="102" t="str">
        <f>IF(AND($B117&gt;='1111'!$N$10,$B117&lt;='1111'!$O$10,OR($J117=$M$7,$K117=$M$7)),"x","")</f>
        <v/>
      </c>
      <c r="N117" s="102" t="str">
        <f>IF(AND($J117=$M$7,$B117&lt;'1111'!$N$10),"x","")</f>
        <v/>
      </c>
      <c r="O117" s="102" t="str">
        <f>IF(AND($K117=$M$7,$B117&lt;'1111'!$N$10),"x","")</f>
        <v/>
      </c>
      <c r="P117" s="102" t="str">
        <f>IF(AND($B117&gt;='1121'!$N$9,$B117&lt;='1121'!$O$9,OR($J117=$P$7,$K117=$P$7)),"x","")</f>
        <v/>
      </c>
      <c r="Q117" s="102" t="str">
        <f>IF(AND($J117=$P$7,$B117&lt;'1121'!$N$9),"x","")</f>
        <v>x</v>
      </c>
      <c r="R117" s="102" t="str">
        <f>IF(AND($K117=$P$7,$B117&lt;'1121'!$N$9),"x","")</f>
        <v/>
      </c>
      <c r="S117" s="102" t="str">
        <f>IF(AND($B117&gt;='1331'!$I$9,$B117&lt;='1331'!$J$9,OR($J117=$S$7,$K117=$S$7)),"x","")</f>
        <v/>
      </c>
      <c r="T117" s="102" t="str">
        <f>IF(AND($J117=$S$7,$B117&lt;'1331'!$I$9),"x","")</f>
        <v/>
      </c>
      <c r="U117" s="102" t="str">
        <f>IF(AND($K117=$S$7,$B117&lt;'1331'!$I$9),"x","")</f>
        <v/>
      </c>
      <c r="V117" s="102" t="str">
        <f>IF(AND('3411-CT'!$E$9=TH!H117,OR(TH!J117=TH!$V$7,K117=TH!$V$7)),"x","")</f>
        <v/>
      </c>
      <c r="W117" s="102" t="str">
        <f>IF(OR(TH!J117=TH!$W$7,K117=TH!$W$7),"x","")</f>
        <v/>
      </c>
      <c r="X117" s="102" t="str">
        <f t="shared" si="5"/>
        <v>2</v>
      </c>
    </row>
    <row r="118" spans="1:24" s="87" customFormat="1">
      <c r="A118" s="182" t="str">
        <f>IF(B118&lt;&gt;"",IF(AND(B118&gt;=_TM1,B118&lt;=_TM2,OR(TH!J118="1111",TH!K118="1111")),TH!D118,""),"")</f>
        <v/>
      </c>
      <c r="B118" s="72">
        <f t="shared" si="4"/>
        <v>5</v>
      </c>
      <c r="C118" s="85">
        <f>E118</f>
        <v>42138</v>
      </c>
      <c r="D118" s="73" t="s">
        <v>8</v>
      </c>
      <c r="E118" s="73">
        <v>42138</v>
      </c>
      <c r="F118" s="76" t="s">
        <v>77</v>
      </c>
      <c r="G118" s="189"/>
      <c r="H118" s="90" t="s">
        <v>56</v>
      </c>
      <c r="I118" s="74">
        <v>500000000</v>
      </c>
      <c r="J118" s="78" t="s">
        <v>9</v>
      </c>
      <c r="K118" s="75" t="s">
        <v>35</v>
      </c>
      <c r="L118" s="102" t="str">
        <f>IF(AND('331-CT'!$E$7=TH!H118,OR(J118="331",K118="331")),"x","")</f>
        <v/>
      </c>
      <c r="M118" s="102" t="str">
        <f>IF(AND($B118&gt;='1111'!$N$10,$B118&lt;='1111'!$O$10,OR($J118=$M$7,$K118=$M$7)),"x","")</f>
        <v/>
      </c>
      <c r="N118" s="102" t="str">
        <f>IF(AND($J118=$M$7,$B118&lt;'1111'!$N$10),"x","")</f>
        <v/>
      </c>
      <c r="O118" s="102" t="str">
        <f>IF(AND($K118=$M$7,$B118&lt;'1111'!$N$10),"x","")</f>
        <v/>
      </c>
      <c r="P118" s="102" t="str">
        <f>IF(AND($B118&gt;='1121'!$N$9,$B118&lt;='1121'!$O$9,OR($J118=$P$7,$K118=$P$7)),"x","")</f>
        <v/>
      </c>
      <c r="Q118" s="102" t="str">
        <f>IF(AND($J118=$P$7,$B118&lt;'1121'!$N$9),"x","")</f>
        <v/>
      </c>
      <c r="R118" s="102" t="str">
        <f>IF(AND($K118=$P$7,$B118&lt;'1121'!$N$9),"x","")</f>
        <v>x</v>
      </c>
      <c r="S118" s="102" t="str">
        <f>IF(AND($B118&gt;='1331'!$I$9,$B118&lt;='1331'!$J$9,OR($J118=$S$7,$K118=$S$7)),"x","")</f>
        <v/>
      </c>
      <c r="T118" s="102" t="str">
        <f>IF(AND($J118=$S$7,$B118&lt;'1331'!$I$9),"x","")</f>
        <v/>
      </c>
      <c r="U118" s="102" t="str">
        <f>IF(AND($K118=$S$7,$B118&lt;'1331'!$I$9),"x","")</f>
        <v/>
      </c>
      <c r="V118" s="102" t="str">
        <f>IF(AND('3411-CT'!$E$9=TH!H118,OR(TH!J118=TH!$V$7,K118=TH!$V$7)),"x","")</f>
        <v/>
      </c>
      <c r="W118" s="102" t="str">
        <f>IF(OR(TH!J118=TH!$W$7,K118=TH!$W$7),"x","")</f>
        <v/>
      </c>
      <c r="X118" s="102" t="str">
        <f t="shared" si="5"/>
        <v>2</v>
      </c>
    </row>
    <row r="119" spans="1:24" s="87" customFormat="1">
      <c r="A119" s="182" t="str">
        <f>IF(B119&lt;&gt;"",IF(AND(B119&gt;=_TM1,B119&lt;=_TM2,OR(TH!J119="1111",TH!K119="1111")),TH!D119,""),"")</f>
        <v/>
      </c>
      <c r="B119" s="72">
        <f t="shared" si="4"/>
        <v>5</v>
      </c>
      <c r="C119" s="73">
        <v>42138</v>
      </c>
      <c r="D119" s="73" t="s">
        <v>8</v>
      </c>
      <c r="E119" s="73">
        <v>42138</v>
      </c>
      <c r="F119" s="76" t="s">
        <v>22</v>
      </c>
      <c r="G119" s="189"/>
      <c r="H119" s="90"/>
      <c r="I119" s="74">
        <v>250000</v>
      </c>
      <c r="J119" s="75" t="s">
        <v>181</v>
      </c>
      <c r="K119" s="75" t="s">
        <v>35</v>
      </c>
      <c r="L119" s="102" t="str">
        <f>IF(AND('331-CT'!$E$7=TH!H119,OR(J119="331",K119="331")),"x","")</f>
        <v/>
      </c>
      <c r="M119" s="102" t="str">
        <f>IF(AND($B119&gt;='1111'!$N$10,$B119&lt;='1111'!$O$10,OR($J119=$M$7,$K119=$M$7)),"x","")</f>
        <v/>
      </c>
      <c r="N119" s="102" t="str">
        <f>IF(AND($J119=$M$7,$B119&lt;'1111'!$N$10),"x","")</f>
        <v/>
      </c>
      <c r="O119" s="102" t="str">
        <f>IF(AND($K119=$M$7,$B119&lt;'1111'!$N$10),"x","")</f>
        <v/>
      </c>
      <c r="P119" s="102" t="str">
        <f>IF(AND($B119&gt;='1121'!$N$9,$B119&lt;='1121'!$O$9,OR($J119=$P$7,$K119=$P$7)),"x","")</f>
        <v/>
      </c>
      <c r="Q119" s="102" t="str">
        <f>IF(AND($J119=$P$7,$B119&lt;'1121'!$N$9),"x","")</f>
        <v/>
      </c>
      <c r="R119" s="102" t="str">
        <f>IF(AND($K119=$P$7,$B119&lt;'1121'!$N$9),"x","")</f>
        <v>x</v>
      </c>
      <c r="S119" s="102" t="str">
        <f>IF(AND($B119&gt;='1331'!$I$9,$B119&lt;='1331'!$J$9,OR($J119=$S$7,$K119=$S$7)),"x","")</f>
        <v/>
      </c>
      <c r="T119" s="102" t="str">
        <f>IF(AND($J119=$S$7,$B119&lt;'1331'!$I$9),"x","")</f>
        <v/>
      </c>
      <c r="U119" s="102" t="str">
        <f>IF(AND($K119=$S$7,$B119&lt;'1331'!$I$9),"x","")</f>
        <v/>
      </c>
      <c r="V119" s="102" t="str">
        <f>IF(AND('3411-CT'!$E$9=TH!H119,OR(TH!J119=TH!$V$7,K119=TH!$V$7)),"x","")</f>
        <v/>
      </c>
      <c r="W119" s="102" t="str">
        <f>IF(OR(TH!J119=TH!$W$7,K119=TH!$W$7),"x","")</f>
        <v/>
      </c>
      <c r="X119" s="102" t="str">
        <f t="shared" si="5"/>
        <v>2</v>
      </c>
    </row>
    <row r="120" spans="1:24" s="87" customFormat="1">
      <c r="A120" s="182" t="str">
        <f>IF(B120&lt;&gt;"",IF(AND(B120&gt;=_TM1,B120&lt;=_TM2,OR(TH!J120="1111",TH!K120="1111")),TH!D120,""),"")</f>
        <v/>
      </c>
      <c r="B120" s="72">
        <f t="shared" si="4"/>
        <v>5</v>
      </c>
      <c r="C120" s="73">
        <v>42138</v>
      </c>
      <c r="D120" s="73" t="s">
        <v>8</v>
      </c>
      <c r="E120" s="73">
        <v>42138</v>
      </c>
      <c r="F120" s="76" t="s">
        <v>23</v>
      </c>
      <c r="G120" s="189"/>
      <c r="H120" s="90"/>
      <c r="I120" s="74">
        <v>25000</v>
      </c>
      <c r="J120" s="75" t="s">
        <v>10</v>
      </c>
      <c r="K120" s="75" t="s">
        <v>35</v>
      </c>
      <c r="L120" s="102" t="str">
        <f>IF(AND('331-CT'!$E$7=TH!H120,OR(J120="331",K120="331")),"x","")</f>
        <v/>
      </c>
      <c r="M120" s="102" t="str">
        <f>IF(AND($B120&gt;='1111'!$N$10,$B120&lt;='1111'!$O$10,OR($J120=$M$7,$K120=$M$7)),"x","")</f>
        <v/>
      </c>
      <c r="N120" s="102" t="str">
        <f>IF(AND($J120=$M$7,$B120&lt;'1111'!$N$10),"x","")</f>
        <v/>
      </c>
      <c r="O120" s="102" t="str">
        <f>IF(AND($K120=$M$7,$B120&lt;'1111'!$N$10),"x","")</f>
        <v/>
      </c>
      <c r="P120" s="102" t="str">
        <f>IF(AND($B120&gt;='1121'!$N$9,$B120&lt;='1121'!$O$9,OR($J120=$P$7,$K120=$P$7)),"x","")</f>
        <v/>
      </c>
      <c r="Q120" s="102" t="str">
        <f>IF(AND($J120=$P$7,$B120&lt;'1121'!$N$9),"x","")</f>
        <v/>
      </c>
      <c r="R120" s="102" t="str">
        <f>IF(AND($K120=$P$7,$B120&lt;'1121'!$N$9),"x","")</f>
        <v>x</v>
      </c>
      <c r="S120" s="102" t="str">
        <f>IF(AND($B120&gt;='1331'!$I$9,$B120&lt;='1331'!$J$9,OR($J120=$S$7,$K120=$S$7)),"x","")</f>
        <v/>
      </c>
      <c r="T120" s="102" t="str">
        <f>IF(AND($J120=$S$7,$B120&lt;'1331'!$I$9),"x","")</f>
        <v>x</v>
      </c>
      <c r="U120" s="102" t="str">
        <f>IF(AND($K120=$S$7,$B120&lt;'1331'!$I$9),"x","")</f>
        <v/>
      </c>
      <c r="V120" s="102" t="str">
        <f>IF(AND('3411-CT'!$E$9=TH!H120,OR(TH!J120=TH!$V$7,K120=TH!$V$7)),"x","")</f>
        <v/>
      </c>
      <c r="W120" s="102" t="str">
        <f>IF(OR(TH!J120=TH!$W$7,K120=TH!$W$7),"x","")</f>
        <v/>
      </c>
      <c r="X120" s="102" t="str">
        <f t="shared" si="5"/>
        <v>2</v>
      </c>
    </row>
    <row r="121" spans="1:24" s="87" customFormat="1">
      <c r="A121" s="182" t="str">
        <f>IF(B121&lt;&gt;"",IF(AND(B121&gt;=_TM1,B121&lt;=_TM2,OR(TH!J121="1111",TH!K121="1111")),TH!D121,""),"")</f>
        <v/>
      </c>
      <c r="B121" s="72">
        <f t="shared" si="4"/>
        <v>5</v>
      </c>
      <c r="C121" s="85">
        <f>E121</f>
        <v>42142</v>
      </c>
      <c r="D121" s="73" t="s">
        <v>8</v>
      </c>
      <c r="E121" s="73">
        <v>42142</v>
      </c>
      <c r="F121" s="76" t="s">
        <v>116</v>
      </c>
      <c r="G121" s="189"/>
      <c r="H121" s="90" t="s">
        <v>85</v>
      </c>
      <c r="I121" s="74">
        <v>500000000</v>
      </c>
      <c r="J121" s="75" t="s">
        <v>9</v>
      </c>
      <c r="K121" s="75" t="s">
        <v>35</v>
      </c>
      <c r="L121" s="102" t="str">
        <f>IF(AND('331-CT'!$E$7=TH!H121,OR(J121="331",K121="331")),"x","")</f>
        <v/>
      </c>
      <c r="M121" s="102" t="str">
        <f>IF(AND($B121&gt;='1111'!$N$10,$B121&lt;='1111'!$O$10,OR($J121=$M$7,$K121=$M$7)),"x","")</f>
        <v/>
      </c>
      <c r="N121" s="102" t="str">
        <f>IF(AND($J121=$M$7,$B121&lt;'1111'!$N$10),"x","")</f>
        <v/>
      </c>
      <c r="O121" s="102" t="str">
        <f>IF(AND($K121=$M$7,$B121&lt;'1111'!$N$10),"x","")</f>
        <v/>
      </c>
      <c r="P121" s="102" t="str">
        <f>IF(AND($B121&gt;='1121'!$N$9,$B121&lt;='1121'!$O$9,OR($J121=$P$7,$K121=$P$7)),"x","")</f>
        <v/>
      </c>
      <c r="Q121" s="102" t="str">
        <f>IF(AND($J121=$P$7,$B121&lt;'1121'!$N$9),"x","")</f>
        <v/>
      </c>
      <c r="R121" s="102" t="str">
        <f>IF(AND($K121=$P$7,$B121&lt;'1121'!$N$9),"x","")</f>
        <v>x</v>
      </c>
      <c r="S121" s="102" t="str">
        <f>IF(AND($B121&gt;='1331'!$I$9,$B121&lt;='1331'!$J$9,OR($J121=$S$7,$K121=$S$7)),"x","")</f>
        <v/>
      </c>
      <c r="T121" s="102" t="str">
        <f>IF(AND($J121=$S$7,$B121&lt;'1331'!$I$9),"x","")</f>
        <v/>
      </c>
      <c r="U121" s="102" t="str">
        <f>IF(AND($K121=$S$7,$B121&lt;'1331'!$I$9),"x","")</f>
        <v/>
      </c>
      <c r="V121" s="102" t="str">
        <f>IF(AND('3411-CT'!$E$9=TH!H121,OR(TH!J121=TH!$V$7,K121=TH!$V$7)),"x","")</f>
        <v/>
      </c>
      <c r="W121" s="102" t="str">
        <f>IF(OR(TH!J121=TH!$W$7,K121=TH!$W$7),"x","")</f>
        <v/>
      </c>
      <c r="X121" s="102" t="str">
        <f t="shared" si="5"/>
        <v>2</v>
      </c>
    </row>
    <row r="122" spans="1:24" s="87" customFormat="1">
      <c r="A122" s="182" t="str">
        <f>IF(B122&lt;&gt;"",IF(AND(B122&gt;=_TM1,B122&lt;=_TM2,OR(TH!J122="1111",TH!K122="1111")),TH!D122,""),"")</f>
        <v/>
      </c>
      <c r="B122" s="72">
        <f t="shared" si="4"/>
        <v>5</v>
      </c>
      <c r="C122" s="73">
        <v>42142</v>
      </c>
      <c r="D122" s="73" t="s">
        <v>8</v>
      </c>
      <c r="E122" s="73">
        <v>42142</v>
      </c>
      <c r="F122" s="76" t="s">
        <v>22</v>
      </c>
      <c r="G122" s="189"/>
      <c r="H122" s="90"/>
      <c r="I122" s="74">
        <v>150000</v>
      </c>
      <c r="J122" s="75" t="s">
        <v>181</v>
      </c>
      <c r="K122" s="75" t="s">
        <v>35</v>
      </c>
      <c r="L122" s="102" t="str">
        <f>IF(AND('331-CT'!$E$7=TH!H122,OR(J122="331",K122="331")),"x","")</f>
        <v/>
      </c>
      <c r="M122" s="102" t="str">
        <f>IF(AND($B122&gt;='1111'!$N$10,$B122&lt;='1111'!$O$10,OR($J122=$M$7,$K122=$M$7)),"x","")</f>
        <v/>
      </c>
      <c r="N122" s="102" t="str">
        <f>IF(AND($J122=$M$7,$B122&lt;'1111'!$N$10),"x","")</f>
        <v/>
      </c>
      <c r="O122" s="102" t="str">
        <f>IF(AND($K122=$M$7,$B122&lt;'1111'!$N$10),"x","")</f>
        <v/>
      </c>
      <c r="P122" s="102" t="str">
        <f>IF(AND($B122&gt;='1121'!$N$9,$B122&lt;='1121'!$O$9,OR($J122=$P$7,$K122=$P$7)),"x","")</f>
        <v/>
      </c>
      <c r="Q122" s="102" t="str">
        <f>IF(AND($J122=$P$7,$B122&lt;'1121'!$N$9),"x","")</f>
        <v/>
      </c>
      <c r="R122" s="102" t="str">
        <f>IF(AND($K122=$P$7,$B122&lt;'1121'!$N$9),"x","")</f>
        <v>x</v>
      </c>
      <c r="S122" s="102" t="str">
        <f>IF(AND($B122&gt;='1331'!$I$9,$B122&lt;='1331'!$J$9,OR($J122=$S$7,$K122=$S$7)),"x","")</f>
        <v/>
      </c>
      <c r="T122" s="102" t="str">
        <f>IF(AND($J122=$S$7,$B122&lt;'1331'!$I$9),"x","")</f>
        <v/>
      </c>
      <c r="U122" s="102" t="str">
        <f>IF(AND($K122=$S$7,$B122&lt;'1331'!$I$9),"x","")</f>
        <v/>
      </c>
      <c r="V122" s="102" t="str">
        <f>IF(AND('3411-CT'!$E$9=TH!H122,OR(TH!J122=TH!$V$7,K122=TH!$V$7)),"x","")</f>
        <v/>
      </c>
      <c r="W122" s="102" t="str">
        <f>IF(OR(TH!J122=TH!$W$7,K122=TH!$W$7),"x","")</f>
        <v/>
      </c>
      <c r="X122" s="102" t="str">
        <f t="shared" si="5"/>
        <v>2</v>
      </c>
    </row>
    <row r="123" spans="1:24" s="87" customFormat="1">
      <c r="A123" s="182" t="str">
        <f>IF(B123&lt;&gt;"",IF(AND(B123&gt;=_TM1,B123&lt;=_TM2,OR(TH!J123="1111",TH!K123="1111")),TH!D123,""),"")</f>
        <v/>
      </c>
      <c r="B123" s="72">
        <f t="shared" si="4"/>
        <v>5</v>
      </c>
      <c r="C123" s="73">
        <v>42142</v>
      </c>
      <c r="D123" s="73" t="s">
        <v>8</v>
      </c>
      <c r="E123" s="73">
        <v>42142</v>
      </c>
      <c r="F123" s="76" t="s">
        <v>23</v>
      </c>
      <c r="G123" s="189"/>
      <c r="H123" s="90"/>
      <c r="I123" s="74">
        <v>15000</v>
      </c>
      <c r="J123" s="75" t="s">
        <v>10</v>
      </c>
      <c r="K123" s="75" t="s">
        <v>35</v>
      </c>
      <c r="L123" s="102" t="str">
        <f>IF(AND('331-CT'!$E$7=TH!H123,OR(J123="331",K123="331")),"x","")</f>
        <v/>
      </c>
      <c r="M123" s="102" t="str">
        <f>IF(AND($B123&gt;='1111'!$N$10,$B123&lt;='1111'!$O$10,OR($J123=$M$7,$K123=$M$7)),"x","")</f>
        <v/>
      </c>
      <c r="N123" s="102" t="str">
        <f>IF(AND($J123=$M$7,$B123&lt;'1111'!$N$10),"x","")</f>
        <v/>
      </c>
      <c r="O123" s="102" t="str">
        <f>IF(AND($K123=$M$7,$B123&lt;'1111'!$N$10),"x","")</f>
        <v/>
      </c>
      <c r="P123" s="102" t="str">
        <f>IF(AND($B123&gt;='1121'!$N$9,$B123&lt;='1121'!$O$9,OR($J123=$P$7,$K123=$P$7)),"x","")</f>
        <v/>
      </c>
      <c r="Q123" s="102" t="str">
        <f>IF(AND($J123=$P$7,$B123&lt;'1121'!$N$9),"x","")</f>
        <v/>
      </c>
      <c r="R123" s="102" t="str">
        <f>IF(AND($K123=$P$7,$B123&lt;'1121'!$N$9),"x","")</f>
        <v>x</v>
      </c>
      <c r="S123" s="102" t="str">
        <f>IF(AND($B123&gt;='1331'!$I$9,$B123&lt;='1331'!$J$9,OR($J123=$S$7,$K123=$S$7)),"x","")</f>
        <v/>
      </c>
      <c r="T123" s="102" t="str">
        <f>IF(AND($J123=$S$7,$B123&lt;'1331'!$I$9),"x","")</f>
        <v>x</v>
      </c>
      <c r="U123" s="102" t="str">
        <f>IF(AND($K123=$S$7,$B123&lt;'1331'!$I$9),"x","")</f>
        <v/>
      </c>
      <c r="V123" s="102" t="str">
        <f>IF(AND('3411-CT'!$E$9=TH!H123,OR(TH!J123=TH!$V$7,K123=TH!$V$7)),"x","")</f>
        <v/>
      </c>
      <c r="W123" s="102" t="str">
        <f>IF(OR(TH!J123=TH!$W$7,K123=TH!$W$7),"x","")</f>
        <v/>
      </c>
      <c r="X123" s="102" t="str">
        <f t="shared" si="5"/>
        <v>2</v>
      </c>
    </row>
    <row r="124" spans="1:24" s="87" customFormat="1">
      <c r="A124" s="182" t="str">
        <f>IF(B124&lt;&gt;"",IF(AND(B124&gt;=_TM1,B124&lt;=_TM2,OR(TH!J124="1111",TH!K124="1111")),TH!D124,""),"")</f>
        <v/>
      </c>
      <c r="B124" s="72">
        <f t="shared" si="4"/>
        <v>5</v>
      </c>
      <c r="C124" s="73">
        <v>42143</v>
      </c>
      <c r="D124" s="73" t="s">
        <v>83</v>
      </c>
      <c r="E124" s="73">
        <f t="shared" ref="E124:E155" si="6">C124</f>
        <v>42143</v>
      </c>
      <c r="F124" s="79" t="s">
        <v>461</v>
      </c>
      <c r="G124" s="189"/>
      <c r="H124" s="90" t="s">
        <v>209</v>
      </c>
      <c r="I124" s="74">
        <v>97000000</v>
      </c>
      <c r="J124" s="78" t="s">
        <v>35</v>
      </c>
      <c r="K124" s="75" t="s">
        <v>142</v>
      </c>
      <c r="L124" s="102" t="str">
        <f>IF(AND('331-CT'!$E$7=TH!H124,OR(J124="331",K124="331")),"x","")</f>
        <v/>
      </c>
      <c r="M124" s="102" t="str">
        <f>IF(AND($B124&gt;='1111'!$N$10,$B124&lt;='1111'!$O$10,OR($J124=$M$7,$K124=$M$7)),"x","")</f>
        <v/>
      </c>
      <c r="N124" s="102" t="str">
        <f>IF(AND($J124=$M$7,$B124&lt;'1111'!$N$10),"x","")</f>
        <v/>
      </c>
      <c r="O124" s="102" t="str">
        <f>IF(AND($K124=$M$7,$B124&lt;'1111'!$N$10),"x","")</f>
        <v>x</v>
      </c>
      <c r="P124" s="102" t="str">
        <f>IF(AND($B124&gt;='1121'!$N$9,$B124&lt;='1121'!$O$9,OR($J124=$P$7,$K124=$P$7)),"x","")</f>
        <v/>
      </c>
      <c r="Q124" s="102" t="str">
        <f>IF(AND($J124=$P$7,$B124&lt;'1121'!$N$9),"x","")</f>
        <v>x</v>
      </c>
      <c r="R124" s="102" t="str">
        <f>IF(AND($K124=$P$7,$B124&lt;'1121'!$N$9),"x","")</f>
        <v/>
      </c>
      <c r="S124" s="102" t="str">
        <f>IF(AND($B124&gt;='1331'!$I$9,$B124&lt;='1331'!$J$9,OR($J124=$S$7,$K124=$S$7)),"x","")</f>
        <v/>
      </c>
      <c r="T124" s="102" t="str">
        <f>IF(AND($J124=$S$7,$B124&lt;'1331'!$I$9),"x","")</f>
        <v/>
      </c>
      <c r="U124" s="102" t="str">
        <f>IF(AND($K124=$S$7,$B124&lt;'1331'!$I$9),"x","")</f>
        <v/>
      </c>
      <c r="V124" s="102" t="str">
        <f>IF(AND('3411-CT'!$E$9=TH!H124,OR(TH!J124=TH!$V$7,K124=TH!$V$7)),"x","")</f>
        <v/>
      </c>
      <c r="W124" s="102" t="str">
        <f>IF(OR(TH!J124=TH!$W$7,K124=TH!$W$7),"x","")</f>
        <v/>
      </c>
      <c r="X124" s="102" t="str">
        <f t="shared" si="5"/>
        <v>2</v>
      </c>
    </row>
    <row r="125" spans="1:24" s="87" customFormat="1">
      <c r="A125" s="182" t="str">
        <f>IF(B125&lt;&gt;"",IF(AND(B125&gt;=_TM1,B125&lt;=_TM2,OR(TH!J125="1111",TH!K125="1111")),TH!D125,""),"")</f>
        <v/>
      </c>
      <c r="B125" s="72">
        <f t="shared" si="4"/>
        <v>5</v>
      </c>
      <c r="C125" s="73">
        <v>42144</v>
      </c>
      <c r="D125" s="73" t="s">
        <v>8</v>
      </c>
      <c r="E125" s="73">
        <f t="shared" si="6"/>
        <v>42144</v>
      </c>
      <c r="F125" s="76" t="s">
        <v>78</v>
      </c>
      <c r="G125" s="189"/>
      <c r="H125" s="91" t="s">
        <v>250</v>
      </c>
      <c r="I125" s="74">
        <v>7916667</v>
      </c>
      <c r="J125" s="75" t="s">
        <v>179</v>
      </c>
      <c r="K125" s="75" t="s">
        <v>35</v>
      </c>
      <c r="L125" s="102" t="str">
        <f>IF(AND('331-CT'!$E$7=TH!H125,OR(J125="331",K125="331")),"x","")</f>
        <v/>
      </c>
      <c r="M125" s="102" t="str">
        <f>IF(AND($B125&gt;='1111'!$N$10,$B125&lt;='1111'!$O$10,OR($J125=$M$7,$K125=$M$7)),"x","")</f>
        <v/>
      </c>
      <c r="N125" s="102" t="str">
        <f>IF(AND($J125=$M$7,$B125&lt;'1111'!$N$10),"x","")</f>
        <v/>
      </c>
      <c r="O125" s="102" t="str">
        <f>IF(AND($K125=$M$7,$B125&lt;'1111'!$N$10),"x","")</f>
        <v/>
      </c>
      <c r="P125" s="102" t="str">
        <f>IF(AND($B125&gt;='1121'!$N$9,$B125&lt;='1121'!$O$9,OR($J125=$P$7,$K125=$P$7)),"x","")</f>
        <v/>
      </c>
      <c r="Q125" s="102" t="str">
        <f>IF(AND($J125=$P$7,$B125&lt;'1121'!$N$9),"x","")</f>
        <v/>
      </c>
      <c r="R125" s="102" t="str">
        <f>IF(AND($K125=$P$7,$B125&lt;'1121'!$N$9),"x","")</f>
        <v>x</v>
      </c>
      <c r="S125" s="102" t="str">
        <f>IF(AND($B125&gt;='1331'!$I$9,$B125&lt;='1331'!$J$9,OR($J125=$S$7,$K125=$S$7)),"x","")</f>
        <v/>
      </c>
      <c r="T125" s="102" t="str">
        <f>IF(AND($J125=$S$7,$B125&lt;'1331'!$I$9),"x","")</f>
        <v/>
      </c>
      <c r="U125" s="102" t="str">
        <f>IF(AND($K125=$S$7,$B125&lt;'1331'!$I$9),"x","")</f>
        <v/>
      </c>
      <c r="V125" s="102" t="str">
        <f>IF(AND('3411-CT'!$E$9=TH!H125,OR(TH!J125=TH!$V$7,K125=TH!$V$7)),"x","")</f>
        <v/>
      </c>
      <c r="W125" s="102" t="str">
        <f>IF(OR(TH!J125=TH!$W$7,K125=TH!$W$7),"x","")</f>
        <v/>
      </c>
      <c r="X125" s="102" t="str">
        <f t="shared" si="5"/>
        <v>2</v>
      </c>
    </row>
    <row r="126" spans="1:24" s="87" customFormat="1">
      <c r="A126" s="182" t="str">
        <f>IF(B126&lt;&gt;"",IF(AND(B126&gt;=_TM1,B126&lt;=_TM2,OR(TH!J126="1111",TH!K126="1111")),TH!D126,""),"")</f>
        <v/>
      </c>
      <c r="B126" s="72">
        <f t="shared" si="4"/>
        <v>5</v>
      </c>
      <c r="C126" s="73">
        <v>42144</v>
      </c>
      <c r="D126" s="73" t="s">
        <v>8</v>
      </c>
      <c r="E126" s="73">
        <f t="shared" si="6"/>
        <v>42144</v>
      </c>
      <c r="F126" s="76" t="s">
        <v>86</v>
      </c>
      <c r="G126" s="189"/>
      <c r="H126" s="90" t="s">
        <v>251</v>
      </c>
      <c r="I126" s="74">
        <v>15833333</v>
      </c>
      <c r="J126" s="75" t="s">
        <v>179</v>
      </c>
      <c r="K126" s="75" t="s">
        <v>35</v>
      </c>
      <c r="L126" s="102" t="str">
        <f>IF(AND('331-CT'!$E$7=TH!H126,OR(J126="331",K126="331")),"x","")</f>
        <v/>
      </c>
      <c r="M126" s="102" t="str">
        <f>IF(AND($B126&gt;='1111'!$N$10,$B126&lt;='1111'!$O$10,OR($J126=$M$7,$K126=$M$7)),"x","")</f>
        <v/>
      </c>
      <c r="N126" s="102" t="str">
        <f>IF(AND($J126=$M$7,$B126&lt;'1111'!$N$10),"x","")</f>
        <v/>
      </c>
      <c r="O126" s="102" t="str">
        <f>IF(AND($K126=$M$7,$B126&lt;'1111'!$N$10),"x","")</f>
        <v/>
      </c>
      <c r="P126" s="102" t="str">
        <f>IF(AND($B126&gt;='1121'!$N$9,$B126&lt;='1121'!$O$9,OR($J126=$P$7,$K126=$P$7)),"x","")</f>
        <v/>
      </c>
      <c r="Q126" s="102" t="str">
        <f>IF(AND($J126=$P$7,$B126&lt;'1121'!$N$9),"x","")</f>
        <v/>
      </c>
      <c r="R126" s="102" t="str">
        <f>IF(AND($K126=$P$7,$B126&lt;'1121'!$N$9),"x","")</f>
        <v>x</v>
      </c>
      <c r="S126" s="102" t="str">
        <f>IF(AND($B126&gt;='1331'!$I$9,$B126&lt;='1331'!$J$9,OR($J126=$S$7,$K126=$S$7)),"x","")</f>
        <v/>
      </c>
      <c r="T126" s="102" t="str">
        <f>IF(AND($J126=$S$7,$B126&lt;'1331'!$I$9),"x","")</f>
        <v/>
      </c>
      <c r="U126" s="102" t="str">
        <f>IF(AND($K126=$S$7,$B126&lt;'1331'!$I$9),"x","")</f>
        <v/>
      </c>
      <c r="V126" s="102" t="str">
        <f>IF(AND('3411-CT'!$E$9=TH!H126,OR(TH!J126=TH!$V$7,K126=TH!$V$7)),"x","")</f>
        <v/>
      </c>
      <c r="W126" s="102" t="str">
        <f>IF(OR(TH!J126=TH!$W$7,K126=TH!$W$7),"x","")</f>
        <v/>
      </c>
      <c r="X126" s="102" t="str">
        <f t="shared" si="5"/>
        <v>2</v>
      </c>
    </row>
    <row r="127" spans="1:24" s="87" customFormat="1">
      <c r="A127" s="182" t="str">
        <f>IF(B127&lt;&gt;"",IF(AND(B127&gt;=_TM1,B127&lt;=_TM2,OR(TH!J127="1111",TH!K127="1111")),TH!D127,""),"")</f>
        <v/>
      </c>
      <c r="B127" s="72">
        <f t="shared" si="4"/>
        <v>5</v>
      </c>
      <c r="C127" s="73">
        <v>42144</v>
      </c>
      <c r="D127" s="73" t="s">
        <v>8</v>
      </c>
      <c r="E127" s="73">
        <f t="shared" si="6"/>
        <v>42144</v>
      </c>
      <c r="F127" s="76" t="s">
        <v>87</v>
      </c>
      <c r="G127" s="189"/>
      <c r="H127" s="90" t="s">
        <v>253</v>
      </c>
      <c r="I127" s="74">
        <v>12666667</v>
      </c>
      <c r="J127" s="75" t="s">
        <v>179</v>
      </c>
      <c r="K127" s="75" t="s">
        <v>35</v>
      </c>
      <c r="L127" s="102" t="str">
        <f>IF(AND('331-CT'!$E$7=TH!H127,OR(J127="331",K127="331")),"x","")</f>
        <v/>
      </c>
      <c r="M127" s="102" t="str">
        <f>IF(AND($B127&gt;='1111'!$N$10,$B127&lt;='1111'!$O$10,OR($J127=$M$7,$K127=$M$7)),"x","")</f>
        <v/>
      </c>
      <c r="N127" s="102" t="str">
        <f>IF(AND($J127=$M$7,$B127&lt;'1111'!$N$10),"x","")</f>
        <v/>
      </c>
      <c r="O127" s="102" t="str">
        <f>IF(AND($K127=$M$7,$B127&lt;'1111'!$N$10),"x","")</f>
        <v/>
      </c>
      <c r="P127" s="102" t="str">
        <f>IF(AND($B127&gt;='1121'!$N$9,$B127&lt;='1121'!$O$9,OR($J127=$P$7,$K127=$P$7)),"x","")</f>
        <v/>
      </c>
      <c r="Q127" s="102" t="str">
        <f>IF(AND($J127=$P$7,$B127&lt;'1121'!$N$9),"x","")</f>
        <v/>
      </c>
      <c r="R127" s="102" t="str">
        <f>IF(AND($K127=$P$7,$B127&lt;'1121'!$N$9),"x","")</f>
        <v>x</v>
      </c>
      <c r="S127" s="102" t="str">
        <f>IF(AND($B127&gt;='1331'!$I$9,$B127&lt;='1331'!$J$9,OR($J127=$S$7,$K127=$S$7)),"x","")</f>
        <v/>
      </c>
      <c r="T127" s="102" t="str">
        <f>IF(AND($J127=$S$7,$B127&lt;'1331'!$I$9),"x","")</f>
        <v/>
      </c>
      <c r="U127" s="102" t="str">
        <f>IF(AND($K127=$S$7,$B127&lt;'1331'!$I$9),"x","")</f>
        <v/>
      </c>
      <c r="V127" s="102" t="str">
        <f>IF(AND('3411-CT'!$E$9=TH!H127,OR(TH!J127=TH!$V$7,K127=TH!$V$7)),"x","")</f>
        <v/>
      </c>
      <c r="W127" s="102" t="str">
        <f>IF(OR(TH!J127=TH!$W$7,K127=TH!$W$7),"x","")</f>
        <v/>
      </c>
      <c r="X127" s="102" t="str">
        <f t="shared" si="5"/>
        <v>2</v>
      </c>
    </row>
    <row r="128" spans="1:24" s="87" customFormat="1">
      <c r="A128" s="182" t="str">
        <f>IF(B128&lt;&gt;"",IF(AND(B128&gt;=_TM1,B128&lt;=_TM2,OR(TH!J128="1111",TH!K128="1111")),TH!D128,""),"")</f>
        <v/>
      </c>
      <c r="B128" s="72">
        <f t="shared" si="4"/>
        <v>5</v>
      </c>
      <c r="C128" s="73">
        <v>42144</v>
      </c>
      <c r="D128" s="73" t="s">
        <v>8</v>
      </c>
      <c r="E128" s="73">
        <f t="shared" si="6"/>
        <v>42144</v>
      </c>
      <c r="F128" s="177" t="s">
        <v>88</v>
      </c>
      <c r="G128" s="194"/>
      <c r="H128" s="91" t="s">
        <v>252</v>
      </c>
      <c r="I128" s="74">
        <v>11879701</v>
      </c>
      <c r="J128" s="75" t="s">
        <v>179</v>
      </c>
      <c r="K128" s="75" t="s">
        <v>35</v>
      </c>
      <c r="L128" s="102" t="str">
        <f>IF(AND('331-CT'!$E$7=TH!H128,OR(J128="331",K128="331")),"x","")</f>
        <v/>
      </c>
      <c r="M128" s="102" t="str">
        <f>IF(AND($B128&gt;='1111'!$N$10,$B128&lt;='1111'!$O$10,OR($J128=$M$7,$K128=$M$7)),"x","")</f>
        <v/>
      </c>
      <c r="N128" s="102" t="str">
        <f>IF(AND($J128=$M$7,$B128&lt;'1111'!$N$10),"x","")</f>
        <v/>
      </c>
      <c r="O128" s="102" t="str">
        <f>IF(AND($K128=$M$7,$B128&lt;'1111'!$N$10),"x","")</f>
        <v/>
      </c>
      <c r="P128" s="102" t="str">
        <f>IF(AND($B128&gt;='1121'!$N$9,$B128&lt;='1121'!$O$9,OR($J128=$P$7,$K128=$P$7)),"x","")</f>
        <v/>
      </c>
      <c r="Q128" s="102" t="str">
        <f>IF(AND($J128=$P$7,$B128&lt;'1121'!$N$9),"x","")</f>
        <v/>
      </c>
      <c r="R128" s="102" t="str">
        <f>IF(AND($K128=$P$7,$B128&lt;'1121'!$N$9),"x","")</f>
        <v>x</v>
      </c>
      <c r="S128" s="102" t="str">
        <f>IF(AND($B128&gt;='1331'!$I$9,$B128&lt;='1331'!$J$9,OR($J128=$S$7,$K128=$S$7)),"x","")</f>
        <v/>
      </c>
      <c r="T128" s="102" t="str">
        <f>IF(AND($J128=$S$7,$B128&lt;'1331'!$I$9),"x","")</f>
        <v/>
      </c>
      <c r="U128" s="102" t="str">
        <f>IF(AND($K128=$S$7,$B128&lt;'1331'!$I$9),"x","")</f>
        <v/>
      </c>
      <c r="V128" s="102" t="str">
        <f>IF(AND('3411-CT'!$E$9=TH!H128,OR(TH!J128=TH!$V$7,K128=TH!$V$7)),"x","")</f>
        <v/>
      </c>
      <c r="W128" s="102" t="str">
        <f>IF(OR(TH!J128=TH!$W$7,K128=TH!$W$7),"x","")</f>
        <v/>
      </c>
      <c r="X128" s="102" t="str">
        <f t="shared" si="5"/>
        <v>2</v>
      </c>
    </row>
    <row r="129" spans="1:24" s="87" customFormat="1">
      <c r="A129" s="182" t="str">
        <f>IF(B129&lt;&gt;"",IF(AND(B129&gt;=_TM1,B129&lt;=_TM2,OR(TH!J129="1111",TH!K129="1111")),TH!D129,""),"")</f>
        <v/>
      </c>
      <c r="B129" s="72">
        <f t="shared" si="4"/>
        <v>5</v>
      </c>
      <c r="C129" s="73">
        <v>42144</v>
      </c>
      <c r="D129" s="73" t="s">
        <v>8</v>
      </c>
      <c r="E129" s="73">
        <f t="shared" si="6"/>
        <v>42144</v>
      </c>
      <c r="F129" s="76" t="s">
        <v>89</v>
      </c>
      <c r="G129" s="189"/>
      <c r="H129" s="90" t="s">
        <v>254</v>
      </c>
      <c r="I129" s="74">
        <v>7916667</v>
      </c>
      <c r="J129" s="75" t="s">
        <v>179</v>
      </c>
      <c r="K129" s="75" t="s">
        <v>35</v>
      </c>
      <c r="L129" s="102" t="str">
        <f>IF(AND('331-CT'!$E$7=TH!H129,OR(J129="331",K129="331")),"x","")</f>
        <v/>
      </c>
      <c r="M129" s="102" t="str">
        <f>IF(AND($B129&gt;='1111'!$N$10,$B129&lt;='1111'!$O$10,OR($J129=$M$7,$K129=$M$7)),"x","")</f>
        <v/>
      </c>
      <c r="N129" s="102" t="str">
        <f>IF(AND($J129=$M$7,$B129&lt;'1111'!$N$10),"x","")</f>
        <v/>
      </c>
      <c r="O129" s="102" t="str">
        <f>IF(AND($K129=$M$7,$B129&lt;'1111'!$N$10),"x","")</f>
        <v/>
      </c>
      <c r="P129" s="102" t="str">
        <f>IF(AND($B129&gt;='1121'!$N$9,$B129&lt;='1121'!$O$9,OR($J129=$P$7,$K129=$P$7)),"x","")</f>
        <v/>
      </c>
      <c r="Q129" s="102" t="str">
        <f>IF(AND($J129=$P$7,$B129&lt;'1121'!$N$9),"x","")</f>
        <v/>
      </c>
      <c r="R129" s="102" t="str">
        <f>IF(AND($K129=$P$7,$B129&lt;'1121'!$N$9),"x","")</f>
        <v>x</v>
      </c>
      <c r="S129" s="102" t="str">
        <f>IF(AND($B129&gt;='1331'!$I$9,$B129&lt;='1331'!$J$9,OR($J129=$S$7,$K129=$S$7)),"x","")</f>
        <v/>
      </c>
      <c r="T129" s="102" t="str">
        <f>IF(AND($J129=$S$7,$B129&lt;'1331'!$I$9),"x","")</f>
        <v/>
      </c>
      <c r="U129" s="102" t="str">
        <f>IF(AND($K129=$S$7,$B129&lt;'1331'!$I$9),"x","")</f>
        <v/>
      </c>
      <c r="V129" s="102" t="str">
        <f>IF(AND('3411-CT'!$E$9=TH!H129,OR(TH!J129=TH!$V$7,K129=TH!$V$7)),"x","")</f>
        <v/>
      </c>
      <c r="W129" s="102" t="str">
        <f>IF(OR(TH!J129=TH!$W$7,K129=TH!$W$7),"x","")</f>
        <v/>
      </c>
      <c r="X129" s="102" t="str">
        <f t="shared" si="5"/>
        <v>2</v>
      </c>
    </row>
    <row r="130" spans="1:24" s="87" customFormat="1">
      <c r="A130" s="182" t="str">
        <f>IF(B130&lt;&gt;"",IF(AND(B130&gt;=_TM1,B130&lt;=_TM2,OR(TH!J130="1111",TH!K130="1111")),TH!D130,""),"")</f>
        <v/>
      </c>
      <c r="B130" s="72">
        <f t="shared" si="4"/>
        <v>5</v>
      </c>
      <c r="C130" s="73">
        <v>42144</v>
      </c>
      <c r="D130" s="73" t="s">
        <v>8</v>
      </c>
      <c r="E130" s="73">
        <f t="shared" si="6"/>
        <v>42144</v>
      </c>
      <c r="F130" s="76" t="s">
        <v>91</v>
      </c>
      <c r="G130" s="189"/>
      <c r="H130" s="90" t="s">
        <v>255</v>
      </c>
      <c r="I130" s="74">
        <v>11875000</v>
      </c>
      <c r="J130" s="75" t="s">
        <v>179</v>
      </c>
      <c r="K130" s="75" t="s">
        <v>35</v>
      </c>
      <c r="L130" s="102" t="str">
        <f>IF(AND('331-CT'!$E$7=TH!H130,OR(J130="331",K130="331")),"x","")</f>
        <v/>
      </c>
      <c r="M130" s="102" t="str">
        <f>IF(AND($B130&gt;='1111'!$N$10,$B130&lt;='1111'!$O$10,OR($J130=$M$7,$K130=$M$7)),"x","")</f>
        <v/>
      </c>
      <c r="N130" s="102" t="str">
        <f>IF(AND($J130=$M$7,$B130&lt;'1111'!$N$10),"x","")</f>
        <v/>
      </c>
      <c r="O130" s="102" t="str">
        <f>IF(AND($K130=$M$7,$B130&lt;'1111'!$N$10),"x","")</f>
        <v/>
      </c>
      <c r="P130" s="102" t="str">
        <f>IF(AND($B130&gt;='1121'!$N$9,$B130&lt;='1121'!$O$9,OR($J130=$P$7,$K130=$P$7)),"x","")</f>
        <v/>
      </c>
      <c r="Q130" s="102" t="str">
        <f>IF(AND($J130=$P$7,$B130&lt;'1121'!$N$9),"x","")</f>
        <v/>
      </c>
      <c r="R130" s="102" t="str">
        <f>IF(AND($K130=$P$7,$B130&lt;'1121'!$N$9),"x","")</f>
        <v>x</v>
      </c>
      <c r="S130" s="102" t="str">
        <f>IF(AND($B130&gt;='1331'!$I$9,$B130&lt;='1331'!$J$9,OR($J130=$S$7,$K130=$S$7)),"x","")</f>
        <v/>
      </c>
      <c r="T130" s="102" t="str">
        <f>IF(AND($J130=$S$7,$B130&lt;'1331'!$I$9),"x","")</f>
        <v/>
      </c>
      <c r="U130" s="102" t="str">
        <f>IF(AND($K130=$S$7,$B130&lt;'1331'!$I$9),"x","")</f>
        <v/>
      </c>
      <c r="V130" s="102" t="str">
        <f>IF(AND('3411-CT'!$E$9=TH!H130,OR(TH!J130=TH!$V$7,K130=TH!$V$7)),"x","")</f>
        <v/>
      </c>
      <c r="W130" s="102" t="str">
        <f>IF(OR(TH!J130=TH!$W$7,K130=TH!$W$7),"x","")</f>
        <v/>
      </c>
      <c r="X130" s="102" t="str">
        <f t="shared" si="5"/>
        <v>2</v>
      </c>
    </row>
    <row r="131" spans="1:24" s="87" customFormat="1">
      <c r="A131" s="182" t="str">
        <f>IF(B131&lt;&gt;"",IF(AND(B131&gt;=_TM1,B131&lt;=_TM2,OR(TH!J131="1111",TH!K131="1111")),TH!D131,""),"")</f>
        <v/>
      </c>
      <c r="B131" s="72">
        <f t="shared" si="4"/>
        <v>5</v>
      </c>
      <c r="C131" s="73">
        <v>42144</v>
      </c>
      <c r="D131" s="73" t="s">
        <v>8</v>
      </c>
      <c r="E131" s="73">
        <f t="shared" si="6"/>
        <v>42144</v>
      </c>
      <c r="F131" s="76" t="s">
        <v>210</v>
      </c>
      <c r="G131" s="189"/>
      <c r="H131" s="90" t="s">
        <v>256</v>
      </c>
      <c r="I131" s="74">
        <v>29027778</v>
      </c>
      <c r="J131" s="75" t="s">
        <v>179</v>
      </c>
      <c r="K131" s="75" t="s">
        <v>35</v>
      </c>
      <c r="L131" s="102" t="str">
        <f>IF(AND('331-CT'!$E$7=TH!H131,OR(J131="331",K131="331")),"x","")</f>
        <v/>
      </c>
      <c r="M131" s="102" t="str">
        <f>IF(AND($B131&gt;='1111'!$N$10,$B131&lt;='1111'!$O$10,OR($J131=$M$7,$K131=$M$7)),"x","")</f>
        <v/>
      </c>
      <c r="N131" s="102" t="str">
        <f>IF(AND($J131=$M$7,$B131&lt;'1111'!$N$10),"x","")</f>
        <v/>
      </c>
      <c r="O131" s="102" t="str">
        <f>IF(AND($K131=$M$7,$B131&lt;'1111'!$N$10),"x","")</f>
        <v/>
      </c>
      <c r="P131" s="102" t="str">
        <f>IF(AND($B131&gt;='1121'!$N$9,$B131&lt;='1121'!$O$9,OR($J131=$P$7,$K131=$P$7)),"x","")</f>
        <v/>
      </c>
      <c r="Q131" s="102" t="str">
        <f>IF(AND($J131=$P$7,$B131&lt;'1121'!$N$9),"x","")</f>
        <v/>
      </c>
      <c r="R131" s="102" t="str">
        <f>IF(AND($K131=$P$7,$B131&lt;'1121'!$N$9),"x","")</f>
        <v>x</v>
      </c>
      <c r="S131" s="102" t="str">
        <f>IF(AND($B131&gt;='1331'!$I$9,$B131&lt;='1331'!$J$9,OR($J131=$S$7,$K131=$S$7)),"x","")</f>
        <v/>
      </c>
      <c r="T131" s="102" t="str">
        <f>IF(AND($J131=$S$7,$B131&lt;'1331'!$I$9),"x","")</f>
        <v/>
      </c>
      <c r="U131" s="102" t="str">
        <f>IF(AND($K131=$S$7,$B131&lt;'1331'!$I$9),"x","")</f>
        <v/>
      </c>
      <c r="V131" s="102" t="str">
        <f>IF(AND('3411-CT'!$E$9=TH!H131,OR(TH!J131=TH!$V$7,K131=TH!$V$7)),"x","")</f>
        <v/>
      </c>
      <c r="W131" s="102" t="str">
        <f>IF(OR(TH!J131=TH!$W$7,K131=TH!$W$7),"x","")</f>
        <v/>
      </c>
      <c r="X131" s="102" t="str">
        <f t="shared" si="5"/>
        <v>2</v>
      </c>
    </row>
    <row r="132" spans="1:24" s="87" customFormat="1">
      <c r="A132" s="182" t="str">
        <f>IF(B132&lt;&gt;"",IF(AND(B132&gt;=_TM1,B132&lt;=_TM2,OR(TH!J132="1111",TH!K132="1111")),TH!D132,""),"")</f>
        <v/>
      </c>
      <c r="B132" s="72">
        <f t="shared" si="4"/>
        <v>5</v>
      </c>
      <c r="C132" s="73">
        <v>42144</v>
      </c>
      <c r="D132" s="73" t="s">
        <v>8</v>
      </c>
      <c r="E132" s="73">
        <f t="shared" si="6"/>
        <v>42144</v>
      </c>
      <c r="F132" s="76" t="s">
        <v>118</v>
      </c>
      <c r="G132" s="189"/>
      <c r="H132" s="90" t="s">
        <v>113</v>
      </c>
      <c r="I132" s="74">
        <v>150000000</v>
      </c>
      <c r="J132" s="75" t="s">
        <v>9</v>
      </c>
      <c r="K132" s="75" t="s">
        <v>35</v>
      </c>
      <c r="L132" s="102" t="str">
        <f>IF(AND('331-CT'!$E$7=TH!H132,OR(J132="331",K132="331")),"x","")</f>
        <v/>
      </c>
      <c r="M132" s="102" t="str">
        <f>IF(AND($B132&gt;='1111'!$N$10,$B132&lt;='1111'!$O$10,OR($J132=$M$7,$K132=$M$7)),"x","")</f>
        <v/>
      </c>
      <c r="N132" s="102" t="str">
        <f>IF(AND($J132=$M$7,$B132&lt;'1111'!$N$10),"x","")</f>
        <v/>
      </c>
      <c r="O132" s="102" t="str">
        <f>IF(AND($K132=$M$7,$B132&lt;'1111'!$N$10),"x","")</f>
        <v/>
      </c>
      <c r="P132" s="102" t="str">
        <f>IF(AND($B132&gt;='1121'!$N$9,$B132&lt;='1121'!$O$9,OR($J132=$P$7,$K132=$P$7)),"x","")</f>
        <v/>
      </c>
      <c r="Q132" s="102" t="str">
        <f>IF(AND($J132=$P$7,$B132&lt;'1121'!$N$9),"x","")</f>
        <v/>
      </c>
      <c r="R132" s="102" t="str">
        <f>IF(AND($K132=$P$7,$B132&lt;'1121'!$N$9),"x","")</f>
        <v>x</v>
      </c>
      <c r="S132" s="102" t="str">
        <f>IF(AND($B132&gt;='1331'!$I$9,$B132&lt;='1331'!$J$9,OR($J132=$S$7,$K132=$S$7)),"x","")</f>
        <v/>
      </c>
      <c r="T132" s="102" t="str">
        <f>IF(AND($J132=$S$7,$B132&lt;'1331'!$I$9),"x","")</f>
        <v/>
      </c>
      <c r="U132" s="102" t="str">
        <f>IF(AND($K132=$S$7,$B132&lt;'1331'!$I$9),"x","")</f>
        <v/>
      </c>
      <c r="V132" s="102" t="str">
        <f>IF(AND('3411-CT'!$E$9=TH!H132,OR(TH!J132=TH!$V$7,K132=TH!$V$7)),"x","")</f>
        <v/>
      </c>
      <c r="W132" s="102" t="str">
        <f>IF(OR(TH!J132=TH!$W$7,K132=TH!$W$7),"x","")</f>
        <v/>
      </c>
      <c r="X132" s="102" t="str">
        <f t="shared" si="5"/>
        <v>2</v>
      </c>
    </row>
    <row r="133" spans="1:24" s="87" customFormat="1">
      <c r="A133" s="182" t="str">
        <f>IF(B133&lt;&gt;"",IF(AND(B133&gt;=_TM1,B133&lt;=_TM2,OR(TH!J133="1111",TH!K133="1111")),TH!D133,""),"")</f>
        <v/>
      </c>
      <c r="B133" s="72">
        <f t="shared" si="4"/>
        <v>5</v>
      </c>
      <c r="C133" s="73">
        <v>42144</v>
      </c>
      <c r="D133" s="73" t="s">
        <v>8</v>
      </c>
      <c r="E133" s="73">
        <f t="shared" si="6"/>
        <v>42144</v>
      </c>
      <c r="F133" s="76" t="s">
        <v>22</v>
      </c>
      <c r="G133" s="189"/>
      <c r="H133" s="90"/>
      <c r="I133" s="74">
        <v>75000</v>
      </c>
      <c r="J133" s="75" t="s">
        <v>181</v>
      </c>
      <c r="K133" s="75" t="s">
        <v>35</v>
      </c>
      <c r="L133" s="102" t="str">
        <f>IF(AND('331-CT'!$E$7=TH!H133,OR(J133="331",K133="331")),"x","")</f>
        <v/>
      </c>
      <c r="M133" s="102" t="str">
        <f>IF(AND($B133&gt;='1111'!$N$10,$B133&lt;='1111'!$O$10,OR($J133=$M$7,$K133=$M$7)),"x","")</f>
        <v/>
      </c>
      <c r="N133" s="102" t="str">
        <f>IF(AND($J133=$M$7,$B133&lt;'1111'!$N$10),"x","")</f>
        <v/>
      </c>
      <c r="O133" s="102" t="str">
        <f>IF(AND($K133=$M$7,$B133&lt;'1111'!$N$10),"x","")</f>
        <v/>
      </c>
      <c r="P133" s="102" t="str">
        <f>IF(AND($B133&gt;='1121'!$N$9,$B133&lt;='1121'!$O$9,OR($J133=$P$7,$K133=$P$7)),"x","")</f>
        <v/>
      </c>
      <c r="Q133" s="102" t="str">
        <f>IF(AND($J133=$P$7,$B133&lt;'1121'!$N$9),"x","")</f>
        <v/>
      </c>
      <c r="R133" s="102" t="str">
        <f>IF(AND($K133=$P$7,$B133&lt;'1121'!$N$9),"x","")</f>
        <v>x</v>
      </c>
      <c r="S133" s="102" t="str">
        <f>IF(AND($B133&gt;='1331'!$I$9,$B133&lt;='1331'!$J$9,OR($J133=$S$7,$K133=$S$7)),"x","")</f>
        <v/>
      </c>
      <c r="T133" s="102" t="str">
        <f>IF(AND($J133=$S$7,$B133&lt;'1331'!$I$9),"x","")</f>
        <v/>
      </c>
      <c r="U133" s="102" t="str">
        <f>IF(AND($K133=$S$7,$B133&lt;'1331'!$I$9),"x","")</f>
        <v/>
      </c>
      <c r="V133" s="102" t="str">
        <f>IF(AND('3411-CT'!$E$9=TH!H133,OR(TH!J133=TH!$V$7,K133=TH!$V$7)),"x","")</f>
        <v/>
      </c>
      <c r="W133" s="102" t="str">
        <f>IF(OR(TH!J133=TH!$W$7,K133=TH!$W$7),"x","")</f>
        <v/>
      </c>
      <c r="X133" s="102" t="str">
        <f t="shared" si="5"/>
        <v>2</v>
      </c>
    </row>
    <row r="134" spans="1:24" s="87" customFormat="1">
      <c r="A134" s="182" t="str">
        <f>IF(B134&lt;&gt;"",IF(AND(B134&gt;=_TM1,B134&lt;=_TM2,OR(TH!J134="1111",TH!K134="1111")),TH!D134,""),"")</f>
        <v/>
      </c>
      <c r="B134" s="72">
        <f t="shared" si="4"/>
        <v>5</v>
      </c>
      <c r="C134" s="73">
        <v>42144</v>
      </c>
      <c r="D134" s="73" t="s">
        <v>8</v>
      </c>
      <c r="E134" s="73">
        <f t="shared" si="6"/>
        <v>42144</v>
      </c>
      <c r="F134" s="76" t="s">
        <v>23</v>
      </c>
      <c r="G134" s="189"/>
      <c r="H134" s="90"/>
      <c r="I134" s="74">
        <v>7500</v>
      </c>
      <c r="J134" s="75" t="s">
        <v>10</v>
      </c>
      <c r="K134" s="75" t="s">
        <v>35</v>
      </c>
      <c r="L134" s="102" t="str">
        <f>IF(AND('331-CT'!$E$7=TH!H134,OR(J134="331",K134="331")),"x","")</f>
        <v/>
      </c>
      <c r="M134" s="102" t="str">
        <f>IF(AND($B134&gt;='1111'!$N$10,$B134&lt;='1111'!$O$10,OR($J134=$M$7,$K134=$M$7)),"x","")</f>
        <v/>
      </c>
      <c r="N134" s="102" t="str">
        <f>IF(AND($J134=$M$7,$B134&lt;'1111'!$N$10),"x","")</f>
        <v/>
      </c>
      <c r="O134" s="102" t="str">
        <f>IF(AND($K134=$M$7,$B134&lt;'1111'!$N$10),"x","")</f>
        <v/>
      </c>
      <c r="P134" s="102" t="str">
        <f>IF(AND($B134&gt;='1121'!$N$9,$B134&lt;='1121'!$O$9,OR($J134=$P$7,$K134=$P$7)),"x","")</f>
        <v/>
      </c>
      <c r="Q134" s="102" t="str">
        <f>IF(AND($J134=$P$7,$B134&lt;'1121'!$N$9),"x","")</f>
        <v/>
      </c>
      <c r="R134" s="102" t="str">
        <f>IF(AND($K134=$P$7,$B134&lt;'1121'!$N$9),"x","")</f>
        <v>x</v>
      </c>
      <c r="S134" s="102" t="str">
        <f>IF(AND($B134&gt;='1331'!$I$9,$B134&lt;='1331'!$J$9,OR($J134=$S$7,$K134=$S$7)),"x","")</f>
        <v/>
      </c>
      <c r="T134" s="102" t="str">
        <f>IF(AND($J134=$S$7,$B134&lt;'1331'!$I$9),"x","")</f>
        <v>x</v>
      </c>
      <c r="U134" s="102" t="str">
        <f>IF(AND($K134=$S$7,$B134&lt;'1331'!$I$9),"x","")</f>
        <v/>
      </c>
      <c r="V134" s="102" t="str">
        <f>IF(AND('3411-CT'!$E$9=TH!H134,OR(TH!J134=TH!$V$7,K134=TH!$V$7)),"x","")</f>
        <v/>
      </c>
      <c r="W134" s="102" t="str">
        <f>IF(OR(TH!J134=TH!$W$7,K134=TH!$W$7),"x","")</f>
        <v/>
      </c>
      <c r="X134" s="102" t="str">
        <f t="shared" si="5"/>
        <v>2</v>
      </c>
    </row>
    <row r="135" spans="1:24" s="87" customFormat="1">
      <c r="A135" s="182" t="str">
        <f>IF(B135&lt;&gt;"",IF(AND(B135&gt;=_TM1,B135&lt;=_TM2,OR(TH!J135="1111",TH!K135="1111")),TH!D135,""),"")</f>
        <v/>
      </c>
      <c r="B135" s="72">
        <f t="shared" si="4"/>
        <v>5</v>
      </c>
      <c r="C135" s="73">
        <v>42144</v>
      </c>
      <c r="D135" s="73" t="s">
        <v>8</v>
      </c>
      <c r="E135" s="73">
        <f t="shared" si="6"/>
        <v>42144</v>
      </c>
      <c r="F135" s="178" t="s">
        <v>74</v>
      </c>
      <c r="G135" s="195"/>
      <c r="H135" s="9" t="s">
        <v>73</v>
      </c>
      <c r="I135" s="74">
        <v>50000000</v>
      </c>
      <c r="J135" s="75" t="s">
        <v>9</v>
      </c>
      <c r="K135" s="75" t="s">
        <v>35</v>
      </c>
      <c r="L135" s="102" t="str">
        <f>IF(AND('331-CT'!$E$7=TH!H135,OR(J135="331",K135="331")),"x","")</f>
        <v/>
      </c>
      <c r="M135" s="102" t="str">
        <f>IF(AND($B135&gt;='1111'!$N$10,$B135&lt;='1111'!$O$10,OR($J135=$M$7,$K135=$M$7)),"x","")</f>
        <v/>
      </c>
      <c r="N135" s="102" t="str">
        <f>IF(AND($J135=$M$7,$B135&lt;'1111'!$N$10),"x","")</f>
        <v/>
      </c>
      <c r="O135" s="102" t="str">
        <f>IF(AND($K135=$M$7,$B135&lt;'1111'!$N$10),"x","")</f>
        <v/>
      </c>
      <c r="P135" s="102" t="str">
        <f>IF(AND($B135&gt;='1121'!$N$9,$B135&lt;='1121'!$O$9,OR($J135=$P$7,$K135=$P$7)),"x","")</f>
        <v/>
      </c>
      <c r="Q135" s="102" t="str">
        <f>IF(AND($J135=$P$7,$B135&lt;'1121'!$N$9),"x","")</f>
        <v/>
      </c>
      <c r="R135" s="102" t="str">
        <f>IF(AND($K135=$P$7,$B135&lt;'1121'!$N$9),"x","")</f>
        <v>x</v>
      </c>
      <c r="S135" s="102" t="str">
        <f>IF(AND($B135&gt;='1331'!$I$9,$B135&lt;='1331'!$J$9,OR($J135=$S$7,$K135=$S$7)),"x","")</f>
        <v/>
      </c>
      <c r="T135" s="102" t="str">
        <f>IF(AND($J135=$S$7,$B135&lt;'1331'!$I$9),"x","")</f>
        <v/>
      </c>
      <c r="U135" s="102" t="str">
        <f>IF(AND($K135=$S$7,$B135&lt;'1331'!$I$9),"x","")</f>
        <v/>
      </c>
      <c r="V135" s="102" t="str">
        <f>IF(AND('3411-CT'!$E$9=TH!H135,OR(TH!J135=TH!$V$7,K135=TH!$V$7)),"x","")</f>
        <v/>
      </c>
      <c r="W135" s="102" t="str">
        <f>IF(OR(TH!J135=TH!$W$7,K135=TH!$W$7),"x","")</f>
        <v/>
      </c>
      <c r="X135" s="102" t="str">
        <f t="shared" si="5"/>
        <v>2</v>
      </c>
    </row>
    <row r="136" spans="1:24" s="87" customFormat="1">
      <c r="A136" s="182" t="str">
        <f>IF(B136&lt;&gt;"",IF(AND(B136&gt;=_TM1,B136&lt;=_TM2,OR(TH!J136="1111",TH!K136="1111")),TH!D136,""),"")</f>
        <v/>
      </c>
      <c r="B136" s="72">
        <f t="shared" si="4"/>
        <v>5</v>
      </c>
      <c r="C136" s="73">
        <v>42144</v>
      </c>
      <c r="D136" s="73" t="s">
        <v>8</v>
      </c>
      <c r="E136" s="73">
        <f t="shared" si="6"/>
        <v>42144</v>
      </c>
      <c r="F136" s="76" t="s">
        <v>22</v>
      </c>
      <c r="G136" s="189"/>
      <c r="H136" s="90"/>
      <c r="I136" s="74">
        <v>25000</v>
      </c>
      <c r="J136" s="75" t="s">
        <v>181</v>
      </c>
      <c r="K136" s="75" t="s">
        <v>35</v>
      </c>
      <c r="L136" s="102" t="str">
        <f>IF(AND('331-CT'!$E$7=TH!H136,OR(J136="331",K136="331")),"x","")</f>
        <v/>
      </c>
      <c r="M136" s="102" t="str">
        <f>IF(AND($B136&gt;='1111'!$N$10,$B136&lt;='1111'!$O$10,OR($J136=$M$7,$K136=$M$7)),"x","")</f>
        <v/>
      </c>
      <c r="N136" s="102" t="str">
        <f>IF(AND($J136=$M$7,$B136&lt;'1111'!$N$10),"x","")</f>
        <v/>
      </c>
      <c r="O136" s="102" t="str">
        <f>IF(AND($K136=$M$7,$B136&lt;'1111'!$N$10),"x","")</f>
        <v/>
      </c>
      <c r="P136" s="102" t="str">
        <f>IF(AND($B136&gt;='1121'!$N$9,$B136&lt;='1121'!$O$9,OR($J136=$P$7,$K136=$P$7)),"x","")</f>
        <v/>
      </c>
      <c r="Q136" s="102" t="str">
        <f>IF(AND($J136=$P$7,$B136&lt;'1121'!$N$9),"x","")</f>
        <v/>
      </c>
      <c r="R136" s="102" t="str">
        <f>IF(AND($K136=$P$7,$B136&lt;'1121'!$N$9),"x","")</f>
        <v>x</v>
      </c>
      <c r="S136" s="102" t="str">
        <f>IF(AND($B136&gt;='1331'!$I$9,$B136&lt;='1331'!$J$9,OR($J136=$S$7,$K136=$S$7)),"x","")</f>
        <v/>
      </c>
      <c r="T136" s="102" t="str">
        <f>IF(AND($J136=$S$7,$B136&lt;'1331'!$I$9),"x","")</f>
        <v/>
      </c>
      <c r="U136" s="102" t="str">
        <f>IF(AND($K136=$S$7,$B136&lt;'1331'!$I$9),"x","")</f>
        <v/>
      </c>
      <c r="V136" s="102" t="str">
        <f>IF(AND('3411-CT'!$E$9=TH!H136,OR(TH!J136=TH!$V$7,K136=TH!$V$7)),"x","")</f>
        <v/>
      </c>
      <c r="W136" s="102" t="str">
        <f>IF(OR(TH!J136=TH!$W$7,K136=TH!$W$7),"x","")</f>
        <v/>
      </c>
      <c r="X136" s="102" t="str">
        <f t="shared" si="5"/>
        <v>2</v>
      </c>
    </row>
    <row r="137" spans="1:24" s="87" customFormat="1">
      <c r="A137" s="182" t="str">
        <f>IF(B137&lt;&gt;"",IF(AND(B137&gt;=_TM1,B137&lt;=_TM2,OR(TH!J137="1111",TH!K137="1111")),TH!D137,""),"")</f>
        <v/>
      </c>
      <c r="B137" s="72">
        <f t="shared" si="4"/>
        <v>5</v>
      </c>
      <c r="C137" s="73">
        <v>42144</v>
      </c>
      <c r="D137" s="73" t="s">
        <v>8</v>
      </c>
      <c r="E137" s="73">
        <f t="shared" si="6"/>
        <v>42144</v>
      </c>
      <c r="F137" s="76" t="s">
        <v>23</v>
      </c>
      <c r="G137" s="189"/>
      <c r="H137" s="90"/>
      <c r="I137" s="74">
        <v>2500</v>
      </c>
      <c r="J137" s="75" t="s">
        <v>10</v>
      </c>
      <c r="K137" s="75" t="s">
        <v>35</v>
      </c>
      <c r="L137" s="102" t="str">
        <f>IF(AND('331-CT'!$E$7=TH!H137,OR(J137="331",K137="331")),"x","")</f>
        <v/>
      </c>
      <c r="M137" s="102" t="str">
        <f>IF(AND($B137&gt;='1111'!$N$10,$B137&lt;='1111'!$O$10,OR($J137=$M$7,$K137=$M$7)),"x","")</f>
        <v/>
      </c>
      <c r="N137" s="102" t="str">
        <f>IF(AND($J137=$M$7,$B137&lt;'1111'!$N$10),"x","")</f>
        <v/>
      </c>
      <c r="O137" s="102" t="str">
        <f>IF(AND($K137=$M$7,$B137&lt;'1111'!$N$10),"x","")</f>
        <v/>
      </c>
      <c r="P137" s="102" t="str">
        <f>IF(AND($B137&gt;='1121'!$N$9,$B137&lt;='1121'!$O$9,OR($J137=$P$7,$K137=$P$7)),"x","")</f>
        <v/>
      </c>
      <c r="Q137" s="102" t="str">
        <f>IF(AND($J137=$P$7,$B137&lt;'1121'!$N$9),"x","")</f>
        <v/>
      </c>
      <c r="R137" s="102" t="str">
        <f>IF(AND($K137=$P$7,$B137&lt;'1121'!$N$9),"x","")</f>
        <v>x</v>
      </c>
      <c r="S137" s="102" t="str">
        <f>IF(AND($B137&gt;='1331'!$I$9,$B137&lt;='1331'!$J$9,OR($J137=$S$7,$K137=$S$7)),"x","")</f>
        <v/>
      </c>
      <c r="T137" s="102" t="str">
        <f>IF(AND($J137=$S$7,$B137&lt;'1331'!$I$9),"x","")</f>
        <v>x</v>
      </c>
      <c r="U137" s="102" t="str">
        <f>IF(AND($K137=$S$7,$B137&lt;'1331'!$I$9),"x","")</f>
        <v/>
      </c>
      <c r="V137" s="102" t="str">
        <f>IF(AND('3411-CT'!$E$9=TH!H137,OR(TH!J137=TH!$V$7,K137=TH!$V$7)),"x","")</f>
        <v/>
      </c>
      <c r="W137" s="102" t="str">
        <f>IF(OR(TH!J137=TH!$W$7,K137=TH!$W$7),"x","")</f>
        <v/>
      </c>
      <c r="X137" s="102" t="str">
        <f t="shared" si="5"/>
        <v>2</v>
      </c>
    </row>
    <row r="138" spans="1:24" s="87" customFormat="1">
      <c r="A138" s="182" t="str">
        <f>IF(B138&lt;&gt;"",IF(AND(B138&gt;=_TM1,B138&lt;=_TM2,OR(TH!J138="1111",TH!K138="1111")),TH!D138,""),"")</f>
        <v/>
      </c>
      <c r="B138" s="72">
        <f t="shared" si="4"/>
        <v>5</v>
      </c>
      <c r="C138" s="73">
        <v>42144</v>
      </c>
      <c r="D138" s="73" t="s">
        <v>8</v>
      </c>
      <c r="E138" s="73">
        <f t="shared" si="6"/>
        <v>42144</v>
      </c>
      <c r="F138" s="76" t="s">
        <v>213</v>
      </c>
      <c r="G138" s="189"/>
      <c r="H138" s="9" t="s">
        <v>129</v>
      </c>
      <c r="I138" s="74">
        <v>200000000</v>
      </c>
      <c r="J138" s="75" t="s">
        <v>9</v>
      </c>
      <c r="K138" s="75" t="s">
        <v>35</v>
      </c>
      <c r="L138" s="102" t="str">
        <f>IF(AND('331-CT'!$E$7=TH!H138,OR(J138="331",K138="331")),"x","")</f>
        <v/>
      </c>
      <c r="M138" s="102" t="str">
        <f>IF(AND($B138&gt;='1111'!$N$10,$B138&lt;='1111'!$O$10,OR($J138=$M$7,$K138=$M$7)),"x","")</f>
        <v/>
      </c>
      <c r="N138" s="102" t="str">
        <f>IF(AND($J138=$M$7,$B138&lt;'1111'!$N$10),"x","")</f>
        <v/>
      </c>
      <c r="O138" s="102" t="str">
        <f>IF(AND($K138=$M$7,$B138&lt;'1111'!$N$10),"x","")</f>
        <v/>
      </c>
      <c r="P138" s="102" t="str">
        <f>IF(AND($B138&gt;='1121'!$N$9,$B138&lt;='1121'!$O$9,OR($J138=$P$7,$K138=$P$7)),"x","")</f>
        <v/>
      </c>
      <c r="Q138" s="102" t="str">
        <f>IF(AND($J138=$P$7,$B138&lt;'1121'!$N$9),"x","")</f>
        <v/>
      </c>
      <c r="R138" s="102" t="str">
        <f>IF(AND($K138=$P$7,$B138&lt;'1121'!$N$9),"x","")</f>
        <v>x</v>
      </c>
      <c r="S138" s="102" t="str">
        <f>IF(AND($B138&gt;='1331'!$I$9,$B138&lt;='1331'!$J$9,OR($J138=$S$7,$K138=$S$7)),"x","")</f>
        <v/>
      </c>
      <c r="T138" s="102" t="str">
        <f>IF(AND($J138=$S$7,$B138&lt;'1331'!$I$9),"x","")</f>
        <v/>
      </c>
      <c r="U138" s="102" t="str">
        <f>IF(AND($K138=$S$7,$B138&lt;'1331'!$I$9),"x","")</f>
        <v/>
      </c>
      <c r="V138" s="102" t="str">
        <f>IF(AND('3411-CT'!$E$9=TH!H138,OR(TH!J138=TH!$V$7,K138=TH!$V$7)),"x","")</f>
        <v/>
      </c>
      <c r="W138" s="102" t="str">
        <f>IF(OR(TH!J138=TH!$W$7,K138=TH!$W$7),"x","")</f>
        <v/>
      </c>
      <c r="X138" s="102" t="str">
        <f t="shared" si="5"/>
        <v>2</v>
      </c>
    </row>
    <row r="139" spans="1:24" s="87" customFormat="1">
      <c r="A139" s="182" t="str">
        <f>IF(B139&lt;&gt;"",IF(AND(B139&gt;=_TM1,B139&lt;=_TM2,OR(TH!J139="1111",TH!K139="1111")),TH!D139,""),"")</f>
        <v/>
      </c>
      <c r="B139" s="72">
        <f t="shared" si="4"/>
        <v>5</v>
      </c>
      <c r="C139" s="73">
        <v>42144</v>
      </c>
      <c r="D139" s="73" t="s">
        <v>8</v>
      </c>
      <c r="E139" s="73">
        <f t="shared" si="6"/>
        <v>42144</v>
      </c>
      <c r="F139" s="76" t="s">
        <v>22</v>
      </c>
      <c r="G139" s="189"/>
      <c r="H139" s="90"/>
      <c r="I139" s="74">
        <v>100000</v>
      </c>
      <c r="J139" s="75" t="s">
        <v>181</v>
      </c>
      <c r="K139" s="75" t="s">
        <v>35</v>
      </c>
      <c r="L139" s="102" t="str">
        <f>IF(AND('331-CT'!$E$7=TH!H139,OR(J139="331",K139="331")),"x","")</f>
        <v/>
      </c>
      <c r="M139" s="102" t="str">
        <f>IF(AND($B139&gt;='1111'!$N$10,$B139&lt;='1111'!$O$10,OR($J139=$M$7,$K139=$M$7)),"x","")</f>
        <v/>
      </c>
      <c r="N139" s="102" t="str">
        <f>IF(AND($J139=$M$7,$B139&lt;'1111'!$N$10),"x","")</f>
        <v/>
      </c>
      <c r="O139" s="102" t="str">
        <f>IF(AND($K139=$M$7,$B139&lt;'1111'!$N$10),"x","")</f>
        <v/>
      </c>
      <c r="P139" s="102" t="str">
        <f>IF(AND($B139&gt;='1121'!$N$9,$B139&lt;='1121'!$O$9,OR($J139=$P$7,$K139=$P$7)),"x","")</f>
        <v/>
      </c>
      <c r="Q139" s="102" t="str">
        <f>IF(AND($J139=$P$7,$B139&lt;'1121'!$N$9),"x","")</f>
        <v/>
      </c>
      <c r="R139" s="102" t="str">
        <f>IF(AND($K139=$P$7,$B139&lt;'1121'!$N$9),"x","")</f>
        <v>x</v>
      </c>
      <c r="S139" s="102" t="str">
        <f>IF(AND($B139&gt;='1331'!$I$9,$B139&lt;='1331'!$J$9,OR($J139=$S$7,$K139=$S$7)),"x","")</f>
        <v/>
      </c>
      <c r="T139" s="102" t="str">
        <f>IF(AND($J139=$S$7,$B139&lt;'1331'!$I$9),"x","")</f>
        <v/>
      </c>
      <c r="U139" s="102" t="str">
        <f>IF(AND($K139=$S$7,$B139&lt;'1331'!$I$9),"x","")</f>
        <v/>
      </c>
      <c r="V139" s="102" t="str">
        <f>IF(AND('3411-CT'!$E$9=TH!H139,OR(TH!J139=TH!$V$7,K139=TH!$V$7)),"x","")</f>
        <v/>
      </c>
      <c r="W139" s="102" t="str">
        <f>IF(OR(TH!J139=TH!$W$7,K139=TH!$W$7),"x","")</f>
        <v/>
      </c>
      <c r="X139" s="102" t="str">
        <f t="shared" si="5"/>
        <v>2</v>
      </c>
    </row>
    <row r="140" spans="1:24" s="87" customFormat="1">
      <c r="A140" s="182" t="str">
        <f>IF(B140&lt;&gt;"",IF(AND(B140&gt;=_TM1,B140&lt;=_TM2,OR(TH!J140="1111",TH!K140="1111")),TH!D140,""),"")</f>
        <v/>
      </c>
      <c r="B140" s="72">
        <f t="shared" si="4"/>
        <v>5</v>
      </c>
      <c r="C140" s="73">
        <v>42144</v>
      </c>
      <c r="D140" s="73" t="s">
        <v>8</v>
      </c>
      <c r="E140" s="73">
        <f t="shared" si="6"/>
        <v>42144</v>
      </c>
      <c r="F140" s="76" t="s">
        <v>23</v>
      </c>
      <c r="G140" s="189"/>
      <c r="H140" s="90"/>
      <c r="I140" s="74">
        <v>10000</v>
      </c>
      <c r="J140" s="75" t="s">
        <v>10</v>
      </c>
      <c r="K140" s="75" t="s">
        <v>35</v>
      </c>
      <c r="L140" s="102" t="str">
        <f>IF(AND('331-CT'!$E$7=TH!H140,OR(J140="331",K140="331")),"x","")</f>
        <v/>
      </c>
      <c r="M140" s="102" t="str">
        <f>IF(AND($B140&gt;='1111'!$N$10,$B140&lt;='1111'!$O$10,OR($J140=$M$7,$K140=$M$7)),"x","")</f>
        <v/>
      </c>
      <c r="N140" s="102" t="str">
        <f>IF(AND($J140=$M$7,$B140&lt;'1111'!$N$10),"x","")</f>
        <v/>
      </c>
      <c r="O140" s="102" t="str">
        <f>IF(AND($K140=$M$7,$B140&lt;'1111'!$N$10),"x","")</f>
        <v/>
      </c>
      <c r="P140" s="102" t="str">
        <f>IF(AND($B140&gt;='1121'!$N$9,$B140&lt;='1121'!$O$9,OR($J140=$P$7,$K140=$P$7)),"x","")</f>
        <v/>
      </c>
      <c r="Q140" s="102" t="str">
        <f>IF(AND($J140=$P$7,$B140&lt;'1121'!$N$9),"x","")</f>
        <v/>
      </c>
      <c r="R140" s="102" t="str">
        <f>IF(AND($K140=$P$7,$B140&lt;'1121'!$N$9),"x","")</f>
        <v>x</v>
      </c>
      <c r="S140" s="102" t="str">
        <f>IF(AND($B140&gt;='1331'!$I$9,$B140&lt;='1331'!$J$9,OR($J140=$S$7,$K140=$S$7)),"x","")</f>
        <v/>
      </c>
      <c r="T140" s="102" t="str">
        <f>IF(AND($J140=$S$7,$B140&lt;'1331'!$I$9),"x","")</f>
        <v>x</v>
      </c>
      <c r="U140" s="102" t="str">
        <f>IF(AND($K140=$S$7,$B140&lt;'1331'!$I$9),"x","")</f>
        <v/>
      </c>
      <c r="V140" s="102" t="str">
        <f>IF(AND('3411-CT'!$E$9=TH!H140,OR(TH!J140=TH!$V$7,K140=TH!$V$7)),"x","")</f>
        <v/>
      </c>
      <c r="W140" s="102" t="str">
        <f>IF(OR(TH!J140=TH!$W$7,K140=TH!$W$7),"x","")</f>
        <v/>
      </c>
      <c r="X140" s="102" t="str">
        <f t="shared" si="5"/>
        <v>2</v>
      </c>
    </row>
    <row r="141" spans="1:24" s="87" customFormat="1">
      <c r="A141" s="182" t="str">
        <f>IF(B141&lt;&gt;"",IF(AND(B141&gt;=_TM1,B141&lt;=_TM2,OR(TH!J141="1111",TH!K141="1111")),TH!D141,""),"")</f>
        <v/>
      </c>
      <c r="B141" s="97">
        <f t="shared" si="4"/>
        <v>5</v>
      </c>
      <c r="C141" s="98">
        <v>42145</v>
      </c>
      <c r="D141" s="98" t="s">
        <v>84</v>
      </c>
      <c r="E141" s="98">
        <f t="shared" si="6"/>
        <v>42145</v>
      </c>
      <c r="F141" s="99" t="s">
        <v>224</v>
      </c>
      <c r="G141" s="193" t="s">
        <v>428</v>
      </c>
      <c r="H141" s="100" t="s">
        <v>128</v>
      </c>
      <c r="I141" s="101">
        <v>2020200</v>
      </c>
      <c r="J141" s="102" t="s">
        <v>181</v>
      </c>
      <c r="K141" s="102" t="s">
        <v>142</v>
      </c>
      <c r="L141" s="102" t="str">
        <f>IF(AND('331-CT'!$E$7=TH!H141,OR(J141="331",K141="331")),"x","")</f>
        <v/>
      </c>
      <c r="M141" s="102" t="str">
        <f>IF(AND($B141&gt;='1111'!$N$10,$B141&lt;='1111'!$O$10,OR($J141=$M$7,$K141=$M$7)),"x","")</f>
        <v/>
      </c>
      <c r="N141" s="102" t="str">
        <f>IF(AND($J141=$M$7,$B141&lt;'1111'!$N$10),"x","")</f>
        <v/>
      </c>
      <c r="O141" s="102" t="str">
        <f>IF(AND($K141=$M$7,$B141&lt;'1111'!$N$10),"x","")</f>
        <v>x</v>
      </c>
      <c r="P141" s="102" t="str">
        <f>IF(AND($B141&gt;='1121'!$N$9,$B141&lt;='1121'!$O$9,OR($J141=$P$7,$K141=$P$7)),"x","")</f>
        <v/>
      </c>
      <c r="Q141" s="102" t="str">
        <f>IF(AND($J141=$P$7,$B141&lt;'1121'!$N$9),"x","")</f>
        <v/>
      </c>
      <c r="R141" s="102" t="str">
        <f>IF(AND($K141=$P$7,$B141&lt;'1121'!$N$9),"x","")</f>
        <v/>
      </c>
      <c r="S141" s="102" t="str">
        <f>IF(AND($B141&gt;='1331'!$I$9,$B141&lt;='1331'!$J$9,OR($J141=$S$7,$K141=$S$7)),"x","")</f>
        <v/>
      </c>
      <c r="T141" s="102" t="str">
        <f>IF(AND($J141=$S$7,$B141&lt;'1331'!$I$9),"x","")</f>
        <v/>
      </c>
      <c r="U141" s="102" t="str">
        <f>IF(AND($K141=$S$7,$B141&lt;'1331'!$I$9),"x","")</f>
        <v/>
      </c>
      <c r="V141" s="102" t="str">
        <f>IF(AND('3411-CT'!$E$9=TH!H141,OR(TH!J141=TH!$V$7,K141=TH!$V$7)),"x","")</f>
        <v/>
      </c>
      <c r="W141" s="102" t="str">
        <f>IF(OR(TH!J141=TH!$W$7,K141=TH!$W$7),"x","")</f>
        <v/>
      </c>
      <c r="X141" s="102" t="str">
        <f t="shared" si="5"/>
        <v>2</v>
      </c>
    </row>
    <row r="142" spans="1:24" s="87" customFormat="1">
      <c r="A142" s="182" t="str">
        <f>IF(B142&lt;&gt;"",IF(AND(B142&gt;=_TM1,B142&lt;=_TM2,OR(TH!J142="1111",TH!K142="1111")),TH!D142,""),"")</f>
        <v/>
      </c>
      <c r="B142" s="97">
        <f t="shared" si="4"/>
        <v>5</v>
      </c>
      <c r="C142" s="98">
        <v>42145</v>
      </c>
      <c r="D142" s="98" t="s">
        <v>84</v>
      </c>
      <c r="E142" s="98">
        <f t="shared" si="6"/>
        <v>42145</v>
      </c>
      <c r="F142" s="99" t="s">
        <v>225</v>
      </c>
      <c r="G142" s="193" t="s">
        <v>428</v>
      </c>
      <c r="H142" s="100" t="s">
        <v>128</v>
      </c>
      <c r="I142" s="101">
        <v>101010</v>
      </c>
      <c r="J142" s="102" t="s">
        <v>10</v>
      </c>
      <c r="K142" s="102" t="s">
        <v>142</v>
      </c>
      <c r="L142" s="102" t="str">
        <f>IF(AND('331-CT'!$E$7=TH!H142,OR(J142="331",K142="331")),"x","")</f>
        <v/>
      </c>
      <c r="M142" s="102" t="str">
        <f>IF(AND($B142&gt;='1111'!$N$10,$B142&lt;='1111'!$O$10,OR($J142=$M$7,$K142=$M$7)),"x","")</f>
        <v/>
      </c>
      <c r="N142" s="102" t="str">
        <f>IF(AND($J142=$M$7,$B142&lt;'1111'!$N$10),"x","")</f>
        <v/>
      </c>
      <c r="O142" s="102" t="str">
        <f>IF(AND($K142=$M$7,$B142&lt;'1111'!$N$10),"x","")</f>
        <v>x</v>
      </c>
      <c r="P142" s="102" t="str">
        <f>IF(AND($B142&gt;='1121'!$N$9,$B142&lt;='1121'!$O$9,OR($J142=$P$7,$K142=$P$7)),"x","")</f>
        <v/>
      </c>
      <c r="Q142" s="102" t="str">
        <f>IF(AND($J142=$P$7,$B142&lt;'1121'!$N$9),"x","")</f>
        <v/>
      </c>
      <c r="R142" s="102" t="str">
        <f>IF(AND($K142=$P$7,$B142&lt;'1121'!$N$9),"x","")</f>
        <v/>
      </c>
      <c r="S142" s="102" t="str">
        <f>IF(AND($B142&gt;='1331'!$I$9,$B142&lt;='1331'!$J$9,OR($J142=$S$7,$K142=$S$7)),"x","")</f>
        <v/>
      </c>
      <c r="T142" s="102" t="str">
        <f>IF(AND($J142=$S$7,$B142&lt;'1331'!$I$9),"x","")</f>
        <v>x</v>
      </c>
      <c r="U142" s="102" t="str">
        <f>IF(AND($K142=$S$7,$B142&lt;'1331'!$I$9),"x","")</f>
        <v/>
      </c>
      <c r="V142" s="102" t="str">
        <f>IF(AND('3411-CT'!$E$9=TH!H142,OR(TH!J142=TH!$V$7,K142=TH!$V$7)),"x","")</f>
        <v/>
      </c>
      <c r="W142" s="102" t="str">
        <f>IF(OR(TH!J142=TH!$W$7,K142=TH!$W$7),"x","")</f>
        <v/>
      </c>
      <c r="X142" s="102" t="str">
        <f t="shared" si="5"/>
        <v>2</v>
      </c>
    </row>
    <row r="143" spans="1:24" s="87" customFormat="1">
      <c r="A143" s="182" t="str">
        <f>IF(B143&lt;&gt;"",IF(AND(B143&gt;=_TM1,B143&lt;=_TM2,OR(TH!J143="1111",TH!K143="1111")),TH!D143,""),"")</f>
        <v/>
      </c>
      <c r="B143" s="72">
        <f t="shared" ref="B143:B206" si="7">IF(C143&lt;&gt;"",MONTH(C143),"")</f>
        <v>5</v>
      </c>
      <c r="C143" s="73">
        <v>42147</v>
      </c>
      <c r="D143" s="73" t="s">
        <v>12</v>
      </c>
      <c r="E143" s="73">
        <f t="shared" si="6"/>
        <v>42147</v>
      </c>
      <c r="F143" s="76" t="s">
        <v>67</v>
      </c>
      <c r="G143" s="189"/>
      <c r="H143" s="90"/>
      <c r="I143" s="74">
        <v>192904</v>
      </c>
      <c r="J143" s="75" t="s">
        <v>35</v>
      </c>
      <c r="K143" s="75" t="s">
        <v>68</v>
      </c>
      <c r="L143" s="102" t="str">
        <f>IF(AND('331-CT'!$E$7=TH!H143,OR(J143="331",K143="331")),"x","")</f>
        <v/>
      </c>
      <c r="M143" s="102" t="str">
        <f>IF(AND($B143&gt;='1111'!$N$10,$B143&lt;='1111'!$O$10,OR($J143=$M$7,$K143=$M$7)),"x","")</f>
        <v/>
      </c>
      <c r="N143" s="102" t="str">
        <f>IF(AND($J143=$M$7,$B143&lt;'1111'!$N$10),"x","")</f>
        <v/>
      </c>
      <c r="O143" s="102" t="str">
        <f>IF(AND($K143=$M$7,$B143&lt;'1111'!$N$10),"x","")</f>
        <v/>
      </c>
      <c r="P143" s="102" t="str">
        <f>IF(AND($B143&gt;='1121'!$N$9,$B143&lt;='1121'!$O$9,OR($J143=$P$7,$K143=$P$7)),"x","")</f>
        <v/>
      </c>
      <c r="Q143" s="102" t="str">
        <f>IF(AND($J143=$P$7,$B143&lt;'1121'!$N$9),"x","")</f>
        <v>x</v>
      </c>
      <c r="R143" s="102" t="str">
        <f>IF(AND($K143=$P$7,$B143&lt;'1121'!$N$9),"x","")</f>
        <v/>
      </c>
      <c r="S143" s="102" t="str">
        <f>IF(AND($B143&gt;='1331'!$I$9,$B143&lt;='1331'!$J$9,OR($J143=$S$7,$K143=$S$7)),"x","")</f>
        <v/>
      </c>
      <c r="T143" s="102" t="str">
        <f>IF(AND($J143=$S$7,$B143&lt;'1331'!$I$9),"x","")</f>
        <v/>
      </c>
      <c r="U143" s="102" t="str">
        <f>IF(AND($K143=$S$7,$B143&lt;'1331'!$I$9),"x","")</f>
        <v/>
      </c>
      <c r="V143" s="102" t="str">
        <f>IF(AND('3411-CT'!$E$9=TH!H143,OR(TH!J143=TH!$V$7,K143=TH!$V$7)),"x","")</f>
        <v/>
      </c>
      <c r="W143" s="102" t="str">
        <f>IF(OR(TH!J143=TH!$W$7,K143=TH!$W$7),"x","")</f>
        <v/>
      </c>
      <c r="X143" s="102" t="str">
        <f t="shared" si="5"/>
        <v>2</v>
      </c>
    </row>
    <row r="144" spans="1:24" s="87" customFormat="1">
      <c r="A144" s="182" t="str">
        <f>IF(B144&lt;&gt;"",IF(AND(B144&gt;=_TM1,B144&lt;=_TM2,OR(TH!J144="1111",TH!K144="1111")),TH!D144,""),"")</f>
        <v/>
      </c>
      <c r="B144" s="72">
        <f t="shared" si="7"/>
        <v>5</v>
      </c>
      <c r="C144" s="73">
        <v>42150</v>
      </c>
      <c r="D144" s="73" t="s">
        <v>97</v>
      </c>
      <c r="E144" s="73">
        <f t="shared" si="6"/>
        <v>42150</v>
      </c>
      <c r="F144" s="76" t="s">
        <v>207</v>
      </c>
      <c r="G144" s="192" t="s">
        <v>429</v>
      </c>
      <c r="H144" s="90" t="s">
        <v>208</v>
      </c>
      <c r="I144" s="74">
        <v>27530000</v>
      </c>
      <c r="J144" s="75" t="s">
        <v>560</v>
      </c>
      <c r="K144" s="75" t="s">
        <v>142</v>
      </c>
      <c r="L144" s="102" t="str">
        <f>IF(AND('331-CT'!$E$7=TH!H144,OR(J144="331",K144="331")),"x","")</f>
        <v/>
      </c>
      <c r="M144" s="102" t="str">
        <f>IF(AND($B144&gt;='1111'!$N$10,$B144&lt;='1111'!$O$10,OR($J144=$M$7,$K144=$M$7)),"x","")</f>
        <v/>
      </c>
      <c r="N144" s="102" t="str">
        <f>IF(AND($J144=$M$7,$B144&lt;'1111'!$N$10),"x","")</f>
        <v/>
      </c>
      <c r="O144" s="102" t="str">
        <f>IF(AND($K144=$M$7,$B144&lt;'1111'!$N$10),"x","")</f>
        <v>x</v>
      </c>
      <c r="P144" s="102" t="str">
        <f>IF(AND($B144&gt;='1121'!$N$9,$B144&lt;='1121'!$O$9,OR($J144=$P$7,$K144=$P$7)),"x","")</f>
        <v/>
      </c>
      <c r="Q144" s="102" t="str">
        <f>IF(AND($J144=$P$7,$B144&lt;'1121'!$N$9),"x","")</f>
        <v/>
      </c>
      <c r="R144" s="102" t="str">
        <f>IF(AND($K144=$P$7,$B144&lt;'1121'!$N$9),"x","")</f>
        <v/>
      </c>
      <c r="S144" s="102" t="str">
        <f>IF(AND($B144&gt;='1331'!$I$9,$B144&lt;='1331'!$J$9,OR($J144=$S$7,$K144=$S$7)),"x","")</f>
        <v/>
      </c>
      <c r="T144" s="102" t="str">
        <f>IF(AND($J144=$S$7,$B144&lt;'1331'!$I$9),"x","")</f>
        <v/>
      </c>
      <c r="U144" s="102" t="str">
        <f>IF(AND($K144=$S$7,$B144&lt;'1331'!$I$9),"x","")</f>
        <v/>
      </c>
      <c r="V144" s="102" t="str">
        <f>IF(AND('3411-CT'!$E$9=TH!H144,OR(TH!J144=TH!$V$7,K144=TH!$V$7)),"x","")</f>
        <v/>
      </c>
      <c r="W144" s="102" t="str">
        <f>IF(OR(TH!J144=TH!$W$7,K144=TH!$W$7),"x","")</f>
        <v/>
      </c>
      <c r="X144" s="102" t="str">
        <f t="shared" si="5"/>
        <v>2</v>
      </c>
    </row>
    <row r="145" spans="1:24" s="87" customFormat="1">
      <c r="A145" s="182" t="str">
        <f>IF(B145&lt;&gt;"",IF(AND(B145&gt;=_TM1,B145&lt;=_TM2,OR(TH!J145="1111",TH!K145="1111")),TH!D145,""),"")</f>
        <v/>
      </c>
      <c r="B145" s="72">
        <f t="shared" si="7"/>
        <v>5</v>
      </c>
      <c r="C145" s="73">
        <v>42150</v>
      </c>
      <c r="D145" s="73" t="s">
        <v>8</v>
      </c>
      <c r="E145" s="73">
        <f t="shared" si="6"/>
        <v>42150</v>
      </c>
      <c r="F145" s="76" t="s">
        <v>211</v>
      </c>
      <c r="G145" s="189"/>
      <c r="H145" s="90" t="s">
        <v>206</v>
      </c>
      <c r="I145" s="74">
        <v>200000000</v>
      </c>
      <c r="J145" s="75" t="s">
        <v>9</v>
      </c>
      <c r="K145" s="75" t="s">
        <v>35</v>
      </c>
      <c r="L145" s="102" t="str">
        <f>IF(AND('331-CT'!$E$7=TH!H145,OR(J145="331",K145="331")),"x","")</f>
        <v/>
      </c>
      <c r="M145" s="102" t="str">
        <f>IF(AND($B145&gt;='1111'!$N$10,$B145&lt;='1111'!$O$10,OR($J145=$M$7,$K145=$M$7)),"x","")</f>
        <v/>
      </c>
      <c r="N145" s="102" t="str">
        <f>IF(AND($J145=$M$7,$B145&lt;'1111'!$N$10),"x","")</f>
        <v/>
      </c>
      <c r="O145" s="102" t="str">
        <f>IF(AND($K145=$M$7,$B145&lt;'1111'!$N$10),"x","")</f>
        <v/>
      </c>
      <c r="P145" s="102" t="str">
        <f>IF(AND($B145&gt;='1121'!$N$9,$B145&lt;='1121'!$O$9,OR($J145=$P$7,$K145=$P$7)),"x","")</f>
        <v/>
      </c>
      <c r="Q145" s="102" t="str">
        <f>IF(AND($J145=$P$7,$B145&lt;'1121'!$N$9),"x","")</f>
        <v/>
      </c>
      <c r="R145" s="102" t="str">
        <f>IF(AND($K145=$P$7,$B145&lt;'1121'!$N$9),"x","")</f>
        <v>x</v>
      </c>
      <c r="S145" s="102" t="str">
        <f>IF(AND($B145&gt;='1331'!$I$9,$B145&lt;='1331'!$J$9,OR($J145=$S$7,$K145=$S$7)),"x","")</f>
        <v/>
      </c>
      <c r="T145" s="102" t="str">
        <f>IF(AND($J145=$S$7,$B145&lt;'1331'!$I$9),"x","")</f>
        <v/>
      </c>
      <c r="U145" s="102" t="str">
        <f>IF(AND($K145=$S$7,$B145&lt;'1331'!$I$9),"x","")</f>
        <v/>
      </c>
      <c r="V145" s="102" t="str">
        <f>IF(AND('3411-CT'!$E$9=TH!H145,OR(TH!J145=TH!$V$7,K145=TH!$V$7)),"x","")</f>
        <v/>
      </c>
      <c r="W145" s="102" t="str">
        <f>IF(OR(TH!J145=TH!$W$7,K145=TH!$W$7),"x","")</f>
        <v/>
      </c>
      <c r="X145" s="102" t="str">
        <f t="shared" si="5"/>
        <v>2</v>
      </c>
    </row>
    <row r="146" spans="1:24" s="87" customFormat="1">
      <c r="A146" s="182" t="str">
        <f>IF(B146&lt;&gt;"",IF(AND(B146&gt;=_TM1,B146&lt;=_TM2,OR(TH!J146="1111",TH!K146="1111")),TH!D146,""),"")</f>
        <v/>
      </c>
      <c r="B146" s="72">
        <f t="shared" si="7"/>
        <v>5</v>
      </c>
      <c r="C146" s="73">
        <v>42150</v>
      </c>
      <c r="D146" s="73" t="s">
        <v>8</v>
      </c>
      <c r="E146" s="73">
        <f t="shared" si="6"/>
        <v>42150</v>
      </c>
      <c r="F146" s="76" t="s">
        <v>22</v>
      </c>
      <c r="G146" s="189"/>
      <c r="H146" s="90"/>
      <c r="I146" s="74">
        <v>100000</v>
      </c>
      <c r="J146" s="75" t="s">
        <v>181</v>
      </c>
      <c r="K146" s="75" t="s">
        <v>35</v>
      </c>
      <c r="L146" s="102" t="str">
        <f>IF(AND('331-CT'!$E$7=TH!H146,OR(J146="331",K146="331")),"x","")</f>
        <v/>
      </c>
      <c r="M146" s="102" t="str">
        <f>IF(AND($B146&gt;='1111'!$N$10,$B146&lt;='1111'!$O$10,OR($J146=$M$7,$K146=$M$7)),"x","")</f>
        <v/>
      </c>
      <c r="N146" s="102" t="str">
        <f>IF(AND($J146=$M$7,$B146&lt;'1111'!$N$10),"x","")</f>
        <v/>
      </c>
      <c r="O146" s="102" t="str">
        <f>IF(AND($K146=$M$7,$B146&lt;'1111'!$N$10),"x","")</f>
        <v/>
      </c>
      <c r="P146" s="102" t="str">
        <f>IF(AND($B146&gt;='1121'!$N$9,$B146&lt;='1121'!$O$9,OR($J146=$P$7,$K146=$P$7)),"x","")</f>
        <v/>
      </c>
      <c r="Q146" s="102" t="str">
        <f>IF(AND($J146=$P$7,$B146&lt;'1121'!$N$9),"x","")</f>
        <v/>
      </c>
      <c r="R146" s="102" t="str">
        <f>IF(AND($K146=$P$7,$B146&lt;'1121'!$N$9),"x","")</f>
        <v>x</v>
      </c>
      <c r="S146" s="102" t="str">
        <f>IF(AND($B146&gt;='1331'!$I$9,$B146&lt;='1331'!$J$9,OR($J146=$S$7,$K146=$S$7)),"x","")</f>
        <v/>
      </c>
      <c r="T146" s="102" t="str">
        <f>IF(AND($J146=$S$7,$B146&lt;'1331'!$I$9),"x","")</f>
        <v/>
      </c>
      <c r="U146" s="102" t="str">
        <f>IF(AND($K146=$S$7,$B146&lt;'1331'!$I$9),"x","")</f>
        <v/>
      </c>
      <c r="V146" s="102" t="str">
        <f>IF(AND('3411-CT'!$E$9=TH!H146,OR(TH!J146=TH!$V$7,K146=TH!$V$7)),"x","")</f>
        <v/>
      </c>
      <c r="W146" s="102" t="str">
        <f>IF(OR(TH!J146=TH!$W$7,K146=TH!$W$7),"x","")</f>
        <v/>
      </c>
      <c r="X146" s="102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87" customFormat="1">
      <c r="A147" s="182" t="str">
        <f>IF(B147&lt;&gt;"",IF(AND(B147&gt;=_TM1,B147&lt;=_TM2,OR(TH!J147="1111",TH!K147="1111")),TH!D147,""),"")</f>
        <v/>
      </c>
      <c r="B147" s="72">
        <f t="shared" si="7"/>
        <v>5</v>
      </c>
      <c r="C147" s="73">
        <v>42150</v>
      </c>
      <c r="D147" s="73" t="s">
        <v>8</v>
      </c>
      <c r="E147" s="73">
        <f t="shared" si="6"/>
        <v>42150</v>
      </c>
      <c r="F147" s="76" t="s">
        <v>23</v>
      </c>
      <c r="G147" s="189"/>
      <c r="H147" s="90"/>
      <c r="I147" s="74">
        <v>10000</v>
      </c>
      <c r="J147" s="75" t="s">
        <v>10</v>
      </c>
      <c r="K147" s="75" t="s">
        <v>35</v>
      </c>
      <c r="L147" s="102" t="str">
        <f>IF(AND('331-CT'!$E$7=TH!H147,OR(J147="331",K147="331")),"x","")</f>
        <v/>
      </c>
      <c r="M147" s="102" t="str">
        <f>IF(AND($B147&gt;='1111'!$N$10,$B147&lt;='1111'!$O$10,OR($J147=$M$7,$K147=$M$7)),"x","")</f>
        <v/>
      </c>
      <c r="N147" s="102" t="str">
        <f>IF(AND($J147=$M$7,$B147&lt;'1111'!$N$10),"x","")</f>
        <v/>
      </c>
      <c r="O147" s="102" t="str">
        <f>IF(AND($K147=$M$7,$B147&lt;'1111'!$N$10),"x","")</f>
        <v/>
      </c>
      <c r="P147" s="102" t="str">
        <f>IF(AND($B147&gt;='1121'!$N$9,$B147&lt;='1121'!$O$9,OR($J147=$P$7,$K147=$P$7)),"x","")</f>
        <v/>
      </c>
      <c r="Q147" s="102" t="str">
        <f>IF(AND($J147=$P$7,$B147&lt;'1121'!$N$9),"x","")</f>
        <v/>
      </c>
      <c r="R147" s="102" t="str">
        <f>IF(AND($K147=$P$7,$B147&lt;'1121'!$N$9),"x","")</f>
        <v>x</v>
      </c>
      <c r="S147" s="102" t="str">
        <f>IF(AND($B147&gt;='1331'!$I$9,$B147&lt;='1331'!$J$9,OR($J147=$S$7,$K147=$S$7)),"x","")</f>
        <v/>
      </c>
      <c r="T147" s="102" t="str">
        <f>IF(AND($J147=$S$7,$B147&lt;'1331'!$I$9),"x","")</f>
        <v>x</v>
      </c>
      <c r="U147" s="102" t="str">
        <f>IF(AND($K147=$S$7,$B147&lt;'1331'!$I$9),"x","")</f>
        <v/>
      </c>
      <c r="V147" s="102" t="str">
        <f>IF(AND('3411-CT'!$E$9=TH!H147,OR(TH!J147=TH!$V$7,K147=TH!$V$7)),"x","")</f>
        <v/>
      </c>
      <c r="W147" s="102" t="str">
        <f>IF(OR(TH!J147=TH!$W$7,K147=TH!$W$7),"x","")</f>
        <v/>
      </c>
      <c r="X147" s="102" t="str">
        <f t="shared" si="8"/>
        <v>2</v>
      </c>
    </row>
    <row r="148" spans="1:24" s="103" customFormat="1">
      <c r="A148" s="182" t="str">
        <f>IF(B148&lt;&gt;"",IF(AND(B148&gt;=_TM1,B148&lt;=_TM2,OR(TH!J148="1111",TH!K148="1111")),TH!D148,""),"")</f>
        <v/>
      </c>
      <c r="B148" s="72">
        <f t="shared" si="7"/>
        <v>5</v>
      </c>
      <c r="C148" s="73">
        <v>42152</v>
      </c>
      <c r="D148" s="73" t="s">
        <v>8</v>
      </c>
      <c r="E148" s="73">
        <f t="shared" si="6"/>
        <v>42152</v>
      </c>
      <c r="F148" s="76" t="s">
        <v>220</v>
      </c>
      <c r="G148" s="189"/>
      <c r="H148" s="7" t="s">
        <v>55</v>
      </c>
      <c r="I148" s="74">
        <v>36432000</v>
      </c>
      <c r="J148" s="75" t="s">
        <v>9</v>
      </c>
      <c r="K148" s="75" t="s">
        <v>35</v>
      </c>
      <c r="L148" s="102" t="str">
        <f>IF(AND('331-CT'!$E$7=TH!H148,OR(J148="331",K148="331")),"x","")</f>
        <v/>
      </c>
      <c r="M148" s="102" t="str">
        <f>IF(AND($B148&gt;='1111'!$N$10,$B148&lt;='1111'!$O$10,OR($J148=$M$7,$K148=$M$7)),"x","")</f>
        <v/>
      </c>
      <c r="N148" s="102" t="str">
        <f>IF(AND($J148=$M$7,$B148&lt;'1111'!$N$10),"x","")</f>
        <v/>
      </c>
      <c r="O148" s="102" t="str">
        <f>IF(AND($K148=$M$7,$B148&lt;'1111'!$N$10),"x","")</f>
        <v/>
      </c>
      <c r="P148" s="102" t="str">
        <f>IF(AND($B148&gt;='1121'!$N$9,$B148&lt;='1121'!$O$9,OR($J148=$P$7,$K148=$P$7)),"x","")</f>
        <v/>
      </c>
      <c r="Q148" s="102" t="str">
        <f>IF(AND($J148=$P$7,$B148&lt;'1121'!$N$9),"x","")</f>
        <v/>
      </c>
      <c r="R148" s="102" t="str">
        <f>IF(AND($K148=$P$7,$B148&lt;'1121'!$N$9),"x","")</f>
        <v>x</v>
      </c>
      <c r="S148" s="102" t="str">
        <f>IF(AND($B148&gt;='1331'!$I$9,$B148&lt;='1331'!$J$9,OR($J148=$S$7,$K148=$S$7)),"x","")</f>
        <v/>
      </c>
      <c r="T148" s="102" t="str">
        <f>IF(AND($J148=$S$7,$B148&lt;'1331'!$I$9),"x","")</f>
        <v/>
      </c>
      <c r="U148" s="102" t="str">
        <f>IF(AND($K148=$S$7,$B148&lt;'1331'!$I$9),"x","")</f>
        <v/>
      </c>
      <c r="V148" s="102" t="str">
        <f>IF(AND('3411-CT'!$E$9=TH!H148,OR(TH!J148=TH!$V$7,K148=TH!$V$7)),"x","")</f>
        <v/>
      </c>
      <c r="W148" s="102" t="str">
        <f>IF(OR(TH!J148=TH!$W$7,K148=TH!$W$7),"x","")</f>
        <v/>
      </c>
      <c r="X148" s="102" t="str">
        <f t="shared" si="8"/>
        <v>2</v>
      </c>
    </row>
    <row r="149" spans="1:24" s="103" customFormat="1">
      <c r="A149" s="182" t="str">
        <f>IF(B149&lt;&gt;"",IF(AND(B149&gt;=_TM1,B149&lt;=_TM2,OR(TH!J149="1111",TH!K149="1111")),TH!D149,""),"")</f>
        <v/>
      </c>
      <c r="B149" s="72">
        <f t="shared" si="7"/>
        <v>5</v>
      </c>
      <c r="C149" s="73">
        <v>42152</v>
      </c>
      <c r="D149" s="73" t="s">
        <v>8</v>
      </c>
      <c r="E149" s="73">
        <f t="shared" si="6"/>
        <v>42152</v>
      </c>
      <c r="F149" s="76" t="s">
        <v>22</v>
      </c>
      <c r="G149" s="189"/>
      <c r="H149" s="90"/>
      <c r="I149" s="74">
        <v>25000</v>
      </c>
      <c r="J149" s="75" t="s">
        <v>181</v>
      </c>
      <c r="K149" s="75" t="s">
        <v>35</v>
      </c>
      <c r="L149" s="102" t="str">
        <f>IF(AND('331-CT'!$E$7=TH!H149,OR(J149="331",K149="331")),"x","")</f>
        <v/>
      </c>
      <c r="M149" s="102" t="str">
        <f>IF(AND($B149&gt;='1111'!$N$10,$B149&lt;='1111'!$O$10,OR($J149=$M$7,$K149=$M$7)),"x","")</f>
        <v/>
      </c>
      <c r="N149" s="102" t="str">
        <f>IF(AND($J149=$M$7,$B149&lt;'1111'!$N$10),"x","")</f>
        <v/>
      </c>
      <c r="O149" s="102" t="str">
        <f>IF(AND($K149=$M$7,$B149&lt;'1111'!$N$10),"x","")</f>
        <v/>
      </c>
      <c r="P149" s="102" t="str">
        <f>IF(AND($B149&gt;='1121'!$N$9,$B149&lt;='1121'!$O$9,OR($J149=$P$7,$K149=$P$7)),"x","")</f>
        <v/>
      </c>
      <c r="Q149" s="102" t="str">
        <f>IF(AND($J149=$P$7,$B149&lt;'1121'!$N$9),"x","")</f>
        <v/>
      </c>
      <c r="R149" s="102" t="str">
        <f>IF(AND($K149=$P$7,$B149&lt;'1121'!$N$9),"x","")</f>
        <v>x</v>
      </c>
      <c r="S149" s="102" t="str">
        <f>IF(AND($B149&gt;='1331'!$I$9,$B149&lt;='1331'!$J$9,OR($J149=$S$7,$K149=$S$7)),"x","")</f>
        <v/>
      </c>
      <c r="T149" s="102" t="str">
        <f>IF(AND($J149=$S$7,$B149&lt;'1331'!$I$9),"x","")</f>
        <v/>
      </c>
      <c r="U149" s="102" t="str">
        <f>IF(AND($K149=$S$7,$B149&lt;'1331'!$I$9),"x","")</f>
        <v/>
      </c>
      <c r="V149" s="102" t="str">
        <f>IF(AND('3411-CT'!$E$9=TH!H149,OR(TH!J149=TH!$V$7,K149=TH!$V$7)),"x","")</f>
        <v/>
      </c>
      <c r="W149" s="102" t="str">
        <f>IF(OR(TH!J149=TH!$W$7,K149=TH!$W$7),"x","")</f>
        <v/>
      </c>
      <c r="X149" s="102" t="str">
        <f t="shared" si="8"/>
        <v>2</v>
      </c>
    </row>
    <row r="150" spans="1:24" s="87" customFormat="1">
      <c r="A150" s="182" t="str">
        <f>IF(B150&lt;&gt;"",IF(AND(B150&gt;=_TM1,B150&lt;=_TM2,OR(TH!J150="1111",TH!K150="1111")),TH!D150,""),"")</f>
        <v/>
      </c>
      <c r="B150" s="72">
        <f t="shared" si="7"/>
        <v>5</v>
      </c>
      <c r="C150" s="73">
        <v>42152</v>
      </c>
      <c r="D150" s="73" t="s">
        <v>8</v>
      </c>
      <c r="E150" s="73">
        <f t="shared" si="6"/>
        <v>42152</v>
      </c>
      <c r="F150" s="76" t="s">
        <v>23</v>
      </c>
      <c r="G150" s="189"/>
      <c r="H150" s="90"/>
      <c r="I150" s="74">
        <v>2500</v>
      </c>
      <c r="J150" s="75" t="s">
        <v>10</v>
      </c>
      <c r="K150" s="75" t="s">
        <v>35</v>
      </c>
      <c r="L150" s="102" t="str">
        <f>IF(AND('331-CT'!$E$7=TH!H150,OR(J150="331",K150="331")),"x","")</f>
        <v/>
      </c>
      <c r="M150" s="102" t="str">
        <f>IF(AND($B150&gt;='1111'!$N$10,$B150&lt;='1111'!$O$10,OR($J150=$M$7,$K150=$M$7)),"x","")</f>
        <v/>
      </c>
      <c r="N150" s="102" t="str">
        <f>IF(AND($J150=$M$7,$B150&lt;'1111'!$N$10),"x","")</f>
        <v/>
      </c>
      <c r="O150" s="102" t="str">
        <f>IF(AND($K150=$M$7,$B150&lt;'1111'!$N$10),"x","")</f>
        <v/>
      </c>
      <c r="P150" s="102" t="str">
        <f>IF(AND($B150&gt;='1121'!$N$9,$B150&lt;='1121'!$O$9,OR($J150=$P$7,$K150=$P$7)),"x","")</f>
        <v/>
      </c>
      <c r="Q150" s="102" t="str">
        <f>IF(AND($J150=$P$7,$B150&lt;'1121'!$N$9),"x","")</f>
        <v/>
      </c>
      <c r="R150" s="102" t="str">
        <f>IF(AND($K150=$P$7,$B150&lt;'1121'!$N$9),"x","")</f>
        <v>x</v>
      </c>
      <c r="S150" s="102" t="str">
        <f>IF(AND($B150&gt;='1331'!$I$9,$B150&lt;='1331'!$J$9,OR($J150=$S$7,$K150=$S$7)),"x","")</f>
        <v/>
      </c>
      <c r="T150" s="102" t="str">
        <f>IF(AND($J150=$S$7,$B150&lt;'1331'!$I$9),"x","")</f>
        <v>x</v>
      </c>
      <c r="U150" s="102" t="str">
        <f>IF(AND($K150=$S$7,$B150&lt;'1331'!$I$9),"x","")</f>
        <v/>
      </c>
      <c r="V150" s="102" t="str">
        <f>IF(AND('3411-CT'!$E$9=TH!H150,OR(TH!J150=TH!$V$7,K150=TH!$V$7)),"x","")</f>
        <v/>
      </c>
      <c r="W150" s="102" t="str">
        <f>IF(OR(TH!J150=TH!$W$7,K150=TH!$W$7),"x","")</f>
        <v/>
      </c>
      <c r="X150" s="102" t="str">
        <f t="shared" si="8"/>
        <v>2</v>
      </c>
    </row>
    <row r="151" spans="1:24" s="87" customFormat="1">
      <c r="A151" s="182" t="str">
        <f>IF(B151&lt;&gt;"",IF(AND(B151&gt;=_TM1,B151&lt;=_TM2,OR(TH!J151="1111",TH!K151="1111")),TH!D151,""),"")</f>
        <v/>
      </c>
      <c r="B151" s="72">
        <f t="shared" si="7"/>
        <v>5</v>
      </c>
      <c r="C151" s="73">
        <v>42153</v>
      </c>
      <c r="D151" s="73" t="s">
        <v>98</v>
      </c>
      <c r="E151" s="73">
        <f t="shared" si="6"/>
        <v>42153</v>
      </c>
      <c r="F151" s="76" t="s">
        <v>216</v>
      </c>
      <c r="G151" s="189" t="s">
        <v>430</v>
      </c>
      <c r="H151" s="90" t="s">
        <v>217</v>
      </c>
      <c r="I151" s="74">
        <v>1000000</v>
      </c>
      <c r="J151" s="75" t="s">
        <v>181</v>
      </c>
      <c r="K151" s="75" t="s">
        <v>142</v>
      </c>
      <c r="L151" s="102" t="str">
        <f>IF(AND('331-CT'!$E$7=TH!H151,OR(J151="331",K151="331")),"x","")</f>
        <v/>
      </c>
      <c r="M151" s="102" t="str">
        <f>IF(AND($B151&gt;='1111'!$N$10,$B151&lt;='1111'!$O$10,OR($J151=$M$7,$K151=$M$7)),"x","")</f>
        <v/>
      </c>
      <c r="N151" s="102" t="str">
        <f>IF(AND($J151=$M$7,$B151&lt;'1111'!$N$10),"x","")</f>
        <v/>
      </c>
      <c r="O151" s="102" t="str">
        <f>IF(AND($K151=$M$7,$B151&lt;'1111'!$N$10),"x","")</f>
        <v>x</v>
      </c>
      <c r="P151" s="102" t="str">
        <f>IF(AND($B151&gt;='1121'!$N$9,$B151&lt;='1121'!$O$9,OR($J151=$P$7,$K151=$P$7)),"x","")</f>
        <v/>
      </c>
      <c r="Q151" s="102" t="str">
        <f>IF(AND($J151=$P$7,$B151&lt;'1121'!$N$9),"x","")</f>
        <v/>
      </c>
      <c r="R151" s="102" t="str">
        <f>IF(AND($K151=$P$7,$B151&lt;'1121'!$N$9),"x","")</f>
        <v/>
      </c>
      <c r="S151" s="102" t="str">
        <f>IF(AND($B151&gt;='1331'!$I$9,$B151&lt;='1331'!$J$9,OR($J151=$S$7,$K151=$S$7)),"x","")</f>
        <v/>
      </c>
      <c r="T151" s="102" t="str">
        <f>IF(AND($J151=$S$7,$B151&lt;'1331'!$I$9),"x","")</f>
        <v/>
      </c>
      <c r="U151" s="102" t="str">
        <f>IF(AND($K151=$S$7,$B151&lt;'1331'!$I$9),"x","")</f>
        <v/>
      </c>
      <c r="V151" s="102" t="str">
        <f>IF(AND('3411-CT'!$E$9=TH!H151,OR(TH!J151=TH!$V$7,K151=TH!$V$7)),"x","")</f>
        <v/>
      </c>
      <c r="W151" s="102" t="str">
        <f>IF(OR(TH!J151=TH!$W$7,K151=TH!$W$7),"x","")</f>
        <v/>
      </c>
      <c r="X151" s="102" t="str">
        <f t="shared" si="8"/>
        <v>2</v>
      </c>
    </row>
    <row r="152" spans="1:24" s="87" customFormat="1">
      <c r="A152" s="182" t="str">
        <f>IF(B152&lt;&gt;"",IF(AND(B152&gt;=_TM1,B152&lt;=_TM2,OR(TH!J152="1111",TH!K152="1111")),TH!D152,""),"")</f>
        <v/>
      </c>
      <c r="B152" s="72">
        <f t="shared" si="7"/>
        <v>5</v>
      </c>
      <c r="C152" s="73">
        <v>42153</v>
      </c>
      <c r="D152" s="73" t="s">
        <v>99</v>
      </c>
      <c r="E152" s="73">
        <f t="shared" si="6"/>
        <v>42153</v>
      </c>
      <c r="F152" s="76" t="s">
        <v>218</v>
      </c>
      <c r="G152" s="192" t="s">
        <v>431</v>
      </c>
      <c r="H152" s="90" t="s">
        <v>217</v>
      </c>
      <c r="I152" s="74">
        <v>45455</v>
      </c>
      <c r="J152" s="75" t="s">
        <v>181</v>
      </c>
      <c r="K152" s="75" t="s">
        <v>142</v>
      </c>
      <c r="L152" s="102" t="str">
        <f>IF(AND('331-CT'!$E$7=TH!H152,OR(J152="331",K152="331")),"x","")</f>
        <v/>
      </c>
      <c r="M152" s="102" t="str">
        <f>IF(AND($B152&gt;='1111'!$N$10,$B152&lt;='1111'!$O$10,OR($J152=$M$7,$K152=$M$7)),"x","")</f>
        <v/>
      </c>
      <c r="N152" s="102" t="str">
        <f>IF(AND($J152=$M$7,$B152&lt;'1111'!$N$10),"x","")</f>
        <v/>
      </c>
      <c r="O152" s="102" t="str">
        <f>IF(AND($K152=$M$7,$B152&lt;'1111'!$N$10),"x","")</f>
        <v>x</v>
      </c>
      <c r="P152" s="102" t="str">
        <f>IF(AND($B152&gt;='1121'!$N$9,$B152&lt;='1121'!$O$9,OR($J152=$P$7,$K152=$P$7)),"x","")</f>
        <v/>
      </c>
      <c r="Q152" s="102" t="str">
        <f>IF(AND($J152=$P$7,$B152&lt;'1121'!$N$9),"x","")</f>
        <v/>
      </c>
      <c r="R152" s="102" t="str">
        <f>IF(AND($K152=$P$7,$B152&lt;'1121'!$N$9),"x","")</f>
        <v/>
      </c>
      <c r="S152" s="102" t="str">
        <f>IF(AND($B152&gt;='1331'!$I$9,$B152&lt;='1331'!$J$9,OR($J152=$S$7,$K152=$S$7)),"x","")</f>
        <v/>
      </c>
      <c r="T152" s="102" t="str">
        <f>IF(AND($J152=$S$7,$B152&lt;'1331'!$I$9),"x","")</f>
        <v/>
      </c>
      <c r="U152" s="102" t="str">
        <f>IF(AND($K152=$S$7,$B152&lt;'1331'!$I$9),"x","")</f>
        <v/>
      </c>
      <c r="V152" s="102" t="str">
        <f>IF(AND('3411-CT'!$E$9=TH!H152,OR(TH!J152=TH!$V$7,K152=TH!$V$7)),"x","")</f>
        <v/>
      </c>
      <c r="W152" s="102" t="str">
        <f>IF(OR(TH!J152=TH!$W$7,K152=TH!$W$7),"x","")</f>
        <v/>
      </c>
      <c r="X152" s="102" t="str">
        <f t="shared" si="8"/>
        <v>2</v>
      </c>
    </row>
    <row r="153" spans="1:24" s="87" customFormat="1">
      <c r="A153" s="182" t="str">
        <f>IF(B153&lt;&gt;"",IF(AND(B153&gt;=_TM1,B153&lt;=_TM2,OR(TH!J153="1111",TH!K153="1111")),TH!D153,""),"")</f>
        <v/>
      </c>
      <c r="B153" s="72">
        <f t="shared" si="7"/>
        <v>5</v>
      </c>
      <c r="C153" s="73">
        <v>42153</v>
      </c>
      <c r="D153" s="73" t="s">
        <v>99</v>
      </c>
      <c r="E153" s="73">
        <f t="shared" si="6"/>
        <v>42153</v>
      </c>
      <c r="F153" s="76" t="s">
        <v>219</v>
      </c>
      <c r="G153" s="192" t="s">
        <v>431</v>
      </c>
      <c r="H153" s="90" t="s">
        <v>217</v>
      </c>
      <c r="I153" s="74">
        <v>4545</v>
      </c>
      <c r="J153" s="75" t="s">
        <v>10</v>
      </c>
      <c r="K153" s="75" t="s">
        <v>142</v>
      </c>
      <c r="L153" s="102" t="str">
        <f>IF(AND('331-CT'!$E$7=TH!H153,OR(J153="331",K153="331")),"x","")</f>
        <v/>
      </c>
      <c r="M153" s="102" t="str">
        <f>IF(AND($B153&gt;='1111'!$N$10,$B153&lt;='1111'!$O$10,OR($J153=$M$7,$K153=$M$7)),"x","")</f>
        <v/>
      </c>
      <c r="N153" s="102" t="str">
        <f>IF(AND($J153=$M$7,$B153&lt;'1111'!$N$10),"x","")</f>
        <v/>
      </c>
      <c r="O153" s="102" t="str">
        <f>IF(AND($K153=$M$7,$B153&lt;'1111'!$N$10),"x","")</f>
        <v>x</v>
      </c>
      <c r="P153" s="102" t="str">
        <f>IF(AND($B153&gt;='1121'!$N$9,$B153&lt;='1121'!$O$9,OR($J153=$P$7,$K153=$P$7)),"x","")</f>
        <v/>
      </c>
      <c r="Q153" s="102" t="str">
        <f>IF(AND($J153=$P$7,$B153&lt;'1121'!$N$9),"x","")</f>
        <v/>
      </c>
      <c r="R153" s="102" t="str">
        <f>IF(AND($K153=$P$7,$B153&lt;'1121'!$N$9),"x","")</f>
        <v/>
      </c>
      <c r="S153" s="102" t="str">
        <f>IF(AND($B153&gt;='1331'!$I$9,$B153&lt;='1331'!$J$9,OR($J153=$S$7,$K153=$S$7)),"x","")</f>
        <v/>
      </c>
      <c r="T153" s="102" t="str">
        <f>IF(AND($J153=$S$7,$B153&lt;'1331'!$I$9),"x","")</f>
        <v>x</v>
      </c>
      <c r="U153" s="102" t="str">
        <f>IF(AND($K153=$S$7,$B153&lt;'1331'!$I$9),"x","")</f>
        <v/>
      </c>
      <c r="V153" s="102" t="str">
        <f>IF(AND('3411-CT'!$E$9=TH!H153,OR(TH!J153=TH!$V$7,K153=TH!$V$7)),"x","")</f>
        <v/>
      </c>
      <c r="W153" s="102" t="str">
        <f>IF(OR(TH!J153=TH!$W$7,K153=TH!$W$7),"x","")</f>
        <v/>
      </c>
      <c r="X153" s="102" t="str">
        <f t="shared" si="8"/>
        <v>2</v>
      </c>
    </row>
    <row r="154" spans="1:24" s="87" customFormat="1">
      <c r="A154" s="182" t="str">
        <f>IF(B154&lt;&gt;"",IF(AND(B154&gt;=_TM1,B154&lt;=_TM2,OR(TH!J154="1111",TH!K154="1111")),TH!D154,""),"")</f>
        <v/>
      </c>
      <c r="B154" s="72">
        <f t="shared" si="7"/>
        <v>5</v>
      </c>
      <c r="C154" s="73">
        <v>42153</v>
      </c>
      <c r="D154" s="73" t="s">
        <v>50</v>
      </c>
      <c r="E154" s="73">
        <f t="shared" si="6"/>
        <v>42153</v>
      </c>
      <c r="F154" s="76" t="s">
        <v>212</v>
      </c>
      <c r="G154" s="192" t="s">
        <v>459</v>
      </c>
      <c r="H154" s="7" t="s">
        <v>55</v>
      </c>
      <c r="I154" s="74">
        <v>33120000</v>
      </c>
      <c r="J154" s="75" t="s">
        <v>181</v>
      </c>
      <c r="K154" s="75" t="s">
        <v>9</v>
      </c>
      <c r="L154" s="102" t="str">
        <f>IF(AND('331-CT'!$E$7=TH!H154,OR(J154="331",K154="331")),"x","")</f>
        <v/>
      </c>
      <c r="M154" s="102" t="str">
        <f>IF(AND($B154&gt;='1111'!$N$10,$B154&lt;='1111'!$O$10,OR($J154=$M$7,$K154=$M$7)),"x","")</f>
        <v/>
      </c>
      <c r="N154" s="102" t="str">
        <f>IF(AND($J154=$M$7,$B154&lt;'1111'!$N$10),"x","")</f>
        <v/>
      </c>
      <c r="O154" s="102" t="str">
        <f>IF(AND($K154=$M$7,$B154&lt;'1111'!$N$10),"x","")</f>
        <v/>
      </c>
      <c r="P154" s="102" t="str">
        <f>IF(AND($B154&gt;='1121'!$N$9,$B154&lt;='1121'!$O$9,OR($J154=$P$7,$K154=$P$7)),"x","")</f>
        <v/>
      </c>
      <c r="Q154" s="102" t="str">
        <f>IF(AND($J154=$P$7,$B154&lt;'1121'!$N$9),"x","")</f>
        <v/>
      </c>
      <c r="R154" s="102" t="str">
        <f>IF(AND($K154=$P$7,$B154&lt;'1121'!$N$9),"x","")</f>
        <v/>
      </c>
      <c r="S154" s="102" t="str">
        <f>IF(AND($B154&gt;='1331'!$I$9,$B154&lt;='1331'!$J$9,OR($J154=$S$7,$K154=$S$7)),"x","")</f>
        <v/>
      </c>
      <c r="T154" s="102" t="str">
        <f>IF(AND($J154=$S$7,$B154&lt;'1331'!$I$9),"x","")</f>
        <v/>
      </c>
      <c r="U154" s="102" t="str">
        <f>IF(AND($K154=$S$7,$B154&lt;'1331'!$I$9),"x","")</f>
        <v/>
      </c>
      <c r="V154" s="102" t="str">
        <f>IF(AND('3411-CT'!$E$9=TH!H154,OR(TH!J154=TH!$V$7,K154=TH!$V$7)),"x","")</f>
        <v/>
      </c>
      <c r="W154" s="102" t="str">
        <f>IF(OR(TH!J154=TH!$W$7,K154=TH!$W$7),"x","")</f>
        <v/>
      </c>
      <c r="X154" s="102" t="str">
        <f t="shared" si="8"/>
        <v>2</v>
      </c>
    </row>
    <row r="155" spans="1:24" s="87" customFormat="1">
      <c r="A155" s="182" t="str">
        <f>IF(B155&lt;&gt;"",IF(AND(B155&gt;=_TM1,B155&lt;=_TM2,OR(TH!J155="1111",TH!K155="1111")),TH!D155,""),"")</f>
        <v/>
      </c>
      <c r="B155" s="72">
        <f t="shared" si="7"/>
        <v>5</v>
      </c>
      <c r="C155" s="73">
        <v>42153</v>
      </c>
      <c r="D155" s="73" t="s">
        <v>50</v>
      </c>
      <c r="E155" s="73">
        <f t="shared" si="6"/>
        <v>42153</v>
      </c>
      <c r="F155" s="76" t="s">
        <v>223</v>
      </c>
      <c r="G155" s="192" t="s">
        <v>459</v>
      </c>
      <c r="H155" s="7" t="s">
        <v>55</v>
      </c>
      <c r="I155" s="74">
        <v>3312000</v>
      </c>
      <c r="J155" s="75" t="s">
        <v>10</v>
      </c>
      <c r="K155" s="75" t="s">
        <v>9</v>
      </c>
      <c r="L155" s="102" t="str">
        <f>IF(AND('331-CT'!$E$7=TH!H155,OR(J155="331",K155="331")),"x","")</f>
        <v/>
      </c>
      <c r="M155" s="102" t="str">
        <f>IF(AND($B155&gt;='1111'!$N$10,$B155&lt;='1111'!$O$10,OR($J155=$M$7,$K155=$M$7)),"x","")</f>
        <v/>
      </c>
      <c r="N155" s="102" t="str">
        <f>IF(AND($J155=$M$7,$B155&lt;'1111'!$N$10),"x","")</f>
        <v/>
      </c>
      <c r="O155" s="102" t="str">
        <f>IF(AND($K155=$M$7,$B155&lt;'1111'!$N$10),"x","")</f>
        <v/>
      </c>
      <c r="P155" s="102" t="str">
        <f>IF(AND($B155&gt;='1121'!$N$9,$B155&lt;='1121'!$O$9,OR($J155=$P$7,$K155=$P$7)),"x","")</f>
        <v/>
      </c>
      <c r="Q155" s="102" t="str">
        <f>IF(AND($J155=$P$7,$B155&lt;'1121'!$N$9),"x","")</f>
        <v/>
      </c>
      <c r="R155" s="102" t="str">
        <f>IF(AND($K155=$P$7,$B155&lt;'1121'!$N$9),"x","")</f>
        <v/>
      </c>
      <c r="S155" s="102" t="str">
        <f>IF(AND($B155&gt;='1331'!$I$9,$B155&lt;='1331'!$J$9,OR($J155=$S$7,$K155=$S$7)),"x","")</f>
        <v/>
      </c>
      <c r="T155" s="102" t="str">
        <f>IF(AND($J155=$S$7,$B155&lt;'1331'!$I$9),"x","")</f>
        <v>x</v>
      </c>
      <c r="U155" s="102" t="str">
        <f>IF(AND($K155=$S$7,$B155&lt;'1331'!$I$9),"x","")</f>
        <v/>
      </c>
      <c r="V155" s="102" t="str">
        <f>IF(AND('3411-CT'!$E$9=TH!H155,OR(TH!J155=TH!$V$7,K155=TH!$V$7)),"x","")</f>
        <v/>
      </c>
      <c r="W155" s="102" t="str">
        <f>IF(OR(TH!J155=TH!$W$7,K155=TH!$W$7),"x","")</f>
        <v/>
      </c>
      <c r="X155" s="102" t="str">
        <f t="shared" si="8"/>
        <v>2</v>
      </c>
    </row>
    <row r="156" spans="1:24" s="87" customFormat="1">
      <c r="A156" s="182" t="str">
        <f>IF(B156&lt;&gt;"",IF(AND(B156&gt;=_TM1,B156&lt;=_TM2,OR(TH!J156="1111",TH!K156="1111")),TH!D156,""),"")</f>
        <v/>
      </c>
      <c r="B156" s="72">
        <f t="shared" si="7"/>
        <v>6</v>
      </c>
      <c r="C156" s="73">
        <v>42157</v>
      </c>
      <c r="D156" s="73" t="s">
        <v>8</v>
      </c>
      <c r="E156" s="73">
        <f t="shared" ref="E156:E185" si="9">C156</f>
        <v>42157</v>
      </c>
      <c r="F156" s="76" t="s">
        <v>238</v>
      </c>
      <c r="G156" s="189"/>
      <c r="H156" s="92" t="s">
        <v>237</v>
      </c>
      <c r="I156" s="74">
        <v>100000000</v>
      </c>
      <c r="J156" s="75" t="s">
        <v>9</v>
      </c>
      <c r="K156" s="75" t="s">
        <v>35</v>
      </c>
      <c r="L156" s="102" t="str">
        <f>IF(AND('331-CT'!$E$7=TH!H156,OR(J156="331",K156="331")),"x","")</f>
        <v/>
      </c>
      <c r="M156" s="102" t="str">
        <f>IF(AND($B156&gt;='1111'!$N$10,$B156&lt;='1111'!$O$10,OR($J156=$M$7,$K156=$M$7)),"x","")</f>
        <v/>
      </c>
      <c r="N156" s="102" t="str">
        <f>IF(AND($J156=$M$7,$B156&lt;'1111'!$N$10),"x","")</f>
        <v/>
      </c>
      <c r="O156" s="102" t="str">
        <f>IF(AND($K156=$M$7,$B156&lt;'1111'!$N$10),"x","")</f>
        <v/>
      </c>
      <c r="P156" s="102" t="str">
        <f>IF(AND($B156&gt;='1121'!$N$9,$B156&lt;='1121'!$O$9,OR($J156=$P$7,$K156=$P$7)),"x","")</f>
        <v/>
      </c>
      <c r="Q156" s="102" t="str">
        <f>IF(AND($J156=$P$7,$B156&lt;'1121'!$N$9),"x","")</f>
        <v/>
      </c>
      <c r="R156" s="102" t="str">
        <f>IF(AND($K156=$P$7,$B156&lt;'1121'!$N$9),"x","")</f>
        <v>x</v>
      </c>
      <c r="S156" s="102" t="str">
        <f>IF(AND($B156&gt;='1331'!$I$9,$B156&lt;='1331'!$J$9,OR($J156=$S$7,$K156=$S$7)),"x","")</f>
        <v/>
      </c>
      <c r="T156" s="102" t="str">
        <f>IF(AND($J156=$S$7,$B156&lt;'1331'!$I$9),"x","")</f>
        <v/>
      </c>
      <c r="U156" s="102" t="str">
        <f>IF(AND($K156=$S$7,$B156&lt;'1331'!$I$9),"x","")</f>
        <v/>
      </c>
      <c r="V156" s="102" t="str">
        <f>IF(AND('3411-CT'!$E$9=TH!H156,OR(TH!J156=TH!$V$7,K156=TH!$V$7)),"x","")</f>
        <v/>
      </c>
      <c r="W156" s="102" t="str">
        <f>IF(OR(TH!J156=TH!$W$7,K156=TH!$W$7),"x","")</f>
        <v/>
      </c>
      <c r="X156" s="102" t="str">
        <f t="shared" si="8"/>
        <v>2</v>
      </c>
    </row>
    <row r="157" spans="1:24" s="87" customFormat="1">
      <c r="A157" s="182" t="str">
        <f>IF(B157&lt;&gt;"",IF(AND(B157&gt;=_TM1,B157&lt;=_TM2,OR(TH!J157="1111",TH!K157="1111")),TH!D157,""),"")</f>
        <v/>
      </c>
      <c r="B157" s="72">
        <f t="shared" si="7"/>
        <v>6</v>
      </c>
      <c r="C157" s="73">
        <v>42157</v>
      </c>
      <c r="D157" s="73" t="s">
        <v>8</v>
      </c>
      <c r="E157" s="73">
        <f t="shared" si="9"/>
        <v>42157</v>
      </c>
      <c r="F157" s="76" t="s">
        <v>22</v>
      </c>
      <c r="G157" s="189"/>
      <c r="H157" s="90"/>
      <c r="I157" s="74">
        <v>50000</v>
      </c>
      <c r="J157" s="75" t="s">
        <v>181</v>
      </c>
      <c r="K157" s="75" t="s">
        <v>35</v>
      </c>
      <c r="L157" s="102" t="str">
        <f>IF(AND('331-CT'!$E$7=TH!H157,OR(J157="331",K157="331")),"x","")</f>
        <v/>
      </c>
      <c r="M157" s="102" t="str">
        <f>IF(AND($B157&gt;='1111'!$N$10,$B157&lt;='1111'!$O$10,OR($J157=$M$7,$K157=$M$7)),"x","")</f>
        <v/>
      </c>
      <c r="N157" s="102" t="str">
        <f>IF(AND($J157=$M$7,$B157&lt;'1111'!$N$10),"x","")</f>
        <v/>
      </c>
      <c r="O157" s="102" t="str">
        <f>IF(AND($K157=$M$7,$B157&lt;'1111'!$N$10),"x","")</f>
        <v/>
      </c>
      <c r="P157" s="102" t="str">
        <f>IF(AND($B157&gt;='1121'!$N$9,$B157&lt;='1121'!$O$9,OR($J157=$P$7,$K157=$P$7)),"x","")</f>
        <v/>
      </c>
      <c r="Q157" s="102" t="str">
        <f>IF(AND($J157=$P$7,$B157&lt;'1121'!$N$9),"x","")</f>
        <v/>
      </c>
      <c r="R157" s="102" t="str">
        <f>IF(AND($K157=$P$7,$B157&lt;'1121'!$N$9),"x","")</f>
        <v>x</v>
      </c>
      <c r="S157" s="102" t="str">
        <f>IF(AND($B157&gt;='1331'!$I$9,$B157&lt;='1331'!$J$9,OR($J157=$S$7,$K157=$S$7)),"x","")</f>
        <v/>
      </c>
      <c r="T157" s="102" t="str">
        <f>IF(AND($J157=$S$7,$B157&lt;'1331'!$I$9),"x","")</f>
        <v/>
      </c>
      <c r="U157" s="102" t="str">
        <f>IF(AND($K157=$S$7,$B157&lt;'1331'!$I$9),"x","")</f>
        <v/>
      </c>
      <c r="V157" s="102" t="str">
        <f>IF(AND('3411-CT'!$E$9=TH!H157,OR(TH!J157=TH!$V$7,K157=TH!$V$7)),"x","")</f>
        <v/>
      </c>
      <c r="W157" s="102" t="str">
        <f>IF(OR(TH!J157=TH!$W$7,K157=TH!$W$7),"x","")</f>
        <v/>
      </c>
      <c r="X157" s="102" t="str">
        <f t="shared" si="8"/>
        <v>2</v>
      </c>
    </row>
    <row r="158" spans="1:24" s="87" customFormat="1">
      <c r="A158" s="182" t="str">
        <f>IF(B158&lt;&gt;"",IF(AND(B158&gt;=_TM1,B158&lt;=_TM2,OR(TH!J158="1111",TH!K158="1111")),TH!D158,""),"")</f>
        <v/>
      </c>
      <c r="B158" s="72">
        <f t="shared" si="7"/>
        <v>6</v>
      </c>
      <c r="C158" s="73">
        <v>42157</v>
      </c>
      <c r="D158" s="73" t="s">
        <v>8</v>
      </c>
      <c r="E158" s="73">
        <f t="shared" si="9"/>
        <v>42157</v>
      </c>
      <c r="F158" s="76" t="s">
        <v>23</v>
      </c>
      <c r="G158" s="189"/>
      <c r="H158" s="90"/>
      <c r="I158" s="74">
        <v>5000</v>
      </c>
      <c r="J158" s="75" t="s">
        <v>10</v>
      </c>
      <c r="K158" s="75" t="s">
        <v>35</v>
      </c>
      <c r="L158" s="102" t="str">
        <f>IF(AND('331-CT'!$E$7=TH!H158,OR(J158="331",K158="331")),"x","")</f>
        <v/>
      </c>
      <c r="M158" s="102" t="str">
        <f>IF(AND($B158&gt;='1111'!$N$10,$B158&lt;='1111'!$O$10,OR($J158=$M$7,$K158=$M$7)),"x","")</f>
        <v/>
      </c>
      <c r="N158" s="102" t="str">
        <f>IF(AND($J158=$M$7,$B158&lt;'1111'!$N$10),"x","")</f>
        <v/>
      </c>
      <c r="O158" s="102" t="str">
        <f>IF(AND($K158=$M$7,$B158&lt;'1111'!$N$10),"x","")</f>
        <v/>
      </c>
      <c r="P158" s="102" t="str">
        <f>IF(AND($B158&gt;='1121'!$N$9,$B158&lt;='1121'!$O$9,OR($J158=$P$7,$K158=$P$7)),"x","")</f>
        <v/>
      </c>
      <c r="Q158" s="102" t="str">
        <f>IF(AND($J158=$P$7,$B158&lt;'1121'!$N$9),"x","")</f>
        <v/>
      </c>
      <c r="R158" s="102" t="str">
        <f>IF(AND($K158=$P$7,$B158&lt;'1121'!$N$9),"x","")</f>
        <v>x</v>
      </c>
      <c r="S158" s="102" t="str">
        <f>IF(AND($B158&gt;='1331'!$I$9,$B158&lt;='1331'!$J$9,OR($J158=$S$7,$K158=$S$7)),"x","")</f>
        <v/>
      </c>
      <c r="T158" s="102" t="str">
        <f>IF(AND($J158=$S$7,$B158&lt;'1331'!$I$9),"x","")</f>
        <v>x</v>
      </c>
      <c r="U158" s="102" t="str">
        <f>IF(AND($K158=$S$7,$B158&lt;'1331'!$I$9),"x","")</f>
        <v/>
      </c>
      <c r="V158" s="102" t="str">
        <f>IF(AND('3411-CT'!$E$9=TH!H158,OR(TH!J158=TH!$V$7,K158=TH!$V$7)),"x","")</f>
        <v/>
      </c>
      <c r="W158" s="102" t="str">
        <f>IF(OR(TH!J158=TH!$W$7,K158=TH!$W$7),"x","")</f>
        <v/>
      </c>
      <c r="X158" s="102" t="str">
        <f t="shared" si="8"/>
        <v>2</v>
      </c>
    </row>
    <row r="159" spans="1:24" s="87" customFormat="1">
      <c r="A159" s="182" t="str">
        <f>IF(B159&lt;&gt;"",IF(AND(B159&gt;=_TM1,B159&lt;=_TM2,OR(TH!J159="1111",TH!K159="1111")),TH!D159,""),"")</f>
        <v/>
      </c>
      <c r="B159" s="72">
        <f t="shared" si="7"/>
        <v>6</v>
      </c>
      <c r="C159" s="73">
        <v>42158</v>
      </c>
      <c r="D159" s="73" t="s">
        <v>8</v>
      </c>
      <c r="E159" s="73">
        <f t="shared" si="9"/>
        <v>42158</v>
      </c>
      <c r="F159" s="76" t="s">
        <v>238</v>
      </c>
      <c r="G159" s="189"/>
      <c r="H159" s="90" t="s">
        <v>113</v>
      </c>
      <c r="I159" s="74">
        <v>50000000</v>
      </c>
      <c r="J159" s="75" t="s">
        <v>9</v>
      </c>
      <c r="K159" s="75" t="s">
        <v>35</v>
      </c>
      <c r="L159" s="102" t="str">
        <f>IF(AND('331-CT'!$E$7=TH!H159,OR(J159="331",K159="331")),"x","")</f>
        <v/>
      </c>
      <c r="M159" s="102" t="str">
        <f>IF(AND($B159&gt;='1111'!$N$10,$B159&lt;='1111'!$O$10,OR($J159=$M$7,$K159=$M$7)),"x","")</f>
        <v/>
      </c>
      <c r="N159" s="102" t="str">
        <f>IF(AND($J159=$M$7,$B159&lt;'1111'!$N$10),"x","")</f>
        <v/>
      </c>
      <c r="O159" s="102" t="str">
        <f>IF(AND($K159=$M$7,$B159&lt;'1111'!$N$10),"x","")</f>
        <v/>
      </c>
      <c r="P159" s="102" t="str">
        <f>IF(AND($B159&gt;='1121'!$N$9,$B159&lt;='1121'!$O$9,OR($J159=$P$7,$K159=$P$7)),"x","")</f>
        <v/>
      </c>
      <c r="Q159" s="102" t="str">
        <f>IF(AND($J159=$P$7,$B159&lt;'1121'!$N$9),"x","")</f>
        <v/>
      </c>
      <c r="R159" s="102" t="str">
        <f>IF(AND($K159=$P$7,$B159&lt;'1121'!$N$9),"x","")</f>
        <v>x</v>
      </c>
      <c r="S159" s="102" t="str">
        <f>IF(AND($B159&gt;='1331'!$I$9,$B159&lt;='1331'!$J$9,OR($J159=$S$7,$K159=$S$7)),"x","")</f>
        <v/>
      </c>
      <c r="T159" s="102" t="str">
        <f>IF(AND($J159=$S$7,$B159&lt;'1331'!$I$9),"x","")</f>
        <v/>
      </c>
      <c r="U159" s="102" t="str">
        <f>IF(AND($K159=$S$7,$B159&lt;'1331'!$I$9),"x","")</f>
        <v/>
      </c>
      <c r="V159" s="102" t="str">
        <f>IF(AND('3411-CT'!$E$9=TH!H159,OR(TH!J159=TH!$V$7,K159=TH!$V$7)),"x","")</f>
        <v/>
      </c>
      <c r="W159" s="102" t="str">
        <f>IF(OR(TH!J159=TH!$W$7,K159=TH!$W$7),"x","")</f>
        <v/>
      </c>
      <c r="X159" s="102" t="str">
        <f t="shared" si="8"/>
        <v>2</v>
      </c>
    </row>
    <row r="160" spans="1:24" s="87" customFormat="1">
      <c r="A160" s="182" t="str">
        <f>IF(B160&lt;&gt;"",IF(AND(B160&gt;=_TM1,B160&lt;=_TM2,OR(TH!J160="1111",TH!K160="1111")),TH!D160,""),"")</f>
        <v/>
      </c>
      <c r="B160" s="72">
        <f t="shared" si="7"/>
        <v>6</v>
      </c>
      <c r="C160" s="73">
        <v>42159</v>
      </c>
      <c r="D160" s="73" t="s">
        <v>8</v>
      </c>
      <c r="E160" s="73">
        <f t="shared" si="9"/>
        <v>42159</v>
      </c>
      <c r="F160" s="76" t="s">
        <v>22</v>
      </c>
      <c r="G160" s="189"/>
      <c r="H160" s="90"/>
      <c r="I160" s="74">
        <v>25000</v>
      </c>
      <c r="J160" s="75" t="s">
        <v>181</v>
      </c>
      <c r="K160" s="75" t="s">
        <v>35</v>
      </c>
      <c r="L160" s="102" t="str">
        <f>IF(AND('331-CT'!$E$7=TH!H160,OR(J160="331",K160="331")),"x","")</f>
        <v/>
      </c>
      <c r="M160" s="102" t="str">
        <f>IF(AND($B160&gt;='1111'!$N$10,$B160&lt;='1111'!$O$10,OR($J160=$M$7,$K160=$M$7)),"x","")</f>
        <v/>
      </c>
      <c r="N160" s="102" t="str">
        <f>IF(AND($J160=$M$7,$B160&lt;'1111'!$N$10),"x","")</f>
        <v/>
      </c>
      <c r="O160" s="102" t="str">
        <f>IF(AND($K160=$M$7,$B160&lt;'1111'!$N$10),"x","")</f>
        <v/>
      </c>
      <c r="P160" s="102" t="str">
        <f>IF(AND($B160&gt;='1121'!$N$9,$B160&lt;='1121'!$O$9,OR($J160=$P$7,$K160=$P$7)),"x","")</f>
        <v/>
      </c>
      <c r="Q160" s="102" t="str">
        <f>IF(AND($J160=$P$7,$B160&lt;'1121'!$N$9),"x","")</f>
        <v/>
      </c>
      <c r="R160" s="102" t="str">
        <f>IF(AND($K160=$P$7,$B160&lt;'1121'!$N$9),"x","")</f>
        <v>x</v>
      </c>
      <c r="S160" s="102" t="str">
        <f>IF(AND($B160&gt;='1331'!$I$9,$B160&lt;='1331'!$J$9,OR($J160=$S$7,$K160=$S$7)),"x","")</f>
        <v/>
      </c>
      <c r="T160" s="102" t="str">
        <f>IF(AND($J160=$S$7,$B160&lt;'1331'!$I$9),"x","")</f>
        <v/>
      </c>
      <c r="U160" s="102" t="str">
        <f>IF(AND($K160=$S$7,$B160&lt;'1331'!$I$9),"x","")</f>
        <v/>
      </c>
      <c r="V160" s="102" t="str">
        <f>IF(AND('3411-CT'!$E$9=TH!H160,OR(TH!J160=TH!$V$7,K160=TH!$V$7)),"x","")</f>
        <v/>
      </c>
      <c r="W160" s="102" t="str">
        <f>IF(OR(TH!J160=TH!$W$7,K160=TH!$W$7),"x","")</f>
        <v/>
      </c>
      <c r="X160" s="102" t="str">
        <f t="shared" si="8"/>
        <v>2</v>
      </c>
    </row>
    <row r="161" spans="1:24" s="87" customFormat="1">
      <c r="A161" s="182" t="str">
        <f>IF(B161&lt;&gt;"",IF(AND(B161&gt;=_TM1,B161&lt;=_TM2,OR(TH!J161="1111",TH!K161="1111")),TH!D161,""),"")</f>
        <v/>
      </c>
      <c r="B161" s="72">
        <f t="shared" si="7"/>
        <v>6</v>
      </c>
      <c r="C161" s="73">
        <v>42160</v>
      </c>
      <c r="D161" s="73" t="s">
        <v>8</v>
      </c>
      <c r="E161" s="73">
        <f t="shared" si="9"/>
        <v>42160</v>
      </c>
      <c r="F161" s="76" t="s">
        <v>23</v>
      </c>
      <c r="G161" s="189"/>
      <c r="H161" s="90"/>
      <c r="I161" s="74">
        <v>2500</v>
      </c>
      <c r="J161" s="75" t="s">
        <v>10</v>
      </c>
      <c r="K161" s="75" t="s">
        <v>35</v>
      </c>
      <c r="L161" s="102" t="str">
        <f>IF(AND('331-CT'!$E$7=TH!H161,OR(J161="331",K161="331")),"x","")</f>
        <v/>
      </c>
      <c r="M161" s="102" t="str">
        <f>IF(AND($B161&gt;='1111'!$N$10,$B161&lt;='1111'!$O$10,OR($J161=$M$7,$K161=$M$7)),"x","")</f>
        <v/>
      </c>
      <c r="N161" s="102" t="str">
        <f>IF(AND($J161=$M$7,$B161&lt;'1111'!$N$10),"x","")</f>
        <v/>
      </c>
      <c r="O161" s="102" t="str">
        <f>IF(AND($K161=$M$7,$B161&lt;'1111'!$N$10),"x","")</f>
        <v/>
      </c>
      <c r="P161" s="102" t="str">
        <f>IF(AND($B161&gt;='1121'!$N$9,$B161&lt;='1121'!$O$9,OR($J161=$P$7,$K161=$P$7)),"x","")</f>
        <v/>
      </c>
      <c r="Q161" s="102" t="str">
        <f>IF(AND($J161=$P$7,$B161&lt;'1121'!$N$9),"x","")</f>
        <v/>
      </c>
      <c r="R161" s="102" t="str">
        <f>IF(AND($K161=$P$7,$B161&lt;'1121'!$N$9),"x","")</f>
        <v>x</v>
      </c>
      <c r="S161" s="102" t="str">
        <f>IF(AND($B161&gt;='1331'!$I$9,$B161&lt;='1331'!$J$9,OR($J161=$S$7,$K161=$S$7)),"x","")</f>
        <v/>
      </c>
      <c r="T161" s="102" t="str">
        <f>IF(AND($J161=$S$7,$B161&lt;'1331'!$I$9),"x","")</f>
        <v>x</v>
      </c>
      <c r="U161" s="102" t="str">
        <f>IF(AND($K161=$S$7,$B161&lt;'1331'!$I$9),"x","")</f>
        <v/>
      </c>
      <c r="V161" s="102" t="str">
        <f>IF(AND('3411-CT'!$E$9=TH!H161,OR(TH!J161=TH!$V$7,K161=TH!$V$7)),"x","")</f>
        <v/>
      </c>
      <c r="W161" s="102" t="str">
        <f>IF(OR(TH!J161=TH!$W$7,K161=TH!$W$7),"x","")</f>
        <v/>
      </c>
      <c r="X161" s="102" t="str">
        <f t="shared" si="8"/>
        <v>2</v>
      </c>
    </row>
    <row r="162" spans="1:24" s="87" customFormat="1">
      <c r="A162" s="182" t="str">
        <f>IF(B162&lt;&gt;"",IF(AND(B162&gt;=_TM1,B162&lt;=_TM2,OR(TH!J162="1111",TH!K162="1111")),TH!D162,""),"")</f>
        <v/>
      </c>
      <c r="B162" s="72">
        <f t="shared" si="7"/>
        <v>6</v>
      </c>
      <c r="C162" s="73">
        <v>42161</v>
      </c>
      <c r="D162" s="73" t="s">
        <v>12</v>
      </c>
      <c r="E162" s="73">
        <f t="shared" si="9"/>
        <v>42161</v>
      </c>
      <c r="F162" s="76" t="s">
        <v>259</v>
      </c>
      <c r="G162" s="189"/>
      <c r="H162" s="91" t="s">
        <v>260</v>
      </c>
      <c r="I162" s="74">
        <v>1500000000</v>
      </c>
      <c r="J162" s="75" t="s">
        <v>35</v>
      </c>
      <c r="K162" s="75" t="s">
        <v>166</v>
      </c>
      <c r="L162" s="102" t="str">
        <f>IF(AND('331-CT'!$E$7=TH!H162,OR(J162="331",K162="331")),"x","")</f>
        <v/>
      </c>
      <c r="M162" s="102" t="str">
        <f>IF(AND($B162&gt;='1111'!$N$10,$B162&lt;='1111'!$O$10,OR($J162=$M$7,$K162=$M$7)),"x","")</f>
        <v/>
      </c>
      <c r="N162" s="102" t="str">
        <f>IF(AND($J162=$M$7,$B162&lt;'1111'!$N$10),"x","")</f>
        <v/>
      </c>
      <c r="O162" s="102" t="str">
        <f>IF(AND($K162=$M$7,$B162&lt;'1111'!$N$10),"x","")</f>
        <v/>
      </c>
      <c r="P162" s="102" t="str">
        <f>IF(AND($B162&gt;='1121'!$N$9,$B162&lt;='1121'!$O$9,OR($J162=$P$7,$K162=$P$7)),"x","")</f>
        <v/>
      </c>
      <c r="Q162" s="102" t="str">
        <f>IF(AND($J162=$P$7,$B162&lt;'1121'!$N$9),"x","")</f>
        <v>x</v>
      </c>
      <c r="R162" s="102" t="str">
        <f>IF(AND($K162=$P$7,$B162&lt;'1121'!$N$9),"x","")</f>
        <v/>
      </c>
      <c r="S162" s="102" t="str">
        <f>IF(AND($B162&gt;='1331'!$I$9,$B162&lt;='1331'!$J$9,OR($J162=$S$7,$K162=$S$7)),"x","")</f>
        <v/>
      </c>
      <c r="T162" s="102" t="str">
        <f>IF(AND($J162=$S$7,$B162&lt;'1331'!$I$9),"x","")</f>
        <v/>
      </c>
      <c r="U162" s="102" t="str">
        <f>IF(AND($K162=$S$7,$B162&lt;'1331'!$I$9),"x","")</f>
        <v/>
      </c>
      <c r="V162" s="102" t="str">
        <f>IF(AND('3411-CT'!$E$9=TH!H162,OR(TH!J162=TH!$V$7,K162=TH!$V$7)),"x","")</f>
        <v/>
      </c>
      <c r="W162" s="102" t="str">
        <f>IF(OR(TH!J162=TH!$W$7,K162=TH!$W$7),"x","")</f>
        <v/>
      </c>
      <c r="X162" s="102" t="str">
        <f t="shared" si="8"/>
        <v>2</v>
      </c>
    </row>
    <row r="163" spans="1:24" s="87" customFormat="1">
      <c r="A163" s="182" t="str">
        <f>IF(B163&lt;&gt;"",IF(AND(B163&gt;=_TM1,B163&lt;=_TM2,OR(TH!J163="1111",TH!K163="1111")),TH!D163,""),"")</f>
        <v/>
      </c>
      <c r="B163" s="72">
        <f t="shared" si="7"/>
        <v>6</v>
      </c>
      <c r="C163" s="73">
        <v>42162</v>
      </c>
      <c r="D163" s="73" t="s">
        <v>8</v>
      </c>
      <c r="E163" s="73">
        <f t="shared" si="9"/>
        <v>42162</v>
      </c>
      <c r="F163" s="76" t="s">
        <v>238</v>
      </c>
      <c r="G163" s="189"/>
      <c r="H163" s="9" t="s">
        <v>85</v>
      </c>
      <c r="I163" s="74">
        <v>500000000</v>
      </c>
      <c r="J163" s="75" t="s">
        <v>9</v>
      </c>
      <c r="K163" s="75" t="s">
        <v>35</v>
      </c>
      <c r="L163" s="102" t="str">
        <f>IF(AND('331-CT'!$E$7=TH!H163,OR(J163="331",K163="331")),"x","")</f>
        <v/>
      </c>
      <c r="M163" s="102" t="str">
        <f>IF(AND($B163&gt;='1111'!$N$10,$B163&lt;='1111'!$O$10,OR($J163=$M$7,$K163=$M$7)),"x","")</f>
        <v/>
      </c>
      <c r="N163" s="102" t="str">
        <f>IF(AND($J163=$M$7,$B163&lt;'1111'!$N$10),"x","")</f>
        <v/>
      </c>
      <c r="O163" s="102" t="str">
        <f>IF(AND($K163=$M$7,$B163&lt;'1111'!$N$10),"x","")</f>
        <v/>
      </c>
      <c r="P163" s="102" t="str">
        <f>IF(AND($B163&gt;='1121'!$N$9,$B163&lt;='1121'!$O$9,OR($J163=$P$7,$K163=$P$7)),"x","")</f>
        <v/>
      </c>
      <c r="Q163" s="102" t="str">
        <f>IF(AND($J163=$P$7,$B163&lt;'1121'!$N$9),"x","")</f>
        <v/>
      </c>
      <c r="R163" s="102" t="str">
        <f>IF(AND($K163=$P$7,$B163&lt;'1121'!$N$9),"x","")</f>
        <v>x</v>
      </c>
      <c r="S163" s="102" t="str">
        <f>IF(AND($B163&gt;='1331'!$I$9,$B163&lt;='1331'!$J$9,OR($J163=$S$7,$K163=$S$7)),"x","")</f>
        <v/>
      </c>
      <c r="T163" s="102" t="str">
        <f>IF(AND($J163=$S$7,$B163&lt;'1331'!$I$9),"x","")</f>
        <v/>
      </c>
      <c r="U163" s="102" t="str">
        <f>IF(AND($K163=$S$7,$B163&lt;'1331'!$I$9),"x","")</f>
        <v/>
      </c>
      <c r="V163" s="102" t="str">
        <f>IF(AND('3411-CT'!$E$9=TH!H163,OR(TH!J163=TH!$V$7,K163=TH!$V$7)),"x","")</f>
        <v/>
      </c>
      <c r="W163" s="102" t="str">
        <f>IF(OR(TH!J163=TH!$W$7,K163=TH!$W$7),"x","")</f>
        <v/>
      </c>
      <c r="X163" s="102" t="str">
        <f t="shared" si="8"/>
        <v>2</v>
      </c>
    </row>
    <row r="164" spans="1:24" s="87" customFormat="1">
      <c r="A164" s="182" t="str">
        <f>IF(B164&lt;&gt;"",IF(AND(B164&gt;=_TM1,B164&lt;=_TM2,OR(TH!J164="1111",TH!K164="1111")),TH!D164,""),"")</f>
        <v/>
      </c>
      <c r="B164" s="72">
        <f t="shared" si="7"/>
        <v>6</v>
      </c>
      <c r="C164" s="73">
        <v>42163</v>
      </c>
      <c r="D164" s="73" t="s">
        <v>8</v>
      </c>
      <c r="E164" s="73">
        <f t="shared" si="9"/>
        <v>42163</v>
      </c>
      <c r="F164" s="76" t="s">
        <v>22</v>
      </c>
      <c r="G164" s="189"/>
      <c r="H164" s="90"/>
      <c r="I164" s="74">
        <v>150000</v>
      </c>
      <c r="J164" s="75" t="s">
        <v>181</v>
      </c>
      <c r="K164" s="75" t="s">
        <v>35</v>
      </c>
      <c r="L164" s="102" t="str">
        <f>IF(AND('331-CT'!$E$7=TH!H164,OR(J164="331",K164="331")),"x","")</f>
        <v/>
      </c>
      <c r="M164" s="102" t="str">
        <f>IF(AND($B164&gt;='1111'!$N$10,$B164&lt;='1111'!$O$10,OR($J164=$M$7,$K164=$M$7)),"x","")</f>
        <v/>
      </c>
      <c r="N164" s="102" t="str">
        <f>IF(AND($J164=$M$7,$B164&lt;'1111'!$N$10),"x","")</f>
        <v/>
      </c>
      <c r="O164" s="102" t="str">
        <f>IF(AND($K164=$M$7,$B164&lt;'1111'!$N$10),"x","")</f>
        <v/>
      </c>
      <c r="P164" s="102" t="str">
        <f>IF(AND($B164&gt;='1121'!$N$9,$B164&lt;='1121'!$O$9,OR($J164=$P$7,$K164=$P$7)),"x","")</f>
        <v/>
      </c>
      <c r="Q164" s="102" t="str">
        <f>IF(AND($J164=$P$7,$B164&lt;'1121'!$N$9),"x","")</f>
        <v/>
      </c>
      <c r="R164" s="102" t="str">
        <f>IF(AND($K164=$P$7,$B164&lt;'1121'!$N$9),"x","")</f>
        <v>x</v>
      </c>
      <c r="S164" s="102" t="str">
        <f>IF(AND($B164&gt;='1331'!$I$9,$B164&lt;='1331'!$J$9,OR($J164=$S$7,$K164=$S$7)),"x","")</f>
        <v/>
      </c>
      <c r="T164" s="102" t="str">
        <f>IF(AND($J164=$S$7,$B164&lt;'1331'!$I$9),"x","")</f>
        <v/>
      </c>
      <c r="U164" s="102" t="str">
        <f>IF(AND($K164=$S$7,$B164&lt;'1331'!$I$9),"x","")</f>
        <v/>
      </c>
      <c r="V164" s="102" t="str">
        <f>IF(AND('3411-CT'!$E$9=TH!H164,OR(TH!J164=TH!$V$7,K164=TH!$V$7)),"x","")</f>
        <v/>
      </c>
      <c r="W164" s="102" t="str">
        <f>IF(OR(TH!J164=TH!$W$7,K164=TH!$W$7),"x","")</f>
        <v/>
      </c>
      <c r="X164" s="102" t="str">
        <f t="shared" si="8"/>
        <v>2</v>
      </c>
    </row>
    <row r="165" spans="1:24" s="87" customFormat="1">
      <c r="A165" s="182" t="str">
        <f>IF(B165&lt;&gt;"",IF(AND(B165&gt;=_TM1,B165&lt;=_TM2,OR(TH!J165="1111",TH!K165="1111")),TH!D165,""),"")</f>
        <v/>
      </c>
      <c r="B165" s="72">
        <f t="shared" si="7"/>
        <v>6</v>
      </c>
      <c r="C165" s="73">
        <v>42164</v>
      </c>
      <c r="D165" s="73" t="s">
        <v>8</v>
      </c>
      <c r="E165" s="73">
        <f t="shared" si="9"/>
        <v>42164</v>
      </c>
      <c r="F165" s="76" t="s">
        <v>23</v>
      </c>
      <c r="G165" s="189"/>
      <c r="H165" s="90"/>
      <c r="I165" s="74">
        <v>15000</v>
      </c>
      <c r="J165" s="75" t="s">
        <v>10</v>
      </c>
      <c r="K165" s="75" t="s">
        <v>35</v>
      </c>
      <c r="L165" s="102" t="str">
        <f>IF(AND('331-CT'!$E$7=TH!H165,OR(J165="331",K165="331")),"x","")</f>
        <v/>
      </c>
      <c r="M165" s="102" t="str">
        <f>IF(AND($B165&gt;='1111'!$N$10,$B165&lt;='1111'!$O$10,OR($J165=$M$7,$K165=$M$7)),"x","")</f>
        <v/>
      </c>
      <c r="N165" s="102" t="str">
        <f>IF(AND($J165=$M$7,$B165&lt;'1111'!$N$10),"x","")</f>
        <v/>
      </c>
      <c r="O165" s="102" t="str">
        <f>IF(AND($K165=$M$7,$B165&lt;'1111'!$N$10),"x","")</f>
        <v/>
      </c>
      <c r="P165" s="102" t="str">
        <f>IF(AND($B165&gt;='1121'!$N$9,$B165&lt;='1121'!$O$9,OR($J165=$P$7,$K165=$P$7)),"x","")</f>
        <v/>
      </c>
      <c r="Q165" s="102" t="str">
        <f>IF(AND($J165=$P$7,$B165&lt;'1121'!$N$9),"x","")</f>
        <v/>
      </c>
      <c r="R165" s="102" t="str">
        <f>IF(AND($K165=$P$7,$B165&lt;'1121'!$N$9),"x","")</f>
        <v>x</v>
      </c>
      <c r="S165" s="102" t="str">
        <f>IF(AND($B165&gt;='1331'!$I$9,$B165&lt;='1331'!$J$9,OR($J165=$S$7,$K165=$S$7)),"x","")</f>
        <v/>
      </c>
      <c r="T165" s="102" t="str">
        <f>IF(AND($J165=$S$7,$B165&lt;'1331'!$I$9),"x","")</f>
        <v>x</v>
      </c>
      <c r="U165" s="102" t="str">
        <f>IF(AND($K165=$S$7,$B165&lt;'1331'!$I$9),"x","")</f>
        <v/>
      </c>
      <c r="V165" s="102" t="str">
        <f>IF(AND('3411-CT'!$E$9=TH!H165,OR(TH!J165=TH!$V$7,K165=TH!$V$7)),"x","")</f>
        <v/>
      </c>
      <c r="W165" s="102" t="str">
        <f>IF(OR(TH!J165=TH!$W$7,K165=TH!$W$7),"x","")</f>
        <v/>
      </c>
      <c r="X165" s="102" t="str">
        <f t="shared" si="8"/>
        <v>2</v>
      </c>
    </row>
    <row r="166" spans="1:24" s="87" customFormat="1">
      <c r="A166" s="182" t="str">
        <f>IF(B166&lt;&gt;"",IF(AND(B166&gt;=_TM1,B166&lt;=_TM2,OR(TH!J166="1111",TH!K166="1111")),TH!D166,""),"")</f>
        <v/>
      </c>
      <c r="B166" s="72">
        <f t="shared" si="7"/>
        <v>6</v>
      </c>
      <c r="C166" s="73">
        <v>42165</v>
      </c>
      <c r="D166" s="73" t="s">
        <v>8</v>
      </c>
      <c r="E166" s="73">
        <f t="shared" si="9"/>
        <v>42165</v>
      </c>
      <c r="F166" s="76" t="s">
        <v>238</v>
      </c>
      <c r="G166" s="189"/>
      <c r="H166" s="90" t="s">
        <v>113</v>
      </c>
      <c r="I166" s="74">
        <v>200000000</v>
      </c>
      <c r="J166" s="75" t="s">
        <v>9</v>
      </c>
      <c r="K166" s="75" t="s">
        <v>35</v>
      </c>
      <c r="L166" s="102" t="str">
        <f>IF(AND('331-CT'!$E$7=TH!H166,OR(J166="331",K166="331")),"x","")</f>
        <v/>
      </c>
      <c r="M166" s="102" t="str">
        <f>IF(AND($B166&gt;='1111'!$N$10,$B166&lt;='1111'!$O$10,OR($J166=$M$7,$K166=$M$7)),"x","")</f>
        <v/>
      </c>
      <c r="N166" s="102" t="str">
        <f>IF(AND($J166=$M$7,$B166&lt;'1111'!$N$10),"x","")</f>
        <v/>
      </c>
      <c r="O166" s="102" t="str">
        <f>IF(AND($K166=$M$7,$B166&lt;'1111'!$N$10),"x","")</f>
        <v/>
      </c>
      <c r="P166" s="102" t="str">
        <f>IF(AND($B166&gt;='1121'!$N$9,$B166&lt;='1121'!$O$9,OR($J166=$P$7,$K166=$P$7)),"x","")</f>
        <v/>
      </c>
      <c r="Q166" s="102" t="str">
        <f>IF(AND($J166=$P$7,$B166&lt;'1121'!$N$9),"x","")</f>
        <v/>
      </c>
      <c r="R166" s="102" t="str">
        <f>IF(AND($K166=$P$7,$B166&lt;'1121'!$N$9),"x","")</f>
        <v>x</v>
      </c>
      <c r="S166" s="102" t="str">
        <f>IF(AND($B166&gt;='1331'!$I$9,$B166&lt;='1331'!$J$9,OR($J166=$S$7,$K166=$S$7)),"x","")</f>
        <v/>
      </c>
      <c r="T166" s="102" t="str">
        <f>IF(AND($J166=$S$7,$B166&lt;'1331'!$I$9),"x","")</f>
        <v/>
      </c>
      <c r="U166" s="102" t="str">
        <f>IF(AND($K166=$S$7,$B166&lt;'1331'!$I$9),"x","")</f>
        <v/>
      </c>
      <c r="V166" s="102" t="str">
        <f>IF(AND('3411-CT'!$E$9=TH!H166,OR(TH!J166=TH!$V$7,K166=TH!$V$7)),"x","")</f>
        <v/>
      </c>
      <c r="W166" s="102" t="str">
        <f>IF(OR(TH!J166=TH!$W$7,K166=TH!$W$7),"x","")</f>
        <v/>
      </c>
      <c r="X166" s="102" t="str">
        <f t="shared" si="8"/>
        <v>2</v>
      </c>
    </row>
    <row r="167" spans="1:24" s="87" customFormat="1">
      <c r="A167" s="182" t="str">
        <f>IF(B167&lt;&gt;"",IF(AND(B167&gt;=_TM1,B167&lt;=_TM2,OR(TH!J167="1111",TH!K167="1111")),TH!D167,""),"")</f>
        <v/>
      </c>
      <c r="B167" s="72">
        <f t="shared" si="7"/>
        <v>6</v>
      </c>
      <c r="C167" s="73">
        <v>42166</v>
      </c>
      <c r="D167" s="73" t="s">
        <v>8</v>
      </c>
      <c r="E167" s="73">
        <f t="shared" si="9"/>
        <v>42166</v>
      </c>
      <c r="F167" s="76" t="s">
        <v>22</v>
      </c>
      <c r="G167" s="189"/>
      <c r="H167" s="90"/>
      <c r="I167" s="74">
        <v>100000</v>
      </c>
      <c r="J167" s="75" t="s">
        <v>181</v>
      </c>
      <c r="K167" s="75" t="s">
        <v>35</v>
      </c>
      <c r="L167" s="102" t="str">
        <f>IF(AND('331-CT'!$E$7=TH!H167,OR(J167="331",K167="331")),"x","")</f>
        <v/>
      </c>
      <c r="M167" s="102" t="str">
        <f>IF(AND($B167&gt;='1111'!$N$10,$B167&lt;='1111'!$O$10,OR($J167=$M$7,$K167=$M$7)),"x","")</f>
        <v/>
      </c>
      <c r="N167" s="102" t="str">
        <f>IF(AND($J167=$M$7,$B167&lt;'1111'!$N$10),"x","")</f>
        <v/>
      </c>
      <c r="O167" s="102" t="str">
        <f>IF(AND($K167=$M$7,$B167&lt;'1111'!$N$10),"x","")</f>
        <v/>
      </c>
      <c r="P167" s="102" t="str">
        <f>IF(AND($B167&gt;='1121'!$N$9,$B167&lt;='1121'!$O$9,OR($J167=$P$7,$K167=$P$7)),"x","")</f>
        <v/>
      </c>
      <c r="Q167" s="102" t="str">
        <f>IF(AND($J167=$P$7,$B167&lt;'1121'!$N$9),"x","")</f>
        <v/>
      </c>
      <c r="R167" s="102" t="str">
        <f>IF(AND($K167=$P$7,$B167&lt;'1121'!$N$9),"x","")</f>
        <v>x</v>
      </c>
      <c r="S167" s="102" t="str">
        <f>IF(AND($B167&gt;='1331'!$I$9,$B167&lt;='1331'!$J$9,OR($J167=$S$7,$K167=$S$7)),"x","")</f>
        <v/>
      </c>
      <c r="T167" s="102" t="str">
        <f>IF(AND($J167=$S$7,$B167&lt;'1331'!$I$9),"x","")</f>
        <v/>
      </c>
      <c r="U167" s="102" t="str">
        <f>IF(AND($K167=$S$7,$B167&lt;'1331'!$I$9),"x","")</f>
        <v/>
      </c>
      <c r="V167" s="102" t="str">
        <f>IF(AND('3411-CT'!$E$9=TH!H167,OR(TH!J167=TH!$V$7,K167=TH!$V$7)),"x","")</f>
        <v/>
      </c>
      <c r="W167" s="102" t="str">
        <f>IF(OR(TH!J167=TH!$W$7,K167=TH!$W$7),"x","")</f>
        <v/>
      </c>
      <c r="X167" s="102" t="str">
        <f t="shared" si="8"/>
        <v>2</v>
      </c>
    </row>
    <row r="168" spans="1:24" s="87" customFormat="1">
      <c r="A168" s="182" t="str">
        <f>IF(B168&lt;&gt;"",IF(AND(B168&gt;=_TM1,B168&lt;=_TM2,OR(TH!J168="1111",TH!K168="1111")),TH!D168,""),"")</f>
        <v/>
      </c>
      <c r="B168" s="72">
        <f t="shared" si="7"/>
        <v>6</v>
      </c>
      <c r="C168" s="73">
        <v>42167</v>
      </c>
      <c r="D168" s="73" t="s">
        <v>8</v>
      </c>
      <c r="E168" s="73">
        <f t="shared" si="9"/>
        <v>42167</v>
      </c>
      <c r="F168" s="76" t="s">
        <v>23</v>
      </c>
      <c r="G168" s="189"/>
      <c r="H168" s="90"/>
      <c r="I168" s="74">
        <v>10000</v>
      </c>
      <c r="J168" s="75" t="s">
        <v>10</v>
      </c>
      <c r="K168" s="75" t="s">
        <v>35</v>
      </c>
      <c r="L168" s="102" t="str">
        <f>IF(AND('331-CT'!$E$7=TH!H168,OR(J168="331",K168="331")),"x","")</f>
        <v/>
      </c>
      <c r="M168" s="102" t="str">
        <f>IF(AND($B168&gt;='1111'!$N$10,$B168&lt;='1111'!$O$10,OR($J168=$M$7,$K168=$M$7)),"x","")</f>
        <v/>
      </c>
      <c r="N168" s="102" t="str">
        <f>IF(AND($J168=$M$7,$B168&lt;'1111'!$N$10),"x","")</f>
        <v/>
      </c>
      <c r="O168" s="102" t="str">
        <f>IF(AND($K168=$M$7,$B168&lt;'1111'!$N$10),"x","")</f>
        <v/>
      </c>
      <c r="P168" s="102" t="str">
        <f>IF(AND($B168&gt;='1121'!$N$9,$B168&lt;='1121'!$O$9,OR($J168=$P$7,$K168=$P$7)),"x","")</f>
        <v/>
      </c>
      <c r="Q168" s="102" t="str">
        <f>IF(AND($J168=$P$7,$B168&lt;'1121'!$N$9),"x","")</f>
        <v/>
      </c>
      <c r="R168" s="102" t="str">
        <f>IF(AND($K168=$P$7,$B168&lt;'1121'!$N$9),"x","")</f>
        <v>x</v>
      </c>
      <c r="S168" s="102" t="str">
        <f>IF(AND($B168&gt;='1331'!$I$9,$B168&lt;='1331'!$J$9,OR($J168=$S$7,$K168=$S$7)),"x","")</f>
        <v/>
      </c>
      <c r="T168" s="102" t="str">
        <f>IF(AND($J168=$S$7,$B168&lt;'1331'!$I$9),"x","")</f>
        <v>x</v>
      </c>
      <c r="U168" s="102" t="str">
        <f>IF(AND($K168=$S$7,$B168&lt;'1331'!$I$9),"x","")</f>
        <v/>
      </c>
      <c r="V168" s="102" t="str">
        <f>IF(AND('3411-CT'!$E$9=TH!H168,OR(TH!J168=TH!$V$7,K168=TH!$V$7)),"x","")</f>
        <v/>
      </c>
      <c r="W168" s="102" t="str">
        <f>IF(OR(TH!J168=TH!$W$7,K168=TH!$W$7),"x","")</f>
        <v/>
      </c>
      <c r="X168" s="102" t="str">
        <f t="shared" si="8"/>
        <v>2</v>
      </c>
    </row>
    <row r="169" spans="1:24" s="87" customFormat="1">
      <c r="A169" s="182" t="str">
        <f>IF(B169&lt;&gt;"",IF(AND(B169&gt;=_TM1,B169&lt;=_TM2,OR(TH!J169="1111",TH!K169="1111")),TH!D169,""),"")</f>
        <v/>
      </c>
      <c r="B169" s="72">
        <f t="shared" si="7"/>
        <v>6</v>
      </c>
      <c r="C169" s="73">
        <v>42168</v>
      </c>
      <c r="D169" s="73" t="s">
        <v>8</v>
      </c>
      <c r="E169" s="73">
        <f t="shared" si="9"/>
        <v>42168</v>
      </c>
      <c r="F169" s="76" t="s">
        <v>238</v>
      </c>
      <c r="G169" s="189"/>
      <c r="H169" s="9" t="s">
        <v>95</v>
      </c>
      <c r="I169" s="74">
        <v>140000000</v>
      </c>
      <c r="J169" s="75" t="s">
        <v>9</v>
      </c>
      <c r="K169" s="75" t="s">
        <v>35</v>
      </c>
      <c r="L169" s="102" t="str">
        <f>IF(AND('331-CT'!$E$7=TH!H169,OR(J169="331",K169="331")),"x","")</f>
        <v/>
      </c>
      <c r="M169" s="102" t="str">
        <f>IF(AND($B169&gt;='1111'!$N$10,$B169&lt;='1111'!$O$10,OR($J169=$M$7,$K169=$M$7)),"x","")</f>
        <v/>
      </c>
      <c r="N169" s="102" t="str">
        <f>IF(AND($J169=$M$7,$B169&lt;'1111'!$N$10),"x","")</f>
        <v/>
      </c>
      <c r="O169" s="102" t="str">
        <f>IF(AND($K169=$M$7,$B169&lt;'1111'!$N$10),"x","")</f>
        <v/>
      </c>
      <c r="P169" s="102" t="str">
        <f>IF(AND($B169&gt;='1121'!$N$9,$B169&lt;='1121'!$O$9,OR($J169=$P$7,$K169=$P$7)),"x","")</f>
        <v/>
      </c>
      <c r="Q169" s="102" t="str">
        <f>IF(AND($J169=$P$7,$B169&lt;'1121'!$N$9),"x","")</f>
        <v/>
      </c>
      <c r="R169" s="102" t="str">
        <f>IF(AND($K169=$P$7,$B169&lt;'1121'!$N$9),"x","")</f>
        <v>x</v>
      </c>
      <c r="S169" s="102" t="str">
        <f>IF(AND($B169&gt;='1331'!$I$9,$B169&lt;='1331'!$J$9,OR($J169=$S$7,$K169=$S$7)),"x","")</f>
        <v/>
      </c>
      <c r="T169" s="102" t="str">
        <f>IF(AND($J169=$S$7,$B169&lt;'1331'!$I$9),"x","")</f>
        <v/>
      </c>
      <c r="U169" s="102" t="str">
        <f>IF(AND($K169=$S$7,$B169&lt;'1331'!$I$9),"x","")</f>
        <v/>
      </c>
      <c r="V169" s="102" t="str">
        <f>IF(AND('3411-CT'!$E$9=TH!H169,OR(TH!J169=TH!$V$7,K169=TH!$V$7)),"x","")</f>
        <v/>
      </c>
      <c r="W169" s="102" t="str">
        <f>IF(OR(TH!J169=TH!$W$7,K169=TH!$W$7),"x","")</f>
        <v/>
      </c>
      <c r="X169" s="102" t="str">
        <f t="shared" si="8"/>
        <v>2</v>
      </c>
    </row>
    <row r="170" spans="1:24" s="87" customFormat="1">
      <c r="A170" s="182" t="str">
        <f>IF(B170&lt;&gt;"",IF(AND(B170&gt;=_TM1,B170&lt;=_TM2,OR(TH!J170="1111",TH!K170="1111")),TH!D170,""),"")</f>
        <v/>
      </c>
      <c r="B170" s="72">
        <f t="shared" si="7"/>
        <v>6</v>
      </c>
      <c r="C170" s="73">
        <v>42169</v>
      </c>
      <c r="D170" s="73" t="s">
        <v>8</v>
      </c>
      <c r="E170" s="73">
        <f t="shared" si="9"/>
        <v>42169</v>
      </c>
      <c r="F170" s="76" t="s">
        <v>22</v>
      </c>
      <c r="G170" s="189"/>
      <c r="H170" s="90"/>
      <c r="I170" s="74">
        <v>42000</v>
      </c>
      <c r="J170" s="75" t="s">
        <v>181</v>
      </c>
      <c r="K170" s="75" t="s">
        <v>35</v>
      </c>
      <c r="L170" s="102" t="str">
        <f>IF(AND('331-CT'!$E$7=TH!H170,OR(J170="331",K170="331")),"x","")</f>
        <v/>
      </c>
      <c r="M170" s="102" t="str">
        <f>IF(AND($B170&gt;='1111'!$N$10,$B170&lt;='1111'!$O$10,OR($J170=$M$7,$K170=$M$7)),"x","")</f>
        <v/>
      </c>
      <c r="N170" s="102" t="str">
        <f>IF(AND($J170=$M$7,$B170&lt;'1111'!$N$10),"x","")</f>
        <v/>
      </c>
      <c r="O170" s="102" t="str">
        <f>IF(AND($K170=$M$7,$B170&lt;'1111'!$N$10),"x","")</f>
        <v/>
      </c>
      <c r="P170" s="102" t="str">
        <f>IF(AND($B170&gt;='1121'!$N$9,$B170&lt;='1121'!$O$9,OR($J170=$P$7,$K170=$P$7)),"x","")</f>
        <v/>
      </c>
      <c r="Q170" s="102" t="str">
        <f>IF(AND($J170=$P$7,$B170&lt;'1121'!$N$9),"x","")</f>
        <v/>
      </c>
      <c r="R170" s="102" t="str">
        <f>IF(AND($K170=$P$7,$B170&lt;'1121'!$N$9),"x","")</f>
        <v>x</v>
      </c>
      <c r="S170" s="102" t="str">
        <f>IF(AND($B170&gt;='1331'!$I$9,$B170&lt;='1331'!$J$9,OR($J170=$S$7,$K170=$S$7)),"x","")</f>
        <v/>
      </c>
      <c r="T170" s="102" t="str">
        <f>IF(AND($J170=$S$7,$B170&lt;'1331'!$I$9),"x","")</f>
        <v/>
      </c>
      <c r="U170" s="102" t="str">
        <f>IF(AND($K170=$S$7,$B170&lt;'1331'!$I$9),"x","")</f>
        <v/>
      </c>
      <c r="V170" s="102" t="str">
        <f>IF(AND('3411-CT'!$E$9=TH!H170,OR(TH!J170=TH!$V$7,K170=TH!$V$7)),"x","")</f>
        <v/>
      </c>
      <c r="W170" s="102" t="str">
        <f>IF(OR(TH!J170=TH!$W$7,K170=TH!$W$7),"x","")</f>
        <v/>
      </c>
      <c r="X170" s="102" t="str">
        <f t="shared" si="8"/>
        <v>2</v>
      </c>
    </row>
    <row r="171" spans="1:24" s="87" customFormat="1">
      <c r="A171" s="182" t="str">
        <f>IF(B171&lt;&gt;"",IF(AND(B171&gt;=_TM1,B171&lt;=_TM2,OR(TH!J171="1111",TH!K171="1111")),TH!D171,""),"")</f>
        <v/>
      </c>
      <c r="B171" s="72">
        <f t="shared" si="7"/>
        <v>6</v>
      </c>
      <c r="C171" s="73">
        <v>42170</v>
      </c>
      <c r="D171" s="73" t="s">
        <v>8</v>
      </c>
      <c r="E171" s="73">
        <f t="shared" si="9"/>
        <v>42170</v>
      </c>
      <c r="F171" s="76" t="s">
        <v>23</v>
      </c>
      <c r="G171" s="189"/>
      <c r="H171" s="90"/>
      <c r="I171" s="74">
        <v>4200</v>
      </c>
      <c r="J171" s="75" t="s">
        <v>10</v>
      </c>
      <c r="K171" s="75" t="s">
        <v>35</v>
      </c>
      <c r="L171" s="102" t="str">
        <f>IF(AND('331-CT'!$E$7=TH!H171,OR(J171="331",K171="331")),"x","")</f>
        <v/>
      </c>
      <c r="M171" s="102" t="str">
        <f>IF(AND($B171&gt;='1111'!$N$10,$B171&lt;='1111'!$O$10,OR($J171=$M$7,$K171=$M$7)),"x","")</f>
        <v/>
      </c>
      <c r="N171" s="102" t="str">
        <f>IF(AND($J171=$M$7,$B171&lt;'1111'!$N$10),"x","")</f>
        <v/>
      </c>
      <c r="O171" s="102" t="str">
        <f>IF(AND($K171=$M$7,$B171&lt;'1111'!$N$10),"x","")</f>
        <v/>
      </c>
      <c r="P171" s="102" t="str">
        <f>IF(AND($B171&gt;='1121'!$N$9,$B171&lt;='1121'!$O$9,OR($J171=$P$7,$K171=$P$7)),"x","")</f>
        <v/>
      </c>
      <c r="Q171" s="102" t="str">
        <f>IF(AND($J171=$P$7,$B171&lt;'1121'!$N$9),"x","")</f>
        <v/>
      </c>
      <c r="R171" s="102" t="str">
        <f>IF(AND($K171=$P$7,$B171&lt;'1121'!$N$9),"x","")</f>
        <v>x</v>
      </c>
      <c r="S171" s="102" t="str">
        <f>IF(AND($B171&gt;='1331'!$I$9,$B171&lt;='1331'!$J$9,OR($J171=$S$7,$K171=$S$7)),"x","")</f>
        <v/>
      </c>
      <c r="T171" s="102" t="str">
        <f>IF(AND($J171=$S$7,$B171&lt;'1331'!$I$9),"x","")</f>
        <v>x</v>
      </c>
      <c r="U171" s="102" t="str">
        <f>IF(AND($K171=$S$7,$B171&lt;'1331'!$I$9),"x","")</f>
        <v/>
      </c>
      <c r="V171" s="102" t="str">
        <f>IF(AND('3411-CT'!$E$9=TH!H171,OR(TH!J171=TH!$V$7,K171=TH!$V$7)),"x","")</f>
        <v/>
      </c>
      <c r="W171" s="102" t="str">
        <f>IF(OR(TH!J171=TH!$W$7,K171=TH!$W$7),"x","")</f>
        <v/>
      </c>
      <c r="X171" s="102" t="str">
        <f t="shared" si="8"/>
        <v>2</v>
      </c>
    </row>
    <row r="172" spans="1:24" s="87" customFormat="1">
      <c r="A172" s="182" t="str">
        <f>IF(B172&lt;&gt;"",IF(AND(B172&gt;=_TM1,B172&lt;=_TM2,OR(TH!J172="1111",TH!K172="1111")),TH!D172,""),"")</f>
        <v/>
      </c>
      <c r="B172" s="72">
        <f t="shared" si="7"/>
        <v>6</v>
      </c>
      <c r="C172" s="73">
        <v>42171</v>
      </c>
      <c r="D172" s="73" t="s">
        <v>8</v>
      </c>
      <c r="E172" s="73">
        <f t="shared" si="9"/>
        <v>42171</v>
      </c>
      <c r="F172" s="76" t="s">
        <v>238</v>
      </c>
      <c r="G172" s="189"/>
      <c r="H172" s="9" t="s">
        <v>76</v>
      </c>
      <c r="I172" s="74">
        <v>200000000</v>
      </c>
      <c r="J172" s="75" t="s">
        <v>9</v>
      </c>
      <c r="K172" s="75" t="s">
        <v>35</v>
      </c>
      <c r="L172" s="102" t="str">
        <f>IF(AND('331-CT'!$E$7=TH!H172,OR(J172="331",K172="331")),"x","")</f>
        <v/>
      </c>
      <c r="M172" s="102" t="str">
        <f>IF(AND($B172&gt;='1111'!$N$10,$B172&lt;='1111'!$O$10,OR($J172=$M$7,$K172=$M$7)),"x","")</f>
        <v/>
      </c>
      <c r="N172" s="102" t="str">
        <f>IF(AND($J172=$M$7,$B172&lt;'1111'!$N$10),"x","")</f>
        <v/>
      </c>
      <c r="O172" s="102" t="str">
        <f>IF(AND($K172=$M$7,$B172&lt;'1111'!$N$10),"x","")</f>
        <v/>
      </c>
      <c r="P172" s="102" t="str">
        <f>IF(AND($B172&gt;='1121'!$N$9,$B172&lt;='1121'!$O$9,OR($J172=$P$7,$K172=$P$7)),"x","")</f>
        <v/>
      </c>
      <c r="Q172" s="102" t="str">
        <f>IF(AND($J172=$P$7,$B172&lt;'1121'!$N$9),"x","")</f>
        <v/>
      </c>
      <c r="R172" s="102" t="str">
        <f>IF(AND($K172=$P$7,$B172&lt;'1121'!$N$9),"x","")</f>
        <v>x</v>
      </c>
      <c r="S172" s="102" t="str">
        <f>IF(AND($B172&gt;='1331'!$I$9,$B172&lt;='1331'!$J$9,OR($J172=$S$7,$K172=$S$7)),"x","")</f>
        <v/>
      </c>
      <c r="T172" s="102" t="str">
        <f>IF(AND($J172=$S$7,$B172&lt;'1331'!$I$9),"x","")</f>
        <v/>
      </c>
      <c r="U172" s="102" t="str">
        <f>IF(AND($K172=$S$7,$B172&lt;'1331'!$I$9),"x","")</f>
        <v/>
      </c>
      <c r="V172" s="102" t="str">
        <f>IF(AND('3411-CT'!$E$9=TH!H172,OR(TH!J172=TH!$V$7,K172=TH!$V$7)),"x","")</f>
        <v/>
      </c>
      <c r="W172" s="102" t="str">
        <f>IF(OR(TH!J172=TH!$W$7,K172=TH!$W$7),"x","")</f>
        <v/>
      </c>
      <c r="X172" s="102" t="str">
        <f t="shared" si="8"/>
        <v>2</v>
      </c>
    </row>
    <row r="173" spans="1:24" s="87" customFormat="1">
      <c r="A173" s="182" t="str">
        <f>IF(B173&lt;&gt;"",IF(AND(B173&gt;=_TM1,B173&lt;=_TM2,OR(TH!J173="1111",TH!K173="1111")),TH!D173,""),"")</f>
        <v/>
      </c>
      <c r="B173" s="72">
        <f t="shared" si="7"/>
        <v>6</v>
      </c>
      <c r="C173" s="73">
        <v>42172</v>
      </c>
      <c r="D173" s="73" t="s">
        <v>8</v>
      </c>
      <c r="E173" s="73">
        <f t="shared" si="9"/>
        <v>42172</v>
      </c>
      <c r="F173" s="76" t="s">
        <v>22</v>
      </c>
      <c r="G173" s="189"/>
      <c r="H173" s="90"/>
      <c r="I173" s="74">
        <v>60000</v>
      </c>
      <c r="J173" s="75" t="s">
        <v>181</v>
      </c>
      <c r="K173" s="75" t="s">
        <v>35</v>
      </c>
      <c r="L173" s="102" t="str">
        <f>IF(AND('331-CT'!$E$7=TH!H173,OR(J173="331",K173="331")),"x","")</f>
        <v/>
      </c>
      <c r="M173" s="102" t="str">
        <f>IF(AND($B173&gt;='1111'!$N$10,$B173&lt;='1111'!$O$10,OR($J173=$M$7,$K173=$M$7)),"x","")</f>
        <v/>
      </c>
      <c r="N173" s="102" t="str">
        <f>IF(AND($J173=$M$7,$B173&lt;'1111'!$N$10),"x","")</f>
        <v/>
      </c>
      <c r="O173" s="102" t="str">
        <f>IF(AND($K173=$M$7,$B173&lt;'1111'!$N$10),"x","")</f>
        <v/>
      </c>
      <c r="P173" s="102" t="str">
        <f>IF(AND($B173&gt;='1121'!$N$9,$B173&lt;='1121'!$O$9,OR($J173=$P$7,$K173=$P$7)),"x","")</f>
        <v/>
      </c>
      <c r="Q173" s="102" t="str">
        <f>IF(AND($J173=$P$7,$B173&lt;'1121'!$N$9),"x","")</f>
        <v/>
      </c>
      <c r="R173" s="102" t="str">
        <f>IF(AND($K173=$P$7,$B173&lt;'1121'!$N$9),"x","")</f>
        <v>x</v>
      </c>
      <c r="S173" s="102" t="str">
        <f>IF(AND($B173&gt;='1331'!$I$9,$B173&lt;='1331'!$J$9,OR($J173=$S$7,$K173=$S$7)),"x","")</f>
        <v/>
      </c>
      <c r="T173" s="102" t="str">
        <f>IF(AND($J173=$S$7,$B173&lt;'1331'!$I$9),"x","")</f>
        <v/>
      </c>
      <c r="U173" s="102" t="str">
        <f>IF(AND($K173=$S$7,$B173&lt;'1331'!$I$9),"x","")</f>
        <v/>
      </c>
      <c r="V173" s="102" t="str">
        <f>IF(AND('3411-CT'!$E$9=TH!H173,OR(TH!J173=TH!$V$7,K173=TH!$V$7)),"x","")</f>
        <v/>
      </c>
      <c r="W173" s="102" t="str">
        <f>IF(OR(TH!J173=TH!$W$7,K173=TH!$W$7),"x","")</f>
        <v/>
      </c>
      <c r="X173" s="102" t="str">
        <f t="shared" si="8"/>
        <v>2</v>
      </c>
    </row>
    <row r="174" spans="1:24">
      <c r="A174" s="182" t="str">
        <f>IF(B174&lt;&gt;"",IF(AND(B174&gt;=_TM1,B174&lt;=_TM2,OR(TH!J174="1111",TH!K174="1111")),TH!D174,""),"")</f>
        <v/>
      </c>
      <c r="B174" s="72">
        <f t="shared" si="7"/>
        <v>6</v>
      </c>
      <c r="C174" s="73">
        <v>42173</v>
      </c>
      <c r="D174" s="73" t="s">
        <v>8</v>
      </c>
      <c r="E174" s="73">
        <f t="shared" si="9"/>
        <v>42173</v>
      </c>
      <c r="F174" s="76" t="s">
        <v>23</v>
      </c>
      <c r="G174" s="189"/>
      <c r="H174" s="90"/>
      <c r="I174" s="74">
        <v>6000</v>
      </c>
      <c r="J174" s="75" t="s">
        <v>10</v>
      </c>
      <c r="K174" s="75" t="s">
        <v>35</v>
      </c>
      <c r="L174" s="102" t="str">
        <f>IF(AND('331-CT'!$E$7=TH!H174,OR(J174="331",K174="331")),"x","")</f>
        <v/>
      </c>
      <c r="M174" s="102" t="str">
        <f>IF(AND($B174&gt;='1111'!$N$10,$B174&lt;='1111'!$O$10,OR($J174=$M$7,$K174=$M$7)),"x","")</f>
        <v/>
      </c>
      <c r="N174" s="102" t="str">
        <f>IF(AND($J174=$M$7,$B174&lt;'1111'!$N$10),"x","")</f>
        <v/>
      </c>
      <c r="O174" s="102" t="str">
        <f>IF(AND($K174=$M$7,$B174&lt;'1111'!$N$10),"x","")</f>
        <v/>
      </c>
      <c r="P174" s="102" t="str">
        <f>IF(AND($B174&gt;='1121'!$N$9,$B174&lt;='1121'!$O$9,OR($J174=$P$7,$K174=$P$7)),"x","")</f>
        <v/>
      </c>
      <c r="Q174" s="102" t="str">
        <f>IF(AND($J174=$P$7,$B174&lt;'1121'!$N$9),"x","")</f>
        <v/>
      </c>
      <c r="R174" s="102" t="str">
        <f>IF(AND($K174=$P$7,$B174&lt;'1121'!$N$9),"x","")</f>
        <v>x</v>
      </c>
      <c r="S174" s="102" t="str">
        <f>IF(AND($B174&gt;='1331'!$I$9,$B174&lt;='1331'!$J$9,OR($J174=$S$7,$K174=$S$7)),"x","")</f>
        <v/>
      </c>
      <c r="T174" s="102" t="str">
        <f>IF(AND($J174=$S$7,$B174&lt;'1331'!$I$9),"x","")</f>
        <v>x</v>
      </c>
      <c r="U174" s="102" t="str">
        <f>IF(AND($K174=$S$7,$B174&lt;'1331'!$I$9),"x","")</f>
        <v/>
      </c>
      <c r="V174" s="102" t="str">
        <f>IF(AND('3411-CT'!$E$9=TH!H174,OR(TH!J174=TH!$V$7,K174=TH!$V$7)),"x","")</f>
        <v/>
      </c>
      <c r="W174" s="102" t="str">
        <f>IF(OR(TH!J174=TH!$W$7,K174=TH!$W$7),"x","")</f>
        <v/>
      </c>
      <c r="X174" s="102" t="str">
        <f t="shared" si="8"/>
        <v>2</v>
      </c>
    </row>
    <row r="175" spans="1:24">
      <c r="A175" s="182" t="str">
        <f>IF(B175&lt;&gt;"",IF(AND(B175&gt;=_TM1,B175&lt;=_TM2,OR(TH!J175="1111",TH!K175="1111")),TH!D175,""),"")</f>
        <v/>
      </c>
      <c r="B175" s="72">
        <f t="shared" si="7"/>
        <v>6</v>
      </c>
      <c r="C175" s="73">
        <v>42174</v>
      </c>
      <c r="D175" s="73" t="s">
        <v>8</v>
      </c>
      <c r="E175" s="73">
        <f t="shared" si="9"/>
        <v>42174</v>
      </c>
      <c r="F175" s="76" t="s">
        <v>238</v>
      </c>
      <c r="G175" s="189"/>
      <c r="H175" s="9" t="s">
        <v>239</v>
      </c>
      <c r="I175" s="74">
        <v>171000000</v>
      </c>
      <c r="J175" s="75" t="s">
        <v>9</v>
      </c>
      <c r="K175" s="75" t="s">
        <v>35</v>
      </c>
      <c r="L175" s="102" t="str">
        <f>IF(AND('331-CT'!$E$7=TH!H175,OR(J175="331",K175="331")),"x","")</f>
        <v/>
      </c>
      <c r="M175" s="102" t="str">
        <f>IF(AND($B175&gt;='1111'!$N$10,$B175&lt;='1111'!$O$10,OR($J175=$M$7,$K175=$M$7)),"x","")</f>
        <v/>
      </c>
      <c r="N175" s="102" t="str">
        <f>IF(AND($J175=$M$7,$B175&lt;'1111'!$N$10),"x","")</f>
        <v/>
      </c>
      <c r="O175" s="102" t="str">
        <f>IF(AND($K175=$M$7,$B175&lt;'1111'!$N$10),"x","")</f>
        <v/>
      </c>
      <c r="P175" s="102" t="str">
        <f>IF(AND($B175&gt;='1121'!$N$9,$B175&lt;='1121'!$O$9,OR($J175=$P$7,$K175=$P$7)),"x","")</f>
        <v/>
      </c>
      <c r="Q175" s="102" t="str">
        <f>IF(AND($J175=$P$7,$B175&lt;'1121'!$N$9),"x","")</f>
        <v/>
      </c>
      <c r="R175" s="102" t="str">
        <f>IF(AND($K175=$P$7,$B175&lt;'1121'!$N$9),"x","")</f>
        <v>x</v>
      </c>
      <c r="S175" s="102" t="str">
        <f>IF(AND($B175&gt;='1331'!$I$9,$B175&lt;='1331'!$J$9,OR($J175=$S$7,$K175=$S$7)),"x","")</f>
        <v/>
      </c>
      <c r="T175" s="102" t="str">
        <f>IF(AND($J175=$S$7,$B175&lt;'1331'!$I$9),"x","")</f>
        <v/>
      </c>
      <c r="U175" s="102" t="str">
        <f>IF(AND($K175=$S$7,$B175&lt;'1331'!$I$9),"x","")</f>
        <v/>
      </c>
      <c r="V175" s="102" t="str">
        <f>IF(AND('3411-CT'!$E$9=TH!H175,OR(TH!J175=TH!$V$7,K175=TH!$V$7)),"x","")</f>
        <v/>
      </c>
      <c r="W175" s="102" t="str">
        <f>IF(OR(TH!J175=TH!$W$7,K175=TH!$W$7),"x","")</f>
        <v/>
      </c>
      <c r="X175" s="102" t="str">
        <f t="shared" si="8"/>
        <v>2</v>
      </c>
    </row>
    <row r="176" spans="1:24">
      <c r="A176" s="182" t="str">
        <f>IF(B176&lt;&gt;"",IF(AND(B176&gt;=_TM1,B176&lt;=_TM2,OR(TH!J176="1111",TH!K176="1111")),TH!D176,""),"")</f>
        <v/>
      </c>
      <c r="B176" s="72">
        <f t="shared" si="7"/>
        <v>6</v>
      </c>
      <c r="C176" s="73">
        <v>42174</v>
      </c>
      <c r="D176" s="73" t="s">
        <v>8</v>
      </c>
      <c r="E176" s="73">
        <f t="shared" si="9"/>
        <v>42174</v>
      </c>
      <c r="F176" s="76" t="s">
        <v>238</v>
      </c>
      <c r="G176" s="189"/>
      <c r="H176" s="90" t="s">
        <v>222</v>
      </c>
      <c r="I176" s="74">
        <v>30440000</v>
      </c>
      <c r="J176" s="75" t="s">
        <v>9</v>
      </c>
      <c r="K176" s="75" t="s">
        <v>35</v>
      </c>
      <c r="L176" s="102" t="str">
        <f>IF(AND('331-CT'!$E$7=TH!H176,OR(J176="331",K176="331")),"x","")</f>
        <v/>
      </c>
      <c r="M176" s="102" t="str">
        <f>IF(AND($B176&gt;='1111'!$N$10,$B176&lt;='1111'!$O$10,OR($J176=$M$7,$K176=$M$7)),"x","")</f>
        <v/>
      </c>
      <c r="N176" s="102" t="str">
        <f>IF(AND($J176=$M$7,$B176&lt;'1111'!$N$10),"x","")</f>
        <v/>
      </c>
      <c r="O176" s="102" t="str">
        <f>IF(AND($K176=$M$7,$B176&lt;'1111'!$N$10),"x","")</f>
        <v/>
      </c>
      <c r="P176" s="102" t="str">
        <f>IF(AND($B176&gt;='1121'!$N$9,$B176&lt;='1121'!$O$9,OR($J176=$P$7,$K176=$P$7)),"x","")</f>
        <v/>
      </c>
      <c r="Q176" s="102" t="str">
        <f>IF(AND($J176=$P$7,$B176&lt;'1121'!$N$9),"x","")</f>
        <v/>
      </c>
      <c r="R176" s="102" t="str">
        <f>IF(AND($K176=$P$7,$B176&lt;'1121'!$N$9),"x","")</f>
        <v>x</v>
      </c>
      <c r="S176" s="102" t="str">
        <f>IF(AND($B176&gt;='1331'!$I$9,$B176&lt;='1331'!$J$9,OR($J176=$S$7,$K176=$S$7)),"x","")</f>
        <v/>
      </c>
      <c r="T176" s="102" t="str">
        <f>IF(AND($J176=$S$7,$B176&lt;'1331'!$I$9),"x","")</f>
        <v/>
      </c>
      <c r="U176" s="102" t="str">
        <f>IF(AND($K176=$S$7,$B176&lt;'1331'!$I$9),"x","")</f>
        <v/>
      </c>
      <c r="V176" s="102" t="str">
        <f>IF(AND('3411-CT'!$E$9=TH!H176,OR(TH!J176=TH!$V$7,K176=TH!$V$7)),"x","")</f>
        <v/>
      </c>
      <c r="W176" s="102" t="str">
        <f>IF(OR(TH!J176=TH!$W$7,K176=TH!$W$7),"x","")</f>
        <v/>
      </c>
      <c r="X176" s="102" t="str">
        <f t="shared" si="8"/>
        <v>2</v>
      </c>
    </row>
    <row r="177" spans="1:24">
      <c r="A177" s="182" t="str">
        <f>IF(B177&lt;&gt;"",IF(AND(B177&gt;=_TM1,B177&lt;=_TM2,OR(TH!J177="1111",TH!K177="1111")),TH!D177,""),"")</f>
        <v/>
      </c>
      <c r="B177" s="72">
        <f t="shared" si="7"/>
        <v>6</v>
      </c>
      <c r="C177" s="73">
        <v>42174</v>
      </c>
      <c r="D177" s="73" t="s">
        <v>8</v>
      </c>
      <c r="E177" s="73">
        <f t="shared" si="9"/>
        <v>42174</v>
      </c>
      <c r="F177" s="76" t="s">
        <v>22</v>
      </c>
      <c r="G177" s="189"/>
      <c r="H177" s="90"/>
      <c r="I177" s="74">
        <v>25000</v>
      </c>
      <c r="J177" s="75" t="s">
        <v>181</v>
      </c>
      <c r="K177" s="75" t="s">
        <v>35</v>
      </c>
      <c r="L177" s="102" t="str">
        <f>IF(AND('331-CT'!$E$7=TH!H177,OR(J177="331",K177="331")),"x","")</f>
        <v/>
      </c>
      <c r="M177" s="102" t="str">
        <f>IF(AND($B177&gt;='1111'!$N$10,$B177&lt;='1111'!$O$10,OR($J177=$M$7,$K177=$M$7)),"x","")</f>
        <v/>
      </c>
      <c r="N177" s="102" t="str">
        <f>IF(AND($J177=$M$7,$B177&lt;'1111'!$N$10),"x","")</f>
        <v/>
      </c>
      <c r="O177" s="102" t="str">
        <f>IF(AND($K177=$M$7,$B177&lt;'1111'!$N$10),"x","")</f>
        <v/>
      </c>
      <c r="P177" s="102" t="str">
        <f>IF(AND($B177&gt;='1121'!$N$9,$B177&lt;='1121'!$O$9,OR($J177=$P$7,$K177=$P$7)),"x","")</f>
        <v/>
      </c>
      <c r="Q177" s="102" t="str">
        <f>IF(AND($J177=$P$7,$B177&lt;'1121'!$N$9),"x","")</f>
        <v/>
      </c>
      <c r="R177" s="102" t="str">
        <f>IF(AND($K177=$P$7,$B177&lt;'1121'!$N$9),"x","")</f>
        <v>x</v>
      </c>
      <c r="S177" s="102" t="str">
        <f>IF(AND($B177&gt;='1331'!$I$9,$B177&lt;='1331'!$J$9,OR($J177=$S$7,$K177=$S$7)),"x","")</f>
        <v/>
      </c>
      <c r="T177" s="102" t="str">
        <f>IF(AND($J177=$S$7,$B177&lt;'1331'!$I$9),"x","")</f>
        <v/>
      </c>
      <c r="U177" s="102" t="str">
        <f>IF(AND($K177=$S$7,$B177&lt;'1331'!$I$9),"x","")</f>
        <v/>
      </c>
      <c r="V177" s="102" t="str">
        <f>IF(AND('3411-CT'!$E$9=TH!H177,OR(TH!J177=TH!$V$7,K177=TH!$V$7)),"x","")</f>
        <v/>
      </c>
      <c r="W177" s="102" t="str">
        <f>IF(OR(TH!J177=TH!$W$7,K177=TH!$W$7),"x","")</f>
        <v/>
      </c>
      <c r="X177" s="102" t="str">
        <f t="shared" si="8"/>
        <v>2</v>
      </c>
    </row>
    <row r="178" spans="1:24">
      <c r="A178" s="182" t="str">
        <f>IF(B178&lt;&gt;"",IF(AND(B178&gt;=_TM1,B178&lt;=_TM2,OR(TH!J178="1111",TH!K178="1111")),TH!D178,""),"")</f>
        <v/>
      </c>
      <c r="B178" s="72">
        <f t="shared" si="7"/>
        <v>6</v>
      </c>
      <c r="C178" s="73">
        <v>42174</v>
      </c>
      <c r="D178" s="73" t="s">
        <v>8</v>
      </c>
      <c r="E178" s="73">
        <f t="shared" si="9"/>
        <v>42174</v>
      </c>
      <c r="F178" s="76" t="s">
        <v>23</v>
      </c>
      <c r="G178" s="189"/>
      <c r="H178" s="91"/>
      <c r="I178" s="74">
        <v>2500</v>
      </c>
      <c r="J178" s="75" t="s">
        <v>10</v>
      </c>
      <c r="K178" s="75" t="s">
        <v>35</v>
      </c>
      <c r="L178" s="102" t="str">
        <f>IF(AND('331-CT'!$E$7=TH!H178,OR(J178="331",K178="331")),"x","")</f>
        <v/>
      </c>
      <c r="M178" s="102" t="str">
        <f>IF(AND($B178&gt;='1111'!$N$10,$B178&lt;='1111'!$O$10,OR($J178=$M$7,$K178=$M$7)),"x","")</f>
        <v/>
      </c>
      <c r="N178" s="102" t="str">
        <f>IF(AND($J178=$M$7,$B178&lt;'1111'!$N$10),"x","")</f>
        <v/>
      </c>
      <c r="O178" s="102" t="str">
        <f>IF(AND($K178=$M$7,$B178&lt;'1111'!$N$10),"x","")</f>
        <v/>
      </c>
      <c r="P178" s="102" t="str">
        <f>IF(AND($B178&gt;='1121'!$N$9,$B178&lt;='1121'!$O$9,OR($J178=$P$7,$K178=$P$7)),"x","")</f>
        <v/>
      </c>
      <c r="Q178" s="102" t="str">
        <f>IF(AND($J178=$P$7,$B178&lt;'1121'!$N$9),"x","")</f>
        <v/>
      </c>
      <c r="R178" s="102" t="str">
        <f>IF(AND($K178=$P$7,$B178&lt;'1121'!$N$9),"x","")</f>
        <v>x</v>
      </c>
      <c r="S178" s="102" t="str">
        <f>IF(AND($B178&gt;='1331'!$I$9,$B178&lt;='1331'!$J$9,OR($J178=$S$7,$K178=$S$7)),"x","")</f>
        <v/>
      </c>
      <c r="T178" s="102" t="str">
        <f>IF(AND($J178=$S$7,$B178&lt;'1331'!$I$9),"x","")</f>
        <v>x</v>
      </c>
      <c r="U178" s="102" t="str">
        <f>IF(AND($K178=$S$7,$B178&lt;'1331'!$I$9),"x","")</f>
        <v/>
      </c>
      <c r="V178" s="102" t="str">
        <f>IF(AND('3411-CT'!$E$9=TH!H178,OR(TH!J178=TH!$V$7,K178=TH!$V$7)),"x","")</f>
        <v/>
      </c>
      <c r="W178" s="102" t="str">
        <f>IF(OR(TH!J178=TH!$W$7,K178=TH!$W$7),"x","")</f>
        <v/>
      </c>
      <c r="X178" s="102" t="str">
        <f t="shared" si="8"/>
        <v>2</v>
      </c>
    </row>
    <row r="179" spans="1:24">
      <c r="A179" s="182" t="str">
        <f>IF(B179&lt;&gt;"",IF(AND(B179&gt;=_TM1,B179&lt;=_TM2,OR(TH!J179="1111",TH!K179="1111")),TH!D179,""),"")</f>
        <v/>
      </c>
      <c r="B179" s="72">
        <f t="shared" si="7"/>
        <v>6</v>
      </c>
      <c r="C179" s="73">
        <v>42175</v>
      </c>
      <c r="D179" s="73" t="s">
        <v>8</v>
      </c>
      <c r="E179" s="73">
        <f t="shared" si="9"/>
        <v>42175</v>
      </c>
      <c r="F179" s="76" t="s">
        <v>22</v>
      </c>
      <c r="G179" s="189"/>
      <c r="H179" s="90"/>
      <c r="I179" s="74">
        <v>85500</v>
      </c>
      <c r="J179" s="75" t="s">
        <v>181</v>
      </c>
      <c r="K179" s="75" t="s">
        <v>35</v>
      </c>
      <c r="L179" s="102" t="str">
        <f>IF(AND('331-CT'!$E$7=TH!H179,OR(J179="331",K179="331")),"x","")</f>
        <v/>
      </c>
      <c r="M179" s="102" t="str">
        <f>IF(AND($B179&gt;='1111'!$N$10,$B179&lt;='1111'!$O$10,OR($J179=$M$7,$K179=$M$7)),"x","")</f>
        <v/>
      </c>
      <c r="N179" s="102" t="str">
        <f>IF(AND($J179=$M$7,$B179&lt;'1111'!$N$10),"x","")</f>
        <v/>
      </c>
      <c r="O179" s="102" t="str">
        <f>IF(AND($K179=$M$7,$B179&lt;'1111'!$N$10),"x","")</f>
        <v/>
      </c>
      <c r="P179" s="102" t="str">
        <f>IF(AND($B179&gt;='1121'!$N$9,$B179&lt;='1121'!$O$9,OR($J179=$P$7,$K179=$P$7)),"x","")</f>
        <v/>
      </c>
      <c r="Q179" s="102" t="str">
        <f>IF(AND($J179=$P$7,$B179&lt;'1121'!$N$9),"x","")</f>
        <v/>
      </c>
      <c r="R179" s="102" t="str">
        <f>IF(AND($K179=$P$7,$B179&lt;'1121'!$N$9),"x","")</f>
        <v>x</v>
      </c>
      <c r="S179" s="102" t="str">
        <f>IF(AND($B179&gt;='1331'!$I$9,$B179&lt;='1331'!$J$9,OR($J179=$S$7,$K179=$S$7)),"x","")</f>
        <v/>
      </c>
      <c r="T179" s="102" t="str">
        <f>IF(AND($J179=$S$7,$B179&lt;'1331'!$I$9),"x","")</f>
        <v/>
      </c>
      <c r="U179" s="102" t="str">
        <f>IF(AND($K179=$S$7,$B179&lt;'1331'!$I$9),"x","")</f>
        <v/>
      </c>
      <c r="V179" s="102" t="str">
        <f>IF(AND('3411-CT'!$E$9=TH!H179,OR(TH!J179=TH!$V$7,K179=TH!$V$7)),"x","")</f>
        <v/>
      </c>
      <c r="W179" s="102" t="str">
        <f>IF(OR(TH!J179=TH!$W$7,K179=TH!$W$7),"x","")</f>
        <v/>
      </c>
      <c r="X179" s="102" t="str">
        <f t="shared" si="8"/>
        <v>2</v>
      </c>
    </row>
    <row r="180" spans="1:24">
      <c r="A180" s="182" t="str">
        <f>IF(B180&lt;&gt;"",IF(AND(B180&gt;=_TM1,B180&lt;=_TM2,OR(TH!J180="1111",TH!K180="1111")),TH!D180,""),"")</f>
        <v/>
      </c>
      <c r="B180" s="72">
        <f t="shared" si="7"/>
        <v>6</v>
      </c>
      <c r="C180" s="73">
        <v>42176</v>
      </c>
      <c r="D180" s="73" t="s">
        <v>8</v>
      </c>
      <c r="E180" s="73">
        <f t="shared" si="9"/>
        <v>42176</v>
      </c>
      <c r="F180" s="76" t="s">
        <v>23</v>
      </c>
      <c r="G180" s="189"/>
      <c r="H180" s="90"/>
      <c r="I180" s="74">
        <v>8550</v>
      </c>
      <c r="J180" s="75" t="s">
        <v>10</v>
      </c>
      <c r="K180" s="75" t="s">
        <v>35</v>
      </c>
      <c r="L180" s="102" t="str">
        <f>IF(AND('331-CT'!$E$7=TH!H180,OR(J180="331",K180="331")),"x","")</f>
        <v/>
      </c>
      <c r="M180" s="102" t="str">
        <f>IF(AND($B180&gt;='1111'!$N$10,$B180&lt;='1111'!$O$10,OR($J180=$M$7,$K180=$M$7)),"x","")</f>
        <v/>
      </c>
      <c r="N180" s="102" t="str">
        <f>IF(AND($J180=$M$7,$B180&lt;'1111'!$N$10),"x","")</f>
        <v/>
      </c>
      <c r="O180" s="102" t="str">
        <f>IF(AND($K180=$M$7,$B180&lt;'1111'!$N$10),"x","")</f>
        <v/>
      </c>
      <c r="P180" s="102" t="str">
        <f>IF(AND($B180&gt;='1121'!$N$9,$B180&lt;='1121'!$O$9,OR($J180=$P$7,$K180=$P$7)),"x","")</f>
        <v/>
      </c>
      <c r="Q180" s="102" t="str">
        <f>IF(AND($J180=$P$7,$B180&lt;'1121'!$N$9),"x","")</f>
        <v/>
      </c>
      <c r="R180" s="102" t="str">
        <f>IF(AND($K180=$P$7,$B180&lt;'1121'!$N$9),"x","")</f>
        <v>x</v>
      </c>
      <c r="S180" s="102" t="str">
        <f>IF(AND($B180&gt;='1331'!$I$9,$B180&lt;='1331'!$J$9,OR($J180=$S$7,$K180=$S$7)),"x","")</f>
        <v/>
      </c>
      <c r="T180" s="102" t="str">
        <f>IF(AND($J180=$S$7,$B180&lt;'1331'!$I$9),"x","")</f>
        <v>x</v>
      </c>
      <c r="U180" s="102" t="str">
        <f>IF(AND($K180=$S$7,$B180&lt;'1331'!$I$9),"x","")</f>
        <v/>
      </c>
      <c r="V180" s="102" t="str">
        <f>IF(AND('3411-CT'!$E$9=TH!H180,OR(TH!J180=TH!$V$7,K180=TH!$V$7)),"x","")</f>
        <v/>
      </c>
      <c r="W180" s="102" t="str">
        <f>IF(OR(TH!J180=TH!$W$7,K180=TH!$W$7),"x","")</f>
        <v/>
      </c>
      <c r="X180" s="102" t="str">
        <f t="shared" si="8"/>
        <v>2</v>
      </c>
    </row>
    <row r="181" spans="1:24">
      <c r="A181" s="182" t="str">
        <f>IF(B181&lt;&gt;"",IF(AND(B181&gt;=_TM1,B181&lt;=_TM2,OR(TH!J181="1111",TH!K181="1111")),TH!D181,""),"")</f>
        <v/>
      </c>
      <c r="B181" s="72">
        <f t="shared" si="7"/>
        <v>6</v>
      </c>
      <c r="C181" s="73">
        <v>42177</v>
      </c>
      <c r="D181" s="73" t="s">
        <v>8</v>
      </c>
      <c r="E181" s="73">
        <f t="shared" si="9"/>
        <v>42177</v>
      </c>
      <c r="F181" s="76" t="s">
        <v>238</v>
      </c>
      <c r="G181" s="189"/>
      <c r="H181" s="9" t="s">
        <v>237</v>
      </c>
      <c r="I181" s="74">
        <v>100000000</v>
      </c>
      <c r="J181" s="75" t="s">
        <v>9</v>
      </c>
      <c r="K181" s="75" t="s">
        <v>35</v>
      </c>
      <c r="L181" s="102" t="str">
        <f>IF(AND('331-CT'!$E$7=TH!H181,OR(J181="331",K181="331")),"x","")</f>
        <v/>
      </c>
      <c r="M181" s="102" t="str">
        <f>IF(AND($B181&gt;='1111'!$N$10,$B181&lt;='1111'!$O$10,OR($J181=$M$7,$K181=$M$7)),"x","")</f>
        <v/>
      </c>
      <c r="N181" s="102" t="str">
        <f>IF(AND($J181=$M$7,$B181&lt;'1111'!$N$10),"x","")</f>
        <v/>
      </c>
      <c r="O181" s="102" t="str">
        <f>IF(AND($K181=$M$7,$B181&lt;'1111'!$N$10),"x","")</f>
        <v/>
      </c>
      <c r="P181" s="102" t="str">
        <f>IF(AND($B181&gt;='1121'!$N$9,$B181&lt;='1121'!$O$9,OR($J181=$P$7,$K181=$P$7)),"x","")</f>
        <v/>
      </c>
      <c r="Q181" s="102" t="str">
        <f>IF(AND($J181=$P$7,$B181&lt;'1121'!$N$9),"x","")</f>
        <v/>
      </c>
      <c r="R181" s="102" t="str">
        <f>IF(AND($K181=$P$7,$B181&lt;'1121'!$N$9),"x","")</f>
        <v>x</v>
      </c>
      <c r="S181" s="102" t="str">
        <f>IF(AND($B181&gt;='1331'!$I$9,$B181&lt;='1331'!$J$9,OR($J181=$S$7,$K181=$S$7)),"x","")</f>
        <v/>
      </c>
      <c r="T181" s="102" t="str">
        <f>IF(AND($J181=$S$7,$B181&lt;'1331'!$I$9),"x","")</f>
        <v/>
      </c>
      <c r="U181" s="102" t="str">
        <f>IF(AND($K181=$S$7,$B181&lt;'1331'!$I$9),"x","")</f>
        <v/>
      </c>
      <c r="V181" s="102" t="str">
        <f>IF(AND('3411-CT'!$E$9=TH!H181,OR(TH!J181=TH!$V$7,K181=TH!$V$7)),"x","")</f>
        <v/>
      </c>
      <c r="W181" s="102" t="str">
        <f>IF(OR(TH!J181=TH!$W$7,K181=TH!$W$7),"x","")</f>
        <v/>
      </c>
      <c r="X181" s="102" t="str">
        <f t="shared" si="8"/>
        <v>2</v>
      </c>
    </row>
    <row r="182" spans="1:24">
      <c r="A182" s="182" t="str">
        <f>IF(B182&lt;&gt;"",IF(AND(B182&gt;=_TM1,B182&lt;=_TM2,OR(TH!J182="1111",TH!K182="1111")),TH!D182,""),"")</f>
        <v/>
      </c>
      <c r="B182" s="72">
        <f t="shared" si="7"/>
        <v>6</v>
      </c>
      <c r="C182" s="73">
        <v>42178</v>
      </c>
      <c r="D182" s="73" t="s">
        <v>8</v>
      </c>
      <c r="E182" s="73">
        <f t="shared" si="9"/>
        <v>42178</v>
      </c>
      <c r="F182" s="76" t="s">
        <v>22</v>
      </c>
      <c r="G182" s="189"/>
      <c r="H182" s="90"/>
      <c r="I182" s="74">
        <v>50000</v>
      </c>
      <c r="J182" s="75" t="s">
        <v>181</v>
      </c>
      <c r="K182" s="75" t="s">
        <v>35</v>
      </c>
      <c r="L182" s="102" t="str">
        <f>IF(AND('331-CT'!$E$7=TH!H182,OR(J182="331",K182="331")),"x","")</f>
        <v/>
      </c>
      <c r="M182" s="102" t="str">
        <f>IF(AND($B182&gt;='1111'!$N$10,$B182&lt;='1111'!$O$10,OR($J182=$M$7,$K182=$M$7)),"x","")</f>
        <v/>
      </c>
      <c r="N182" s="102" t="str">
        <f>IF(AND($J182=$M$7,$B182&lt;'1111'!$N$10),"x","")</f>
        <v/>
      </c>
      <c r="O182" s="102" t="str">
        <f>IF(AND($K182=$M$7,$B182&lt;'1111'!$N$10),"x","")</f>
        <v/>
      </c>
      <c r="P182" s="102" t="str">
        <f>IF(AND($B182&gt;='1121'!$N$9,$B182&lt;='1121'!$O$9,OR($J182=$P$7,$K182=$P$7)),"x","")</f>
        <v/>
      </c>
      <c r="Q182" s="102" t="str">
        <f>IF(AND($J182=$P$7,$B182&lt;'1121'!$N$9),"x","")</f>
        <v/>
      </c>
      <c r="R182" s="102" t="str">
        <f>IF(AND($K182=$P$7,$B182&lt;'1121'!$N$9),"x","")</f>
        <v>x</v>
      </c>
      <c r="S182" s="102" t="str">
        <f>IF(AND($B182&gt;='1331'!$I$9,$B182&lt;='1331'!$J$9,OR($J182=$S$7,$K182=$S$7)),"x","")</f>
        <v/>
      </c>
      <c r="T182" s="102" t="str">
        <f>IF(AND($J182=$S$7,$B182&lt;'1331'!$I$9),"x","")</f>
        <v/>
      </c>
      <c r="U182" s="102" t="str">
        <f>IF(AND($K182=$S$7,$B182&lt;'1331'!$I$9),"x","")</f>
        <v/>
      </c>
      <c r="V182" s="102" t="str">
        <f>IF(AND('3411-CT'!$E$9=TH!H182,OR(TH!J182=TH!$V$7,K182=TH!$V$7)),"x","")</f>
        <v/>
      </c>
      <c r="W182" s="102" t="str">
        <f>IF(OR(TH!J182=TH!$W$7,K182=TH!$W$7),"x","")</f>
        <v/>
      </c>
      <c r="X182" s="102" t="str">
        <f t="shared" si="8"/>
        <v>2</v>
      </c>
    </row>
    <row r="183" spans="1:24">
      <c r="A183" s="182" t="str">
        <f>IF(B183&lt;&gt;"",IF(AND(B183&gt;=_TM1,B183&lt;=_TM2,OR(TH!J183="1111",TH!K183="1111")),TH!D183,""),"")</f>
        <v/>
      </c>
      <c r="B183" s="72">
        <f t="shared" si="7"/>
        <v>6</v>
      </c>
      <c r="C183" s="73">
        <v>42179</v>
      </c>
      <c r="D183" s="73" t="s">
        <v>8</v>
      </c>
      <c r="E183" s="73">
        <f t="shared" si="9"/>
        <v>42179</v>
      </c>
      <c r="F183" s="76" t="s">
        <v>23</v>
      </c>
      <c r="G183" s="189"/>
      <c r="H183" s="91"/>
      <c r="I183" s="74">
        <v>5000</v>
      </c>
      <c r="J183" s="75" t="s">
        <v>10</v>
      </c>
      <c r="K183" s="75" t="s">
        <v>35</v>
      </c>
      <c r="L183" s="102" t="str">
        <f>IF(AND('331-CT'!$E$7=TH!H183,OR(J183="331",K183="331")),"x","")</f>
        <v/>
      </c>
      <c r="M183" s="102" t="str">
        <f>IF(AND($B183&gt;='1111'!$N$10,$B183&lt;='1111'!$O$10,OR($J183=$M$7,$K183=$M$7)),"x","")</f>
        <v/>
      </c>
      <c r="N183" s="102" t="str">
        <f>IF(AND($J183=$M$7,$B183&lt;'1111'!$N$10),"x","")</f>
        <v/>
      </c>
      <c r="O183" s="102" t="str">
        <f>IF(AND($K183=$M$7,$B183&lt;'1111'!$N$10),"x","")</f>
        <v/>
      </c>
      <c r="P183" s="102" t="str">
        <f>IF(AND($B183&gt;='1121'!$N$9,$B183&lt;='1121'!$O$9,OR($J183=$P$7,$K183=$P$7)),"x","")</f>
        <v/>
      </c>
      <c r="Q183" s="102" t="str">
        <f>IF(AND($J183=$P$7,$B183&lt;'1121'!$N$9),"x","")</f>
        <v/>
      </c>
      <c r="R183" s="102" t="str">
        <f>IF(AND($K183=$P$7,$B183&lt;'1121'!$N$9),"x","")</f>
        <v>x</v>
      </c>
      <c r="S183" s="102" t="str">
        <f>IF(AND($B183&gt;='1331'!$I$9,$B183&lt;='1331'!$J$9,OR($J183=$S$7,$K183=$S$7)),"x","")</f>
        <v/>
      </c>
      <c r="T183" s="102" t="str">
        <f>IF(AND($J183=$S$7,$B183&lt;'1331'!$I$9),"x","")</f>
        <v>x</v>
      </c>
      <c r="U183" s="102" t="str">
        <f>IF(AND($K183=$S$7,$B183&lt;'1331'!$I$9),"x","")</f>
        <v/>
      </c>
      <c r="V183" s="102" t="str">
        <f>IF(AND('3411-CT'!$E$9=TH!H183,OR(TH!J183=TH!$V$7,K183=TH!$V$7)),"x","")</f>
        <v/>
      </c>
      <c r="W183" s="102" t="str">
        <f>IF(OR(TH!J183=TH!$W$7,K183=TH!$W$7),"x","")</f>
        <v/>
      </c>
      <c r="X183" s="102" t="str">
        <f t="shared" si="8"/>
        <v>2</v>
      </c>
    </row>
    <row r="184" spans="1:24">
      <c r="A184" s="182" t="str">
        <f>IF(B184&lt;&gt;"",IF(AND(B184&gt;=_TM1,B184&lt;=_TM2,OR(TH!J184="1111",TH!K184="1111")),TH!D184,""),"")</f>
        <v/>
      </c>
      <c r="B184" s="72">
        <f t="shared" si="7"/>
        <v>6</v>
      </c>
      <c r="C184" s="73">
        <v>42179</v>
      </c>
      <c r="D184" s="73" t="s">
        <v>12</v>
      </c>
      <c r="E184" s="73">
        <f t="shared" si="9"/>
        <v>42179</v>
      </c>
      <c r="F184" s="76" t="s">
        <v>67</v>
      </c>
      <c r="G184" s="189"/>
      <c r="H184" s="90"/>
      <c r="I184" s="74">
        <v>88048</v>
      </c>
      <c r="J184" s="75" t="s">
        <v>35</v>
      </c>
      <c r="K184" s="75" t="s">
        <v>68</v>
      </c>
      <c r="L184" s="102" t="str">
        <f>IF(AND('331-CT'!$E$7=TH!H184,OR(J184="331",K184="331")),"x","")</f>
        <v/>
      </c>
      <c r="M184" s="102" t="str">
        <f>IF(AND($B184&gt;='1111'!$N$10,$B184&lt;='1111'!$O$10,OR($J184=$M$7,$K184=$M$7)),"x","")</f>
        <v/>
      </c>
      <c r="N184" s="102" t="str">
        <f>IF(AND($J184=$M$7,$B184&lt;'1111'!$N$10),"x","")</f>
        <v/>
      </c>
      <c r="O184" s="102" t="str">
        <f>IF(AND($K184=$M$7,$B184&lt;'1111'!$N$10),"x","")</f>
        <v/>
      </c>
      <c r="P184" s="102" t="str">
        <f>IF(AND($B184&gt;='1121'!$N$9,$B184&lt;='1121'!$O$9,OR($J184=$P$7,$K184=$P$7)),"x","")</f>
        <v/>
      </c>
      <c r="Q184" s="102" t="str">
        <f>IF(AND($J184=$P$7,$B184&lt;'1121'!$N$9),"x","")</f>
        <v>x</v>
      </c>
      <c r="R184" s="102" t="str">
        <f>IF(AND($K184=$P$7,$B184&lt;'1121'!$N$9),"x","")</f>
        <v/>
      </c>
      <c r="S184" s="102" t="str">
        <f>IF(AND($B184&gt;='1331'!$I$9,$B184&lt;='1331'!$J$9,OR($J184=$S$7,$K184=$S$7)),"x","")</f>
        <v/>
      </c>
      <c r="T184" s="102" t="str">
        <f>IF(AND($J184=$S$7,$B184&lt;'1331'!$I$9),"x","")</f>
        <v/>
      </c>
      <c r="U184" s="102" t="str">
        <f>IF(AND($K184=$S$7,$B184&lt;'1331'!$I$9),"x","")</f>
        <v/>
      </c>
      <c r="V184" s="102" t="str">
        <f>IF(AND('3411-CT'!$E$9=TH!H184,OR(TH!J184=TH!$V$7,K184=TH!$V$7)),"x","")</f>
        <v/>
      </c>
      <c r="W184" s="102" t="str">
        <f>IF(OR(TH!J184=TH!$W$7,K184=TH!$W$7),"x","")</f>
        <v/>
      </c>
      <c r="X184" s="102" t="str">
        <f t="shared" si="8"/>
        <v>2</v>
      </c>
    </row>
    <row r="185" spans="1:24">
      <c r="A185" s="182" t="str">
        <f>IF(B185&lt;&gt;"",IF(AND(B185&gt;=_TM1,B185&lt;=_TM2,OR(TH!J185="1111",TH!K185="1111")),TH!D185,""),"")</f>
        <v/>
      </c>
      <c r="B185" s="72">
        <f t="shared" si="7"/>
        <v>6</v>
      </c>
      <c r="C185" s="73">
        <v>42180</v>
      </c>
      <c r="D185" s="73" t="s">
        <v>104</v>
      </c>
      <c r="E185" s="73">
        <f t="shared" si="9"/>
        <v>42180</v>
      </c>
      <c r="F185" s="79" t="s">
        <v>461</v>
      </c>
      <c r="G185" s="189"/>
      <c r="H185" s="90" t="s">
        <v>209</v>
      </c>
      <c r="I185" s="74">
        <v>116000000</v>
      </c>
      <c r="J185" s="75" t="s">
        <v>35</v>
      </c>
      <c r="K185" s="75" t="s">
        <v>142</v>
      </c>
      <c r="L185" s="102" t="str">
        <f>IF(AND('331-CT'!$E$7=TH!H185,OR(J185="331",K185="331")),"x","")</f>
        <v/>
      </c>
      <c r="M185" s="102" t="str">
        <f>IF(AND($B185&gt;='1111'!$N$10,$B185&lt;='1111'!$O$10,OR($J185=$M$7,$K185=$M$7)),"x","")</f>
        <v/>
      </c>
      <c r="N185" s="102" t="str">
        <f>IF(AND($J185=$M$7,$B185&lt;'1111'!$N$10),"x","")</f>
        <v/>
      </c>
      <c r="O185" s="102" t="str">
        <f>IF(AND($K185=$M$7,$B185&lt;'1111'!$N$10),"x","")</f>
        <v>x</v>
      </c>
      <c r="P185" s="102" t="str">
        <f>IF(AND($B185&gt;='1121'!$N$9,$B185&lt;='1121'!$O$9,OR($J185=$P$7,$K185=$P$7)),"x","")</f>
        <v/>
      </c>
      <c r="Q185" s="102" t="str">
        <f>IF(AND($J185=$P$7,$B185&lt;'1121'!$N$9),"x","")</f>
        <v>x</v>
      </c>
      <c r="R185" s="102" t="str">
        <f>IF(AND($K185=$P$7,$B185&lt;'1121'!$N$9),"x","")</f>
        <v/>
      </c>
      <c r="S185" s="102" t="str">
        <f>IF(AND($B185&gt;='1331'!$I$9,$B185&lt;='1331'!$J$9,OR($J185=$S$7,$K185=$S$7)),"x","")</f>
        <v/>
      </c>
      <c r="T185" s="102" t="str">
        <f>IF(AND($J185=$S$7,$B185&lt;'1331'!$I$9),"x","")</f>
        <v/>
      </c>
      <c r="U185" s="102" t="str">
        <f>IF(AND($K185=$S$7,$B185&lt;'1331'!$I$9),"x","")</f>
        <v/>
      </c>
      <c r="V185" s="102" t="str">
        <f>IF(AND('3411-CT'!$E$9=TH!H185,OR(TH!J185=TH!$V$7,K185=TH!$V$7)),"x","")</f>
        <v/>
      </c>
      <c r="W185" s="102" t="str">
        <f>IF(OR(TH!J185=TH!$W$7,K185=TH!$W$7),"x","")</f>
        <v/>
      </c>
      <c r="X185" s="102" t="str">
        <f t="shared" si="8"/>
        <v>2</v>
      </c>
    </row>
    <row r="186" spans="1:24">
      <c r="A186" s="182" t="str">
        <f>IF(B186&lt;&gt;"",IF(AND(B186&gt;=_TM1,B186&lt;=_TM2,OR(TH!J186="1111",TH!K186="1111")),TH!D186,""),"")</f>
        <v/>
      </c>
      <c r="B186" s="72">
        <f t="shared" si="7"/>
        <v>6</v>
      </c>
      <c r="C186" s="73">
        <v>42180</v>
      </c>
      <c r="D186" s="73" t="s">
        <v>50</v>
      </c>
      <c r="E186" s="73">
        <v>42180</v>
      </c>
      <c r="F186" s="76" t="s">
        <v>235</v>
      </c>
      <c r="G186" s="189" t="s">
        <v>234</v>
      </c>
      <c r="H186" s="92" t="s">
        <v>237</v>
      </c>
      <c r="I186" s="74">
        <v>173764636</v>
      </c>
      <c r="J186" s="75" t="s">
        <v>560</v>
      </c>
      <c r="K186" s="75" t="s">
        <v>9</v>
      </c>
      <c r="L186" s="102" t="str">
        <f>IF(AND('331-CT'!$E$7=TH!H186,OR(J186="331",K186="331")),"x","")</f>
        <v/>
      </c>
      <c r="M186" s="102" t="str">
        <f>IF(AND($B186&gt;='1111'!$N$10,$B186&lt;='1111'!$O$10,OR($J186=$M$7,$K186=$M$7)),"x","")</f>
        <v/>
      </c>
      <c r="N186" s="102" t="str">
        <f>IF(AND($J186=$M$7,$B186&lt;'1111'!$N$10),"x","")</f>
        <v/>
      </c>
      <c r="O186" s="102" t="str">
        <f>IF(AND($K186=$M$7,$B186&lt;'1111'!$N$10),"x","")</f>
        <v/>
      </c>
      <c r="P186" s="102" t="str">
        <f>IF(AND($B186&gt;='1121'!$N$9,$B186&lt;='1121'!$O$9,OR($J186=$P$7,$K186=$P$7)),"x","")</f>
        <v/>
      </c>
      <c r="Q186" s="102" t="str">
        <f>IF(AND($J186=$P$7,$B186&lt;'1121'!$N$9),"x","")</f>
        <v/>
      </c>
      <c r="R186" s="102" t="str">
        <f>IF(AND($K186=$P$7,$B186&lt;'1121'!$N$9),"x","")</f>
        <v/>
      </c>
      <c r="S186" s="102" t="str">
        <f>IF(AND($B186&gt;='1331'!$I$9,$B186&lt;='1331'!$J$9,OR($J186=$S$7,$K186=$S$7)),"x","")</f>
        <v/>
      </c>
      <c r="T186" s="102" t="str">
        <f>IF(AND($J186=$S$7,$B186&lt;'1331'!$I$9),"x","")</f>
        <v/>
      </c>
      <c r="U186" s="102" t="str">
        <f>IF(AND($K186=$S$7,$B186&lt;'1331'!$I$9),"x","")</f>
        <v/>
      </c>
      <c r="V186" s="102" t="str">
        <f>IF(AND('3411-CT'!$E$9=TH!H186,OR(TH!J186=TH!$V$7,K186=TH!$V$7)),"x","")</f>
        <v/>
      </c>
      <c r="W186" s="102" t="str">
        <f>IF(OR(TH!J186=TH!$W$7,K186=TH!$W$7),"x","")</f>
        <v/>
      </c>
      <c r="X186" s="102" t="str">
        <f t="shared" si="8"/>
        <v>2</v>
      </c>
    </row>
    <row r="187" spans="1:24">
      <c r="A187" s="182" t="str">
        <f>IF(B187&lt;&gt;"",IF(AND(B187&gt;=_TM1,B187&lt;=_TM2,OR(TH!J187="1111",TH!K187="1111")),TH!D187,""),"")</f>
        <v/>
      </c>
      <c r="B187" s="72">
        <f t="shared" si="7"/>
        <v>6</v>
      </c>
      <c r="C187" s="73">
        <v>42180</v>
      </c>
      <c r="D187" s="73" t="s">
        <v>50</v>
      </c>
      <c r="E187" s="73">
        <v>42180</v>
      </c>
      <c r="F187" s="76" t="s">
        <v>236</v>
      </c>
      <c r="G187" s="189" t="s">
        <v>234</v>
      </c>
      <c r="H187" s="92" t="s">
        <v>237</v>
      </c>
      <c r="I187" s="74">
        <v>17376464</v>
      </c>
      <c r="J187" s="75" t="s">
        <v>10</v>
      </c>
      <c r="K187" s="75" t="s">
        <v>9</v>
      </c>
      <c r="L187" s="102" t="str">
        <f>IF(AND('331-CT'!$E$7=TH!H187,OR(J187="331",K187="331")),"x","")</f>
        <v/>
      </c>
      <c r="M187" s="102" t="str">
        <f>IF(AND($B187&gt;='1111'!$N$10,$B187&lt;='1111'!$O$10,OR($J187=$M$7,$K187=$M$7)),"x","")</f>
        <v/>
      </c>
      <c r="N187" s="102" t="str">
        <f>IF(AND($J187=$M$7,$B187&lt;'1111'!$N$10),"x","")</f>
        <v/>
      </c>
      <c r="O187" s="102" t="str">
        <f>IF(AND($K187=$M$7,$B187&lt;'1111'!$N$10),"x","")</f>
        <v/>
      </c>
      <c r="P187" s="102" t="str">
        <f>IF(AND($B187&gt;='1121'!$N$9,$B187&lt;='1121'!$O$9,OR($J187=$P$7,$K187=$P$7)),"x","")</f>
        <v/>
      </c>
      <c r="Q187" s="102" t="str">
        <f>IF(AND($J187=$P$7,$B187&lt;'1121'!$N$9),"x","")</f>
        <v/>
      </c>
      <c r="R187" s="102" t="str">
        <f>IF(AND($K187=$P$7,$B187&lt;'1121'!$N$9),"x","")</f>
        <v/>
      </c>
      <c r="S187" s="102" t="str">
        <f>IF(AND($B187&gt;='1331'!$I$9,$B187&lt;='1331'!$J$9,OR($J187=$S$7,$K187=$S$7)),"x","")</f>
        <v/>
      </c>
      <c r="T187" s="102" t="str">
        <f>IF(AND($J187=$S$7,$B187&lt;'1331'!$I$9),"x","")</f>
        <v>x</v>
      </c>
      <c r="U187" s="102" t="str">
        <f>IF(AND($K187=$S$7,$B187&lt;'1331'!$I$9),"x","")</f>
        <v/>
      </c>
      <c r="V187" s="102" t="str">
        <f>IF(AND('3411-CT'!$E$9=TH!H187,OR(TH!J187=TH!$V$7,K187=TH!$V$7)),"x","")</f>
        <v/>
      </c>
      <c r="W187" s="102" t="str">
        <f>IF(OR(TH!J187=TH!$W$7,K187=TH!$W$7),"x","")</f>
        <v/>
      </c>
      <c r="X187" s="102" t="str">
        <f t="shared" si="8"/>
        <v>2</v>
      </c>
    </row>
    <row r="188" spans="1:24">
      <c r="A188" s="182" t="str">
        <f>IF(B188&lt;&gt;"",IF(AND(B188&gt;=_TM1,B188&lt;=_TM2,OR(TH!J188="1111",TH!K188="1111")),TH!D188,""),"")</f>
        <v/>
      </c>
      <c r="B188" s="72">
        <f t="shared" si="7"/>
        <v>6</v>
      </c>
      <c r="C188" s="73">
        <v>42180</v>
      </c>
      <c r="D188" s="73" t="s">
        <v>50</v>
      </c>
      <c r="E188" s="73">
        <v>42180</v>
      </c>
      <c r="F188" s="76" t="s">
        <v>232</v>
      </c>
      <c r="G188" s="189" t="s">
        <v>231</v>
      </c>
      <c r="H188" s="92" t="s">
        <v>237</v>
      </c>
      <c r="I188" s="74">
        <v>46033273</v>
      </c>
      <c r="J188" s="75" t="s">
        <v>560</v>
      </c>
      <c r="K188" s="75" t="s">
        <v>9</v>
      </c>
      <c r="L188" s="102" t="str">
        <f>IF(AND('331-CT'!$E$7=TH!H188,OR(J188="331",K188="331")),"x","")</f>
        <v/>
      </c>
      <c r="M188" s="102" t="str">
        <f>IF(AND($B188&gt;='1111'!$N$10,$B188&lt;='1111'!$O$10,OR($J188=$M$7,$K188=$M$7)),"x","")</f>
        <v/>
      </c>
      <c r="N188" s="102" t="str">
        <f>IF(AND($J188=$M$7,$B188&lt;'1111'!$N$10),"x","")</f>
        <v/>
      </c>
      <c r="O188" s="102" t="str">
        <f>IF(AND($K188=$M$7,$B188&lt;'1111'!$N$10),"x","")</f>
        <v/>
      </c>
      <c r="P188" s="102" t="str">
        <f>IF(AND($B188&gt;='1121'!$N$9,$B188&lt;='1121'!$O$9,OR($J188=$P$7,$K188=$P$7)),"x","")</f>
        <v/>
      </c>
      <c r="Q188" s="102" t="str">
        <f>IF(AND($J188=$P$7,$B188&lt;'1121'!$N$9),"x","")</f>
        <v/>
      </c>
      <c r="R188" s="102" t="str">
        <f>IF(AND($K188=$P$7,$B188&lt;'1121'!$N$9),"x","")</f>
        <v/>
      </c>
      <c r="S188" s="102" t="str">
        <f>IF(AND($B188&gt;='1331'!$I$9,$B188&lt;='1331'!$J$9,OR($J188=$S$7,$K188=$S$7)),"x","")</f>
        <v/>
      </c>
      <c r="T188" s="102" t="str">
        <f>IF(AND($J188=$S$7,$B188&lt;'1331'!$I$9),"x","")</f>
        <v/>
      </c>
      <c r="U188" s="102" t="str">
        <f>IF(AND($K188=$S$7,$B188&lt;'1331'!$I$9),"x","")</f>
        <v/>
      </c>
      <c r="V188" s="102" t="str">
        <f>IF(AND('3411-CT'!$E$9=TH!H188,OR(TH!J188=TH!$V$7,K188=TH!$V$7)),"x","")</f>
        <v/>
      </c>
      <c r="W188" s="102" t="str">
        <f>IF(OR(TH!J188=TH!$W$7,K188=TH!$W$7),"x","")</f>
        <v/>
      </c>
      <c r="X188" s="102" t="str">
        <f t="shared" si="8"/>
        <v>2</v>
      </c>
    </row>
    <row r="189" spans="1:24">
      <c r="A189" s="182" t="str">
        <f>IF(B189&lt;&gt;"",IF(AND(B189&gt;=_TM1,B189&lt;=_TM2,OR(TH!J189="1111",TH!K189="1111")),TH!D189,""),"")</f>
        <v/>
      </c>
      <c r="B189" s="72">
        <f t="shared" si="7"/>
        <v>6</v>
      </c>
      <c r="C189" s="73">
        <v>42180</v>
      </c>
      <c r="D189" s="73" t="s">
        <v>50</v>
      </c>
      <c r="E189" s="73">
        <v>42180</v>
      </c>
      <c r="F189" s="76" t="s">
        <v>233</v>
      </c>
      <c r="G189" s="189" t="s">
        <v>231</v>
      </c>
      <c r="H189" s="92" t="s">
        <v>237</v>
      </c>
      <c r="I189" s="74">
        <v>4603327</v>
      </c>
      <c r="J189" s="75" t="s">
        <v>10</v>
      </c>
      <c r="K189" s="75" t="s">
        <v>9</v>
      </c>
      <c r="L189" s="102" t="str">
        <f>IF(AND('331-CT'!$E$7=TH!H189,OR(J189="331",K189="331")),"x","")</f>
        <v/>
      </c>
      <c r="M189" s="102" t="str">
        <f>IF(AND($B189&gt;='1111'!$N$10,$B189&lt;='1111'!$O$10,OR($J189=$M$7,$K189=$M$7)),"x","")</f>
        <v/>
      </c>
      <c r="N189" s="102" t="str">
        <f>IF(AND($J189=$M$7,$B189&lt;'1111'!$N$10),"x","")</f>
        <v/>
      </c>
      <c r="O189" s="102" t="str">
        <f>IF(AND($K189=$M$7,$B189&lt;'1111'!$N$10),"x","")</f>
        <v/>
      </c>
      <c r="P189" s="102" t="str">
        <f>IF(AND($B189&gt;='1121'!$N$9,$B189&lt;='1121'!$O$9,OR($J189=$P$7,$K189=$P$7)),"x","")</f>
        <v/>
      </c>
      <c r="Q189" s="102" t="str">
        <f>IF(AND($J189=$P$7,$B189&lt;'1121'!$N$9),"x","")</f>
        <v/>
      </c>
      <c r="R189" s="102" t="str">
        <f>IF(AND($K189=$P$7,$B189&lt;'1121'!$N$9),"x","")</f>
        <v/>
      </c>
      <c r="S189" s="102" t="str">
        <f>IF(AND($B189&gt;='1331'!$I$9,$B189&lt;='1331'!$J$9,OR($J189=$S$7,$K189=$S$7)),"x","")</f>
        <v/>
      </c>
      <c r="T189" s="102" t="str">
        <f>IF(AND($J189=$S$7,$B189&lt;'1331'!$I$9),"x","")</f>
        <v>x</v>
      </c>
      <c r="U189" s="102" t="str">
        <f>IF(AND($K189=$S$7,$B189&lt;'1331'!$I$9),"x","")</f>
        <v/>
      </c>
      <c r="V189" s="102" t="str">
        <f>IF(AND('3411-CT'!$E$9=TH!H189,OR(TH!J189=TH!$V$7,K189=TH!$V$7)),"x","")</f>
        <v/>
      </c>
      <c r="W189" s="102" t="str">
        <f>IF(OR(TH!J189=TH!$W$7,K189=TH!$W$7),"x","")</f>
        <v/>
      </c>
      <c r="X189" s="102" t="str">
        <f t="shared" si="8"/>
        <v>2</v>
      </c>
    </row>
    <row r="190" spans="1:24">
      <c r="A190" s="182" t="str">
        <f>IF(B190&lt;&gt;"",IF(AND(B190&gt;=_TM1,B190&lt;=_TM2,OR(TH!J190="1111",TH!K190="1111")),TH!D190,""),"")</f>
        <v/>
      </c>
      <c r="B190" s="72">
        <f t="shared" si="7"/>
        <v>6</v>
      </c>
      <c r="C190" s="73">
        <v>42180</v>
      </c>
      <c r="D190" s="73" t="s">
        <v>50</v>
      </c>
      <c r="E190" s="73">
        <f t="shared" ref="E190:E208" si="10">C190</f>
        <v>42180</v>
      </c>
      <c r="F190" s="76" t="s">
        <v>228</v>
      </c>
      <c r="G190" s="189" t="s">
        <v>230</v>
      </c>
      <c r="H190" s="92" t="s">
        <v>237</v>
      </c>
      <c r="I190" s="74">
        <v>12290909</v>
      </c>
      <c r="J190" s="104" t="s">
        <v>560</v>
      </c>
      <c r="K190" s="104" t="s">
        <v>9</v>
      </c>
      <c r="L190" s="102" t="str">
        <f>IF(AND('331-CT'!$E$7=TH!H190,OR(J190="331",K190="331")),"x","")</f>
        <v/>
      </c>
      <c r="M190" s="102" t="str">
        <f>IF(AND($B190&gt;='1111'!$N$10,$B190&lt;='1111'!$O$10,OR($J190=$M$7,$K190=$M$7)),"x","")</f>
        <v/>
      </c>
      <c r="N190" s="102" t="str">
        <f>IF(AND($J190=$M$7,$B190&lt;'1111'!$N$10),"x","")</f>
        <v/>
      </c>
      <c r="O190" s="102" t="str">
        <f>IF(AND($K190=$M$7,$B190&lt;'1111'!$N$10),"x","")</f>
        <v/>
      </c>
      <c r="P190" s="102" t="str">
        <f>IF(AND($B190&gt;='1121'!$N$9,$B190&lt;='1121'!$O$9,OR($J190=$P$7,$K190=$P$7)),"x","")</f>
        <v/>
      </c>
      <c r="Q190" s="102" t="str">
        <f>IF(AND($J190=$P$7,$B190&lt;'1121'!$N$9),"x","")</f>
        <v/>
      </c>
      <c r="R190" s="102" t="str">
        <f>IF(AND($K190=$P$7,$B190&lt;'1121'!$N$9),"x","")</f>
        <v/>
      </c>
      <c r="S190" s="102" t="str">
        <f>IF(AND($B190&gt;='1331'!$I$9,$B190&lt;='1331'!$J$9,OR($J190=$S$7,$K190=$S$7)),"x","")</f>
        <v/>
      </c>
      <c r="T190" s="102" t="str">
        <f>IF(AND($J190=$S$7,$B190&lt;'1331'!$I$9),"x","")</f>
        <v/>
      </c>
      <c r="U190" s="102" t="str">
        <f>IF(AND($K190=$S$7,$B190&lt;'1331'!$I$9),"x","")</f>
        <v/>
      </c>
      <c r="V190" s="102" t="str">
        <f>IF(AND('3411-CT'!$E$9=TH!H190,OR(TH!J190=TH!$V$7,K190=TH!$V$7)),"x","")</f>
        <v/>
      </c>
      <c r="W190" s="102" t="str">
        <f>IF(OR(TH!J190=TH!$W$7,K190=TH!$W$7),"x","")</f>
        <v/>
      </c>
      <c r="X190" s="102" t="str">
        <f t="shared" si="8"/>
        <v>2</v>
      </c>
    </row>
    <row r="191" spans="1:24">
      <c r="A191" s="182" t="str">
        <f>IF(B191&lt;&gt;"",IF(AND(B191&gt;=_TM1,B191&lt;=_TM2,OR(TH!J191="1111",TH!K191="1111")),TH!D191,""),"")</f>
        <v/>
      </c>
      <c r="B191" s="72">
        <f t="shared" si="7"/>
        <v>6</v>
      </c>
      <c r="C191" s="73">
        <v>42180</v>
      </c>
      <c r="D191" s="73" t="s">
        <v>50</v>
      </c>
      <c r="E191" s="73">
        <f t="shared" si="10"/>
        <v>42180</v>
      </c>
      <c r="F191" s="76" t="s">
        <v>229</v>
      </c>
      <c r="G191" s="189" t="s">
        <v>230</v>
      </c>
      <c r="H191" s="92" t="s">
        <v>237</v>
      </c>
      <c r="I191" s="74">
        <v>1229091</v>
      </c>
      <c r="J191" s="104" t="s">
        <v>10</v>
      </c>
      <c r="K191" s="104" t="s">
        <v>9</v>
      </c>
      <c r="L191" s="102" t="str">
        <f>IF(AND('331-CT'!$E$7=TH!H191,OR(J191="331",K191="331")),"x","")</f>
        <v/>
      </c>
      <c r="M191" s="102" t="str">
        <f>IF(AND($B191&gt;='1111'!$N$10,$B191&lt;='1111'!$O$10,OR($J191=$M$7,$K191=$M$7)),"x","")</f>
        <v/>
      </c>
      <c r="N191" s="102" t="str">
        <f>IF(AND($J191=$M$7,$B191&lt;'1111'!$N$10),"x","")</f>
        <v/>
      </c>
      <c r="O191" s="102" t="str">
        <f>IF(AND($K191=$M$7,$B191&lt;'1111'!$N$10),"x","")</f>
        <v/>
      </c>
      <c r="P191" s="102" t="str">
        <f>IF(AND($B191&gt;='1121'!$N$9,$B191&lt;='1121'!$O$9,OR($J191=$P$7,$K191=$P$7)),"x","")</f>
        <v/>
      </c>
      <c r="Q191" s="102" t="str">
        <f>IF(AND($J191=$P$7,$B191&lt;'1121'!$N$9),"x","")</f>
        <v/>
      </c>
      <c r="R191" s="102" t="str">
        <f>IF(AND($K191=$P$7,$B191&lt;'1121'!$N$9),"x","")</f>
        <v/>
      </c>
      <c r="S191" s="102" t="str">
        <f>IF(AND($B191&gt;='1331'!$I$9,$B191&lt;='1331'!$J$9,OR($J191=$S$7,$K191=$S$7)),"x","")</f>
        <v/>
      </c>
      <c r="T191" s="102" t="str">
        <f>IF(AND($J191=$S$7,$B191&lt;'1331'!$I$9),"x","")</f>
        <v>x</v>
      </c>
      <c r="U191" s="102" t="str">
        <f>IF(AND($K191=$S$7,$B191&lt;'1331'!$I$9),"x","")</f>
        <v/>
      </c>
      <c r="V191" s="102" t="str">
        <f>IF(AND('3411-CT'!$E$9=TH!H191,OR(TH!J191=TH!$V$7,K191=TH!$V$7)),"x","")</f>
        <v/>
      </c>
      <c r="W191" s="102" t="str">
        <f>IF(OR(TH!J191=TH!$W$7,K191=TH!$W$7),"x","")</f>
        <v/>
      </c>
      <c r="X191" s="102" t="str">
        <f t="shared" si="8"/>
        <v>2</v>
      </c>
    </row>
    <row r="192" spans="1:24">
      <c r="A192" s="182" t="str">
        <f>IF(B192&lt;&gt;"",IF(AND(B192&gt;=_TM1,B192&lt;=_TM2,OR(TH!J192="1111",TH!K192="1111")),TH!D192,""),"")</f>
        <v/>
      </c>
      <c r="B192" s="72">
        <f t="shared" si="7"/>
        <v>6</v>
      </c>
      <c r="C192" s="73">
        <v>42181</v>
      </c>
      <c r="D192" s="73" t="s">
        <v>8</v>
      </c>
      <c r="E192" s="73">
        <f t="shared" si="10"/>
        <v>42181</v>
      </c>
      <c r="F192" s="76" t="s">
        <v>78</v>
      </c>
      <c r="G192" s="189"/>
      <c r="H192" s="90" t="s">
        <v>250</v>
      </c>
      <c r="I192" s="74">
        <v>8203223</v>
      </c>
      <c r="J192" s="75" t="s">
        <v>179</v>
      </c>
      <c r="K192" s="75" t="s">
        <v>35</v>
      </c>
      <c r="L192" s="102" t="str">
        <f>IF(AND('331-CT'!$E$7=TH!H192,OR(J192="331",K192="331")),"x","")</f>
        <v/>
      </c>
      <c r="M192" s="102" t="str">
        <f>IF(AND($B192&gt;='1111'!$N$10,$B192&lt;='1111'!$O$10,OR($J192=$M$7,$K192=$M$7)),"x","")</f>
        <v/>
      </c>
      <c r="N192" s="102" t="str">
        <f>IF(AND($J192=$M$7,$B192&lt;'1111'!$N$10),"x","")</f>
        <v/>
      </c>
      <c r="O192" s="102" t="str">
        <f>IF(AND($K192=$M$7,$B192&lt;'1111'!$N$10),"x","")</f>
        <v/>
      </c>
      <c r="P192" s="102" t="str">
        <f>IF(AND($B192&gt;='1121'!$N$9,$B192&lt;='1121'!$O$9,OR($J192=$P$7,$K192=$P$7)),"x","")</f>
        <v/>
      </c>
      <c r="Q192" s="102" t="str">
        <f>IF(AND($J192=$P$7,$B192&lt;'1121'!$N$9),"x","")</f>
        <v/>
      </c>
      <c r="R192" s="102" t="str">
        <f>IF(AND($K192=$P$7,$B192&lt;'1121'!$N$9),"x","")</f>
        <v>x</v>
      </c>
      <c r="S192" s="102" t="str">
        <f>IF(AND($B192&gt;='1331'!$I$9,$B192&lt;='1331'!$J$9,OR($J192=$S$7,$K192=$S$7)),"x","")</f>
        <v/>
      </c>
      <c r="T192" s="102" t="str">
        <f>IF(AND($J192=$S$7,$B192&lt;'1331'!$I$9),"x","")</f>
        <v/>
      </c>
      <c r="U192" s="102" t="str">
        <f>IF(AND($K192=$S$7,$B192&lt;'1331'!$I$9),"x","")</f>
        <v/>
      </c>
      <c r="V192" s="102" t="str">
        <f>IF(AND('3411-CT'!$E$9=TH!H192,OR(TH!J192=TH!$V$7,K192=TH!$V$7)),"x","")</f>
        <v/>
      </c>
      <c r="W192" s="102" t="str">
        <f>IF(OR(TH!J192=TH!$W$7,K192=TH!$W$7),"x","")</f>
        <v/>
      </c>
      <c r="X192" s="102" t="str">
        <f t="shared" si="8"/>
        <v>2</v>
      </c>
    </row>
    <row r="193" spans="1:24">
      <c r="A193" s="182" t="str">
        <f>IF(B193&lt;&gt;"",IF(AND(B193&gt;=_TM1,B193&lt;=_TM2,OR(TH!J193="1111",TH!K193="1111")),TH!D193,""),"")</f>
        <v/>
      </c>
      <c r="B193" s="72">
        <f t="shared" si="7"/>
        <v>6</v>
      </c>
      <c r="C193" s="73">
        <v>42181</v>
      </c>
      <c r="D193" s="73" t="s">
        <v>8</v>
      </c>
      <c r="E193" s="73">
        <f t="shared" si="10"/>
        <v>42181</v>
      </c>
      <c r="F193" s="76" t="s">
        <v>86</v>
      </c>
      <c r="G193" s="189"/>
      <c r="H193" s="90" t="s">
        <v>251</v>
      </c>
      <c r="I193" s="74">
        <v>16406445</v>
      </c>
      <c r="J193" s="75" t="s">
        <v>179</v>
      </c>
      <c r="K193" s="75" t="s">
        <v>35</v>
      </c>
      <c r="L193" s="102" t="str">
        <f>IF(AND('331-CT'!$E$7=TH!H193,OR(J193="331",K193="331")),"x","")</f>
        <v/>
      </c>
      <c r="M193" s="102" t="str">
        <f>IF(AND($B193&gt;='1111'!$N$10,$B193&lt;='1111'!$O$10,OR($J193=$M$7,$K193=$M$7)),"x","")</f>
        <v/>
      </c>
      <c r="N193" s="102" t="str">
        <f>IF(AND($J193=$M$7,$B193&lt;'1111'!$N$10),"x","")</f>
        <v/>
      </c>
      <c r="O193" s="102" t="str">
        <f>IF(AND($K193=$M$7,$B193&lt;'1111'!$N$10),"x","")</f>
        <v/>
      </c>
      <c r="P193" s="102" t="str">
        <f>IF(AND($B193&gt;='1121'!$N$9,$B193&lt;='1121'!$O$9,OR($J193=$P$7,$K193=$P$7)),"x","")</f>
        <v/>
      </c>
      <c r="Q193" s="102" t="str">
        <f>IF(AND($J193=$P$7,$B193&lt;'1121'!$N$9),"x","")</f>
        <v/>
      </c>
      <c r="R193" s="102" t="str">
        <f>IF(AND($K193=$P$7,$B193&lt;'1121'!$N$9),"x","")</f>
        <v>x</v>
      </c>
      <c r="S193" s="102" t="str">
        <f>IF(AND($B193&gt;='1331'!$I$9,$B193&lt;='1331'!$J$9,OR($J193=$S$7,$K193=$S$7)),"x","")</f>
        <v/>
      </c>
      <c r="T193" s="102" t="str">
        <f>IF(AND($J193=$S$7,$B193&lt;'1331'!$I$9),"x","")</f>
        <v/>
      </c>
      <c r="U193" s="102" t="str">
        <f>IF(AND($K193=$S$7,$B193&lt;'1331'!$I$9),"x","")</f>
        <v/>
      </c>
      <c r="V193" s="102" t="str">
        <f>IF(AND('3411-CT'!$E$9=TH!H193,OR(TH!J193=TH!$V$7,K193=TH!$V$7)),"x","")</f>
        <v/>
      </c>
      <c r="W193" s="102" t="str">
        <f>IF(OR(TH!J193=TH!$W$7,K193=TH!$W$7),"x","")</f>
        <v/>
      </c>
      <c r="X193" s="102" t="str">
        <f t="shared" si="8"/>
        <v>2</v>
      </c>
    </row>
    <row r="194" spans="1:24">
      <c r="A194" s="182" t="str">
        <f>IF(B194&lt;&gt;"",IF(AND(B194&gt;=_TM1,B194&lt;=_TM2,OR(TH!J194="1111",TH!K194="1111")),TH!D194,""),"")</f>
        <v/>
      </c>
      <c r="B194" s="72">
        <f t="shared" si="7"/>
        <v>6</v>
      </c>
      <c r="C194" s="73">
        <v>42181</v>
      </c>
      <c r="D194" s="73" t="s">
        <v>8</v>
      </c>
      <c r="E194" s="73">
        <f t="shared" si="10"/>
        <v>42181</v>
      </c>
      <c r="F194" s="76" t="s">
        <v>87</v>
      </c>
      <c r="G194" s="189"/>
      <c r="H194" s="90" t="s">
        <v>253</v>
      </c>
      <c r="I194" s="74">
        <v>13125156</v>
      </c>
      <c r="J194" s="75" t="s">
        <v>179</v>
      </c>
      <c r="K194" s="75" t="s">
        <v>35</v>
      </c>
      <c r="L194" s="102" t="str">
        <f>IF(AND('331-CT'!$E$7=TH!H194,OR(J194="331",K194="331")),"x","")</f>
        <v/>
      </c>
      <c r="M194" s="102" t="str">
        <f>IF(AND($B194&gt;='1111'!$N$10,$B194&lt;='1111'!$O$10,OR($J194=$M$7,$K194=$M$7)),"x","")</f>
        <v/>
      </c>
      <c r="N194" s="102" t="str">
        <f>IF(AND($J194=$M$7,$B194&lt;'1111'!$N$10),"x","")</f>
        <v/>
      </c>
      <c r="O194" s="102" t="str">
        <f>IF(AND($K194=$M$7,$B194&lt;'1111'!$N$10),"x","")</f>
        <v/>
      </c>
      <c r="P194" s="102" t="str">
        <f>IF(AND($B194&gt;='1121'!$N$9,$B194&lt;='1121'!$O$9,OR($J194=$P$7,$K194=$P$7)),"x","")</f>
        <v/>
      </c>
      <c r="Q194" s="102" t="str">
        <f>IF(AND($J194=$P$7,$B194&lt;'1121'!$N$9),"x","")</f>
        <v/>
      </c>
      <c r="R194" s="102" t="str">
        <f>IF(AND($K194=$P$7,$B194&lt;'1121'!$N$9),"x","")</f>
        <v>x</v>
      </c>
      <c r="S194" s="102" t="str">
        <f>IF(AND($B194&gt;='1331'!$I$9,$B194&lt;='1331'!$J$9,OR($J194=$S$7,$K194=$S$7)),"x","")</f>
        <v/>
      </c>
      <c r="T194" s="102" t="str">
        <f>IF(AND($J194=$S$7,$B194&lt;'1331'!$I$9),"x","")</f>
        <v/>
      </c>
      <c r="U194" s="102" t="str">
        <f>IF(AND($K194=$S$7,$B194&lt;'1331'!$I$9),"x","")</f>
        <v/>
      </c>
      <c r="V194" s="102" t="str">
        <f>IF(AND('3411-CT'!$E$9=TH!H194,OR(TH!J194=TH!$V$7,K194=TH!$V$7)),"x","")</f>
        <v/>
      </c>
      <c r="W194" s="102" t="str">
        <f>IF(OR(TH!J194=TH!$W$7,K194=TH!$W$7),"x","")</f>
        <v/>
      </c>
      <c r="X194" s="102" t="str">
        <f t="shared" si="8"/>
        <v>2</v>
      </c>
    </row>
    <row r="195" spans="1:24">
      <c r="A195" s="182" t="str">
        <f>IF(B195&lt;&gt;"",IF(AND(B195&gt;=_TM1,B195&lt;=_TM2,OR(TH!J195="1111",TH!K195="1111")),TH!D195,""),"")</f>
        <v/>
      </c>
      <c r="B195" s="72">
        <f t="shared" si="7"/>
        <v>6</v>
      </c>
      <c r="C195" s="73">
        <v>42181</v>
      </c>
      <c r="D195" s="73" t="s">
        <v>8</v>
      </c>
      <c r="E195" s="73">
        <f t="shared" si="10"/>
        <v>42181</v>
      </c>
      <c r="F195" s="76" t="s">
        <v>88</v>
      </c>
      <c r="G195" s="189"/>
      <c r="H195" s="90" t="s">
        <v>252</v>
      </c>
      <c r="I195" s="74">
        <v>12304833</v>
      </c>
      <c r="J195" s="75" t="s">
        <v>179</v>
      </c>
      <c r="K195" s="75" t="s">
        <v>35</v>
      </c>
      <c r="L195" s="102" t="str">
        <f>IF(AND('331-CT'!$E$7=TH!H195,OR(J195="331",K195="331")),"x","")</f>
        <v/>
      </c>
      <c r="M195" s="102" t="str">
        <f>IF(AND($B195&gt;='1111'!$N$10,$B195&lt;='1111'!$O$10,OR($J195=$M$7,$K195=$M$7)),"x","")</f>
        <v/>
      </c>
      <c r="N195" s="102" t="str">
        <f>IF(AND($J195=$M$7,$B195&lt;'1111'!$N$10),"x","")</f>
        <v/>
      </c>
      <c r="O195" s="102" t="str">
        <f>IF(AND($K195=$M$7,$B195&lt;'1111'!$N$10),"x","")</f>
        <v/>
      </c>
      <c r="P195" s="102" t="str">
        <f>IF(AND($B195&gt;='1121'!$N$9,$B195&lt;='1121'!$O$9,OR($J195=$P$7,$K195=$P$7)),"x","")</f>
        <v/>
      </c>
      <c r="Q195" s="102" t="str">
        <f>IF(AND($J195=$P$7,$B195&lt;'1121'!$N$9),"x","")</f>
        <v/>
      </c>
      <c r="R195" s="102" t="str">
        <f>IF(AND($K195=$P$7,$B195&lt;'1121'!$N$9),"x","")</f>
        <v>x</v>
      </c>
      <c r="S195" s="102" t="str">
        <f>IF(AND($B195&gt;='1331'!$I$9,$B195&lt;='1331'!$J$9,OR($J195=$S$7,$K195=$S$7)),"x","")</f>
        <v/>
      </c>
      <c r="T195" s="102" t="str">
        <f>IF(AND($J195=$S$7,$B195&lt;'1331'!$I$9),"x","")</f>
        <v/>
      </c>
      <c r="U195" s="102" t="str">
        <f>IF(AND($K195=$S$7,$B195&lt;'1331'!$I$9),"x","")</f>
        <v/>
      </c>
      <c r="V195" s="102" t="str">
        <f>IF(AND('3411-CT'!$E$9=TH!H195,OR(TH!J195=TH!$V$7,K195=TH!$V$7)),"x","")</f>
        <v/>
      </c>
      <c r="W195" s="102" t="str">
        <f>IF(OR(TH!J195=TH!$W$7,K195=TH!$W$7),"x","")</f>
        <v/>
      </c>
      <c r="X195" s="102" t="str">
        <f t="shared" si="8"/>
        <v>2</v>
      </c>
    </row>
    <row r="196" spans="1:24">
      <c r="A196" s="182" t="str">
        <f>IF(B196&lt;&gt;"",IF(AND(B196&gt;=_TM1,B196&lt;=_TM2,OR(TH!J196="1111",TH!K196="1111")),TH!D196,""),"")</f>
        <v/>
      </c>
      <c r="B196" s="72">
        <f t="shared" si="7"/>
        <v>6</v>
      </c>
      <c r="C196" s="73">
        <v>42181</v>
      </c>
      <c r="D196" s="73" t="s">
        <v>8</v>
      </c>
      <c r="E196" s="73">
        <f t="shared" si="10"/>
        <v>42181</v>
      </c>
      <c r="F196" s="76" t="s">
        <v>89</v>
      </c>
      <c r="G196" s="189"/>
      <c r="H196" s="90" t="s">
        <v>254</v>
      </c>
      <c r="I196" s="74">
        <v>8203223</v>
      </c>
      <c r="J196" s="75" t="s">
        <v>179</v>
      </c>
      <c r="K196" s="75" t="s">
        <v>35</v>
      </c>
      <c r="L196" s="102" t="str">
        <f>IF(AND('331-CT'!$E$7=TH!H196,OR(J196="331",K196="331")),"x","")</f>
        <v/>
      </c>
      <c r="M196" s="102" t="str">
        <f>IF(AND($B196&gt;='1111'!$N$10,$B196&lt;='1111'!$O$10,OR($J196=$M$7,$K196=$M$7)),"x","")</f>
        <v/>
      </c>
      <c r="N196" s="102" t="str">
        <f>IF(AND($J196=$M$7,$B196&lt;'1111'!$N$10),"x","")</f>
        <v/>
      </c>
      <c r="O196" s="102" t="str">
        <f>IF(AND($K196=$M$7,$B196&lt;'1111'!$N$10),"x","")</f>
        <v/>
      </c>
      <c r="P196" s="102" t="str">
        <f>IF(AND($B196&gt;='1121'!$N$9,$B196&lt;='1121'!$O$9,OR($J196=$P$7,$K196=$P$7)),"x","")</f>
        <v/>
      </c>
      <c r="Q196" s="102" t="str">
        <f>IF(AND($J196=$P$7,$B196&lt;'1121'!$N$9),"x","")</f>
        <v/>
      </c>
      <c r="R196" s="102" t="str">
        <f>IF(AND($K196=$P$7,$B196&lt;'1121'!$N$9),"x","")</f>
        <v>x</v>
      </c>
      <c r="S196" s="102" t="str">
        <f>IF(AND($B196&gt;='1331'!$I$9,$B196&lt;='1331'!$J$9,OR($J196=$S$7,$K196=$S$7)),"x","")</f>
        <v/>
      </c>
      <c r="T196" s="102" t="str">
        <f>IF(AND($J196=$S$7,$B196&lt;'1331'!$I$9),"x","")</f>
        <v/>
      </c>
      <c r="U196" s="102" t="str">
        <f>IF(AND($K196=$S$7,$B196&lt;'1331'!$I$9),"x","")</f>
        <v/>
      </c>
      <c r="V196" s="102" t="str">
        <f>IF(AND('3411-CT'!$E$9=TH!H196,OR(TH!J196=TH!$V$7,K196=TH!$V$7)),"x","")</f>
        <v/>
      </c>
      <c r="W196" s="102" t="str">
        <f>IF(OR(TH!J196=TH!$W$7,K196=TH!$W$7),"x","")</f>
        <v/>
      </c>
      <c r="X196" s="102" t="str">
        <f t="shared" si="8"/>
        <v>2</v>
      </c>
    </row>
    <row r="197" spans="1:24">
      <c r="A197" s="182" t="str">
        <f>IF(B197&lt;&gt;"",IF(AND(B197&gt;=_TM1,B197&lt;=_TM2,OR(TH!J197="1111",TH!K197="1111")),TH!D197,""),"")</f>
        <v/>
      </c>
      <c r="B197" s="72">
        <f t="shared" si="7"/>
        <v>6</v>
      </c>
      <c r="C197" s="73">
        <v>42181</v>
      </c>
      <c r="D197" s="73" t="s">
        <v>8</v>
      </c>
      <c r="E197" s="73">
        <f t="shared" si="10"/>
        <v>42181</v>
      </c>
      <c r="F197" s="76" t="s">
        <v>91</v>
      </c>
      <c r="G197" s="189"/>
      <c r="H197" s="91" t="s">
        <v>255</v>
      </c>
      <c r="I197" s="74">
        <v>12304833</v>
      </c>
      <c r="J197" s="75" t="s">
        <v>179</v>
      </c>
      <c r="K197" s="75" t="s">
        <v>35</v>
      </c>
      <c r="L197" s="102" t="str">
        <f>IF(AND('331-CT'!$E$7=TH!H197,OR(J197="331",K197="331")),"x","")</f>
        <v/>
      </c>
      <c r="M197" s="102" t="str">
        <f>IF(AND($B197&gt;='1111'!$N$10,$B197&lt;='1111'!$O$10,OR($J197=$M$7,$K197=$M$7)),"x","")</f>
        <v/>
      </c>
      <c r="N197" s="102" t="str">
        <f>IF(AND($J197=$M$7,$B197&lt;'1111'!$N$10),"x","")</f>
        <v/>
      </c>
      <c r="O197" s="102" t="str">
        <f>IF(AND($K197=$M$7,$B197&lt;'1111'!$N$10),"x","")</f>
        <v/>
      </c>
      <c r="P197" s="102" t="str">
        <f>IF(AND($B197&gt;='1121'!$N$9,$B197&lt;='1121'!$O$9,OR($J197=$P$7,$K197=$P$7)),"x","")</f>
        <v/>
      </c>
      <c r="Q197" s="102" t="str">
        <f>IF(AND($J197=$P$7,$B197&lt;'1121'!$N$9),"x","")</f>
        <v/>
      </c>
      <c r="R197" s="102" t="str">
        <f>IF(AND($K197=$P$7,$B197&lt;'1121'!$N$9),"x","")</f>
        <v>x</v>
      </c>
      <c r="S197" s="102" t="str">
        <f>IF(AND($B197&gt;='1331'!$I$9,$B197&lt;='1331'!$J$9,OR($J197=$S$7,$K197=$S$7)),"x","")</f>
        <v/>
      </c>
      <c r="T197" s="102" t="str">
        <f>IF(AND($J197=$S$7,$B197&lt;'1331'!$I$9),"x","")</f>
        <v/>
      </c>
      <c r="U197" s="102" t="str">
        <f>IF(AND($K197=$S$7,$B197&lt;'1331'!$I$9),"x","")</f>
        <v/>
      </c>
      <c r="V197" s="102" t="str">
        <f>IF(AND('3411-CT'!$E$9=TH!H197,OR(TH!J197=TH!$V$7,K197=TH!$V$7)),"x","")</f>
        <v/>
      </c>
      <c r="W197" s="102" t="str">
        <f>IF(OR(TH!J197=TH!$W$7,K197=TH!$W$7),"x","")</f>
        <v/>
      </c>
      <c r="X197" s="102" t="str">
        <f t="shared" si="8"/>
        <v>2</v>
      </c>
    </row>
    <row r="198" spans="1:24">
      <c r="A198" s="182" t="str">
        <f>IF(B198&lt;&gt;"",IF(AND(B198&gt;=_TM1,B198&lt;=_TM2,OR(TH!J198="1111",TH!K198="1111")),TH!D198,""),"")</f>
        <v/>
      </c>
      <c r="B198" s="72">
        <f t="shared" si="7"/>
        <v>6</v>
      </c>
      <c r="C198" s="73">
        <v>42181</v>
      </c>
      <c r="D198" s="73" t="s">
        <v>8</v>
      </c>
      <c r="E198" s="73">
        <f t="shared" si="10"/>
        <v>42181</v>
      </c>
      <c r="F198" s="76" t="s">
        <v>210</v>
      </c>
      <c r="G198" s="189"/>
      <c r="H198" s="90" t="s">
        <v>256</v>
      </c>
      <c r="I198" s="74">
        <v>16407126</v>
      </c>
      <c r="J198" s="75" t="s">
        <v>179</v>
      </c>
      <c r="K198" s="75" t="s">
        <v>35</v>
      </c>
      <c r="L198" s="102" t="str">
        <f>IF(AND('331-CT'!$E$7=TH!H198,OR(J198="331",K198="331")),"x","")</f>
        <v/>
      </c>
      <c r="M198" s="102" t="str">
        <f>IF(AND($B198&gt;='1111'!$N$10,$B198&lt;='1111'!$O$10,OR($J198=$M$7,$K198=$M$7)),"x","")</f>
        <v/>
      </c>
      <c r="N198" s="102" t="str">
        <f>IF(AND($J198=$M$7,$B198&lt;'1111'!$N$10),"x","")</f>
        <v/>
      </c>
      <c r="O198" s="102" t="str">
        <f>IF(AND($K198=$M$7,$B198&lt;'1111'!$N$10),"x","")</f>
        <v/>
      </c>
      <c r="P198" s="102" t="str">
        <f>IF(AND($B198&gt;='1121'!$N$9,$B198&lt;='1121'!$O$9,OR($J198=$P$7,$K198=$P$7)),"x","")</f>
        <v/>
      </c>
      <c r="Q198" s="102" t="str">
        <f>IF(AND($J198=$P$7,$B198&lt;'1121'!$N$9),"x","")</f>
        <v/>
      </c>
      <c r="R198" s="102" t="str">
        <f>IF(AND($K198=$P$7,$B198&lt;'1121'!$N$9),"x","")</f>
        <v>x</v>
      </c>
      <c r="S198" s="102" t="str">
        <f>IF(AND($B198&gt;='1331'!$I$9,$B198&lt;='1331'!$J$9,OR($J198=$S$7,$K198=$S$7)),"x","")</f>
        <v/>
      </c>
      <c r="T198" s="102" t="str">
        <f>IF(AND($J198=$S$7,$B198&lt;'1331'!$I$9),"x","")</f>
        <v/>
      </c>
      <c r="U198" s="102" t="str">
        <f>IF(AND($K198=$S$7,$B198&lt;'1331'!$I$9),"x","")</f>
        <v/>
      </c>
      <c r="V198" s="102" t="str">
        <f>IF(AND('3411-CT'!$E$9=TH!H198,OR(TH!J198=TH!$V$7,K198=TH!$V$7)),"x","")</f>
        <v/>
      </c>
      <c r="W198" s="102" t="str">
        <f>IF(OR(TH!J198=TH!$W$7,K198=TH!$W$7),"x","")</f>
        <v/>
      </c>
      <c r="X198" s="102" t="str">
        <f t="shared" si="8"/>
        <v>2</v>
      </c>
    </row>
    <row r="199" spans="1:24">
      <c r="A199" s="182" t="str">
        <f>IF(B199&lt;&gt;"",IF(AND(B199&gt;=_TM1,B199&lt;=_TM2,OR(TH!J199="1111",TH!K199="1111")),TH!D199,""),"")</f>
        <v/>
      </c>
      <c r="B199" s="72">
        <f t="shared" si="7"/>
        <v>6</v>
      </c>
      <c r="C199" s="73">
        <v>42181</v>
      </c>
      <c r="D199" s="73" t="s">
        <v>8</v>
      </c>
      <c r="E199" s="73">
        <f t="shared" si="10"/>
        <v>42181</v>
      </c>
      <c r="F199" s="76" t="s">
        <v>240</v>
      </c>
      <c r="G199" s="189"/>
      <c r="H199" s="90" t="s">
        <v>257</v>
      </c>
      <c r="I199" s="74">
        <v>22228087</v>
      </c>
      <c r="J199" s="75" t="s">
        <v>179</v>
      </c>
      <c r="K199" s="75" t="s">
        <v>35</v>
      </c>
      <c r="L199" s="102" t="str">
        <f>IF(AND('331-CT'!$E$7=TH!H199,OR(J199="331",K199="331")),"x","")</f>
        <v/>
      </c>
      <c r="M199" s="102" t="str">
        <f>IF(AND($B199&gt;='1111'!$N$10,$B199&lt;='1111'!$O$10,OR($J199=$M$7,$K199=$M$7)),"x","")</f>
        <v/>
      </c>
      <c r="N199" s="102" t="str">
        <f>IF(AND($J199=$M$7,$B199&lt;'1111'!$N$10),"x","")</f>
        <v/>
      </c>
      <c r="O199" s="102" t="str">
        <f>IF(AND($K199=$M$7,$B199&lt;'1111'!$N$10),"x","")</f>
        <v/>
      </c>
      <c r="P199" s="102" t="str">
        <f>IF(AND($B199&gt;='1121'!$N$9,$B199&lt;='1121'!$O$9,OR($J199=$P$7,$K199=$P$7)),"x","")</f>
        <v/>
      </c>
      <c r="Q199" s="102" t="str">
        <f>IF(AND($J199=$P$7,$B199&lt;'1121'!$N$9),"x","")</f>
        <v/>
      </c>
      <c r="R199" s="102" t="str">
        <f>IF(AND($K199=$P$7,$B199&lt;'1121'!$N$9),"x","")</f>
        <v>x</v>
      </c>
      <c r="S199" s="102" t="str">
        <f>IF(AND($B199&gt;='1331'!$I$9,$B199&lt;='1331'!$J$9,OR($J199=$S$7,$K199=$S$7)),"x","")</f>
        <v/>
      </c>
      <c r="T199" s="102" t="str">
        <f>IF(AND($J199=$S$7,$B199&lt;'1331'!$I$9),"x","")</f>
        <v/>
      </c>
      <c r="U199" s="102" t="str">
        <f>IF(AND($K199=$S$7,$B199&lt;'1331'!$I$9),"x","")</f>
        <v/>
      </c>
      <c r="V199" s="102" t="str">
        <f>IF(AND('3411-CT'!$E$9=TH!H199,OR(TH!J199=TH!$V$7,K199=TH!$V$7)),"x","")</f>
        <v/>
      </c>
      <c r="W199" s="102" t="str">
        <f>IF(OR(TH!J199=TH!$W$7,K199=TH!$W$7),"x","")</f>
        <v/>
      </c>
      <c r="X199" s="102" t="str">
        <f t="shared" si="8"/>
        <v>2</v>
      </c>
    </row>
    <row r="200" spans="1:24">
      <c r="A200" s="182" t="str">
        <f>IF(B200&lt;&gt;"",IF(AND(B200&gt;=_TM1,B200&lt;=_TM2,OR(TH!J200="1111",TH!K200="1111")),TH!D200,""),"")</f>
        <v/>
      </c>
      <c r="B200" s="72">
        <f t="shared" si="7"/>
        <v>6</v>
      </c>
      <c r="C200" s="73">
        <v>42181</v>
      </c>
      <c r="D200" s="73" t="s">
        <v>8</v>
      </c>
      <c r="E200" s="73">
        <f t="shared" si="10"/>
        <v>42181</v>
      </c>
      <c r="F200" s="76" t="s">
        <v>241</v>
      </c>
      <c r="G200" s="189"/>
      <c r="H200" s="90" t="s">
        <v>258</v>
      </c>
      <c r="I200" s="74">
        <v>14289484</v>
      </c>
      <c r="J200" s="75" t="s">
        <v>179</v>
      </c>
      <c r="K200" s="75" t="s">
        <v>35</v>
      </c>
      <c r="L200" s="102" t="str">
        <f>IF(AND('331-CT'!$E$7=TH!H200,OR(J200="331",K200="331")),"x","")</f>
        <v/>
      </c>
      <c r="M200" s="102" t="str">
        <f>IF(AND($B200&gt;='1111'!$N$10,$B200&lt;='1111'!$O$10,OR($J200=$M$7,$K200=$M$7)),"x","")</f>
        <v/>
      </c>
      <c r="N200" s="102" t="str">
        <f>IF(AND($J200=$M$7,$B200&lt;'1111'!$N$10),"x","")</f>
        <v/>
      </c>
      <c r="O200" s="102" t="str">
        <f>IF(AND($K200=$M$7,$B200&lt;'1111'!$N$10),"x","")</f>
        <v/>
      </c>
      <c r="P200" s="102" t="str">
        <f>IF(AND($B200&gt;='1121'!$N$9,$B200&lt;='1121'!$O$9,OR($J200=$P$7,$K200=$P$7)),"x","")</f>
        <v/>
      </c>
      <c r="Q200" s="102" t="str">
        <f>IF(AND($J200=$P$7,$B200&lt;'1121'!$N$9),"x","")</f>
        <v/>
      </c>
      <c r="R200" s="102" t="str">
        <f>IF(AND($K200=$P$7,$B200&lt;'1121'!$N$9),"x","")</f>
        <v>x</v>
      </c>
      <c r="S200" s="102" t="str">
        <f>IF(AND($B200&gt;='1331'!$I$9,$B200&lt;='1331'!$J$9,OR($J200=$S$7,$K200=$S$7)),"x","")</f>
        <v/>
      </c>
      <c r="T200" s="102" t="str">
        <f>IF(AND($J200=$S$7,$B200&lt;'1331'!$I$9),"x","")</f>
        <v/>
      </c>
      <c r="U200" s="102" t="str">
        <f>IF(AND($K200=$S$7,$B200&lt;'1331'!$I$9),"x","")</f>
        <v/>
      </c>
      <c r="V200" s="102" t="str">
        <f>IF(AND('3411-CT'!$E$9=TH!H200,OR(TH!J200=TH!$V$7,K200=TH!$V$7)),"x","")</f>
        <v/>
      </c>
      <c r="W200" s="102" t="str">
        <f>IF(OR(TH!J200=TH!$W$7,K200=TH!$W$7),"x","")</f>
        <v/>
      </c>
      <c r="X200" s="102" t="str">
        <f t="shared" si="8"/>
        <v>2</v>
      </c>
    </row>
    <row r="201" spans="1:24">
      <c r="A201" s="182" t="str">
        <f>IF(B201&lt;&gt;"",IF(AND(B201&gt;=_TM1,B201&lt;=_TM2,OR(TH!J201="1111",TH!K201="1111")),TH!D201,""),"")</f>
        <v/>
      </c>
      <c r="B201" s="72">
        <f t="shared" si="7"/>
        <v>6</v>
      </c>
      <c r="C201" s="73">
        <v>42184</v>
      </c>
      <c r="D201" s="73" t="s">
        <v>50</v>
      </c>
      <c r="E201" s="73">
        <f t="shared" si="10"/>
        <v>42184</v>
      </c>
      <c r="F201" s="76" t="s">
        <v>226</v>
      </c>
      <c r="G201" s="192" t="s">
        <v>457</v>
      </c>
      <c r="H201" s="90" t="s">
        <v>56</v>
      </c>
      <c r="I201" s="74">
        <v>6818181818</v>
      </c>
      <c r="J201" s="104" t="s">
        <v>560</v>
      </c>
      <c r="K201" s="75" t="s">
        <v>9</v>
      </c>
      <c r="L201" s="102" t="str">
        <f>IF(AND('331-CT'!$E$7=TH!H201,OR(J201="331",K201="331")),"x","")</f>
        <v/>
      </c>
      <c r="M201" s="102" t="str">
        <f>IF(AND($B201&gt;='1111'!$N$10,$B201&lt;='1111'!$O$10,OR($J201=$M$7,$K201=$M$7)),"x","")</f>
        <v/>
      </c>
      <c r="N201" s="102" t="str">
        <f>IF(AND($J201=$M$7,$B201&lt;'1111'!$N$10),"x","")</f>
        <v/>
      </c>
      <c r="O201" s="102" t="str">
        <f>IF(AND($K201=$M$7,$B201&lt;'1111'!$N$10),"x","")</f>
        <v/>
      </c>
      <c r="P201" s="102" t="str">
        <f>IF(AND($B201&gt;='1121'!$N$9,$B201&lt;='1121'!$O$9,OR($J201=$P$7,$K201=$P$7)),"x","")</f>
        <v/>
      </c>
      <c r="Q201" s="102" t="str">
        <f>IF(AND($J201=$P$7,$B201&lt;'1121'!$N$9),"x","")</f>
        <v/>
      </c>
      <c r="R201" s="102" t="str">
        <f>IF(AND($K201=$P$7,$B201&lt;'1121'!$N$9),"x","")</f>
        <v/>
      </c>
      <c r="S201" s="102" t="str">
        <f>IF(AND($B201&gt;='1331'!$I$9,$B201&lt;='1331'!$J$9,OR($J201=$S$7,$K201=$S$7)),"x","")</f>
        <v/>
      </c>
      <c r="T201" s="102" t="str">
        <f>IF(AND($J201=$S$7,$B201&lt;'1331'!$I$9),"x","")</f>
        <v/>
      </c>
      <c r="U201" s="102" t="str">
        <f>IF(AND($K201=$S$7,$B201&lt;'1331'!$I$9),"x","")</f>
        <v/>
      </c>
      <c r="V201" s="102" t="str">
        <f>IF(AND('3411-CT'!$E$9=TH!H201,OR(TH!J201=TH!$V$7,K201=TH!$V$7)),"x","")</f>
        <v/>
      </c>
      <c r="W201" s="102" t="str">
        <f>IF(OR(TH!J201=TH!$W$7,K201=TH!$W$7),"x","")</f>
        <v/>
      </c>
      <c r="X201" s="102" t="str">
        <f t="shared" si="8"/>
        <v>2</v>
      </c>
    </row>
    <row r="202" spans="1:24">
      <c r="A202" s="182" t="str">
        <f>IF(B202&lt;&gt;"",IF(AND(B202&gt;=_TM1,B202&lt;=_TM2,OR(TH!J202="1111",TH!K202="1111")),TH!D202,""),"")</f>
        <v/>
      </c>
      <c r="B202" s="72">
        <f t="shared" si="7"/>
        <v>6</v>
      </c>
      <c r="C202" s="73">
        <v>42184</v>
      </c>
      <c r="D202" s="73" t="s">
        <v>50</v>
      </c>
      <c r="E202" s="73">
        <f t="shared" si="10"/>
        <v>42184</v>
      </c>
      <c r="F202" s="76" t="s">
        <v>227</v>
      </c>
      <c r="G202" s="192" t="s">
        <v>457</v>
      </c>
      <c r="H202" s="90" t="s">
        <v>56</v>
      </c>
      <c r="I202" s="74">
        <v>681818182</v>
      </c>
      <c r="J202" s="104" t="s">
        <v>10</v>
      </c>
      <c r="K202" s="75" t="s">
        <v>9</v>
      </c>
      <c r="L202" s="102" t="str">
        <f>IF(AND('331-CT'!$E$7=TH!H202,OR(J202="331",K202="331")),"x","")</f>
        <v/>
      </c>
      <c r="M202" s="102" t="str">
        <f>IF(AND($B202&gt;='1111'!$N$10,$B202&lt;='1111'!$O$10,OR($J202=$M$7,$K202=$M$7)),"x","")</f>
        <v/>
      </c>
      <c r="N202" s="102" t="str">
        <f>IF(AND($J202=$M$7,$B202&lt;'1111'!$N$10),"x","")</f>
        <v/>
      </c>
      <c r="O202" s="102" t="str">
        <f>IF(AND($K202=$M$7,$B202&lt;'1111'!$N$10),"x","")</f>
        <v/>
      </c>
      <c r="P202" s="102" t="str">
        <f>IF(AND($B202&gt;='1121'!$N$9,$B202&lt;='1121'!$O$9,OR($J202=$P$7,$K202=$P$7)),"x","")</f>
        <v/>
      </c>
      <c r="Q202" s="102" t="str">
        <f>IF(AND($J202=$P$7,$B202&lt;'1121'!$N$9),"x","")</f>
        <v/>
      </c>
      <c r="R202" s="102" t="str">
        <f>IF(AND($K202=$P$7,$B202&lt;'1121'!$N$9),"x","")</f>
        <v/>
      </c>
      <c r="S202" s="102" t="str">
        <f>IF(AND($B202&gt;='1331'!$I$9,$B202&lt;='1331'!$J$9,OR($J202=$S$7,$K202=$S$7)),"x","")</f>
        <v/>
      </c>
      <c r="T202" s="102" t="str">
        <f>IF(AND($J202=$S$7,$B202&lt;'1331'!$I$9),"x","")</f>
        <v>x</v>
      </c>
      <c r="U202" s="102" t="str">
        <f>IF(AND($K202=$S$7,$B202&lt;'1331'!$I$9),"x","")</f>
        <v/>
      </c>
      <c r="V202" s="102" t="str">
        <f>IF(AND('3411-CT'!$E$9=TH!H202,OR(TH!J202=TH!$V$7,K202=TH!$V$7)),"x","")</f>
        <v/>
      </c>
      <c r="W202" s="102" t="str">
        <f>IF(OR(TH!J202=TH!$W$7,K202=TH!$W$7),"x","")</f>
        <v/>
      </c>
      <c r="X202" s="102" t="str">
        <f t="shared" si="8"/>
        <v>2</v>
      </c>
    </row>
    <row r="203" spans="1:24">
      <c r="A203" s="182" t="str">
        <f>IF(B203&lt;&gt;"",IF(AND(B203&gt;=_TM1,B203&lt;=_TM2,OR(TH!J203="1111",TH!K203="1111")),TH!D203,""),"")</f>
        <v/>
      </c>
      <c r="B203" s="72">
        <f t="shared" si="7"/>
        <v>6</v>
      </c>
      <c r="C203" s="73">
        <v>42185</v>
      </c>
      <c r="D203" s="73" t="s">
        <v>8</v>
      </c>
      <c r="E203" s="73">
        <f t="shared" si="10"/>
        <v>42185</v>
      </c>
      <c r="F203" s="76" t="s">
        <v>238</v>
      </c>
      <c r="G203" s="189"/>
      <c r="H203" s="9" t="s">
        <v>242</v>
      </c>
      <c r="I203" s="74">
        <v>45000000</v>
      </c>
      <c r="J203" s="75" t="s">
        <v>9</v>
      </c>
      <c r="K203" s="75" t="s">
        <v>35</v>
      </c>
      <c r="L203" s="102" t="str">
        <f>IF(AND('331-CT'!$E$7=TH!H203,OR(J203="331",K203="331")),"x","")</f>
        <v/>
      </c>
      <c r="M203" s="102" t="str">
        <f>IF(AND($B203&gt;='1111'!$N$10,$B203&lt;='1111'!$O$10,OR($J203=$M$7,$K203=$M$7)),"x","")</f>
        <v/>
      </c>
      <c r="N203" s="102" t="str">
        <f>IF(AND($J203=$M$7,$B203&lt;'1111'!$N$10),"x","")</f>
        <v/>
      </c>
      <c r="O203" s="102" t="str">
        <f>IF(AND($K203=$M$7,$B203&lt;'1111'!$N$10),"x","")</f>
        <v/>
      </c>
      <c r="P203" s="102" t="str">
        <f>IF(AND($B203&gt;='1121'!$N$9,$B203&lt;='1121'!$O$9,OR($J203=$P$7,$K203=$P$7)),"x","")</f>
        <v/>
      </c>
      <c r="Q203" s="102" t="str">
        <f>IF(AND($J203=$P$7,$B203&lt;'1121'!$N$9),"x","")</f>
        <v/>
      </c>
      <c r="R203" s="102" t="str">
        <f>IF(AND($K203=$P$7,$B203&lt;'1121'!$N$9),"x","")</f>
        <v>x</v>
      </c>
      <c r="S203" s="102" t="str">
        <f>IF(AND($B203&gt;='1331'!$I$9,$B203&lt;='1331'!$J$9,OR($J203=$S$7,$K203=$S$7)),"x","")</f>
        <v/>
      </c>
      <c r="T203" s="102" t="str">
        <f>IF(AND($J203=$S$7,$B203&lt;'1331'!$I$9),"x","")</f>
        <v/>
      </c>
      <c r="U203" s="102" t="str">
        <f>IF(AND($K203=$S$7,$B203&lt;'1331'!$I$9),"x","")</f>
        <v/>
      </c>
      <c r="V203" s="102" t="str">
        <f>IF(AND('3411-CT'!$E$9=TH!H203,OR(TH!J203=TH!$V$7,K203=TH!$V$7)),"x","")</f>
        <v/>
      </c>
      <c r="W203" s="102" t="str">
        <f>IF(OR(TH!J203=TH!$W$7,K203=TH!$W$7),"x","")</f>
        <v/>
      </c>
      <c r="X203" s="102" t="str">
        <f t="shared" si="8"/>
        <v>2</v>
      </c>
    </row>
    <row r="204" spans="1:24">
      <c r="A204" s="182" t="str">
        <f>IF(B204&lt;&gt;"",IF(AND(B204&gt;=_TM1,B204&lt;=_TM2,OR(TH!J204="1111",TH!K204="1111")),TH!D204,""),"")</f>
        <v/>
      </c>
      <c r="B204" s="72">
        <f t="shared" si="7"/>
        <v>6</v>
      </c>
      <c r="C204" s="73">
        <v>42185</v>
      </c>
      <c r="D204" s="73" t="s">
        <v>8</v>
      </c>
      <c r="E204" s="73">
        <f t="shared" si="10"/>
        <v>42185</v>
      </c>
      <c r="F204" s="76" t="s">
        <v>22</v>
      </c>
      <c r="G204" s="189"/>
      <c r="H204" s="90"/>
      <c r="I204" s="74">
        <v>20000</v>
      </c>
      <c r="J204" s="75" t="s">
        <v>181</v>
      </c>
      <c r="K204" s="75" t="s">
        <v>35</v>
      </c>
      <c r="L204" s="102" t="str">
        <f>IF(AND('331-CT'!$E$7=TH!H204,OR(J204="331",K204="331")),"x","")</f>
        <v/>
      </c>
      <c r="M204" s="102" t="str">
        <f>IF(AND($B204&gt;='1111'!$N$10,$B204&lt;='1111'!$O$10,OR($J204=$M$7,$K204=$M$7)),"x","")</f>
        <v/>
      </c>
      <c r="N204" s="102" t="str">
        <f>IF(AND($J204=$M$7,$B204&lt;'1111'!$N$10),"x","")</f>
        <v/>
      </c>
      <c r="O204" s="102" t="str">
        <f>IF(AND($K204=$M$7,$B204&lt;'1111'!$N$10),"x","")</f>
        <v/>
      </c>
      <c r="P204" s="102" t="str">
        <f>IF(AND($B204&gt;='1121'!$N$9,$B204&lt;='1121'!$O$9,OR($J204=$P$7,$K204=$P$7)),"x","")</f>
        <v/>
      </c>
      <c r="Q204" s="102" t="str">
        <f>IF(AND($J204=$P$7,$B204&lt;'1121'!$N$9),"x","")</f>
        <v/>
      </c>
      <c r="R204" s="102" t="str">
        <f>IF(AND($K204=$P$7,$B204&lt;'1121'!$N$9),"x","")</f>
        <v>x</v>
      </c>
      <c r="S204" s="102" t="str">
        <f>IF(AND($B204&gt;='1331'!$I$9,$B204&lt;='1331'!$J$9,OR($J204=$S$7,$K204=$S$7)),"x","")</f>
        <v/>
      </c>
      <c r="T204" s="102" t="str">
        <f>IF(AND($J204=$S$7,$B204&lt;'1331'!$I$9),"x","")</f>
        <v/>
      </c>
      <c r="U204" s="102" t="str">
        <f>IF(AND($K204=$S$7,$B204&lt;'1331'!$I$9),"x","")</f>
        <v/>
      </c>
      <c r="V204" s="102" t="str">
        <f>IF(AND('3411-CT'!$E$9=TH!H204,OR(TH!J204=TH!$V$7,K204=TH!$V$7)),"x","")</f>
        <v/>
      </c>
      <c r="W204" s="102" t="str">
        <f>IF(OR(TH!J204=TH!$W$7,K204=TH!$W$7),"x","")</f>
        <v/>
      </c>
      <c r="X204" s="102" t="str">
        <f t="shared" si="8"/>
        <v>2</v>
      </c>
    </row>
    <row r="205" spans="1:24">
      <c r="A205" s="182" t="str">
        <f>IF(B205&lt;&gt;"",IF(AND(B205&gt;=_TM1,B205&lt;=_TM2,OR(TH!J205="1111",TH!K205="1111")),TH!D205,""),"")</f>
        <v/>
      </c>
      <c r="B205" s="72">
        <f t="shared" si="7"/>
        <v>6</v>
      </c>
      <c r="C205" s="73">
        <v>42185</v>
      </c>
      <c r="D205" s="73" t="s">
        <v>8</v>
      </c>
      <c r="E205" s="73">
        <f t="shared" si="10"/>
        <v>42185</v>
      </c>
      <c r="F205" s="76" t="s">
        <v>23</v>
      </c>
      <c r="G205" s="189"/>
      <c r="H205" s="90"/>
      <c r="I205" s="74">
        <v>2000</v>
      </c>
      <c r="J205" s="75" t="s">
        <v>10</v>
      </c>
      <c r="K205" s="75" t="s">
        <v>35</v>
      </c>
      <c r="L205" s="102" t="str">
        <f>IF(AND('331-CT'!$E$7=TH!H205,OR(J205="331",K205="331")),"x","")</f>
        <v/>
      </c>
      <c r="M205" s="102" t="str">
        <f>IF(AND($B205&gt;='1111'!$N$10,$B205&lt;='1111'!$O$10,OR($J205=$M$7,$K205=$M$7)),"x","")</f>
        <v/>
      </c>
      <c r="N205" s="102" t="str">
        <f>IF(AND($J205=$M$7,$B205&lt;'1111'!$N$10),"x","")</f>
        <v/>
      </c>
      <c r="O205" s="102" t="str">
        <f>IF(AND($K205=$M$7,$B205&lt;'1111'!$N$10),"x","")</f>
        <v/>
      </c>
      <c r="P205" s="102" t="str">
        <f>IF(AND($B205&gt;='1121'!$N$9,$B205&lt;='1121'!$O$9,OR($J205=$P$7,$K205=$P$7)),"x","")</f>
        <v/>
      </c>
      <c r="Q205" s="102" t="str">
        <f>IF(AND($J205=$P$7,$B205&lt;'1121'!$N$9),"x","")</f>
        <v/>
      </c>
      <c r="R205" s="102" t="str">
        <f>IF(AND($K205=$P$7,$B205&lt;'1121'!$N$9),"x","")</f>
        <v>x</v>
      </c>
      <c r="S205" s="102" t="str">
        <f>IF(AND($B205&gt;='1331'!$I$9,$B205&lt;='1331'!$J$9,OR($J205=$S$7,$K205=$S$7)),"x","")</f>
        <v/>
      </c>
      <c r="T205" s="102" t="str">
        <f>IF(AND($J205=$S$7,$B205&lt;'1331'!$I$9),"x","")</f>
        <v>x</v>
      </c>
      <c r="U205" s="102" t="str">
        <f>IF(AND($K205=$S$7,$B205&lt;'1331'!$I$9),"x","")</f>
        <v/>
      </c>
      <c r="V205" s="102" t="str">
        <f>IF(AND('3411-CT'!$E$9=TH!H205,OR(TH!J205=TH!$V$7,K205=TH!$V$7)),"x","")</f>
        <v/>
      </c>
      <c r="W205" s="102" t="str">
        <f>IF(OR(TH!J205=TH!$W$7,K205=TH!$W$7),"x","")</f>
        <v/>
      </c>
      <c r="X205" s="102" t="str">
        <f t="shared" si="8"/>
        <v>2</v>
      </c>
    </row>
    <row r="206" spans="1:24">
      <c r="A206" s="182" t="str">
        <f>IF(B206&lt;&gt;"",IF(AND(B206&gt;=_TM1,B206&lt;=_TM2,OR(TH!J206="1111",TH!K206="1111")),TH!D206,""),"")</f>
        <v/>
      </c>
      <c r="B206" s="72">
        <f t="shared" si="7"/>
        <v>6</v>
      </c>
      <c r="C206" s="73">
        <v>42185</v>
      </c>
      <c r="D206" s="73" t="s">
        <v>8</v>
      </c>
      <c r="E206" s="73">
        <f t="shared" si="10"/>
        <v>42185</v>
      </c>
      <c r="F206" s="76" t="s">
        <v>238</v>
      </c>
      <c r="G206" s="189"/>
      <c r="H206" s="9" t="s">
        <v>243</v>
      </c>
      <c r="I206" s="74">
        <v>100000000</v>
      </c>
      <c r="J206" s="75" t="s">
        <v>9</v>
      </c>
      <c r="K206" s="75" t="s">
        <v>35</v>
      </c>
      <c r="L206" s="102" t="str">
        <f>IF(AND('331-CT'!$E$7=TH!H206,OR(J206="331",K206="331")),"x","")</f>
        <v/>
      </c>
      <c r="M206" s="102" t="str">
        <f>IF(AND($B206&gt;='1111'!$N$10,$B206&lt;='1111'!$O$10,OR($J206=$M$7,$K206=$M$7)),"x","")</f>
        <v/>
      </c>
      <c r="N206" s="102" t="str">
        <f>IF(AND($J206=$M$7,$B206&lt;'1111'!$N$10),"x","")</f>
        <v/>
      </c>
      <c r="O206" s="102" t="str">
        <f>IF(AND($K206=$M$7,$B206&lt;'1111'!$N$10),"x","")</f>
        <v/>
      </c>
      <c r="P206" s="102" t="str">
        <f>IF(AND($B206&gt;='1121'!$N$9,$B206&lt;='1121'!$O$9,OR($J206=$P$7,$K206=$P$7)),"x","")</f>
        <v/>
      </c>
      <c r="Q206" s="102" t="str">
        <f>IF(AND($J206=$P$7,$B206&lt;'1121'!$N$9),"x","")</f>
        <v/>
      </c>
      <c r="R206" s="102" t="str">
        <f>IF(AND($K206=$P$7,$B206&lt;'1121'!$N$9),"x","")</f>
        <v>x</v>
      </c>
      <c r="S206" s="102" t="str">
        <f>IF(AND($B206&gt;='1331'!$I$9,$B206&lt;='1331'!$J$9,OR($J206=$S$7,$K206=$S$7)),"x","")</f>
        <v/>
      </c>
      <c r="T206" s="102" t="str">
        <f>IF(AND($J206=$S$7,$B206&lt;'1331'!$I$9),"x","")</f>
        <v/>
      </c>
      <c r="U206" s="102" t="str">
        <f>IF(AND($K206=$S$7,$B206&lt;'1331'!$I$9),"x","")</f>
        <v/>
      </c>
      <c r="V206" s="102" t="str">
        <f>IF(AND('3411-CT'!$E$9=TH!H206,OR(TH!J206=TH!$V$7,K206=TH!$V$7)),"x","")</f>
        <v/>
      </c>
      <c r="W206" s="102" t="str">
        <f>IF(OR(TH!J206=TH!$W$7,K206=TH!$W$7),"x","")</f>
        <v/>
      </c>
      <c r="X206" s="102" t="str">
        <f t="shared" si="8"/>
        <v>2</v>
      </c>
    </row>
    <row r="207" spans="1:24">
      <c r="A207" s="182" t="str">
        <f>IF(B207&lt;&gt;"",IF(AND(B207&gt;=_TM1,B207&lt;=_TM2,OR(TH!J207="1111",TH!K207="1111")),TH!D207,""),"")</f>
        <v/>
      </c>
      <c r="B207" s="72">
        <f t="shared" ref="B207:B270" si="11">IF(C207&lt;&gt;"",MONTH(C207),"")</f>
        <v>6</v>
      </c>
      <c r="C207" s="73">
        <v>42185</v>
      </c>
      <c r="D207" s="73" t="s">
        <v>8</v>
      </c>
      <c r="E207" s="73">
        <f t="shared" si="10"/>
        <v>42185</v>
      </c>
      <c r="F207" s="76" t="s">
        <v>22</v>
      </c>
      <c r="G207" s="189"/>
      <c r="H207" s="90"/>
      <c r="I207" s="74">
        <v>30000</v>
      </c>
      <c r="J207" s="75" t="s">
        <v>181</v>
      </c>
      <c r="K207" s="75" t="s">
        <v>35</v>
      </c>
      <c r="L207" s="102" t="str">
        <f>IF(AND('331-CT'!$E$7=TH!H207,OR(J207="331",K207="331")),"x","")</f>
        <v/>
      </c>
      <c r="M207" s="102" t="str">
        <f>IF(AND($B207&gt;='1111'!$N$10,$B207&lt;='1111'!$O$10,OR($J207=$M$7,$K207=$M$7)),"x","")</f>
        <v/>
      </c>
      <c r="N207" s="102" t="str">
        <f>IF(AND($J207=$M$7,$B207&lt;'1111'!$N$10),"x","")</f>
        <v/>
      </c>
      <c r="O207" s="102" t="str">
        <f>IF(AND($K207=$M$7,$B207&lt;'1111'!$N$10),"x","")</f>
        <v/>
      </c>
      <c r="P207" s="102" t="str">
        <f>IF(AND($B207&gt;='1121'!$N$9,$B207&lt;='1121'!$O$9,OR($J207=$P$7,$K207=$P$7)),"x","")</f>
        <v/>
      </c>
      <c r="Q207" s="102" t="str">
        <f>IF(AND($J207=$P$7,$B207&lt;'1121'!$N$9),"x","")</f>
        <v/>
      </c>
      <c r="R207" s="102" t="str">
        <f>IF(AND($K207=$P$7,$B207&lt;'1121'!$N$9),"x","")</f>
        <v>x</v>
      </c>
      <c r="S207" s="102" t="str">
        <f>IF(AND($B207&gt;='1331'!$I$9,$B207&lt;='1331'!$J$9,OR($J207=$S$7,$K207=$S$7)),"x","")</f>
        <v/>
      </c>
      <c r="T207" s="102" t="str">
        <f>IF(AND($J207=$S$7,$B207&lt;'1331'!$I$9),"x","")</f>
        <v/>
      </c>
      <c r="U207" s="102" t="str">
        <f>IF(AND($K207=$S$7,$B207&lt;'1331'!$I$9),"x","")</f>
        <v/>
      </c>
      <c r="V207" s="102" t="str">
        <f>IF(AND('3411-CT'!$E$9=TH!H207,OR(TH!J207=TH!$V$7,K207=TH!$V$7)),"x","")</f>
        <v/>
      </c>
      <c r="W207" s="102" t="str">
        <f>IF(OR(TH!J207=TH!$W$7,K207=TH!$W$7),"x","")</f>
        <v/>
      </c>
      <c r="X207" s="102" t="str">
        <f t="shared" si="8"/>
        <v>2</v>
      </c>
    </row>
    <row r="208" spans="1:24">
      <c r="A208" s="182" t="str">
        <f>IF(B208&lt;&gt;"",IF(AND(B208&gt;=_TM1,B208&lt;=_TM2,OR(TH!J208="1111",TH!K208="1111")),TH!D208,""),"")</f>
        <v/>
      </c>
      <c r="B208" s="72">
        <f t="shared" si="11"/>
        <v>6</v>
      </c>
      <c r="C208" s="73">
        <v>42185</v>
      </c>
      <c r="D208" s="73" t="s">
        <v>8</v>
      </c>
      <c r="E208" s="73">
        <f t="shared" si="10"/>
        <v>42185</v>
      </c>
      <c r="F208" s="76" t="s">
        <v>23</v>
      </c>
      <c r="G208" s="189"/>
      <c r="H208" s="90"/>
      <c r="I208" s="74">
        <v>3000</v>
      </c>
      <c r="J208" s="75" t="s">
        <v>10</v>
      </c>
      <c r="K208" s="75" t="s">
        <v>35</v>
      </c>
      <c r="L208" s="102" t="str">
        <f>IF(AND('331-CT'!$E$7=TH!H208,OR(J208="331",K208="331")),"x","")</f>
        <v/>
      </c>
      <c r="M208" s="102" t="str">
        <f>IF(AND($B208&gt;='1111'!$N$10,$B208&lt;='1111'!$O$10,OR($J208=$M$7,$K208=$M$7)),"x","")</f>
        <v/>
      </c>
      <c r="N208" s="102" t="str">
        <f>IF(AND($J208=$M$7,$B208&lt;'1111'!$N$10),"x","")</f>
        <v/>
      </c>
      <c r="O208" s="102" t="str">
        <f>IF(AND($K208=$M$7,$B208&lt;'1111'!$N$10),"x","")</f>
        <v/>
      </c>
      <c r="P208" s="102" t="str">
        <f>IF(AND($B208&gt;='1121'!$N$9,$B208&lt;='1121'!$O$9,OR($J208=$P$7,$K208=$P$7)),"x","")</f>
        <v/>
      </c>
      <c r="Q208" s="102" t="str">
        <f>IF(AND($J208=$P$7,$B208&lt;'1121'!$N$9),"x","")</f>
        <v/>
      </c>
      <c r="R208" s="102" t="str">
        <f>IF(AND($K208=$P$7,$B208&lt;'1121'!$N$9),"x","")</f>
        <v>x</v>
      </c>
      <c r="S208" s="102" t="str">
        <f>IF(AND($B208&gt;='1331'!$I$9,$B208&lt;='1331'!$J$9,OR($J208=$S$7,$K208=$S$7)),"x","")</f>
        <v/>
      </c>
      <c r="T208" s="102" t="str">
        <f>IF(AND($J208=$S$7,$B208&lt;'1331'!$I$9),"x","")</f>
        <v>x</v>
      </c>
      <c r="U208" s="102" t="str">
        <f>IF(AND($K208=$S$7,$B208&lt;'1331'!$I$9),"x","")</f>
        <v/>
      </c>
      <c r="V208" s="102" t="str">
        <f>IF(AND('3411-CT'!$E$9=TH!H208,OR(TH!J208=TH!$V$7,K208=TH!$V$7)),"x","")</f>
        <v/>
      </c>
      <c r="W208" s="102" t="str">
        <f>IF(OR(TH!J208=TH!$W$7,K208=TH!$W$7),"x","")</f>
        <v/>
      </c>
      <c r="X208" s="102" t="str">
        <f t="shared" si="8"/>
        <v>2</v>
      </c>
    </row>
    <row r="209" spans="1:24">
      <c r="A209" s="182" t="str">
        <f>IF(B209&lt;&gt;"",IF(AND(B209&gt;=_TM1,B209&lt;=_TM2,OR(TH!J209="1111",TH!K209="1111")),TH!D209,""),"")</f>
        <v/>
      </c>
      <c r="B209" s="72">
        <f t="shared" si="11"/>
        <v>7</v>
      </c>
      <c r="C209" s="73">
        <v>42186</v>
      </c>
      <c r="D209" s="73" t="s">
        <v>46</v>
      </c>
      <c r="E209" s="73">
        <v>42159</v>
      </c>
      <c r="F209" s="76" t="s">
        <v>266</v>
      </c>
      <c r="G209" s="192" t="s">
        <v>432</v>
      </c>
      <c r="H209" s="90" t="s">
        <v>267</v>
      </c>
      <c r="I209" s="74">
        <v>3127345</v>
      </c>
      <c r="J209" s="75" t="s">
        <v>560</v>
      </c>
      <c r="K209" s="75" t="s">
        <v>142</v>
      </c>
      <c r="L209" s="102" t="str">
        <f>IF(AND('331-CT'!$E$7=TH!H209,OR(J209="331",K209="331")),"x","")</f>
        <v/>
      </c>
      <c r="M209" s="102" t="str">
        <f>IF(AND($B209&gt;='1111'!$N$10,$B209&lt;='1111'!$O$10,OR($J209=$M$7,$K209=$M$7)),"x","")</f>
        <v/>
      </c>
      <c r="N209" s="102" t="str">
        <f>IF(AND($J209=$M$7,$B209&lt;'1111'!$N$10),"x","")</f>
        <v/>
      </c>
      <c r="O209" s="102" t="str">
        <f>IF(AND($K209=$M$7,$B209&lt;'1111'!$N$10),"x","")</f>
        <v>x</v>
      </c>
      <c r="P209" s="102" t="str">
        <f>IF(AND($B209&gt;='1121'!$N$9,$B209&lt;='1121'!$O$9,OR($J209=$P$7,$K209=$P$7)),"x","")</f>
        <v/>
      </c>
      <c r="Q209" s="102" t="str">
        <f>IF(AND($J209=$P$7,$B209&lt;'1121'!$N$9),"x","")</f>
        <v/>
      </c>
      <c r="R209" s="102" t="str">
        <f>IF(AND($K209=$P$7,$B209&lt;'1121'!$N$9),"x","")</f>
        <v/>
      </c>
      <c r="S209" s="102" t="str">
        <f>IF(AND($B209&gt;='1331'!$I$9,$B209&lt;='1331'!$J$9,OR($J209=$S$7,$K209=$S$7)),"x","")</f>
        <v/>
      </c>
      <c r="T209" s="102" t="str">
        <f>IF(AND($J209=$S$7,$B209&lt;'1331'!$I$9),"x","")</f>
        <v/>
      </c>
      <c r="U209" s="102" t="str">
        <f>IF(AND($K209=$S$7,$B209&lt;'1331'!$I$9),"x","")</f>
        <v/>
      </c>
      <c r="V209" s="102" t="str">
        <f>IF(AND('3411-CT'!$E$9=TH!H209,OR(TH!J209=TH!$V$7,K209=TH!$V$7)),"x","")</f>
        <v/>
      </c>
      <c r="W209" s="102" t="str">
        <f>IF(OR(TH!J209=TH!$W$7,K209=TH!$W$7),"x","")</f>
        <v/>
      </c>
      <c r="X209" s="102" t="str">
        <f t="shared" si="8"/>
        <v>3</v>
      </c>
    </row>
    <row r="210" spans="1:24">
      <c r="A210" s="182" t="str">
        <f>IF(B210&lt;&gt;"",IF(AND(B210&gt;=_TM1,B210&lt;=_TM2,OR(TH!J210="1111",TH!K210="1111")),TH!D210,""),"")</f>
        <v/>
      </c>
      <c r="B210" s="72">
        <f t="shared" si="11"/>
        <v>7</v>
      </c>
      <c r="C210" s="73">
        <v>42186</v>
      </c>
      <c r="D210" s="73" t="s">
        <v>46</v>
      </c>
      <c r="E210" s="73">
        <v>42159</v>
      </c>
      <c r="F210" s="76" t="s">
        <v>268</v>
      </c>
      <c r="G210" s="192" t="s">
        <v>432</v>
      </c>
      <c r="H210" s="90" t="s">
        <v>267</v>
      </c>
      <c r="I210" s="74">
        <v>312734</v>
      </c>
      <c r="J210" s="75" t="s">
        <v>10</v>
      </c>
      <c r="K210" s="75" t="s">
        <v>142</v>
      </c>
      <c r="L210" s="102" t="str">
        <f>IF(AND('331-CT'!$E$7=TH!H210,OR(J210="331",K210="331")),"x","")</f>
        <v/>
      </c>
      <c r="M210" s="102" t="str">
        <f>IF(AND($B210&gt;='1111'!$N$10,$B210&lt;='1111'!$O$10,OR($J210=$M$7,$K210=$M$7)),"x","")</f>
        <v/>
      </c>
      <c r="N210" s="102" t="str">
        <f>IF(AND($J210=$M$7,$B210&lt;'1111'!$N$10),"x","")</f>
        <v/>
      </c>
      <c r="O210" s="102" t="str">
        <f>IF(AND($K210=$M$7,$B210&lt;'1111'!$N$10),"x","")</f>
        <v>x</v>
      </c>
      <c r="P210" s="102" t="str">
        <f>IF(AND($B210&gt;='1121'!$N$9,$B210&lt;='1121'!$O$9,OR($J210=$P$7,$K210=$P$7)),"x","")</f>
        <v/>
      </c>
      <c r="Q210" s="102" t="str">
        <f>IF(AND($J210=$P$7,$B210&lt;'1121'!$N$9),"x","")</f>
        <v/>
      </c>
      <c r="R210" s="102" t="str">
        <f>IF(AND($K210=$P$7,$B210&lt;'1121'!$N$9),"x","")</f>
        <v/>
      </c>
      <c r="S210" s="102" t="str">
        <f>IF(AND($B210&gt;='1331'!$I$9,$B210&lt;='1331'!$J$9,OR($J210=$S$7,$K210=$S$7)),"x","")</f>
        <v/>
      </c>
      <c r="T210" s="102" t="str">
        <f>IF(AND($J210=$S$7,$B210&lt;'1331'!$I$9),"x","")</f>
        <v>x</v>
      </c>
      <c r="U210" s="102" t="str">
        <f>IF(AND($K210=$S$7,$B210&lt;'1331'!$I$9),"x","")</f>
        <v/>
      </c>
      <c r="V210" s="102" t="str">
        <f>IF(AND('3411-CT'!$E$9=TH!H210,OR(TH!J210=TH!$V$7,K210=TH!$V$7)),"x","")</f>
        <v/>
      </c>
      <c r="W210" s="102" t="str">
        <f>IF(OR(TH!J210=TH!$W$7,K210=TH!$W$7),"x","")</f>
        <v/>
      </c>
      <c r="X210" s="102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>
      <c r="A211" s="182" t="str">
        <f>IF(B211&lt;&gt;"",IF(AND(B211&gt;=_TM1,B211&lt;=_TM2,OR(TH!J211="1111",TH!K211="1111")),TH!D211,""),"")</f>
        <v/>
      </c>
      <c r="B211" s="72">
        <f t="shared" si="11"/>
        <v>7</v>
      </c>
      <c r="C211" s="73">
        <v>42186</v>
      </c>
      <c r="D211" s="73" t="s">
        <v>61</v>
      </c>
      <c r="E211" s="73">
        <v>42174</v>
      </c>
      <c r="F211" s="76" t="s">
        <v>269</v>
      </c>
      <c r="G211" s="192" t="s">
        <v>433</v>
      </c>
      <c r="H211" s="90" t="s">
        <v>271</v>
      </c>
      <c r="I211" s="74">
        <v>9662500</v>
      </c>
      <c r="J211" s="75" t="s">
        <v>560</v>
      </c>
      <c r="K211" s="75" t="s">
        <v>142</v>
      </c>
      <c r="L211" s="102" t="str">
        <f>IF(AND('331-CT'!$E$7=TH!H211,OR(J211="331",K211="331")),"x","")</f>
        <v/>
      </c>
      <c r="M211" s="102" t="str">
        <f>IF(AND($B211&gt;='1111'!$N$10,$B211&lt;='1111'!$O$10,OR($J211=$M$7,$K211=$M$7)),"x","")</f>
        <v/>
      </c>
      <c r="N211" s="102" t="str">
        <f>IF(AND($J211=$M$7,$B211&lt;'1111'!$N$10),"x","")</f>
        <v/>
      </c>
      <c r="O211" s="102" t="str">
        <f>IF(AND($K211=$M$7,$B211&lt;'1111'!$N$10),"x","")</f>
        <v>x</v>
      </c>
      <c r="P211" s="102" t="str">
        <f>IF(AND($B211&gt;='1121'!$N$9,$B211&lt;='1121'!$O$9,OR($J211=$P$7,$K211=$P$7)),"x","")</f>
        <v/>
      </c>
      <c r="Q211" s="102" t="str">
        <f>IF(AND($J211=$P$7,$B211&lt;'1121'!$N$9),"x","")</f>
        <v/>
      </c>
      <c r="R211" s="102" t="str">
        <f>IF(AND($K211=$P$7,$B211&lt;'1121'!$N$9),"x","")</f>
        <v/>
      </c>
      <c r="S211" s="102" t="str">
        <f>IF(AND($B211&gt;='1331'!$I$9,$B211&lt;='1331'!$J$9,OR($J211=$S$7,$K211=$S$7)),"x","")</f>
        <v/>
      </c>
      <c r="T211" s="102" t="str">
        <f>IF(AND($J211=$S$7,$B211&lt;'1331'!$I$9),"x","")</f>
        <v/>
      </c>
      <c r="U211" s="102" t="str">
        <f>IF(AND($K211=$S$7,$B211&lt;'1331'!$I$9),"x","")</f>
        <v/>
      </c>
      <c r="V211" s="102" t="str">
        <f>IF(AND('3411-CT'!$E$9=TH!H211,OR(TH!J211=TH!$V$7,K211=TH!$V$7)),"x","")</f>
        <v/>
      </c>
      <c r="W211" s="102" t="str">
        <f>IF(OR(TH!J211=TH!$W$7,K211=TH!$W$7),"x","")</f>
        <v/>
      </c>
      <c r="X211" s="102" t="str">
        <f t="shared" si="12"/>
        <v>3</v>
      </c>
    </row>
    <row r="212" spans="1:24">
      <c r="A212" s="182" t="str">
        <f>IF(B212&lt;&gt;"",IF(AND(B212&gt;=_TM1,B212&lt;=_TM2,OR(TH!J212="1111",TH!K212="1111")),TH!D212,""),"")</f>
        <v/>
      </c>
      <c r="B212" s="72">
        <f t="shared" si="11"/>
        <v>7</v>
      </c>
      <c r="C212" s="73">
        <v>42186</v>
      </c>
      <c r="D212" s="73" t="s">
        <v>61</v>
      </c>
      <c r="E212" s="73">
        <v>42174</v>
      </c>
      <c r="F212" s="76" t="s">
        <v>270</v>
      </c>
      <c r="G212" s="192" t="s">
        <v>433</v>
      </c>
      <c r="H212" s="90" t="s">
        <v>271</v>
      </c>
      <c r="I212" s="74">
        <v>966250</v>
      </c>
      <c r="J212" s="75" t="s">
        <v>10</v>
      </c>
      <c r="K212" s="75" t="s">
        <v>142</v>
      </c>
      <c r="L212" s="102" t="str">
        <f>IF(AND('331-CT'!$E$7=TH!H212,OR(J212="331",K212="331")),"x","")</f>
        <v/>
      </c>
      <c r="M212" s="102" t="str">
        <f>IF(AND($B212&gt;='1111'!$N$10,$B212&lt;='1111'!$O$10,OR($J212=$M$7,$K212=$M$7)),"x","")</f>
        <v/>
      </c>
      <c r="N212" s="102" t="str">
        <f>IF(AND($J212=$M$7,$B212&lt;'1111'!$N$10),"x","")</f>
        <v/>
      </c>
      <c r="O212" s="102" t="str">
        <f>IF(AND($K212=$M$7,$B212&lt;'1111'!$N$10),"x","")</f>
        <v>x</v>
      </c>
      <c r="P212" s="102" t="str">
        <f>IF(AND($B212&gt;='1121'!$N$9,$B212&lt;='1121'!$O$9,OR($J212=$P$7,$K212=$P$7)),"x","")</f>
        <v/>
      </c>
      <c r="Q212" s="102" t="str">
        <f>IF(AND($J212=$P$7,$B212&lt;'1121'!$N$9),"x","")</f>
        <v/>
      </c>
      <c r="R212" s="102" t="str">
        <f>IF(AND($K212=$P$7,$B212&lt;'1121'!$N$9),"x","")</f>
        <v/>
      </c>
      <c r="S212" s="102" t="str">
        <f>IF(AND($B212&gt;='1331'!$I$9,$B212&lt;='1331'!$J$9,OR($J212=$S$7,$K212=$S$7)),"x","")</f>
        <v/>
      </c>
      <c r="T212" s="102" t="str">
        <f>IF(AND($J212=$S$7,$B212&lt;'1331'!$I$9),"x","")</f>
        <v>x</v>
      </c>
      <c r="U212" s="102" t="str">
        <f>IF(AND($K212=$S$7,$B212&lt;'1331'!$I$9),"x","")</f>
        <v/>
      </c>
      <c r="V212" s="102" t="str">
        <f>IF(AND('3411-CT'!$E$9=TH!H212,OR(TH!J212=TH!$V$7,K212=TH!$V$7)),"x","")</f>
        <v/>
      </c>
      <c r="W212" s="102" t="str">
        <f>IF(OR(TH!J212=TH!$W$7,K212=TH!$W$7),"x","")</f>
        <v/>
      </c>
      <c r="X212" s="102" t="str">
        <f t="shared" si="12"/>
        <v>3</v>
      </c>
    </row>
    <row r="213" spans="1:24">
      <c r="A213" s="182" t="str">
        <f>IF(B213&lt;&gt;"",IF(AND(B213&gt;=_TM1,B213&lt;=_TM2,OR(TH!J213="1111",TH!K213="1111")),TH!D213,""),"")</f>
        <v/>
      </c>
      <c r="B213" s="72">
        <f t="shared" si="11"/>
        <v>7</v>
      </c>
      <c r="C213" s="73">
        <v>42187</v>
      </c>
      <c r="D213" s="73" t="s">
        <v>50</v>
      </c>
      <c r="E213" s="73">
        <f>C213</f>
        <v>42187</v>
      </c>
      <c r="F213" s="76" t="s">
        <v>247</v>
      </c>
      <c r="G213" s="105" t="s">
        <v>246</v>
      </c>
      <c r="H213" s="9" t="s">
        <v>249</v>
      </c>
      <c r="I213" s="74">
        <v>19645867</v>
      </c>
      <c r="J213" s="75" t="s">
        <v>181</v>
      </c>
      <c r="K213" s="75" t="s">
        <v>9</v>
      </c>
      <c r="L213" s="102" t="str">
        <f>IF(AND('331-CT'!$E$7=TH!H213,OR(J213="331",K213="331")),"x","")</f>
        <v/>
      </c>
      <c r="M213" s="102" t="str">
        <f>IF(AND($B213&gt;='1111'!$N$10,$B213&lt;='1111'!$O$10,OR($J213=$M$7,$K213=$M$7)),"x","")</f>
        <v/>
      </c>
      <c r="N213" s="102" t="str">
        <f>IF(AND($J213=$M$7,$B213&lt;'1111'!$N$10),"x","")</f>
        <v/>
      </c>
      <c r="O213" s="102" t="str">
        <f>IF(AND($K213=$M$7,$B213&lt;'1111'!$N$10),"x","")</f>
        <v/>
      </c>
      <c r="P213" s="102" t="str">
        <f>IF(AND($B213&gt;='1121'!$N$9,$B213&lt;='1121'!$O$9,OR($J213=$P$7,$K213=$P$7)),"x","")</f>
        <v/>
      </c>
      <c r="Q213" s="102" t="str">
        <f>IF(AND($J213=$P$7,$B213&lt;'1121'!$N$9),"x","")</f>
        <v/>
      </c>
      <c r="R213" s="102" t="str">
        <f>IF(AND($K213=$P$7,$B213&lt;'1121'!$N$9),"x","")</f>
        <v/>
      </c>
      <c r="S213" s="102" t="str">
        <f>IF(AND($B213&gt;='1331'!$I$9,$B213&lt;='1331'!$J$9,OR($J213=$S$7,$K213=$S$7)),"x","")</f>
        <v/>
      </c>
      <c r="T213" s="102" t="str">
        <f>IF(AND($J213=$S$7,$B213&lt;'1331'!$I$9),"x","")</f>
        <v/>
      </c>
      <c r="U213" s="102" t="str">
        <f>IF(AND($K213=$S$7,$B213&lt;'1331'!$I$9),"x","")</f>
        <v/>
      </c>
      <c r="V213" s="102" t="str">
        <f>IF(AND('3411-CT'!$E$9=TH!H213,OR(TH!J213=TH!$V$7,K213=TH!$V$7)),"x","")</f>
        <v/>
      </c>
      <c r="W213" s="102" t="str">
        <f>IF(OR(TH!J213=TH!$W$7,K213=TH!$W$7),"x","")</f>
        <v/>
      </c>
      <c r="X213" s="102" t="str">
        <f t="shared" si="12"/>
        <v>3</v>
      </c>
    </row>
    <row r="214" spans="1:24">
      <c r="A214" s="182" t="str">
        <f>IF(B214&lt;&gt;"",IF(AND(B214&gt;=_TM1,B214&lt;=_TM2,OR(TH!J214="1111",TH!K214="1111")),TH!D214,""),"")</f>
        <v/>
      </c>
      <c r="B214" s="72">
        <f t="shared" si="11"/>
        <v>7</v>
      </c>
      <c r="C214" s="73">
        <v>42187</v>
      </c>
      <c r="D214" s="73" t="s">
        <v>50</v>
      </c>
      <c r="E214" s="73">
        <f>C214</f>
        <v>42187</v>
      </c>
      <c r="F214" s="76" t="s">
        <v>248</v>
      </c>
      <c r="G214" s="105" t="s">
        <v>246</v>
      </c>
      <c r="H214" s="9" t="s">
        <v>249</v>
      </c>
      <c r="I214" s="74">
        <v>1964587</v>
      </c>
      <c r="J214" s="75" t="s">
        <v>10</v>
      </c>
      <c r="K214" s="75" t="s">
        <v>9</v>
      </c>
      <c r="L214" s="102" t="str">
        <f>IF(AND('331-CT'!$E$7=TH!H214,OR(J214="331",K214="331")),"x","")</f>
        <v/>
      </c>
      <c r="M214" s="102" t="str">
        <f>IF(AND($B214&gt;='1111'!$N$10,$B214&lt;='1111'!$O$10,OR($J214=$M$7,$K214=$M$7)),"x","")</f>
        <v/>
      </c>
      <c r="N214" s="102" t="str">
        <f>IF(AND($J214=$M$7,$B214&lt;'1111'!$N$10),"x","")</f>
        <v/>
      </c>
      <c r="O214" s="102" t="str">
        <f>IF(AND($K214=$M$7,$B214&lt;'1111'!$N$10),"x","")</f>
        <v/>
      </c>
      <c r="P214" s="102" t="str">
        <f>IF(AND($B214&gt;='1121'!$N$9,$B214&lt;='1121'!$O$9,OR($J214=$P$7,$K214=$P$7)),"x","")</f>
        <v/>
      </c>
      <c r="Q214" s="102" t="str">
        <f>IF(AND($J214=$P$7,$B214&lt;'1121'!$N$9),"x","")</f>
        <v/>
      </c>
      <c r="R214" s="102" t="str">
        <f>IF(AND($K214=$P$7,$B214&lt;'1121'!$N$9),"x","")</f>
        <v/>
      </c>
      <c r="S214" s="102" t="str">
        <f>IF(AND($B214&gt;='1331'!$I$9,$B214&lt;='1331'!$J$9,OR($J214=$S$7,$K214=$S$7)),"x","")</f>
        <v/>
      </c>
      <c r="T214" s="102" t="str">
        <f>IF(AND($J214=$S$7,$B214&lt;'1331'!$I$9),"x","")</f>
        <v>x</v>
      </c>
      <c r="U214" s="102" t="str">
        <f>IF(AND($K214=$S$7,$B214&lt;'1331'!$I$9),"x","")</f>
        <v/>
      </c>
      <c r="V214" s="102" t="str">
        <f>IF(AND('3411-CT'!$E$9=TH!H214,OR(TH!J214=TH!$V$7,K214=TH!$V$7)),"x","")</f>
        <v/>
      </c>
      <c r="W214" s="102" t="str">
        <f>IF(OR(TH!J214=TH!$W$7,K214=TH!$W$7),"x","")</f>
        <v/>
      </c>
      <c r="X214" s="102" t="str">
        <f t="shared" si="12"/>
        <v>3</v>
      </c>
    </row>
    <row r="215" spans="1:24">
      <c r="A215" s="182" t="str">
        <f>IF(B215&lt;&gt;"",IF(AND(B215&gt;=_TM1,B215&lt;=_TM2,OR(TH!J215="1111",TH!K215="1111")),TH!D215,""),"")</f>
        <v/>
      </c>
      <c r="B215" s="72">
        <f t="shared" si="11"/>
        <v>7</v>
      </c>
      <c r="C215" s="73">
        <v>42187</v>
      </c>
      <c r="D215" s="73" t="s">
        <v>62</v>
      </c>
      <c r="E215" s="73">
        <f>C215</f>
        <v>42187</v>
      </c>
      <c r="F215" s="79" t="s">
        <v>461</v>
      </c>
      <c r="G215" s="189"/>
      <c r="H215" s="90" t="s">
        <v>209</v>
      </c>
      <c r="I215" s="74">
        <v>30000000</v>
      </c>
      <c r="J215" s="75" t="s">
        <v>35</v>
      </c>
      <c r="K215" s="75" t="s">
        <v>142</v>
      </c>
      <c r="L215" s="102" t="str">
        <f>IF(AND('331-CT'!$E$7=TH!H215,OR(J215="331",K215="331")),"x","")</f>
        <v/>
      </c>
      <c r="M215" s="102" t="str">
        <f>IF(AND($B215&gt;='1111'!$N$10,$B215&lt;='1111'!$O$10,OR($J215=$M$7,$K215=$M$7)),"x","")</f>
        <v/>
      </c>
      <c r="N215" s="102" t="str">
        <f>IF(AND($J215=$M$7,$B215&lt;'1111'!$N$10),"x","")</f>
        <v/>
      </c>
      <c r="O215" s="102" t="str">
        <f>IF(AND($K215=$M$7,$B215&lt;'1111'!$N$10),"x","")</f>
        <v>x</v>
      </c>
      <c r="P215" s="102" t="str">
        <f>IF(AND($B215&gt;='1121'!$N$9,$B215&lt;='1121'!$O$9,OR($J215=$P$7,$K215=$P$7)),"x","")</f>
        <v/>
      </c>
      <c r="Q215" s="102" t="str">
        <f>IF(AND($J215=$P$7,$B215&lt;'1121'!$N$9),"x","")</f>
        <v>x</v>
      </c>
      <c r="R215" s="102" t="str">
        <f>IF(AND($K215=$P$7,$B215&lt;'1121'!$N$9),"x","")</f>
        <v/>
      </c>
      <c r="S215" s="102" t="str">
        <f>IF(AND($B215&gt;='1331'!$I$9,$B215&lt;='1331'!$J$9,OR($J215=$S$7,$K215=$S$7)),"x","")</f>
        <v/>
      </c>
      <c r="T215" s="102" t="str">
        <f>IF(AND($J215=$S$7,$B215&lt;'1331'!$I$9),"x","")</f>
        <v/>
      </c>
      <c r="U215" s="102" t="str">
        <f>IF(AND($K215=$S$7,$B215&lt;'1331'!$I$9),"x","")</f>
        <v/>
      </c>
      <c r="V215" s="102" t="str">
        <f>IF(AND('3411-CT'!$E$9=TH!H215,OR(TH!J215=TH!$V$7,K215=TH!$V$7)),"x","")</f>
        <v/>
      </c>
      <c r="W215" s="102" t="str">
        <f>IF(OR(TH!J215=TH!$W$7,K215=TH!$W$7),"x","")</f>
        <v/>
      </c>
      <c r="X215" s="102" t="str">
        <f t="shared" si="12"/>
        <v>3</v>
      </c>
    </row>
    <row r="216" spans="1:24" s="113" customFormat="1">
      <c r="A216" s="182" t="str">
        <f>IF(B216&lt;&gt;"",IF(AND(B216&gt;=_TM1,B216&lt;=_TM2,OR(TH!J216="1111",TH!K216="1111")),TH!D216,""),"")</f>
        <v/>
      </c>
      <c r="B216" s="97">
        <f t="shared" si="11"/>
        <v>7</v>
      </c>
      <c r="C216" s="98">
        <v>42187</v>
      </c>
      <c r="D216" s="98" t="s">
        <v>45</v>
      </c>
      <c r="E216" s="98">
        <v>42176</v>
      </c>
      <c r="F216" s="99" t="s">
        <v>272</v>
      </c>
      <c r="G216" s="193" t="s">
        <v>434</v>
      </c>
      <c r="H216" s="100" t="s">
        <v>128</v>
      </c>
      <c r="I216" s="101">
        <v>2012800</v>
      </c>
      <c r="J216" s="102" t="s">
        <v>181</v>
      </c>
      <c r="K216" s="102" t="s">
        <v>142</v>
      </c>
      <c r="L216" s="102" t="str">
        <f>IF(AND('331-CT'!$E$7=TH!H216,OR(J216="331",K216="331")),"x","")</f>
        <v/>
      </c>
      <c r="M216" s="102" t="str">
        <f>IF(AND($B216&gt;='1111'!$N$10,$B216&lt;='1111'!$O$10,OR($J216=$M$7,$K216=$M$7)),"x","")</f>
        <v/>
      </c>
      <c r="N216" s="102" t="str">
        <f>IF(AND($J216=$M$7,$B216&lt;'1111'!$N$10),"x","")</f>
        <v/>
      </c>
      <c r="O216" s="102" t="str">
        <f>IF(AND($K216=$M$7,$B216&lt;'1111'!$N$10),"x","")</f>
        <v>x</v>
      </c>
      <c r="P216" s="102" t="str">
        <f>IF(AND($B216&gt;='1121'!$N$9,$B216&lt;='1121'!$O$9,OR($J216=$P$7,$K216=$P$7)),"x","")</f>
        <v/>
      </c>
      <c r="Q216" s="102" t="str">
        <f>IF(AND($J216=$P$7,$B216&lt;'1121'!$N$9),"x","")</f>
        <v/>
      </c>
      <c r="R216" s="102" t="str">
        <f>IF(AND($K216=$P$7,$B216&lt;'1121'!$N$9),"x","")</f>
        <v/>
      </c>
      <c r="S216" s="102" t="str">
        <f>IF(AND($B216&gt;='1331'!$I$9,$B216&lt;='1331'!$J$9,OR($J216=$S$7,$K216=$S$7)),"x","")</f>
        <v/>
      </c>
      <c r="T216" s="102" t="str">
        <f>IF(AND($J216=$S$7,$B216&lt;'1331'!$I$9),"x","")</f>
        <v/>
      </c>
      <c r="U216" s="102" t="str">
        <f>IF(AND($K216=$S$7,$B216&lt;'1331'!$I$9),"x","")</f>
        <v/>
      </c>
      <c r="V216" s="102" t="str">
        <f>IF(AND('3411-CT'!$E$9=TH!H216,OR(TH!J216=TH!$V$7,K216=TH!$V$7)),"x","")</f>
        <v/>
      </c>
      <c r="W216" s="102" t="str">
        <f>IF(OR(TH!J216=TH!$W$7,K216=TH!$W$7),"x","")</f>
        <v/>
      </c>
      <c r="X216" s="102" t="str">
        <f t="shared" si="12"/>
        <v>3</v>
      </c>
    </row>
    <row r="217" spans="1:24">
      <c r="A217" s="182" t="str">
        <f>IF(B217&lt;&gt;"",IF(AND(B217&gt;=_TM1,B217&lt;=_TM2,OR(TH!J217="1111",TH!K217="1111")),TH!D217,""),"")</f>
        <v/>
      </c>
      <c r="B217" s="72">
        <f t="shared" si="11"/>
        <v>7</v>
      </c>
      <c r="C217" s="73">
        <v>42187</v>
      </c>
      <c r="D217" s="98" t="s">
        <v>45</v>
      </c>
      <c r="E217" s="73">
        <v>42176</v>
      </c>
      <c r="F217" s="76" t="s">
        <v>273</v>
      </c>
      <c r="G217" s="192" t="s">
        <v>434</v>
      </c>
      <c r="H217" s="100" t="s">
        <v>128</v>
      </c>
      <c r="I217" s="74">
        <v>100640</v>
      </c>
      <c r="J217" s="75" t="s">
        <v>10</v>
      </c>
      <c r="K217" s="75" t="s">
        <v>142</v>
      </c>
      <c r="L217" s="102" t="str">
        <f>IF(AND('331-CT'!$E$7=TH!H217,OR(J217="331",K217="331")),"x","")</f>
        <v/>
      </c>
      <c r="M217" s="102" t="str">
        <f>IF(AND($B217&gt;='1111'!$N$10,$B217&lt;='1111'!$O$10,OR($J217=$M$7,$K217=$M$7)),"x","")</f>
        <v/>
      </c>
      <c r="N217" s="102" t="str">
        <f>IF(AND($J217=$M$7,$B217&lt;'1111'!$N$10),"x","")</f>
        <v/>
      </c>
      <c r="O217" s="102" t="str">
        <f>IF(AND($K217=$M$7,$B217&lt;'1111'!$N$10),"x","")</f>
        <v>x</v>
      </c>
      <c r="P217" s="102" t="str">
        <f>IF(AND($B217&gt;='1121'!$N$9,$B217&lt;='1121'!$O$9,OR($J217=$P$7,$K217=$P$7)),"x","")</f>
        <v/>
      </c>
      <c r="Q217" s="102" t="str">
        <f>IF(AND($J217=$P$7,$B217&lt;'1121'!$N$9),"x","")</f>
        <v/>
      </c>
      <c r="R217" s="102" t="str">
        <f>IF(AND($K217=$P$7,$B217&lt;'1121'!$N$9),"x","")</f>
        <v/>
      </c>
      <c r="S217" s="102" t="str">
        <f>IF(AND($B217&gt;='1331'!$I$9,$B217&lt;='1331'!$J$9,OR($J217=$S$7,$K217=$S$7)),"x","")</f>
        <v/>
      </c>
      <c r="T217" s="102" t="str">
        <f>IF(AND($J217=$S$7,$B217&lt;'1331'!$I$9),"x","")</f>
        <v>x</v>
      </c>
      <c r="U217" s="102" t="str">
        <f>IF(AND($K217=$S$7,$B217&lt;'1331'!$I$9),"x","")</f>
        <v/>
      </c>
      <c r="V217" s="102" t="str">
        <f>IF(AND('3411-CT'!$E$9=TH!H217,OR(TH!J217=TH!$V$7,K217=TH!$V$7)),"x","")</f>
        <v/>
      </c>
      <c r="W217" s="102" t="str">
        <f>IF(OR(TH!J217=TH!$W$7,K217=TH!$W$7),"x","")</f>
        <v/>
      </c>
      <c r="X217" s="102" t="str">
        <f t="shared" si="12"/>
        <v>3</v>
      </c>
    </row>
    <row r="218" spans="1:24">
      <c r="A218" s="182" t="str">
        <f>IF(B218&lt;&gt;"",IF(AND(B218&gt;=_TM1,B218&lt;=_TM2,OR(TH!J218="1111",TH!K218="1111")),TH!D218,""),"")</f>
        <v/>
      </c>
      <c r="B218" s="72">
        <f t="shared" si="11"/>
        <v>7</v>
      </c>
      <c r="C218" s="73">
        <v>42187</v>
      </c>
      <c r="D218" s="73" t="s">
        <v>44</v>
      </c>
      <c r="E218" s="73">
        <v>42177</v>
      </c>
      <c r="F218" s="76" t="s">
        <v>269</v>
      </c>
      <c r="G218" s="192" t="s">
        <v>435</v>
      </c>
      <c r="H218" s="90" t="s">
        <v>271</v>
      </c>
      <c r="I218" s="74">
        <v>9662500</v>
      </c>
      <c r="J218" s="75" t="s">
        <v>560</v>
      </c>
      <c r="K218" s="75" t="s">
        <v>142</v>
      </c>
      <c r="L218" s="102" t="str">
        <f>IF(AND('331-CT'!$E$7=TH!H218,OR(J218="331",K218="331")),"x","")</f>
        <v/>
      </c>
      <c r="M218" s="102" t="str">
        <f>IF(AND($B218&gt;='1111'!$N$10,$B218&lt;='1111'!$O$10,OR($J218=$M$7,$K218=$M$7)),"x","")</f>
        <v/>
      </c>
      <c r="N218" s="102" t="str">
        <f>IF(AND($J218=$M$7,$B218&lt;'1111'!$N$10),"x","")</f>
        <v/>
      </c>
      <c r="O218" s="102" t="str">
        <f>IF(AND($K218=$M$7,$B218&lt;'1111'!$N$10),"x","")</f>
        <v>x</v>
      </c>
      <c r="P218" s="102" t="str">
        <f>IF(AND($B218&gt;='1121'!$N$9,$B218&lt;='1121'!$O$9,OR($J218=$P$7,$K218=$P$7)),"x","")</f>
        <v/>
      </c>
      <c r="Q218" s="102" t="str">
        <f>IF(AND($J218=$P$7,$B218&lt;'1121'!$N$9),"x","")</f>
        <v/>
      </c>
      <c r="R218" s="102" t="str">
        <f>IF(AND($K218=$P$7,$B218&lt;'1121'!$N$9),"x","")</f>
        <v/>
      </c>
      <c r="S218" s="102" t="str">
        <f>IF(AND($B218&gt;='1331'!$I$9,$B218&lt;='1331'!$J$9,OR($J218=$S$7,$K218=$S$7)),"x","")</f>
        <v/>
      </c>
      <c r="T218" s="102" t="str">
        <f>IF(AND($J218=$S$7,$B218&lt;'1331'!$I$9),"x","")</f>
        <v/>
      </c>
      <c r="U218" s="102" t="str">
        <f>IF(AND($K218=$S$7,$B218&lt;'1331'!$I$9),"x","")</f>
        <v/>
      </c>
      <c r="V218" s="102" t="str">
        <f>IF(AND('3411-CT'!$E$9=TH!H218,OR(TH!J218=TH!$V$7,K218=TH!$V$7)),"x","")</f>
        <v/>
      </c>
      <c r="W218" s="102" t="str">
        <f>IF(OR(TH!J218=TH!$W$7,K218=TH!$W$7),"x","")</f>
        <v/>
      </c>
      <c r="X218" s="102" t="str">
        <f t="shared" si="12"/>
        <v>3</v>
      </c>
    </row>
    <row r="219" spans="1:24">
      <c r="A219" s="182" t="str">
        <f>IF(B219&lt;&gt;"",IF(AND(B219&gt;=_TM1,B219&lt;=_TM2,OR(TH!J219="1111",TH!K219="1111")),TH!D219,""),"")</f>
        <v/>
      </c>
      <c r="B219" s="72">
        <f t="shared" si="11"/>
        <v>7</v>
      </c>
      <c r="C219" s="73">
        <v>42187</v>
      </c>
      <c r="D219" s="73" t="s">
        <v>44</v>
      </c>
      <c r="E219" s="73">
        <v>42177</v>
      </c>
      <c r="F219" s="76" t="s">
        <v>270</v>
      </c>
      <c r="G219" s="192" t="s">
        <v>435</v>
      </c>
      <c r="H219" s="90" t="s">
        <v>271</v>
      </c>
      <c r="I219" s="74">
        <v>966250</v>
      </c>
      <c r="J219" s="75" t="s">
        <v>10</v>
      </c>
      <c r="K219" s="75" t="s">
        <v>142</v>
      </c>
      <c r="L219" s="102" t="str">
        <f>IF(AND('331-CT'!$E$7=TH!H219,OR(J219="331",K219="331")),"x","")</f>
        <v/>
      </c>
      <c r="M219" s="102" t="str">
        <f>IF(AND($B219&gt;='1111'!$N$10,$B219&lt;='1111'!$O$10,OR($J219=$M$7,$K219=$M$7)),"x","")</f>
        <v/>
      </c>
      <c r="N219" s="102" t="str">
        <f>IF(AND($J219=$M$7,$B219&lt;'1111'!$N$10),"x","")</f>
        <v/>
      </c>
      <c r="O219" s="102" t="str">
        <f>IF(AND($K219=$M$7,$B219&lt;'1111'!$N$10),"x","")</f>
        <v>x</v>
      </c>
      <c r="P219" s="102" t="str">
        <f>IF(AND($B219&gt;='1121'!$N$9,$B219&lt;='1121'!$O$9,OR($J219=$P$7,$K219=$P$7)),"x","")</f>
        <v/>
      </c>
      <c r="Q219" s="102" t="str">
        <f>IF(AND($J219=$P$7,$B219&lt;'1121'!$N$9),"x","")</f>
        <v/>
      </c>
      <c r="R219" s="102" t="str">
        <f>IF(AND($K219=$P$7,$B219&lt;'1121'!$N$9),"x","")</f>
        <v/>
      </c>
      <c r="S219" s="102" t="str">
        <f>IF(AND($B219&gt;='1331'!$I$9,$B219&lt;='1331'!$J$9,OR($J219=$S$7,$K219=$S$7)),"x","")</f>
        <v/>
      </c>
      <c r="T219" s="102" t="str">
        <f>IF(AND($J219=$S$7,$B219&lt;'1331'!$I$9),"x","")</f>
        <v>x</v>
      </c>
      <c r="U219" s="102" t="str">
        <f>IF(AND($K219=$S$7,$B219&lt;'1331'!$I$9),"x","")</f>
        <v/>
      </c>
      <c r="V219" s="102" t="str">
        <f>IF(AND('3411-CT'!$E$9=TH!H219,OR(TH!J219=TH!$V$7,K219=TH!$V$7)),"x","")</f>
        <v/>
      </c>
      <c r="W219" s="102" t="str">
        <f>IF(OR(TH!J219=TH!$W$7,K219=TH!$W$7),"x","")</f>
        <v/>
      </c>
      <c r="X219" s="102" t="str">
        <f t="shared" si="12"/>
        <v>3</v>
      </c>
    </row>
    <row r="220" spans="1:24">
      <c r="A220" s="182" t="str">
        <f>IF(B220&lt;&gt;"",IF(AND(B220&gt;=_TM1,B220&lt;=_TM2,OR(TH!J220="1111",TH!K220="1111")),TH!D220,""),"")</f>
        <v/>
      </c>
      <c r="B220" s="72">
        <f t="shared" si="11"/>
        <v>7</v>
      </c>
      <c r="C220" s="73">
        <v>42187</v>
      </c>
      <c r="D220" s="73" t="s">
        <v>12</v>
      </c>
      <c r="E220" s="73">
        <f t="shared" ref="E220:E233" si="13">C220</f>
        <v>42187</v>
      </c>
      <c r="F220" s="76" t="s">
        <v>261</v>
      </c>
      <c r="G220" s="189"/>
      <c r="H220" s="90" t="s">
        <v>262</v>
      </c>
      <c r="I220" s="74">
        <v>1500000000</v>
      </c>
      <c r="J220" s="75" t="s">
        <v>35</v>
      </c>
      <c r="K220" s="75" t="s">
        <v>166</v>
      </c>
      <c r="L220" s="102" t="str">
        <f>IF(AND('331-CT'!$E$7=TH!H220,OR(J220="331",K220="331")),"x","")</f>
        <v/>
      </c>
      <c r="M220" s="102" t="str">
        <f>IF(AND($B220&gt;='1111'!$N$10,$B220&lt;='1111'!$O$10,OR($J220=$M$7,$K220=$M$7)),"x","")</f>
        <v/>
      </c>
      <c r="N220" s="102" t="str">
        <f>IF(AND($J220=$M$7,$B220&lt;'1111'!$N$10),"x","")</f>
        <v/>
      </c>
      <c r="O220" s="102" t="str">
        <f>IF(AND($K220=$M$7,$B220&lt;'1111'!$N$10),"x","")</f>
        <v/>
      </c>
      <c r="P220" s="102" t="str">
        <f>IF(AND($B220&gt;='1121'!$N$9,$B220&lt;='1121'!$O$9,OR($J220=$P$7,$K220=$P$7)),"x","")</f>
        <v/>
      </c>
      <c r="Q220" s="102" t="str">
        <f>IF(AND($J220=$P$7,$B220&lt;'1121'!$N$9),"x","")</f>
        <v>x</v>
      </c>
      <c r="R220" s="102" t="str">
        <f>IF(AND($K220=$P$7,$B220&lt;'1121'!$N$9),"x","")</f>
        <v/>
      </c>
      <c r="S220" s="102" t="str">
        <f>IF(AND($B220&gt;='1331'!$I$9,$B220&lt;='1331'!$J$9,OR($J220=$S$7,$K220=$S$7)),"x","")</f>
        <v/>
      </c>
      <c r="T220" s="102" t="str">
        <f>IF(AND($J220=$S$7,$B220&lt;'1331'!$I$9),"x","")</f>
        <v/>
      </c>
      <c r="U220" s="102" t="str">
        <f>IF(AND($K220=$S$7,$B220&lt;'1331'!$I$9),"x","")</f>
        <v/>
      </c>
      <c r="V220" s="102" t="str">
        <f>IF(AND('3411-CT'!$E$9=TH!H220,OR(TH!J220=TH!$V$7,K220=TH!$V$7)),"x","")</f>
        <v/>
      </c>
      <c r="W220" s="102" t="str">
        <f>IF(OR(TH!J220=TH!$W$7,K220=TH!$W$7),"x","")</f>
        <v/>
      </c>
      <c r="X220" s="102" t="str">
        <f t="shared" si="12"/>
        <v>3</v>
      </c>
    </row>
    <row r="221" spans="1:24">
      <c r="A221" s="182" t="str">
        <f>IF(B221&lt;&gt;"",IF(AND(B221&gt;=_TM1,B221&lt;=_TM2,OR(TH!J221="1111",TH!K221="1111")),TH!D221,""),"")</f>
        <v/>
      </c>
      <c r="B221" s="72">
        <f t="shared" si="11"/>
        <v>7</v>
      </c>
      <c r="C221" s="73">
        <v>42187</v>
      </c>
      <c r="D221" s="73" t="s">
        <v>8</v>
      </c>
      <c r="E221" s="73">
        <f t="shared" si="13"/>
        <v>42187</v>
      </c>
      <c r="F221" s="76" t="s">
        <v>238</v>
      </c>
      <c r="G221" s="189"/>
      <c r="H221" s="9" t="s">
        <v>243</v>
      </c>
      <c r="I221" s="74">
        <v>200000000</v>
      </c>
      <c r="J221" s="75" t="s">
        <v>9</v>
      </c>
      <c r="K221" s="75" t="s">
        <v>35</v>
      </c>
      <c r="L221" s="102" t="str">
        <f>IF(AND('331-CT'!$E$7=TH!H221,OR(J221="331",K221="331")),"x","")</f>
        <v/>
      </c>
      <c r="M221" s="102" t="str">
        <f>IF(AND($B221&gt;='1111'!$N$10,$B221&lt;='1111'!$O$10,OR($J221=$M$7,$K221=$M$7)),"x","")</f>
        <v/>
      </c>
      <c r="N221" s="102" t="str">
        <f>IF(AND($J221=$M$7,$B221&lt;'1111'!$N$10),"x","")</f>
        <v/>
      </c>
      <c r="O221" s="102" t="str">
        <f>IF(AND($K221=$M$7,$B221&lt;'1111'!$N$10),"x","")</f>
        <v/>
      </c>
      <c r="P221" s="102" t="str">
        <f>IF(AND($B221&gt;='1121'!$N$9,$B221&lt;='1121'!$O$9,OR($J221=$P$7,$K221=$P$7)),"x","")</f>
        <v/>
      </c>
      <c r="Q221" s="102" t="str">
        <f>IF(AND($J221=$P$7,$B221&lt;'1121'!$N$9),"x","")</f>
        <v/>
      </c>
      <c r="R221" s="102" t="str">
        <f>IF(AND($K221=$P$7,$B221&lt;'1121'!$N$9),"x","")</f>
        <v>x</v>
      </c>
      <c r="S221" s="102" t="str">
        <f>IF(AND($B221&gt;='1331'!$I$9,$B221&lt;='1331'!$J$9,OR($J221=$S$7,$K221=$S$7)),"x","")</f>
        <v/>
      </c>
      <c r="T221" s="102" t="str">
        <f>IF(AND($J221=$S$7,$B221&lt;'1331'!$I$9),"x","")</f>
        <v/>
      </c>
      <c r="U221" s="102" t="str">
        <f>IF(AND($K221=$S$7,$B221&lt;'1331'!$I$9),"x","")</f>
        <v/>
      </c>
      <c r="V221" s="102" t="str">
        <f>IF(AND('3411-CT'!$E$9=TH!H221,OR(TH!J221=TH!$V$7,K221=TH!$V$7)),"x","")</f>
        <v/>
      </c>
      <c r="W221" s="102" t="str">
        <f>IF(OR(TH!J221=TH!$W$7,K221=TH!$W$7),"x","")</f>
        <v/>
      </c>
      <c r="X221" s="102" t="str">
        <f t="shared" si="12"/>
        <v>3</v>
      </c>
    </row>
    <row r="222" spans="1:24">
      <c r="A222" s="182" t="str">
        <f>IF(B222&lt;&gt;"",IF(AND(B222&gt;=_TM1,B222&lt;=_TM2,OR(TH!J222="1111",TH!K222="1111")),TH!D222,""),"")</f>
        <v/>
      </c>
      <c r="B222" s="72">
        <f t="shared" si="11"/>
        <v>7</v>
      </c>
      <c r="C222" s="73">
        <v>42187</v>
      </c>
      <c r="D222" s="73" t="s">
        <v>8</v>
      </c>
      <c r="E222" s="73">
        <f t="shared" si="13"/>
        <v>42187</v>
      </c>
      <c r="F222" s="76" t="s">
        <v>22</v>
      </c>
      <c r="G222" s="189"/>
      <c r="H222" s="90"/>
      <c r="I222" s="74">
        <v>60000</v>
      </c>
      <c r="J222" s="75" t="s">
        <v>181</v>
      </c>
      <c r="K222" s="75" t="s">
        <v>35</v>
      </c>
      <c r="L222" s="102" t="str">
        <f>IF(AND('331-CT'!$E$7=TH!H222,OR(J222="331",K222="331")),"x","")</f>
        <v/>
      </c>
      <c r="M222" s="102" t="str">
        <f>IF(AND($B222&gt;='1111'!$N$10,$B222&lt;='1111'!$O$10,OR($J222=$M$7,$K222=$M$7)),"x","")</f>
        <v/>
      </c>
      <c r="N222" s="102" t="str">
        <f>IF(AND($J222=$M$7,$B222&lt;'1111'!$N$10),"x","")</f>
        <v/>
      </c>
      <c r="O222" s="102" t="str">
        <f>IF(AND($K222=$M$7,$B222&lt;'1111'!$N$10),"x","")</f>
        <v/>
      </c>
      <c r="P222" s="102" t="str">
        <f>IF(AND($B222&gt;='1121'!$N$9,$B222&lt;='1121'!$O$9,OR($J222=$P$7,$K222=$P$7)),"x","")</f>
        <v/>
      </c>
      <c r="Q222" s="102" t="str">
        <f>IF(AND($J222=$P$7,$B222&lt;'1121'!$N$9),"x","")</f>
        <v/>
      </c>
      <c r="R222" s="102" t="str">
        <f>IF(AND($K222=$P$7,$B222&lt;'1121'!$N$9),"x","")</f>
        <v>x</v>
      </c>
      <c r="S222" s="102" t="str">
        <f>IF(AND($B222&gt;='1331'!$I$9,$B222&lt;='1331'!$J$9,OR($J222=$S$7,$K222=$S$7)),"x","")</f>
        <v/>
      </c>
      <c r="T222" s="102" t="str">
        <f>IF(AND($J222=$S$7,$B222&lt;'1331'!$I$9),"x","")</f>
        <v/>
      </c>
      <c r="U222" s="102" t="str">
        <f>IF(AND($K222=$S$7,$B222&lt;'1331'!$I$9),"x","")</f>
        <v/>
      </c>
      <c r="V222" s="102" t="str">
        <f>IF(AND('3411-CT'!$E$9=TH!H222,OR(TH!J222=TH!$V$7,K222=TH!$V$7)),"x","")</f>
        <v/>
      </c>
      <c r="W222" s="102" t="str">
        <f>IF(OR(TH!J222=TH!$W$7,K222=TH!$W$7),"x","")</f>
        <v/>
      </c>
      <c r="X222" s="102" t="str">
        <f t="shared" si="12"/>
        <v>3</v>
      </c>
    </row>
    <row r="223" spans="1:24">
      <c r="A223" s="182" t="str">
        <f>IF(B223&lt;&gt;"",IF(AND(B223&gt;=_TM1,B223&lt;=_TM2,OR(TH!J223="1111",TH!K223="1111")),TH!D223,""),"")</f>
        <v/>
      </c>
      <c r="B223" s="72">
        <f t="shared" si="11"/>
        <v>7</v>
      </c>
      <c r="C223" s="73">
        <v>42187</v>
      </c>
      <c r="D223" s="73" t="s">
        <v>8</v>
      </c>
      <c r="E223" s="73">
        <f t="shared" si="13"/>
        <v>42187</v>
      </c>
      <c r="F223" s="76" t="s">
        <v>23</v>
      </c>
      <c r="G223" s="189"/>
      <c r="H223" s="90"/>
      <c r="I223" s="74">
        <v>6000</v>
      </c>
      <c r="J223" s="75" t="s">
        <v>10</v>
      </c>
      <c r="K223" s="75" t="s">
        <v>35</v>
      </c>
      <c r="L223" s="102" t="str">
        <f>IF(AND('331-CT'!$E$7=TH!H223,OR(J223="331",K223="331")),"x","")</f>
        <v/>
      </c>
      <c r="M223" s="102" t="str">
        <f>IF(AND($B223&gt;='1111'!$N$10,$B223&lt;='1111'!$O$10,OR($J223=$M$7,$K223=$M$7)),"x","")</f>
        <v/>
      </c>
      <c r="N223" s="102" t="str">
        <f>IF(AND($J223=$M$7,$B223&lt;'1111'!$N$10),"x","")</f>
        <v/>
      </c>
      <c r="O223" s="102" t="str">
        <f>IF(AND($K223=$M$7,$B223&lt;'1111'!$N$10),"x","")</f>
        <v/>
      </c>
      <c r="P223" s="102" t="str">
        <f>IF(AND($B223&gt;='1121'!$N$9,$B223&lt;='1121'!$O$9,OR($J223=$P$7,$K223=$P$7)),"x","")</f>
        <v/>
      </c>
      <c r="Q223" s="102" t="str">
        <f>IF(AND($J223=$P$7,$B223&lt;'1121'!$N$9),"x","")</f>
        <v/>
      </c>
      <c r="R223" s="102" t="str">
        <f>IF(AND($K223=$P$7,$B223&lt;'1121'!$N$9),"x","")</f>
        <v>x</v>
      </c>
      <c r="S223" s="102" t="str">
        <f>IF(AND($B223&gt;='1331'!$I$9,$B223&lt;='1331'!$J$9,OR($J223=$S$7,$K223=$S$7)),"x","")</f>
        <v/>
      </c>
      <c r="T223" s="102" t="str">
        <f>IF(AND($J223=$S$7,$B223&lt;'1331'!$I$9),"x","")</f>
        <v>x</v>
      </c>
      <c r="U223" s="102" t="str">
        <f>IF(AND($K223=$S$7,$B223&lt;'1331'!$I$9),"x","")</f>
        <v/>
      </c>
      <c r="V223" s="102" t="str">
        <f>IF(AND('3411-CT'!$E$9=TH!H223,OR(TH!J223=TH!$V$7,K223=TH!$V$7)),"x","")</f>
        <v/>
      </c>
      <c r="W223" s="102" t="str">
        <f>IF(OR(TH!J223=TH!$W$7,K223=TH!$W$7),"x","")</f>
        <v/>
      </c>
      <c r="X223" s="102" t="str">
        <f t="shared" si="12"/>
        <v>3</v>
      </c>
    </row>
    <row r="224" spans="1:24">
      <c r="A224" s="182" t="str">
        <f>IF(B224&lt;&gt;"",IF(AND(B224&gt;=_TM1,B224&lt;=_TM2,OR(TH!J224="1111",TH!K224="1111")),TH!D224,""),"")</f>
        <v/>
      </c>
      <c r="B224" s="72">
        <f t="shared" si="11"/>
        <v>7</v>
      </c>
      <c r="C224" s="73">
        <v>42187</v>
      </c>
      <c r="D224" s="73" t="s">
        <v>8</v>
      </c>
      <c r="E224" s="73">
        <f t="shared" si="13"/>
        <v>42187</v>
      </c>
      <c r="F224" s="76" t="s">
        <v>238</v>
      </c>
      <c r="G224" s="189"/>
      <c r="H224" s="90" t="s">
        <v>56</v>
      </c>
      <c r="I224" s="74">
        <v>1000000000</v>
      </c>
      <c r="J224" s="75" t="s">
        <v>9</v>
      </c>
      <c r="K224" s="75" t="s">
        <v>35</v>
      </c>
      <c r="L224" s="102" t="str">
        <f>IF(AND('331-CT'!$E$7=TH!H224,OR(J224="331",K224="331")),"x","")</f>
        <v/>
      </c>
      <c r="M224" s="102" t="str">
        <f>IF(AND($B224&gt;='1111'!$N$10,$B224&lt;='1111'!$O$10,OR($J224=$M$7,$K224=$M$7)),"x","")</f>
        <v/>
      </c>
      <c r="N224" s="102" t="str">
        <f>IF(AND($J224=$M$7,$B224&lt;'1111'!$N$10),"x","")</f>
        <v/>
      </c>
      <c r="O224" s="102" t="str">
        <f>IF(AND($K224=$M$7,$B224&lt;'1111'!$N$10),"x","")</f>
        <v/>
      </c>
      <c r="P224" s="102" t="str">
        <f>IF(AND($B224&gt;='1121'!$N$9,$B224&lt;='1121'!$O$9,OR($J224=$P$7,$K224=$P$7)),"x","")</f>
        <v/>
      </c>
      <c r="Q224" s="102" t="str">
        <f>IF(AND($J224=$P$7,$B224&lt;'1121'!$N$9),"x","")</f>
        <v/>
      </c>
      <c r="R224" s="102" t="str">
        <f>IF(AND($K224=$P$7,$B224&lt;'1121'!$N$9),"x","")</f>
        <v>x</v>
      </c>
      <c r="S224" s="102" t="str">
        <f>IF(AND($B224&gt;='1331'!$I$9,$B224&lt;='1331'!$J$9,OR($J224=$S$7,$K224=$S$7)),"x","")</f>
        <v/>
      </c>
      <c r="T224" s="102" t="str">
        <f>IF(AND($J224=$S$7,$B224&lt;'1331'!$I$9),"x","")</f>
        <v/>
      </c>
      <c r="U224" s="102" t="str">
        <f>IF(AND($K224=$S$7,$B224&lt;'1331'!$I$9),"x","")</f>
        <v/>
      </c>
      <c r="V224" s="102" t="str">
        <f>IF(AND('3411-CT'!$E$9=TH!H224,OR(TH!J224=TH!$V$7,K224=TH!$V$7)),"x","")</f>
        <v/>
      </c>
      <c r="W224" s="102" t="str">
        <f>IF(OR(TH!J224=TH!$W$7,K224=TH!$W$7),"x","")</f>
        <v/>
      </c>
      <c r="X224" s="102" t="str">
        <f t="shared" si="12"/>
        <v>3</v>
      </c>
    </row>
    <row r="225" spans="1:24">
      <c r="A225" s="182" t="str">
        <f>IF(B225&lt;&gt;"",IF(AND(B225&gt;=_TM1,B225&lt;=_TM2,OR(TH!J225="1111",TH!K225="1111")),TH!D225,""),"")</f>
        <v/>
      </c>
      <c r="B225" s="72">
        <f t="shared" si="11"/>
        <v>7</v>
      </c>
      <c r="C225" s="73">
        <v>42187</v>
      </c>
      <c r="D225" s="73" t="s">
        <v>8</v>
      </c>
      <c r="E225" s="73">
        <f t="shared" si="13"/>
        <v>42187</v>
      </c>
      <c r="F225" s="76" t="s">
        <v>22</v>
      </c>
      <c r="G225" s="189"/>
      <c r="H225" s="90"/>
      <c r="I225" s="74">
        <v>500000</v>
      </c>
      <c r="J225" s="75" t="s">
        <v>181</v>
      </c>
      <c r="K225" s="75" t="s">
        <v>35</v>
      </c>
      <c r="L225" s="102" t="str">
        <f>IF(AND('331-CT'!$E$7=TH!H225,OR(J225="331",K225="331")),"x","")</f>
        <v/>
      </c>
      <c r="M225" s="102" t="str">
        <f>IF(AND($B225&gt;='1111'!$N$10,$B225&lt;='1111'!$O$10,OR($J225=$M$7,$K225=$M$7)),"x","")</f>
        <v/>
      </c>
      <c r="N225" s="102" t="str">
        <f>IF(AND($J225=$M$7,$B225&lt;'1111'!$N$10),"x","")</f>
        <v/>
      </c>
      <c r="O225" s="102" t="str">
        <f>IF(AND($K225=$M$7,$B225&lt;'1111'!$N$10),"x","")</f>
        <v/>
      </c>
      <c r="P225" s="102" t="str">
        <f>IF(AND($B225&gt;='1121'!$N$9,$B225&lt;='1121'!$O$9,OR($J225=$P$7,$K225=$P$7)),"x","")</f>
        <v/>
      </c>
      <c r="Q225" s="102" t="str">
        <f>IF(AND($J225=$P$7,$B225&lt;'1121'!$N$9),"x","")</f>
        <v/>
      </c>
      <c r="R225" s="102" t="str">
        <f>IF(AND($K225=$P$7,$B225&lt;'1121'!$N$9),"x","")</f>
        <v>x</v>
      </c>
      <c r="S225" s="102" t="str">
        <f>IF(AND($B225&gt;='1331'!$I$9,$B225&lt;='1331'!$J$9,OR($J225=$S$7,$K225=$S$7)),"x","")</f>
        <v/>
      </c>
      <c r="T225" s="102" t="str">
        <f>IF(AND($J225=$S$7,$B225&lt;'1331'!$I$9),"x","")</f>
        <v/>
      </c>
      <c r="U225" s="102" t="str">
        <f>IF(AND($K225=$S$7,$B225&lt;'1331'!$I$9),"x","")</f>
        <v/>
      </c>
      <c r="V225" s="102" t="str">
        <f>IF(AND('3411-CT'!$E$9=TH!H225,OR(TH!J225=TH!$V$7,K225=TH!$V$7)),"x","")</f>
        <v/>
      </c>
      <c r="W225" s="102" t="str">
        <f>IF(OR(TH!J225=TH!$W$7,K225=TH!$W$7),"x","")</f>
        <v/>
      </c>
      <c r="X225" s="102" t="str">
        <f t="shared" si="12"/>
        <v>3</v>
      </c>
    </row>
    <row r="226" spans="1:24">
      <c r="A226" s="182" t="str">
        <f>IF(B226&lt;&gt;"",IF(AND(B226&gt;=_TM1,B226&lt;=_TM2,OR(TH!J226="1111",TH!K226="1111")),TH!D226,""),"")</f>
        <v/>
      </c>
      <c r="B226" s="72">
        <f t="shared" si="11"/>
        <v>7</v>
      </c>
      <c r="C226" s="73">
        <v>42187</v>
      </c>
      <c r="D226" s="73" t="s">
        <v>8</v>
      </c>
      <c r="E226" s="73">
        <f t="shared" si="13"/>
        <v>42187</v>
      </c>
      <c r="F226" s="76" t="s">
        <v>23</v>
      </c>
      <c r="G226" s="189"/>
      <c r="H226" s="90"/>
      <c r="I226" s="74">
        <v>50000</v>
      </c>
      <c r="J226" s="75" t="s">
        <v>10</v>
      </c>
      <c r="K226" s="75" t="s">
        <v>35</v>
      </c>
      <c r="L226" s="102" t="str">
        <f>IF(AND('331-CT'!$E$7=TH!H226,OR(J226="331",K226="331")),"x","")</f>
        <v/>
      </c>
      <c r="M226" s="102" t="str">
        <f>IF(AND($B226&gt;='1111'!$N$10,$B226&lt;='1111'!$O$10,OR($J226=$M$7,$K226=$M$7)),"x","")</f>
        <v/>
      </c>
      <c r="N226" s="102" t="str">
        <f>IF(AND($J226=$M$7,$B226&lt;'1111'!$N$10),"x","")</f>
        <v/>
      </c>
      <c r="O226" s="102" t="str">
        <f>IF(AND($K226=$M$7,$B226&lt;'1111'!$N$10),"x","")</f>
        <v/>
      </c>
      <c r="P226" s="102" t="str">
        <f>IF(AND($B226&gt;='1121'!$N$9,$B226&lt;='1121'!$O$9,OR($J226=$P$7,$K226=$P$7)),"x","")</f>
        <v/>
      </c>
      <c r="Q226" s="102" t="str">
        <f>IF(AND($J226=$P$7,$B226&lt;'1121'!$N$9),"x","")</f>
        <v/>
      </c>
      <c r="R226" s="102" t="str">
        <f>IF(AND($K226=$P$7,$B226&lt;'1121'!$N$9),"x","")</f>
        <v>x</v>
      </c>
      <c r="S226" s="102" t="str">
        <f>IF(AND($B226&gt;='1331'!$I$9,$B226&lt;='1331'!$J$9,OR($J226=$S$7,$K226=$S$7)),"x","")</f>
        <v/>
      </c>
      <c r="T226" s="102" t="str">
        <f>IF(AND($J226=$S$7,$B226&lt;'1331'!$I$9),"x","")</f>
        <v>x</v>
      </c>
      <c r="U226" s="102" t="str">
        <f>IF(AND($K226=$S$7,$B226&lt;'1331'!$I$9),"x","")</f>
        <v/>
      </c>
      <c r="V226" s="102" t="str">
        <f>IF(AND('3411-CT'!$E$9=TH!H226,OR(TH!J226=TH!$V$7,K226=TH!$V$7)),"x","")</f>
        <v/>
      </c>
      <c r="W226" s="102" t="str">
        <f>IF(OR(TH!J226=TH!$W$7,K226=TH!$W$7),"x","")</f>
        <v/>
      </c>
      <c r="X226" s="102" t="str">
        <f t="shared" si="12"/>
        <v>3</v>
      </c>
    </row>
    <row r="227" spans="1:24">
      <c r="A227" s="182" t="str">
        <f>IF(B227&lt;&gt;"",IF(AND(B227&gt;=_TM1,B227&lt;=_TM2,OR(TH!J227="1111",TH!K227="1111")),TH!D227,""),"")</f>
        <v/>
      </c>
      <c r="B227" s="72">
        <f t="shared" si="11"/>
        <v>7</v>
      </c>
      <c r="C227" s="73">
        <v>42187</v>
      </c>
      <c r="D227" s="73" t="s">
        <v>50</v>
      </c>
      <c r="E227" s="73">
        <f t="shared" si="13"/>
        <v>42187</v>
      </c>
      <c r="F227" s="76" t="s">
        <v>226</v>
      </c>
      <c r="G227" s="192" t="s">
        <v>460</v>
      </c>
      <c r="H227" s="90" t="s">
        <v>56</v>
      </c>
      <c r="I227" s="74">
        <v>909090909</v>
      </c>
      <c r="J227" s="104" t="s">
        <v>560</v>
      </c>
      <c r="K227" s="75" t="s">
        <v>9</v>
      </c>
      <c r="L227" s="102" t="str">
        <f>IF(AND('331-CT'!$E$7=TH!H227,OR(J227="331",K227="331")),"x","")</f>
        <v/>
      </c>
      <c r="M227" s="102" t="str">
        <f>IF(AND($B227&gt;='1111'!$N$10,$B227&lt;='1111'!$O$10,OR($J227=$M$7,$K227=$M$7)),"x","")</f>
        <v/>
      </c>
      <c r="N227" s="102" t="str">
        <f>IF(AND($J227=$M$7,$B227&lt;'1111'!$N$10),"x","")</f>
        <v/>
      </c>
      <c r="O227" s="102" t="str">
        <f>IF(AND($K227=$M$7,$B227&lt;'1111'!$N$10),"x","")</f>
        <v/>
      </c>
      <c r="P227" s="102" t="str">
        <f>IF(AND($B227&gt;='1121'!$N$9,$B227&lt;='1121'!$O$9,OR($J227=$P$7,$K227=$P$7)),"x","")</f>
        <v/>
      </c>
      <c r="Q227" s="102" t="str">
        <f>IF(AND($J227=$P$7,$B227&lt;'1121'!$N$9),"x","")</f>
        <v/>
      </c>
      <c r="R227" s="102" t="str">
        <f>IF(AND($K227=$P$7,$B227&lt;'1121'!$N$9),"x","")</f>
        <v/>
      </c>
      <c r="S227" s="102" t="str">
        <f>IF(AND($B227&gt;='1331'!$I$9,$B227&lt;='1331'!$J$9,OR($J227=$S$7,$K227=$S$7)),"x","")</f>
        <v/>
      </c>
      <c r="T227" s="102" t="str">
        <f>IF(AND($J227=$S$7,$B227&lt;'1331'!$I$9),"x","")</f>
        <v/>
      </c>
      <c r="U227" s="102" t="str">
        <f>IF(AND($K227=$S$7,$B227&lt;'1331'!$I$9),"x","")</f>
        <v/>
      </c>
      <c r="V227" s="102" t="str">
        <f>IF(AND('3411-CT'!$E$9=TH!H227,OR(TH!J227=TH!$V$7,K227=TH!$V$7)),"x","")</f>
        <v/>
      </c>
      <c r="W227" s="102" t="str">
        <f>IF(OR(TH!J227=TH!$W$7,K227=TH!$W$7),"x","")</f>
        <v/>
      </c>
      <c r="X227" s="102" t="str">
        <f t="shared" si="12"/>
        <v>3</v>
      </c>
    </row>
    <row r="228" spans="1:24">
      <c r="A228" s="182" t="str">
        <f>IF(B228&lt;&gt;"",IF(AND(B228&gt;=_TM1,B228&lt;=_TM2,OR(TH!J228="1111",TH!K228="1111")),TH!D228,""),"")</f>
        <v/>
      </c>
      <c r="B228" s="72">
        <f t="shared" si="11"/>
        <v>7</v>
      </c>
      <c r="C228" s="73">
        <v>42187</v>
      </c>
      <c r="D228" s="73" t="s">
        <v>50</v>
      </c>
      <c r="E228" s="73">
        <f t="shared" si="13"/>
        <v>42187</v>
      </c>
      <c r="F228" s="76" t="s">
        <v>227</v>
      </c>
      <c r="G228" s="192" t="s">
        <v>460</v>
      </c>
      <c r="H228" s="90" t="s">
        <v>56</v>
      </c>
      <c r="I228" s="74">
        <v>90909091</v>
      </c>
      <c r="J228" s="104" t="s">
        <v>10</v>
      </c>
      <c r="K228" s="75" t="s">
        <v>9</v>
      </c>
      <c r="L228" s="102" t="str">
        <f>IF(AND('331-CT'!$E$7=TH!H228,OR(J228="331",K228="331")),"x","")</f>
        <v/>
      </c>
      <c r="M228" s="102" t="str">
        <f>IF(AND($B228&gt;='1111'!$N$10,$B228&lt;='1111'!$O$10,OR($J228=$M$7,$K228=$M$7)),"x","")</f>
        <v/>
      </c>
      <c r="N228" s="102" t="str">
        <f>IF(AND($J228=$M$7,$B228&lt;'1111'!$N$10),"x","")</f>
        <v/>
      </c>
      <c r="O228" s="102" t="str">
        <f>IF(AND($K228=$M$7,$B228&lt;'1111'!$N$10),"x","")</f>
        <v/>
      </c>
      <c r="P228" s="102" t="str">
        <f>IF(AND($B228&gt;='1121'!$N$9,$B228&lt;='1121'!$O$9,OR($J228=$P$7,$K228=$P$7)),"x","")</f>
        <v/>
      </c>
      <c r="Q228" s="102" t="str">
        <f>IF(AND($J228=$P$7,$B228&lt;'1121'!$N$9),"x","")</f>
        <v/>
      </c>
      <c r="R228" s="102" t="str">
        <f>IF(AND($K228=$P$7,$B228&lt;'1121'!$N$9),"x","")</f>
        <v/>
      </c>
      <c r="S228" s="102" t="str">
        <f>IF(AND($B228&gt;='1331'!$I$9,$B228&lt;='1331'!$J$9,OR($J228=$S$7,$K228=$S$7)),"x","")</f>
        <v/>
      </c>
      <c r="T228" s="102" t="str">
        <f>IF(AND($J228=$S$7,$B228&lt;'1331'!$I$9),"x","")</f>
        <v>x</v>
      </c>
      <c r="U228" s="102" t="str">
        <f>IF(AND($K228=$S$7,$B228&lt;'1331'!$I$9),"x","")</f>
        <v/>
      </c>
      <c r="V228" s="102" t="str">
        <f>IF(AND('3411-CT'!$E$9=TH!H228,OR(TH!J228=TH!$V$7,K228=TH!$V$7)),"x","")</f>
        <v/>
      </c>
      <c r="W228" s="102" t="str">
        <f>IF(OR(TH!J228=TH!$W$7,K228=TH!$W$7),"x","")</f>
        <v/>
      </c>
      <c r="X228" s="102" t="str">
        <f t="shared" si="12"/>
        <v>3</v>
      </c>
    </row>
    <row r="229" spans="1:24">
      <c r="A229" s="182" t="str">
        <f>IF(B229&lt;&gt;"",IF(AND(B229&gt;=_TM1,B229&lt;=_TM2,OR(TH!J229="1111",TH!K229="1111")),TH!D229,""),"")</f>
        <v/>
      </c>
      <c r="B229" s="72">
        <f t="shared" si="11"/>
        <v>7</v>
      </c>
      <c r="C229" s="73">
        <v>42188</v>
      </c>
      <c r="D229" s="73" t="s">
        <v>8</v>
      </c>
      <c r="E229" s="73">
        <f t="shared" si="13"/>
        <v>42188</v>
      </c>
      <c r="F229" s="76" t="s">
        <v>238</v>
      </c>
      <c r="G229" s="189"/>
      <c r="H229" s="9" t="s">
        <v>129</v>
      </c>
      <c r="I229" s="74">
        <v>250000000</v>
      </c>
      <c r="J229" s="75" t="s">
        <v>9</v>
      </c>
      <c r="K229" s="75" t="s">
        <v>35</v>
      </c>
      <c r="L229" s="102" t="str">
        <f>IF(AND('331-CT'!$E$7=TH!H229,OR(J229="331",K229="331")),"x","")</f>
        <v/>
      </c>
      <c r="M229" s="102" t="str">
        <f>IF(AND($B229&gt;='1111'!$N$10,$B229&lt;='1111'!$O$10,OR($J229=$M$7,$K229=$M$7)),"x","")</f>
        <v/>
      </c>
      <c r="N229" s="102" t="str">
        <f>IF(AND($J229=$M$7,$B229&lt;'1111'!$N$10),"x","")</f>
        <v/>
      </c>
      <c r="O229" s="102" t="str">
        <f>IF(AND($K229=$M$7,$B229&lt;'1111'!$N$10),"x","")</f>
        <v/>
      </c>
      <c r="P229" s="102" t="str">
        <f>IF(AND($B229&gt;='1121'!$N$9,$B229&lt;='1121'!$O$9,OR($J229=$P$7,$K229=$P$7)),"x","")</f>
        <v/>
      </c>
      <c r="Q229" s="102" t="str">
        <f>IF(AND($J229=$P$7,$B229&lt;'1121'!$N$9),"x","")</f>
        <v/>
      </c>
      <c r="R229" s="102" t="str">
        <f>IF(AND($K229=$P$7,$B229&lt;'1121'!$N$9),"x","")</f>
        <v>x</v>
      </c>
      <c r="S229" s="102" t="str">
        <f>IF(AND($B229&gt;='1331'!$I$9,$B229&lt;='1331'!$J$9,OR($J229=$S$7,$K229=$S$7)),"x","")</f>
        <v/>
      </c>
      <c r="T229" s="102" t="str">
        <f>IF(AND($J229=$S$7,$B229&lt;'1331'!$I$9),"x","")</f>
        <v/>
      </c>
      <c r="U229" s="102" t="str">
        <f>IF(AND($K229=$S$7,$B229&lt;'1331'!$I$9),"x","")</f>
        <v/>
      </c>
      <c r="V229" s="102" t="str">
        <f>IF(AND('3411-CT'!$E$9=TH!H229,OR(TH!J229=TH!$V$7,K229=TH!$V$7)),"x","")</f>
        <v/>
      </c>
      <c r="W229" s="102" t="str">
        <f>IF(OR(TH!J229=TH!$W$7,K229=TH!$W$7),"x","")</f>
        <v/>
      </c>
      <c r="X229" s="102" t="str">
        <f t="shared" si="12"/>
        <v>3</v>
      </c>
    </row>
    <row r="230" spans="1:24">
      <c r="A230" s="182" t="str">
        <f>IF(B230&lt;&gt;"",IF(AND(B230&gt;=_TM1,B230&lt;=_TM2,OR(TH!J230="1111",TH!K230="1111")),TH!D230,""),"")</f>
        <v/>
      </c>
      <c r="B230" s="72">
        <f t="shared" si="11"/>
        <v>7</v>
      </c>
      <c r="C230" s="73">
        <v>42188</v>
      </c>
      <c r="D230" s="73" t="s">
        <v>8</v>
      </c>
      <c r="E230" s="73">
        <f t="shared" si="13"/>
        <v>42188</v>
      </c>
      <c r="F230" s="76" t="s">
        <v>22</v>
      </c>
      <c r="G230" s="189"/>
      <c r="H230" s="90"/>
      <c r="I230" s="74">
        <v>125000</v>
      </c>
      <c r="J230" s="75" t="s">
        <v>181</v>
      </c>
      <c r="K230" s="75" t="s">
        <v>35</v>
      </c>
      <c r="L230" s="102" t="str">
        <f>IF(AND('331-CT'!$E$7=TH!H230,OR(J230="331",K230="331")),"x","")</f>
        <v/>
      </c>
      <c r="M230" s="102" t="str">
        <f>IF(AND($B230&gt;='1111'!$N$10,$B230&lt;='1111'!$O$10,OR($J230=$M$7,$K230=$M$7)),"x","")</f>
        <v/>
      </c>
      <c r="N230" s="102" t="str">
        <f>IF(AND($J230=$M$7,$B230&lt;'1111'!$N$10),"x","")</f>
        <v/>
      </c>
      <c r="O230" s="102" t="str">
        <f>IF(AND($K230=$M$7,$B230&lt;'1111'!$N$10),"x","")</f>
        <v/>
      </c>
      <c r="P230" s="102" t="str">
        <f>IF(AND($B230&gt;='1121'!$N$9,$B230&lt;='1121'!$O$9,OR($J230=$P$7,$K230=$P$7)),"x","")</f>
        <v/>
      </c>
      <c r="Q230" s="102" t="str">
        <f>IF(AND($J230=$P$7,$B230&lt;'1121'!$N$9),"x","")</f>
        <v/>
      </c>
      <c r="R230" s="102" t="str">
        <f>IF(AND($K230=$P$7,$B230&lt;'1121'!$N$9),"x","")</f>
        <v>x</v>
      </c>
      <c r="S230" s="102" t="str">
        <f>IF(AND($B230&gt;='1331'!$I$9,$B230&lt;='1331'!$J$9,OR($J230=$S$7,$K230=$S$7)),"x","")</f>
        <v/>
      </c>
      <c r="T230" s="102" t="str">
        <f>IF(AND($J230=$S$7,$B230&lt;'1331'!$I$9),"x","")</f>
        <v/>
      </c>
      <c r="U230" s="102" t="str">
        <f>IF(AND($K230=$S$7,$B230&lt;'1331'!$I$9),"x","")</f>
        <v/>
      </c>
      <c r="V230" s="102" t="str">
        <f>IF(AND('3411-CT'!$E$9=TH!H230,OR(TH!J230=TH!$V$7,K230=TH!$V$7)),"x","")</f>
        <v/>
      </c>
      <c r="W230" s="102" t="str">
        <f>IF(OR(TH!J230=TH!$W$7,K230=TH!$W$7),"x","")</f>
        <v/>
      </c>
      <c r="X230" s="102" t="str">
        <f t="shared" si="12"/>
        <v>3</v>
      </c>
    </row>
    <row r="231" spans="1:24">
      <c r="A231" s="182" t="str">
        <f>IF(B231&lt;&gt;"",IF(AND(B231&gt;=_TM1,B231&lt;=_TM2,OR(TH!J231="1111",TH!K231="1111")),TH!D231,""),"")</f>
        <v/>
      </c>
      <c r="B231" s="72">
        <f t="shared" si="11"/>
        <v>7</v>
      </c>
      <c r="C231" s="73">
        <v>42188</v>
      </c>
      <c r="D231" s="73" t="s">
        <v>8</v>
      </c>
      <c r="E231" s="73">
        <f t="shared" si="13"/>
        <v>42188</v>
      </c>
      <c r="F231" s="76" t="s">
        <v>23</v>
      </c>
      <c r="G231" s="189"/>
      <c r="H231" s="90"/>
      <c r="I231" s="74">
        <v>12500</v>
      </c>
      <c r="J231" s="75" t="s">
        <v>10</v>
      </c>
      <c r="K231" s="75" t="s">
        <v>35</v>
      </c>
      <c r="L231" s="102" t="str">
        <f>IF(AND('331-CT'!$E$7=TH!H231,OR(J231="331",K231="331")),"x","")</f>
        <v/>
      </c>
      <c r="M231" s="102" t="str">
        <f>IF(AND($B231&gt;='1111'!$N$10,$B231&lt;='1111'!$O$10,OR($J231=$M$7,$K231=$M$7)),"x","")</f>
        <v/>
      </c>
      <c r="N231" s="102" t="str">
        <f>IF(AND($J231=$M$7,$B231&lt;'1111'!$N$10),"x","")</f>
        <v/>
      </c>
      <c r="O231" s="102" t="str">
        <f>IF(AND($K231=$M$7,$B231&lt;'1111'!$N$10),"x","")</f>
        <v/>
      </c>
      <c r="P231" s="102" t="str">
        <f>IF(AND($B231&gt;='1121'!$N$9,$B231&lt;='1121'!$O$9,OR($J231=$P$7,$K231=$P$7)),"x","")</f>
        <v/>
      </c>
      <c r="Q231" s="102" t="str">
        <f>IF(AND($J231=$P$7,$B231&lt;'1121'!$N$9),"x","")</f>
        <v/>
      </c>
      <c r="R231" s="102" t="str">
        <f>IF(AND($K231=$P$7,$B231&lt;'1121'!$N$9),"x","")</f>
        <v>x</v>
      </c>
      <c r="S231" s="102" t="str">
        <f>IF(AND($B231&gt;='1331'!$I$9,$B231&lt;='1331'!$J$9,OR($J231=$S$7,$K231=$S$7)),"x","")</f>
        <v/>
      </c>
      <c r="T231" s="102" t="str">
        <f>IF(AND($J231=$S$7,$B231&lt;'1331'!$I$9),"x","")</f>
        <v>x</v>
      </c>
      <c r="U231" s="102" t="str">
        <f>IF(AND($K231=$S$7,$B231&lt;'1331'!$I$9),"x","")</f>
        <v/>
      </c>
      <c r="V231" s="102" t="str">
        <f>IF(AND('3411-CT'!$E$9=TH!H231,OR(TH!J231=TH!$V$7,K231=TH!$V$7)),"x","")</f>
        <v/>
      </c>
      <c r="W231" s="102" t="str">
        <f>IF(OR(TH!J231=TH!$W$7,K231=TH!$W$7),"x","")</f>
        <v/>
      </c>
      <c r="X231" s="102" t="str">
        <f t="shared" si="12"/>
        <v>3</v>
      </c>
    </row>
    <row r="232" spans="1:24" ht="13.5" customHeight="1">
      <c r="A232" s="182" t="str">
        <f>IF(B232&lt;&gt;"",IF(AND(B232&gt;=_TM1,B232&lt;=_TM2,OR(TH!J232="1111",TH!K232="1111")),TH!D232,""),"")</f>
        <v/>
      </c>
      <c r="B232" s="72">
        <f t="shared" si="11"/>
        <v>7</v>
      </c>
      <c r="C232" s="73">
        <v>42188</v>
      </c>
      <c r="D232" s="73" t="s">
        <v>8</v>
      </c>
      <c r="E232" s="73">
        <f t="shared" si="13"/>
        <v>42188</v>
      </c>
      <c r="F232" s="76" t="s">
        <v>244</v>
      </c>
      <c r="G232" s="189"/>
      <c r="H232" s="9" t="s">
        <v>249</v>
      </c>
      <c r="I232" s="74">
        <v>21610454</v>
      </c>
      <c r="J232" s="75" t="s">
        <v>9</v>
      </c>
      <c r="K232" s="75" t="s">
        <v>35</v>
      </c>
      <c r="L232" s="102" t="str">
        <f>IF(AND('331-CT'!$E$7=TH!H232,OR(J232="331",K232="331")),"x","")</f>
        <v/>
      </c>
      <c r="M232" s="102" t="str">
        <f>IF(AND($B232&gt;='1111'!$N$10,$B232&lt;='1111'!$O$10,OR($J232=$M$7,$K232=$M$7)),"x","")</f>
        <v/>
      </c>
      <c r="N232" s="102" t="str">
        <f>IF(AND($J232=$M$7,$B232&lt;'1111'!$N$10),"x","")</f>
        <v/>
      </c>
      <c r="O232" s="102" t="str">
        <f>IF(AND($K232=$M$7,$B232&lt;'1111'!$N$10),"x","")</f>
        <v/>
      </c>
      <c r="P232" s="102" t="str">
        <f>IF(AND($B232&gt;='1121'!$N$9,$B232&lt;='1121'!$O$9,OR($J232=$P$7,$K232=$P$7)),"x","")</f>
        <v/>
      </c>
      <c r="Q232" s="102" t="str">
        <f>IF(AND($J232=$P$7,$B232&lt;'1121'!$N$9),"x","")</f>
        <v/>
      </c>
      <c r="R232" s="102" t="str">
        <f>IF(AND($K232=$P$7,$B232&lt;'1121'!$N$9),"x","")</f>
        <v>x</v>
      </c>
      <c r="S232" s="102" t="str">
        <f>IF(AND($B232&gt;='1331'!$I$9,$B232&lt;='1331'!$J$9,OR($J232=$S$7,$K232=$S$7)),"x","")</f>
        <v/>
      </c>
      <c r="T232" s="102" t="str">
        <f>IF(AND($J232=$S$7,$B232&lt;'1331'!$I$9),"x","")</f>
        <v/>
      </c>
      <c r="U232" s="102" t="str">
        <f>IF(AND($K232=$S$7,$B232&lt;'1331'!$I$9),"x","")</f>
        <v/>
      </c>
      <c r="V232" s="102" t="str">
        <f>IF(AND('3411-CT'!$E$9=TH!H232,OR(TH!J232=TH!$V$7,K232=TH!$V$7)),"x","")</f>
        <v/>
      </c>
      <c r="W232" s="102" t="str">
        <f>IF(OR(TH!J232=TH!$W$7,K232=TH!$W$7),"x","")</f>
        <v/>
      </c>
      <c r="X232" s="102" t="str">
        <f t="shared" si="12"/>
        <v>3</v>
      </c>
    </row>
    <row r="233" spans="1:24">
      <c r="A233" s="182" t="str">
        <f>IF(B233&lt;&gt;"",IF(AND(B233&gt;=_TM1,B233&lt;=_TM2,OR(TH!J233="1111",TH!K233="1111")),TH!D233,""),"")</f>
        <v/>
      </c>
      <c r="B233" s="72">
        <f t="shared" si="11"/>
        <v>7</v>
      </c>
      <c r="C233" s="73">
        <v>42191</v>
      </c>
      <c r="D233" s="73" t="s">
        <v>82</v>
      </c>
      <c r="E233" s="73">
        <f t="shared" si="13"/>
        <v>42191</v>
      </c>
      <c r="F233" s="79" t="s">
        <v>461</v>
      </c>
      <c r="G233" s="189"/>
      <c r="H233" s="90" t="s">
        <v>245</v>
      </c>
      <c r="I233" s="74">
        <v>500000000</v>
      </c>
      <c r="J233" s="75" t="s">
        <v>35</v>
      </c>
      <c r="K233" s="75" t="s">
        <v>142</v>
      </c>
      <c r="L233" s="102" t="str">
        <f>IF(AND('331-CT'!$E$7=TH!H233,OR(J233="331",K233="331")),"x","")</f>
        <v/>
      </c>
      <c r="M233" s="102" t="str">
        <f>IF(AND($B233&gt;='1111'!$N$10,$B233&lt;='1111'!$O$10,OR($J233=$M$7,$K233=$M$7)),"x","")</f>
        <v/>
      </c>
      <c r="N233" s="102" t="str">
        <f>IF(AND($J233=$M$7,$B233&lt;'1111'!$N$10),"x","")</f>
        <v/>
      </c>
      <c r="O233" s="102" t="str">
        <f>IF(AND($K233=$M$7,$B233&lt;'1111'!$N$10),"x","")</f>
        <v>x</v>
      </c>
      <c r="P233" s="102" t="str">
        <f>IF(AND($B233&gt;='1121'!$N$9,$B233&lt;='1121'!$O$9,OR($J233=$P$7,$K233=$P$7)),"x","")</f>
        <v/>
      </c>
      <c r="Q233" s="102" t="str">
        <f>IF(AND($J233=$P$7,$B233&lt;'1121'!$N$9),"x","")</f>
        <v>x</v>
      </c>
      <c r="R233" s="102" t="str">
        <f>IF(AND($K233=$P$7,$B233&lt;'1121'!$N$9),"x","")</f>
        <v/>
      </c>
      <c r="S233" s="102" t="str">
        <f>IF(AND($B233&gt;='1331'!$I$9,$B233&lt;='1331'!$J$9,OR($J233=$S$7,$K233=$S$7)),"x","")</f>
        <v/>
      </c>
      <c r="T233" s="102" t="str">
        <f>IF(AND($J233=$S$7,$B233&lt;'1331'!$I$9),"x","")</f>
        <v/>
      </c>
      <c r="U233" s="102" t="str">
        <f>IF(AND($K233=$S$7,$B233&lt;'1331'!$I$9),"x","")</f>
        <v/>
      </c>
      <c r="V233" s="102" t="str">
        <f>IF(AND('3411-CT'!$E$9=TH!H233,OR(TH!J233=TH!$V$7,K233=TH!$V$7)),"x","")</f>
        <v/>
      </c>
      <c r="W233" s="102" t="str">
        <f>IF(OR(TH!J233=TH!$W$7,K233=TH!$W$7),"x","")</f>
        <v/>
      </c>
      <c r="X233" s="102" t="str">
        <f t="shared" si="12"/>
        <v>3</v>
      </c>
    </row>
    <row r="234" spans="1:24">
      <c r="A234" s="182" t="str">
        <f>IF(B234&lt;&gt;"",IF(AND(B234&gt;=_TM1,B234&lt;=_TM2,OR(TH!J234="1111",TH!K234="1111")),TH!D234,""),"")</f>
        <v/>
      </c>
      <c r="B234" s="72">
        <f t="shared" si="11"/>
        <v>7</v>
      </c>
      <c r="C234" s="73">
        <v>42193</v>
      </c>
      <c r="D234" s="73" t="s">
        <v>83</v>
      </c>
      <c r="E234" s="73">
        <v>42193</v>
      </c>
      <c r="F234" s="76" t="s">
        <v>274</v>
      </c>
      <c r="G234" s="192" t="s">
        <v>436</v>
      </c>
      <c r="H234" s="90" t="s">
        <v>275</v>
      </c>
      <c r="I234" s="74">
        <v>2400000</v>
      </c>
      <c r="J234" s="75" t="s">
        <v>560</v>
      </c>
      <c r="K234" s="75" t="s">
        <v>142</v>
      </c>
      <c r="L234" s="102" t="str">
        <f>IF(AND('331-CT'!$E$7=TH!H234,OR(J234="331",K234="331")),"x","")</f>
        <v/>
      </c>
      <c r="M234" s="102" t="str">
        <f>IF(AND($B234&gt;='1111'!$N$10,$B234&lt;='1111'!$O$10,OR($J234=$M$7,$K234=$M$7)),"x","")</f>
        <v/>
      </c>
      <c r="N234" s="102" t="str">
        <f>IF(AND($J234=$M$7,$B234&lt;'1111'!$N$10),"x","")</f>
        <v/>
      </c>
      <c r="O234" s="102" t="str">
        <f>IF(AND($K234=$M$7,$B234&lt;'1111'!$N$10),"x","")</f>
        <v>x</v>
      </c>
      <c r="P234" s="102" t="str">
        <f>IF(AND($B234&gt;='1121'!$N$9,$B234&lt;='1121'!$O$9,OR($J234=$P$7,$K234=$P$7)),"x","")</f>
        <v/>
      </c>
      <c r="Q234" s="102" t="str">
        <f>IF(AND($J234=$P$7,$B234&lt;'1121'!$N$9),"x","")</f>
        <v/>
      </c>
      <c r="R234" s="102" t="str">
        <f>IF(AND($K234=$P$7,$B234&lt;'1121'!$N$9),"x","")</f>
        <v/>
      </c>
      <c r="S234" s="102" t="str">
        <f>IF(AND($B234&gt;='1331'!$I$9,$B234&lt;='1331'!$J$9,OR($J234=$S$7,$K234=$S$7)),"x","")</f>
        <v/>
      </c>
      <c r="T234" s="102" t="str">
        <f>IF(AND($J234=$S$7,$B234&lt;'1331'!$I$9),"x","")</f>
        <v/>
      </c>
      <c r="U234" s="102" t="str">
        <f>IF(AND($K234=$S$7,$B234&lt;'1331'!$I$9),"x","")</f>
        <v/>
      </c>
      <c r="V234" s="102" t="str">
        <f>IF(AND('3411-CT'!$E$9=TH!H234,OR(TH!J234=TH!$V$7,K234=TH!$V$7)),"x","")</f>
        <v/>
      </c>
      <c r="W234" s="102" t="str">
        <f>IF(OR(TH!J234=TH!$W$7,K234=TH!$W$7),"x","")</f>
        <v/>
      </c>
      <c r="X234" s="102" t="str">
        <f t="shared" si="12"/>
        <v>3</v>
      </c>
    </row>
    <row r="235" spans="1:24">
      <c r="A235" s="182" t="str">
        <f>IF(B235&lt;&gt;"",IF(AND(B235&gt;=_TM1,B235&lt;=_TM2,OR(TH!J235="1111",TH!K235="1111")),TH!D235,""),"")</f>
        <v/>
      </c>
      <c r="B235" s="72">
        <f t="shared" si="11"/>
        <v>7</v>
      </c>
      <c r="C235" s="73">
        <v>42193</v>
      </c>
      <c r="D235" s="73" t="s">
        <v>84</v>
      </c>
      <c r="E235" s="73">
        <v>42193</v>
      </c>
      <c r="F235" s="76" t="s">
        <v>276</v>
      </c>
      <c r="G235" s="192" t="s">
        <v>437</v>
      </c>
      <c r="H235" s="90" t="s">
        <v>217</v>
      </c>
      <c r="I235" s="74">
        <v>38267</v>
      </c>
      <c r="J235" s="75" t="s">
        <v>181</v>
      </c>
      <c r="K235" s="75" t="s">
        <v>142</v>
      </c>
      <c r="L235" s="102" t="str">
        <f>IF(AND('331-CT'!$E$7=TH!H235,OR(J235="331",K235="331")),"x","")</f>
        <v/>
      </c>
      <c r="M235" s="102" t="str">
        <f>IF(AND($B235&gt;='1111'!$N$10,$B235&lt;='1111'!$O$10,OR($J235=$M$7,$K235=$M$7)),"x","")</f>
        <v/>
      </c>
      <c r="N235" s="102" t="str">
        <f>IF(AND($J235=$M$7,$B235&lt;'1111'!$N$10),"x","")</f>
        <v/>
      </c>
      <c r="O235" s="102" t="str">
        <f>IF(AND($K235=$M$7,$B235&lt;'1111'!$N$10),"x","")</f>
        <v>x</v>
      </c>
      <c r="P235" s="102" t="str">
        <f>IF(AND($B235&gt;='1121'!$N$9,$B235&lt;='1121'!$O$9,OR($J235=$P$7,$K235=$P$7)),"x","")</f>
        <v/>
      </c>
      <c r="Q235" s="102" t="str">
        <f>IF(AND($J235=$P$7,$B235&lt;'1121'!$N$9),"x","")</f>
        <v/>
      </c>
      <c r="R235" s="102" t="str">
        <f>IF(AND($K235=$P$7,$B235&lt;'1121'!$N$9),"x","")</f>
        <v/>
      </c>
      <c r="S235" s="102" t="str">
        <f>IF(AND($B235&gt;='1331'!$I$9,$B235&lt;='1331'!$J$9,OR($J235=$S$7,$K235=$S$7)),"x","")</f>
        <v/>
      </c>
      <c r="T235" s="102" t="str">
        <f>IF(AND($J235=$S$7,$B235&lt;'1331'!$I$9),"x","")</f>
        <v/>
      </c>
      <c r="U235" s="102" t="str">
        <f>IF(AND($K235=$S$7,$B235&lt;'1331'!$I$9),"x","")</f>
        <v/>
      </c>
      <c r="V235" s="102" t="str">
        <f>IF(AND('3411-CT'!$E$9=TH!H235,OR(TH!J235=TH!$V$7,K235=TH!$V$7)),"x","")</f>
        <v/>
      </c>
      <c r="W235" s="102" t="str">
        <f>IF(OR(TH!J235=TH!$W$7,K235=TH!$W$7),"x","")</f>
        <v/>
      </c>
      <c r="X235" s="102" t="str">
        <f t="shared" si="12"/>
        <v>3</v>
      </c>
    </row>
    <row r="236" spans="1:24">
      <c r="A236" s="182" t="str">
        <f>IF(B236&lt;&gt;"",IF(AND(B236&gt;=_TM1,B236&lt;=_TM2,OR(TH!J236="1111",TH!K236="1111")),TH!D236,""),"")</f>
        <v/>
      </c>
      <c r="B236" s="72">
        <f t="shared" si="11"/>
        <v>7</v>
      </c>
      <c r="C236" s="73">
        <v>42193</v>
      </c>
      <c r="D236" s="73" t="s">
        <v>84</v>
      </c>
      <c r="E236" s="73">
        <v>42193</v>
      </c>
      <c r="F236" s="76" t="s">
        <v>277</v>
      </c>
      <c r="G236" s="192" t="s">
        <v>437</v>
      </c>
      <c r="H236" s="90" t="s">
        <v>217</v>
      </c>
      <c r="I236" s="74">
        <v>3827</v>
      </c>
      <c r="J236" s="75" t="s">
        <v>10</v>
      </c>
      <c r="K236" s="75" t="s">
        <v>142</v>
      </c>
      <c r="L236" s="102" t="str">
        <f>IF(AND('331-CT'!$E$7=TH!H236,OR(J236="331",K236="331")),"x","")</f>
        <v/>
      </c>
      <c r="M236" s="102" t="str">
        <f>IF(AND($B236&gt;='1111'!$N$10,$B236&lt;='1111'!$O$10,OR($J236=$M$7,$K236=$M$7)),"x","")</f>
        <v/>
      </c>
      <c r="N236" s="102" t="str">
        <f>IF(AND($J236=$M$7,$B236&lt;'1111'!$N$10),"x","")</f>
        <v/>
      </c>
      <c r="O236" s="102" t="str">
        <f>IF(AND($K236=$M$7,$B236&lt;'1111'!$N$10),"x","")</f>
        <v>x</v>
      </c>
      <c r="P236" s="102" t="str">
        <f>IF(AND($B236&gt;='1121'!$N$9,$B236&lt;='1121'!$O$9,OR($J236=$P$7,$K236=$P$7)),"x","")</f>
        <v/>
      </c>
      <c r="Q236" s="102" t="str">
        <f>IF(AND($J236=$P$7,$B236&lt;'1121'!$N$9),"x","")</f>
        <v/>
      </c>
      <c r="R236" s="102" t="str">
        <f>IF(AND($K236=$P$7,$B236&lt;'1121'!$N$9),"x","")</f>
        <v/>
      </c>
      <c r="S236" s="102" t="str">
        <f>IF(AND($B236&gt;='1331'!$I$9,$B236&lt;='1331'!$J$9,OR($J236=$S$7,$K236=$S$7)),"x","")</f>
        <v/>
      </c>
      <c r="T236" s="102" t="str">
        <f>IF(AND($J236=$S$7,$B236&lt;'1331'!$I$9),"x","")</f>
        <v>x</v>
      </c>
      <c r="U236" s="102" t="str">
        <f>IF(AND($K236=$S$7,$B236&lt;'1331'!$I$9),"x","")</f>
        <v/>
      </c>
      <c r="V236" s="102" t="str">
        <f>IF(AND('3411-CT'!$E$9=TH!H236,OR(TH!J236=TH!$V$7,K236=TH!$V$7)),"x","")</f>
        <v/>
      </c>
      <c r="W236" s="102" t="str">
        <f>IF(OR(TH!J236=TH!$W$7,K236=TH!$W$7),"x","")</f>
        <v/>
      </c>
      <c r="X236" s="102" t="str">
        <f t="shared" si="12"/>
        <v>3</v>
      </c>
    </row>
    <row r="237" spans="1:24">
      <c r="A237" s="182" t="str">
        <f>IF(B237&lt;&gt;"",IF(AND(B237&gt;=_TM1,B237&lt;=_TM2,OR(TH!J237="1111",TH!K237="1111")),TH!D237,""),"")</f>
        <v/>
      </c>
      <c r="B237" s="72">
        <f t="shared" si="11"/>
        <v>7</v>
      </c>
      <c r="C237" s="73">
        <v>42193</v>
      </c>
      <c r="D237" s="73" t="s">
        <v>84</v>
      </c>
      <c r="E237" s="73">
        <v>42193</v>
      </c>
      <c r="F237" s="76" t="s">
        <v>278</v>
      </c>
      <c r="G237" s="192" t="s">
        <v>438</v>
      </c>
      <c r="H237" s="90" t="s">
        <v>217</v>
      </c>
      <c r="I237" s="74">
        <v>15300</v>
      </c>
      <c r="J237" s="75" t="s">
        <v>181</v>
      </c>
      <c r="K237" s="75" t="s">
        <v>142</v>
      </c>
      <c r="L237" s="102" t="str">
        <f>IF(AND('331-CT'!$E$7=TH!H237,OR(J237="331",K237="331")),"x","")</f>
        <v/>
      </c>
      <c r="M237" s="102" t="str">
        <f>IF(AND($B237&gt;='1111'!$N$10,$B237&lt;='1111'!$O$10,OR($J237=$M$7,$K237=$M$7)),"x","")</f>
        <v/>
      </c>
      <c r="N237" s="102" t="str">
        <f>IF(AND($J237=$M$7,$B237&lt;'1111'!$N$10),"x","")</f>
        <v/>
      </c>
      <c r="O237" s="102" t="str">
        <f>IF(AND($K237=$M$7,$B237&lt;'1111'!$N$10),"x","")</f>
        <v>x</v>
      </c>
      <c r="P237" s="102" t="str">
        <f>IF(AND($B237&gt;='1121'!$N$9,$B237&lt;='1121'!$O$9,OR($J237=$P$7,$K237=$P$7)),"x","")</f>
        <v/>
      </c>
      <c r="Q237" s="102" t="str">
        <f>IF(AND($J237=$P$7,$B237&lt;'1121'!$N$9),"x","")</f>
        <v/>
      </c>
      <c r="R237" s="102" t="str">
        <f>IF(AND($K237=$P$7,$B237&lt;'1121'!$N$9),"x","")</f>
        <v/>
      </c>
      <c r="S237" s="102" t="str">
        <f>IF(AND($B237&gt;='1331'!$I$9,$B237&lt;='1331'!$J$9,OR($J237=$S$7,$K237=$S$7)),"x","")</f>
        <v/>
      </c>
      <c r="T237" s="102" t="str">
        <f>IF(AND($J237=$S$7,$B237&lt;'1331'!$I$9),"x","")</f>
        <v/>
      </c>
      <c r="U237" s="102" t="str">
        <f>IF(AND($K237=$S$7,$B237&lt;'1331'!$I$9),"x","")</f>
        <v/>
      </c>
      <c r="V237" s="102" t="str">
        <f>IF(AND('3411-CT'!$E$9=TH!H237,OR(TH!J237=TH!$V$7,K237=TH!$V$7)),"x","")</f>
        <v/>
      </c>
      <c r="W237" s="102" t="str">
        <f>IF(OR(TH!J237=TH!$W$7,K237=TH!$W$7),"x","")</f>
        <v/>
      </c>
      <c r="X237" s="102" t="str">
        <f t="shared" si="12"/>
        <v>3</v>
      </c>
    </row>
    <row r="238" spans="1:24">
      <c r="A238" s="182" t="str">
        <f>IF(B238&lt;&gt;"",IF(AND(B238&gt;=_TM1,B238&lt;=_TM2,OR(TH!J238="1111",TH!K238="1111")),TH!D238,""),"")</f>
        <v/>
      </c>
      <c r="B238" s="72">
        <f t="shared" si="11"/>
        <v>7</v>
      </c>
      <c r="C238" s="73">
        <v>42193</v>
      </c>
      <c r="D238" s="73" t="s">
        <v>84</v>
      </c>
      <c r="E238" s="73">
        <v>42193</v>
      </c>
      <c r="F238" s="76" t="s">
        <v>279</v>
      </c>
      <c r="G238" s="192" t="s">
        <v>438</v>
      </c>
      <c r="H238" s="90" t="s">
        <v>217</v>
      </c>
      <c r="I238" s="74">
        <v>1530</v>
      </c>
      <c r="J238" s="75" t="s">
        <v>10</v>
      </c>
      <c r="K238" s="75" t="s">
        <v>142</v>
      </c>
      <c r="L238" s="102" t="str">
        <f>IF(AND('331-CT'!$E$7=TH!H238,OR(J238="331",K238="331")),"x","")</f>
        <v/>
      </c>
      <c r="M238" s="102" t="str">
        <f>IF(AND($B238&gt;='1111'!$N$10,$B238&lt;='1111'!$O$10,OR($J238=$M$7,$K238=$M$7)),"x","")</f>
        <v/>
      </c>
      <c r="N238" s="102" t="str">
        <f>IF(AND($J238=$M$7,$B238&lt;'1111'!$N$10),"x","")</f>
        <v/>
      </c>
      <c r="O238" s="102" t="str">
        <f>IF(AND($K238=$M$7,$B238&lt;'1111'!$N$10),"x","")</f>
        <v>x</v>
      </c>
      <c r="P238" s="102" t="str">
        <f>IF(AND($B238&gt;='1121'!$N$9,$B238&lt;='1121'!$O$9,OR($J238=$P$7,$K238=$P$7)),"x","")</f>
        <v/>
      </c>
      <c r="Q238" s="102" t="str">
        <f>IF(AND($J238=$P$7,$B238&lt;'1121'!$N$9),"x","")</f>
        <v/>
      </c>
      <c r="R238" s="102" t="str">
        <f>IF(AND($K238=$P$7,$B238&lt;'1121'!$N$9),"x","")</f>
        <v/>
      </c>
      <c r="S238" s="102" t="str">
        <f>IF(AND($B238&gt;='1331'!$I$9,$B238&lt;='1331'!$J$9,OR($J238=$S$7,$K238=$S$7)),"x","")</f>
        <v/>
      </c>
      <c r="T238" s="102" t="str">
        <f>IF(AND($J238=$S$7,$B238&lt;'1331'!$I$9),"x","")</f>
        <v>x</v>
      </c>
      <c r="U238" s="102" t="str">
        <f>IF(AND($K238=$S$7,$B238&lt;'1331'!$I$9),"x","")</f>
        <v/>
      </c>
      <c r="V238" s="102" t="str">
        <f>IF(AND('3411-CT'!$E$9=TH!H238,OR(TH!J238=TH!$V$7,K238=TH!$V$7)),"x","")</f>
        <v/>
      </c>
      <c r="W238" s="102" t="str">
        <f>IF(OR(TH!J238=TH!$W$7,K238=TH!$W$7),"x","")</f>
        <v/>
      </c>
      <c r="X238" s="102" t="str">
        <f t="shared" si="12"/>
        <v>3</v>
      </c>
    </row>
    <row r="239" spans="1:24">
      <c r="A239" s="182" t="str">
        <f>IF(B239&lt;&gt;"",IF(AND(B239&gt;=_TM1,B239&lt;=_TM2,OR(TH!J239="1111",TH!K239="1111")),TH!D239,""),"")</f>
        <v/>
      </c>
      <c r="B239" s="72">
        <f t="shared" si="11"/>
        <v>7</v>
      </c>
      <c r="C239" s="73">
        <v>42193</v>
      </c>
      <c r="D239" s="73" t="s">
        <v>84</v>
      </c>
      <c r="E239" s="73">
        <v>42193</v>
      </c>
      <c r="F239" s="76" t="s">
        <v>280</v>
      </c>
      <c r="G239" s="192" t="s">
        <v>439</v>
      </c>
      <c r="H239" s="90" t="s">
        <v>217</v>
      </c>
      <c r="I239" s="74">
        <v>133000</v>
      </c>
      <c r="J239" s="75" t="s">
        <v>181</v>
      </c>
      <c r="K239" s="75" t="s">
        <v>142</v>
      </c>
      <c r="L239" s="102" t="str">
        <f>IF(AND('331-CT'!$E$7=TH!H239,OR(J239="331",K239="331")),"x","")</f>
        <v/>
      </c>
      <c r="M239" s="102" t="str">
        <f>IF(AND($B239&gt;='1111'!$N$10,$B239&lt;='1111'!$O$10,OR($J239=$M$7,$K239=$M$7)),"x","")</f>
        <v/>
      </c>
      <c r="N239" s="102" t="str">
        <f>IF(AND($J239=$M$7,$B239&lt;'1111'!$N$10),"x","")</f>
        <v/>
      </c>
      <c r="O239" s="102" t="str">
        <f>IF(AND($K239=$M$7,$B239&lt;'1111'!$N$10),"x","")</f>
        <v>x</v>
      </c>
      <c r="P239" s="102" t="str">
        <f>IF(AND($B239&gt;='1121'!$N$9,$B239&lt;='1121'!$O$9,OR($J239=$P$7,$K239=$P$7)),"x","")</f>
        <v/>
      </c>
      <c r="Q239" s="102" t="str">
        <f>IF(AND($J239=$P$7,$B239&lt;'1121'!$N$9),"x","")</f>
        <v/>
      </c>
      <c r="R239" s="102" t="str">
        <f>IF(AND($K239=$P$7,$B239&lt;'1121'!$N$9),"x","")</f>
        <v/>
      </c>
      <c r="S239" s="102" t="str">
        <f>IF(AND($B239&gt;='1331'!$I$9,$B239&lt;='1331'!$J$9,OR($J239=$S$7,$K239=$S$7)),"x","")</f>
        <v/>
      </c>
      <c r="T239" s="102" t="str">
        <f>IF(AND($J239=$S$7,$B239&lt;'1331'!$I$9),"x","")</f>
        <v/>
      </c>
      <c r="U239" s="102" t="str">
        <f>IF(AND($K239=$S$7,$B239&lt;'1331'!$I$9),"x","")</f>
        <v/>
      </c>
      <c r="V239" s="102" t="str">
        <f>IF(AND('3411-CT'!$E$9=TH!H239,OR(TH!J239=TH!$V$7,K239=TH!$V$7)),"x","")</f>
        <v/>
      </c>
      <c r="W239" s="102" t="str">
        <f>IF(OR(TH!J239=TH!$W$7,K239=TH!$W$7),"x","")</f>
        <v/>
      </c>
      <c r="X239" s="102" t="str">
        <f t="shared" si="12"/>
        <v>3</v>
      </c>
    </row>
    <row r="240" spans="1:24">
      <c r="A240" s="182" t="str">
        <f>IF(B240&lt;&gt;"",IF(AND(B240&gt;=_TM1,B240&lt;=_TM2,OR(TH!J240="1111",TH!K240="1111")),TH!D240,""),"")</f>
        <v/>
      </c>
      <c r="B240" s="72">
        <f t="shared" si="11"/>
        <v>7</v>
      </c>
      <c r="C240" s="73">
        <v>42193</v>
      </c>
      <c r="D240" s="73" t="s">
        <v>84</v>
      </c>
      <c r="E240" s="73">
        <v>42193</v>
      </c>
      <c r="F240" s="76" t="s">
        <v>281</v>
      </c>
      <c r="G240" s="192" t="s">
        <v>439</v>
      </c>
      <c r="H240" s="90" t="s">
        <v>217</v>
      </c>
      <c r="I240" s="74">
        <v>13300</v>
      </c>
      <c r="J240" s="75" t="s">
        <v>10</v>
      </c>
      <c r="K240" s="75" t="s">
        <v>142</v>
      </c>
      <c r="L240" s="102" t="str">
        <f>IF(AND('331-CT'!$E$7=TH!H240,OR(J240="331",K240="331")),"x","")</f>
        <v/>
      </c>
      <c r="M240" s="102" t="str">
        <f>IF(AND($B240&gt;='1111'!$N$10,$B240&lt;='1111'!$O$10,OR($J240=$M$7,$K240=$M$7)),"x","")</f>
        <v/>
      </c>
      <c r="N240" s="102" t="str">
        <f>IF(AND($J240=$M$7,$B240&lt;'1111'!$N$10),"x","")</f>
        <v/>
      </c>
      <c r="O240" s="102" t="str">
        <f>IF(AND($K240=$M$7,$B240&lt;'1111'!$N$10),"x","")</f>
        <v>x</v>
      </c>
      <c r="P240" s="102" t="str">
        <f>IF(AND($B240&gt;='1121'!$N$9,$B240&lt;='1121'!$O$9,OR($J240=$P$7,$K240=$P$7)),"x","")</f>
        <v/>
      </c>
      <c r="Q240" s="102" t="str">
        <f>IF(AND($J240=$P$7,$B240&lt;'1121'!$N$9),"x","")</f>
        <v/>
      </c>
      <c r="R240" s="102" t="str">
        <f>IF(AND($K240=$P$7,$B240&lt;'1121'!$N$9),"x","")</f>
        <v/>
      </c>
      <c r="S240" s="102" t="str">
        <f>IF(AND($B240&gt;='1331'!$I$9,$B240&lt;='1331'!$J$9,OR($J240=$S$7,$K240=$S$7)),"x","")</f>
        <v/>
      </c>
      <c r="T240" s="102" t="str">
        <f>IF(AND($J240=$S$7,$B240&lt;'1331'!$I$9),"x","")</f>
        <v>x</v>
      </c>
      <c r="U240" s="102" t="str">
        <f>IF(AND($K240=$S$7,$B240&lt;'1331'!$I$9),"x","")</f>
        <v/>
      </c>
      <c r="V240" s="102" t="str">
        <f>IF(AND('3411-CT'!$E$9=TH!H240,OR(TH!J240=TH!$V$7,K240=TH!$V$7)),"x","")</f>
        <v/>
      </c>
      <c r="W240" s="102" t="str">
        <f>IF(OR(TH!J240=TH!$W$7,K240=TH!$W$7),"x","")</f>
        <v/>
      </c>
      <c r="X240" s="102" t="str">
        <f t="shared" si="12"/>
        <v>3</v>
      </c>
    </row>
    <row r="241" spans="1:24">
      <c r="A241" s="182" t="str">
        <f>IF(B241&lt;&gt;"",IF(AND(B241&gt;=_TM1,B241&lt;=_TM2,OR(TH!J241="1111",TH!K241="1111")),TH!D241,""),"")</f>
        <v/>
      </c>
      <c r="B241" s="72">
        <f t="shared" si="11"/>
        <v>7</v>
      </c>
      <c r="C241" s="73">
        <v>42193</v>
      </c>
      <c r="D241" s="73" t="s">
        <v>50</v>
      </c>
      <c r="E241" s="73">
        <f>C241</f>
        <v>42193</v>
      </c>
      <c r="F241" s="76" t="s">
        <v>264</v>
      </c>
      <c r="G241" s="189" t="s">
        <v>263</v>
      </c>
      <c r="H241" s="9" t="s">
        <v>242</v>
      </c>
      <c r="I241" s="74">
        <v>136478605</v>
      </c>
      <c r="J241" s="75" t="s">
        <v>560</v>
      </c>
      <c r="K241" s="75" t="s">
        <v>9</v>
      </c>
      <c r="L241" s="102" t="str">
        <f>IF(AND('331-CT'!$E$7=TH!H241,OR(J241="331",K241="331")),"x","")</f>
        <v/>
      </c>
      <c r="M241" s="102" t="str">
        <f>IF(AND($B241&gt;='1111'!$N$10,$B241&lt;='1111'!$O$10,OR($J241=$M$7,$K241=$M$7)),"x","")</f>
        <v/>
      </c>
      <c r="N241" s="102" t="str">
        <f>IF(AND($J241=$M$7,$B241&lt;'1111'!$N$10),"x","")</f>
        <v/>
      </c>
      <c r="O241" s="102" t="str">
        <f>IF(AND($K241=$M$7,$B241&lt;'1111'!$N$10),"x","")</f>
        <v/>
      </c>
      <c r="P241" s="102" t="str">
        <f>IF(AND($B241&gt;='1121'!$N$9,$B241&lt;='1121'!$O$9,OR($J241=$P$7,$K241=$P$7)),"x","")</f>
        <v/>
      </c>
      <c r="Q241" s="102" t="str">
        <f>IF(AND($J241=$P$7,$B241&lt;'1121'!$N$9),"x","")</f>
        <v/>
      </c>
      <c r="R241" s="102" t="str">
        <f>IF(AND($K241=$P$7,$B241&lt;'1121'!$N$9),"x","")</f>
        <v/>
      </c>
      <c r="S241" s="102" t="str">
        <f>IF(AND($B241&gt;='1331'!$I$9,$B241&lt;='1331'!$J$9,OR($J241=$S$7,$K241=$S$7)),"x","")</f>
        <v/>
      </c>
      <c r="T241" s="102" t="str">
        <f>IF(AND($J241=$S$7,$B241&lt;'1331'!$I$9),"x","")</f>
        <v/>
      </c>
      <c r="U241" s="102" t="str">
        <f>IF(AND($K241=$S$7,$B241&lt;'1331'!$I$9),"x","")</f>
        <v/>
      </c>
      <c r="V241" s="102" t="str">
        <f>IF(AND('3411-CT'!$E$9=TH!H241,OR(TH!J241=TH!$V$7,K241=TH!$V$7)),"x","")</f>
        <v/>
      </c>
      <c r="W241" s="102" t="str">
        <f>IF(OR(TH!J241=TH!$W$7,K241=TH!$W$7),"x","")</f>
        <v/>
      </c>
      <c r="X241" s="102" t="str">
        <f t="shared" si="12"/>
        <v>3</v>
      </c>
    </row>
    <row r="242" spans="1:24">
      <c r="A242" s="182" t="str">
        <f>IF(B242&lt;&gt;"",IF(AND(B242&gt;=_TM1,B242&lt;=_TM2,OR(TH!J242="1111",TH!K242="1111")),TH!D242,""),"")</f>
        <v/>
      </c>
      <c r="B242" s="72">
        <f t="shared" si="11"/>
        <v>7</v>
      </c>
      <c r="C242" s="73">
        <v>42193</v>
      </c>
      <c r="D242" s="73" t="s">
        <v>50</v>
      </c>
      <c r="E242" s="73">
        <f>C242</f>
        <v>42193</v>
      </c>
      <c r="F242" s="76" t="s">
        <v>265</v>
      </c>
      <c r="G242" s="189" t="s">
        <v>263</v>
      </c>
      <c r="H242" s="9" t="s">
        <v>242</v>
      </c>
      <c r="I242" s="74">
        <v>13647861</v>
      </c>
      <c r="J242" s="75" t="s">
        <v>10</v>
      </c>
      <c r="K242" s="75" t="s">
        <v>9</v>
      </c>
      <c r="L242" s="102" t="str">
        <f>IF(AND('331-CT'!$E$7=TH!H242,OR(J242="331",K242="331")),"x","")</f>
        <v/>
      </c>
      <c r="M242" s="102" t="str">
        <f>IF(AND($B242&gt;='1111'!$N$10,$B242&lt;='1111'!$O$10,OR($J242=$M$7,$K242=$M$7)),"x","")</f>
        <v/>
      </c>
      <c r="N242" s="102" t="str">
        <f>IF(AND($J242=$M$7,$B242&lt;'1111'!$N$10),"x","")</f>
        <v/>
      </c>
      <c r="O242" s="102" t="str">
        <f>IF(AND($K242=$M$7,$B242&lt;'1111'!$N$10),"x","")</f>
        <v/>
      </c>
      <c r="P242" s="102" t="str">
        <f>IF(AND($B242&gt;='1121'!$N$9,$B242&lt;='1121'!$O$9,OR($J242=$P$7,$K242=$P$7)),"x","")</f>
        <v/>
      </c>
      <c r="Q242" s="102" t="str">
        <f>IF(AND($J242=$P$7,$B242&lt;'1121'!$N$9),"x","")</f>
        <v/>
      </c>
      <c r="R242" s="102" t="str">
        <f>IF(AND($K242=$P$7,$B242&lt;'1121'!$N$9),"x","")</f>
        <v/>
      </c>
      <c r="S242" s="102" t="str">
        <f>IF(AND($B242&gt;='1331'!$I$9,$B242&lt;='1331'!$J$9,OR($J242=$S$7,$K242=$S$7)),"x","")</f>
        <v/>
      </c>
      <c r="T242" s="102" t="str">
        <f>IF(AND($J242=$S$7,$B242&lt;'1331'!$I$9),"x","")</f>
        <v>x</v>
      </c>
      <c r="U242" s="102" t="str">
        <f>IF(AND($K242=$S$7,$B242&lt;'1331'!$I$9),"x","")</f>
        <v/>
      </c>
      <c r="V242" s="102" t="str">
        <f>IF(AND('3411-CT'!$E$9=TH!H242,OR(TH!J242=TH!$V$7,K242=TH!$V$7)),"x","")</f>
        <v/>
      </c>
      <c r="W242" s="102" t="str">
        <f>IF(OR(TH!J242=TH!$W$7,K242=TH!$W$7),"x","")</f>
        <v/>
      </c>
      <c r="X242" s="102" t="str">
        <f t="shared" si="12"/>
        <v>3</v>
      </c>
    </row>
    <row r="243" spans="1:24">
      <c r="A243" s="182" t="str">
        <f>IF(B243&lt;&gt;"",IF(AND(B243&gt;=_TM1,B243&lt;=_TM2,OR(TH!J243="1111",TH!K243="1111")),TH!D243,""),"")</f>
        <v/>
      </c>
      <c r="B243" s="72">
        <f t="shared" si="11"/>
        <v>7</v>
      </c>
      <c r="C243" s="73">
        <v>42193</v>
      </c>
      <c r="D243" s="73" t="s">
        <v>50</v>
      </c>
      <c r="E243" s="73">
        <f>C243</f>
        <v>42193</v>
      </c>
      <c r="F243" s="76" t="s">
        <v>488</v>
      </c>
      <c r="G243" s="189"/>
      <c r="H243" s="9" t="s">
        <v>242</v>
      </c>
      <c r="I243" s="74">
        <v>327600</v>
      </c>
      <c r="J243" s="75" t="s">
        <v>10</v>
      </c>
      <c r="K243" s="75" t="s">
        <v>9</v>
      </c>
      <c r="L243" s="102" t="str">
        <f>IF(AND('331-CT'!$E$7=TH!H243,OR(J243="331",K243="331")),"x","")</f>
        <v/>
      </c>
      <c r="M243" s="102" t="str">
        <f>IF(AND($B243&gt;='1111'!$N$10,$B243&lt;='1111'!$O$10,OR($J243=$M$7,$K243=$M$7)),"x","")</f>
        <v/>
      </c>
      <c r="N243" s="102" t="str">
        <f>IF(AND($J243=$M$7,$B243&lt;'1111'!$N$10),"x","")</f>
        <v/>
      </c>
      <c r="O243" s="102" t="str">
        <f>IF(AND($K243=$M$7,$B243&lt;'1111'!$N$10),"x","")</f>
        <v/>
      </c>
      <c r="P243" s="102" t="str">
        <f>IF(AND($B243&gt;='1121'!$N$9,$B243&lt;='1121'!$O$9,OR($J243=$P$7,$K243=$P$7)),"x","")</f>
        <v/>
      </c>
      <c r="Q243" s="102" t="str">
        <f>IF(AND($J243=$P$7,$B243&lt;'1121'!$N$9),"x","")</f>
        <v/>
      </c>
      <c r="R243" s="102" t="str">
        <f>IF(AND($K243=$P$7,$B243&lt;'1121'!$N$9),"x","")</f>
        <v/>
      </c>
      <c r="S243" s="102" t="str">
        <f>IF(AND($B243&gt;='1331'!$I$9,$B243&lt;='1331'!$J$9,OR($J243=$S$7,$K243=$S$7)),"x","")</f>
        <v/>
      </c>
      <c r="T243" s="102" t="str">
        <f>IF(AND($J243=$S$7,$B243&lt;'1331'!$I$9),"x","")</f>
        <v>x</v>
      </c>
      <c r="U243" s="102" t="str">
        <f>IF(AND($K243=$S$7,$B243&lt;'1331'!$I$9),"x","")</f>
        <v/>
      </c>
      <c r="V243" s="102" t="str">
        <f>IF(AND('3411-CT'!$E$9=TH!H243,OR(TH!J243=TH!$V$7,K243=TH!$V$7)),"x","")</f>
        <v/>
      </c>
      <c r="W243" s="102" t="str">
        <f>IF(OR(TH!J243=TH!$W$7,K243=TH!$W$7),"x","")</f>
        <v/>
      </c>
      <c r="X243" s="102" t="str">
        <f t="shared" si="12"/>
        <v>3</v>
      </c>
    </row>
    <row r="244" spans="1:24">
      <c r="A244" s="182" t="str">
        <f>IF(B244&lt;&gt;"",IF(AND(B244&gt;=_TM1,B244&lt;=_TM2,OR(TH!J244="1111",TH!K244="1111")),TH!D244,""),"")</f>
        <v/>
      </c>
      <c r="B244" s="72">
        <f t="shared" si="11"/>
        <v>7</v>
      </c>
      <c r="C244" s="73">
        <f t="shared" ref="C244:C264" si="14">E244</f>
        <v>42194</v>
      </c>
      <c r="D244" s="73" t="s">
        <v>8</v>
      </c>
      <c r="E244" s="73">
        <v>42194</v>
      </c>
      <c r="F244" s="76" t="s">
        <v>314</v>
      </c>
      <c r="G244" s="189"/>
      <c r="H244" s="90"/>
      <c r="I244" s="74">
        <v>105126466</v>
      </c>
      <c r="J244" s="75" t="s">
        <v>151</v>
      </c>
      <c r="K244" s="75" t="s">
        <v>35</v>
      </c>
      <c r="L244" s="102" t="str">
        <f>IF(AND('331-CT'!$E$7=TH!H244,OR(J244="331",K244="331")),"x","")</f>
        <v/>
      </c>
      <c r="M244" s="102" t="str">
        <f>IF(AND($B244&gt;='1111'!$N$10,$B244&lt;='1111'!$O$10,OR($J244=$M$7,$K244=$M$7)),"x","")</f>
        <v/>
      </c>
      <c r="N244" s="102" t="str">
        <f>IF(AND($J244=$M$7,$B244&lt;'1111'!$N$10),"x","")</f>
        <v/>
      </c>
      <c r="O244" s="102" t="str">
        <f>IF(AND($K244=$M$7,$B244&lt;'1111'!$N$10),"x","")</f>
        <v/>
      </c>
      <c r="P244" s="102" t="str">
        <f>IF(AND($B244&gt;='1121'!$N$9,$B244&lt;='1121'!$O$9,OR($J244=$P$7,$K244=$P$7)),"x","")</f>
        <v/>
      </c>
      <c r="Q244" s="102" t="str">
        <f>IF(AND($J244=$P$7,$B244&lt;'1121'!$N$9),"x","")</f>
        <v/>
      </c>
      <c r="R244" s="102" t="str">
        <f>IF(AND($K244=$P$7,$B244&lt;'1121'!$N$9),"x","")</f>
        <v>x</v>
      </c>
      <c r="S244" s="102" t="str">
        <f>IF(AND($B244&gt;='1331'!$I$9,$B244&lt;='1331'!$J$9,OR($J244=$S$7,$K244=$S$7)),"x","")</f>
        <v/>
      </c>
      <c r="T244" s="102" t="str">
        <f>IF(AND($J244=$S$7,$B244&lt;'1331'!$I$9),"x","")</f>
        <v/>
      </c>
      <c r="U244" s="102" t="str">
        <f>IF(AND($K244=$S$7,$B244&lt;'1331'!$I$9),"x","")</f>
        <v/>
      </c>
      <c r="V244" s="102" t="str">
        <f>IF(AND('3411-CT'!$E$9=TH!H244,OR(TH!J244=TH!$V$7,K244=TH!$V$7)),"x","")</f>
        <v/>
      </c>
      <c r="W244" s="102" t="str">
        <f>IF(OR(TH!J244=TH!$W$7,K244=TH!$W$7),"x","")</f>
        <v>x</v>
      </c>
      <c r="X244" s="102" t="str">
        <f t="shared" si="12"/>
        <v>3</v>
      </c>
    </row>
    <row r="245" spans="1:24">
      <c r="A245" s="182" t="str">
        <f>IF(B245&lt;&gt;"",IF(AND(B245&gt;=_TM1,B245&lt;=_TM2,OR(TH!J245="1111",TH!K245="1111")),TH!D245,""),"")</f>
        <v/>
      </c>
      <c r="B245" s="72">
        <f t="shared" si="11"/>
        <v>7</v>
      </c>
      <c r="C245" s="73">
        <f t="shared" si="14"/>
        <v>42194</v>
      </c>
      <c r="D245" s="73" t="s">
        <v>8</v>
      </c>
      <c r="E245" s="73">
        <v>42194</v>
      </c>
      <c r="F245" s="76" t="s">
        <v>322</v>
      </c>
      <c r="G245" s="189"/>
      <c r="H245" s="90"/>
      <c r="I245" s="74">
        <v>327600</v>
      </c>
      <c r="J245" s="75" t="s">
        <v>181</v>
      </c>
      <c r="K245" s="75" t="s">
        <v>35</v>
      </c>
      <c r="L245" s="102" t="str">
        <f>IF(AND('331-CT'!$E$7=TH!H245,OR(J245="331",K245="331")),"x","")</f>
        <v/>
      </c>
      <c r="M245" s="102" t="str">
        <f>IF(AND($B245&gt;='1111'!$N$10,$B245&lt;='1111'!$O$10,OR($J245=$M$7,$K245=$M$7)),"x","")</f>
        <v/>
      </c>
      <c r="N245" s="102" t="str">
        <f>IF(AND($J245=$M$7,$B245&lt;'1111'!$N$10),"x","")</f>
        <v/>
      </c>
      <c r="O245" s="102" t="str">
        <f>IF(AND($K245=$M$7,$B245&lt;'1111'!$N$10),"x","")</f>
        <v/>
      </c>
      <c r="P245" s="102" t="str">
        <f>IF(AND($B245&gt;='1121'!$N$9,$B245&lt;='1121'!$O$9,OR($J245=$P$7,$K245=$P$7)),"x","")</f>
        <v/>
      </c>
      <c r="Q245" s="102" t="str">
        <f>IF(AND($J245=$P$7,$B245&lt;'1121'!$N$9),"x","")</f>
        <v/>
      </c>
      <c r="R245" s="102" t="str">
        <f>IF(AND($K245=$P$7,$B245&lt;'1121'!$N$9),"x","")</f>
        <v>x</v>
      </c>
      <c r="S245" s="102" t="str">
        <f>IF(AND($B245&gt;='1331'!$I$9,$B245&lt;='1331'!$J$9,OR($J245=$S$7,$K245=$S$7)),"x","")</f>
        <v/>
      </c>
      <c r="T245" s="102" t="str">
        <f>IF(AND($J245=$S$7,$B245&lt;'1331'!$I$9),"x","")</f>
        <v/>
      </c>
      <c r="U245" s="102" t="str">
        <f>IF(AND($K245=$S$7,$B245&lt;'1331'!$I$9),"x","")</f>
        <v/>
      </c>
      <c r="V245" s="102" t="str">
        <f>IF(AND('3411-CT'!$E$9=TH!H245,OR(TH!J245=TH!$V$7,K245=TH!$V$7)),"x","")</f>
        <v/>
      </c>
      <c r="W245" s="102" t="str">
        <f>IF(OR(TH!J245=TH!$W$7,K245=TH!$W$7),"x","")</f>
        <v/>
      </c>
      <c r="X245" s="102" t="str">
        <f t="shared" si="12"/>
        <v>3</v>
      </c>
    </row>
    <row r="246" spans="1:24">
      <c r="A246" s="182" t="str">
        <f>IF(B246&lt;&gt;"",IF(AND(B246&gt;=_TM1,B246&lt;=_TM2,OR(TH!J246="1111",TH!K246="1111")),TH!D246,""),"")</f>
        <v/>
      </c>
      <c r="B246" s="72">
        <f t="shared" si="11"/>
        <v>7</v>
      </c>
      <c r="C246" s="73">
        <f t="shared" si="14"/>
        <v>42195</v>
      </c>
      <c r="D246" s="73" t="s">
        <v>8</v>
      </c>
      <c r="E246" s="73">
        <v>42195</v>
      </c>
      <c r="F246" s="76" t="s">
        <v>238</v>
      </c>
      <c r="G246" s="189"/>
      <c r="H246" s="9" t="s">
        <v>242</v>
      </c>
      <c r="I246" s="74">
        <v>105454066</v>
      </c>
      <c r="J246" s="75" t="s">
        <v>9</v>
      </c>
      <c r="K246" s="75" t="s">
        <v>35</v>
      </c>
      <c r="L246" s="102" t="str">
        <f>IF(AND('331-CT'!$E$7=TH!H246,OR(J246="331",K246="331")),"x","")</f>
        <v/>
      </c>
      <c r="M246" s="102" t="str">
        <f>IF(AND($B246&gt;='1111'!$N$10,$B246&lt;='1111'!$O$10,OR($J246=$M$7,$K246=$M$7)),"x","")</f>
        <v/>
      </c>
      <c r="N246" s="102" t="str">
        <f>IF(AND($J246=$M$7,$B246&lt;'1111'!$N$10),"x","")</f>
        <v/>
      </c>
      <c r="O246" s="102" t="str">
        <f>IF(AND($K246=$M$7,$B246&lt;'1111'!$N$10),"x","")</f>
        <v/>
      </c>
      <c r="P246" s="102" t="str">
        <f>IF(AND($B246&gt;='1121'!$N$9,$B246&lt;='1121'!$O$9,OR($J246=$P$7,$K246=$P$7)),"x","")</f>
        <v/>
      </c>
      <c r="Q246" s="102" t="str">
        <f>IF(AND($J246=$P$7,$B246&lt;'1121'!$N$9),"x","")</f>
        <v/>
      </c>
      <c r="R246" s="102" t="str">
        <f>IF(AND($K246=$P$7,$B246&lt;'1121'!$N$9),"x","")</f>
        <v>x</v>
      </c>
      <c r="S246" s="102" t="str">
        <f>IF(AND($B246&gt;='1331'!$I$9,$B246&lt;='1331'!$J$9,OR($J246=$S$7,$K246=$S$7)),"x","")</f>
        <v/>
      </c>
      <c r="T246" s="102" t="str">
        <f>IF(AND($J246=$S$7,$B246&lt;'1331'!$I$9),"x","")</f>
        <v/>
      </c>
      <c r="U246" s="102" t="str">
        <f>IF(AND($K246=$S$7,$B246&lt;'1331'!$I$9),"x","")</f>
        <v/>
      </c>
      <c r="V246" s="102" t="str">
        <f>IF(AND('3411-CT'!$E$9=TH!H246,OR(TH!J246=TH!$V$7,K246=TH!$V$7)),"x","")</f>
        <v/>
      </c>
      <c r="W246" s="102" t="str">
        <f>IF(OR(TH!J246=TH!$W$7,K246=TH!$W$7),"x","")</f>
        <v/>
      </c>
      <c r="X246" s="102" t="str">
        <f t="shared" si="12"/>
        <v>3</v>
      </c>
    </row>
    <row r="247" spans="1:24">
      <c r="A247" s="182" t="str">
        <f>IF(B247&lt;&gt;"",IF(AND(B247&gt;=_TM1,B247&lt;=_TM2,OR(TH!J247="1111",TH!K247="1111")),TH!D247,""),"")</f>
        <v/>
      </c>
      <c r="B247" s="72">
        <f t="shared" si="11"/>
        <v>7</v>
      </c>
      <c r="C247" s="73">
        <f t="shared" si="14"/>
        <v>42195</v>
      </c>
      <c r="D247" s="73" t="s">
        <v>8</v>
      </c>
      <c r="E247" s="73">
        <v>42195</v>
      </c>
      <c r="F247" s="76" t="s">
        <v>22</v>
      </c>
      <c r="G247" s="189"/>
      <c r="H247" s="9"/>
      <c r="I247" s="74">
        <v>31636</v>
      </c>
      <c r="J247" s="75" t="s">
        <v>181</v>
      </c>
      <c r="K247" s="75" t="s">
        <v>35</v>
      </c>
      <c r="L247" s="102" t="str">
        <f>IF(AND('331-CT'!$E$7=TH!H247,OR(J247="331",K247="331")),"x","")</f>
        <v/>
      </c>
      <c r="M247" s="102" t="str">
        <f>IF(AND($B247&gt;='1111'!$N$10,$B247&lt;='1111'!$O$10,OR($J247=$M$7,$K247=$M$7)),"x","")</f>
        <v/>
      </c>
      <c r="N247" s="102" t="str">
        <f>IF(AND($J247=$M$7,$B247&lt;'1111'!$N$10),"x","")</f>
        <v/>
      </c>
      <c r="O247" s="102" t="str">
        <f>IF(AND($K247=$M$7,$B247&lt;'1111'!$N$10),"x","")</f>
        <v/>
      </c>
      <c r="P247" s="102" t="str">
        <f>IF(AND($B247&gt;='1121'!$N$9,$B247&lt;='1121'!$O$9,OR($J247=$P$7,$K247=$P$7)),"x","")</f>
        <v/>
      </c>
      <c r="Q247" s="102" t="str">
        <f>IF(AND($J247=$P$7,$B247&lt;'1121'!$N$9),"x","")</f>
        <v/>
      </c>
      <c r="R247" s="102" t="str">
        <f>IF(AND($K247=$P$7,$B247&lt;'1121'!$N$9),"x","")</f>
        <v>x</v>
      </c>
      <c r="S247" s="102" t="str">
        <f>IF(AND($B247&gt;='1331'!$I$9,$B247&lt;='1331'!$J$9,OR($J247=$S$7,$K247=$S$7)),"x","")</f>
        <v/>
      </c>
      <c r="T247" s="102" t="str">
        <f>IF(AND($J247=$S$7,$B247&lt;'1331'!$I$9),"x","")</f>
        <v/>
      </c>
      <c r="U247" s="102" t="str">
        <f>IF(AND($K247=$S$7,$B247&lt;'1331'!$I$9),"x","")</f>
        <v/>
      </c>
      <c r="V247" s="102" t="str">
        <f>IF(AND('3411-CT'!$E$9=TH!H247,OR(TH!J247=TH!$V$7,K247=TH!$V$7)),"x","")</f>
        <v/>
      </c>
      <c r="W247" s="102" t="str">
        <f>IF(OR(TH!J247=TH!$W$7,K247=TH!$W$7),"x","")</f>
        <v/>
      </c>
      <c r="X247" s="102" t="str">
        <f t="shared" si="12"/>
        <v>3</v>
      </c>
    </row>
    <row r="248" spans="1:24">
      <c r="A248" s="182" t="str">
        <f>IF(B248&lt;&gt;"",IF(AND(B248&gt;=_TM1,B248&lt;=_TM2,OR(TH!J248="1111",TH!K248="1111")),TH!D248,""),"")</f>
        <v/>
      </c>
      <c r="B248" s="72">
        <f t="shared" si="11"/>
        <v>7</v>
      </c>
      <c r="C248" s="73">
        <f t="shared" si="14"/>
        <v>42195</v>
      </c>
      <c r="D248" s="73" t="s">
        <v>8</v>
      </c>
      <c r="E248" s="73">
        <v>42195</v>
      </c>
      <c r="F248" s="76" t="s">
        <v>23</v>
      </c>
      <c r="G248" s="189"/>
      <c r="H248" s="9"/>
      <c r="I248" s="74">
        <v>3164</v>
      </c>
      <c r="J248" s="75" t="s">
        <v>10</v>
      </c>
      <c r="K248" s="75" t="s">
        <v>35</v>
      </c>
      <c r="L248" s="102" t="str">
        <f>IF(AND('331-CT'!$E$7=TH!H248,OR(J248="331",K248="331")),"x","")</f>
        <v/>
      </c>
      <c r="M248" s="102" t="str">
        <f>IF(AND($B248&gt;='1111'!$N$10,$B248&lt;='1111'!$O$10,OR($J248=$M$7,$K248=$M$7)),"x","")</f>
        <v/>
      </c>
      <c r="N248" s="102" t="str">
        <f>IF(AND($J248=$M$7,$B248&lt;'1111'!$N$10),"x","")</f>
        <v/>
      </c>
      <c r="O248" s="102" t="str">
        <f>IF(AND($K248=$M$7,$B248&lt;'1111'!$N$10),"x","")</f>
        <v/>
      </c>
      <c r="P248" s="102" t="str">
        <f>IF(AND($B248&gt;='1121'!$N$9,$B248&lt;='1121'!$O$9,OR($J248=$P$7,$K248=$P$7)),"x","")</f>
        <v/>
      </c>
      <c r="Q248" s="102" t="str">
        <f>IF(AND($J248=$P$7,$B248&lt;'1121'!$N$9),"x","")</f>
        <v/>
      </c>
      <c r="R248" s="102" t="str">
        <f>IF(AND($K248=$P$7,$B248&lt;'1121'!$N$9),"x","")</f>
        <v>x</v>
      </c>
      <c r="S248" s="102" t="str">
        <f>IF(AND($B248&gt;='1331'!$I$9,$B248&lt;='1331'!$J$9,OR($J248=$S$7,$K248=$S$7)),"x","")</f>
        <v/>
      </c>
      <c r="T248" s="102" t="str">
        <f>IF(AND($J248=$S$7,$B248&lt;'1331'!$I$9),"x","")</f>
        <v>x</v>
      </c>
      <c r="U248" s="102" t="str">
        <f>IF(AND($K248=$S$7,$B248&lt;'1331'!$I$9),"x","")</f>
        <v/>
      </c>
      <c r="V248" s="102" t="str">
        <f>IF(AND('3411-CT'!$E$9=TH!H248,OR(TH!J248=TH!$V$7,K248=TH!$V$7)),"x","")</f>
        <v/>
      </c>
      <c r="W248" s="102" t="str">
        <f>IF(OR(TH!J248=TH!$W$7,K248=TH!$W$7),"x","")</f>
        <v/>
      </c>
      <c r="X248" s="102" t="str">
        <f t="shared" si="12"/>
        <v>3</v>
      </c>
    </row>
    <row r="249" spans="1:24">
      <c r="A249" s="182" t="str">
        <f>IF(B249&lt;&gt;"",IF(AND(B249&gt;=_TM1,B249&lt;=_TM2,OR(TH!J249="1111",TH!K249="1111")),TH!D249,""),"")</f>
        <v/>
      </c>
      <c r="B249" s="72">
        <f t="shared" si="11"/>
        <v>7</v>
      </c>
      <c r="C249" s="73">
        <f t="shared" si="14"/>
        <v>42195</v>
      </c>
      <c r="D249" s="73" t="s">
        <v>8</v>
      </c>
      <c r="E249" s="73">
        <v>42195</v>
      </c>
      <c r="F249" s="76" t="s">
        <v>238</v>
      </c>
      <c r="G249" s="189"/>
      <c r="H249" s="9" t="s">
        <v>237</v>
      </c>
      <c r="I249" s="74">
        <v>55297700</v>
      </c>
      <c r="J249" s="75" t="s">
        <v>9</v>
      </c>
      <c r="K249" s="75" t="s">
        <v>35</v>
      </c>
      <c r="L249" s="102" t="str">
        <f>IF(AND('331-CT'!$E$7=TH!H249,OR(J249="331",K249="331")),"x","")</f>
        <v/>
      </c>
      <c r="M249" s="102" t="str">
        <f>IF(AND($B249&gt;='1111'!$N$10,$B249&lt;='1111'!$O$10,OR($J249=$M$7,$K249=$M$7)),"x","")</f>
        <v/>
      </c>
      <c r="N249" s="102" t="str">
        <f>IF(AND($J249=$M$7,$B249&lt;'1111'!$N$10),"x","")</f>
        <v/>
      </c>
      <c r="O249" s="102" t="str">
        <f>IF(AND($K249=$M$7,$B249&lt;'1111'!$N$10),"x","")</f>
        <v/>
      </c>
      <c r="P249" s="102" t="str">
        <f>IF(AND($B249&gt;='1121'!$N$9,$B249&lt;='1121'!$O$9,OR($J249=$P$7,$K249=$P$7)),"x","")</f>
        <v/>
      </c>
      <c r="Q249" s="102" t="str">
        <f>IF(AND($J249=$P$7,$B249&lt;'1121'!$N$9),"x","")</f>
        <v/>
      </c>
      <c r="R249" s="102" t="str">
        <f>IF(AND($K249=$P$7,$B249&lt;'1121'!$N$9),"x","")</f>
        <v>x</v>
      </c>
      <c r="S249" s="102" t="str">
        <f>IF(AND($B249&gt;='1331'!$I$9,$B249&lt;='1331'!$J$9,OR($J249=$S$7,$K249=$S$7)),"x","")</f>
        <v/>
      </c>
      <c r="T249" s="102" t="str">
        <f>IF(AND($J249=$S$7,$B249&lt;'1331'!$I$9),"x","")</f>
        <v/>
      </c>
      <c r="U249" s="102" t="str">
        <f>IF(AND($K249=$S$7,$B249&lt;'1331'!$I$9),"x","")</f>
        <v/>
      </c>
      <c r="V249" s="102" t="str">
        <f>IF(AND('3411-CT'!$E$9=TH!H249,OR(TH!J249=TH!$V$7,K249=TH!$V$7)),"x","")</f>
        <v/>
      </c>
      <c r="W249" s="102" t="str">
        <f>IF(OR(TH!J249=TH!$W$7,K249=TH!$W$7),"x","")</f>
        <v/>
      </c>
      <c r="X249" s="102" t="str">
        <f t="shared" si="12"/>
        <v>3</v>
      </c>
    </row>
    <row r="250" spans="1:24">
      <c r="A250" s="182" t="str">
        <f>IF(B250&lt;&gt;"",IF(AND(B250&gt;=_TM1,B250&lt;=_TM2,OR(TH!J250="1111",TH!K250="1111")),TH!D250,""),"")</f>
        <v/>
      </c>
      <c r="B250" s="72">
        <f t="shared" si="11"/>
        <v>7</v>
      </c>
      <c r="C250" s="73">
        <f t="shared" si="14"/>
        <v>42195</v>
      </c>
      <c r="D250" s="73" t="s">
        <v>8</v>
      </c>
      <c r="E250" s="73">
        <v>42195</v>
      </c>
      <c r="F250" s="76" t="s">
        <v>22</v>
      </c>
      <c r="G250" s="189"/>
      <c r="H250" s="90"/>
      <c r="I250" s="74">
        <v>20000</v>
      </c>
      <c r="J250" s="75" t="s">
        <v>181</v>
      </c>
      <c r="K250" s="75" t="s">
        <v>35</v>
      </c>
      <c r="L250" s="102" t="str">
        <f>IF(AND('331-CT'!$E$7=TH!H250,OR(J250="331",K250="331")),"x","")</f>
        <v/>
      </c>
      <c r="M250" s="102" t="str">
        <f>IF(AND($B250&gt;='1111'!$N$10,$B250&lt;='1111'!$O$10,OR($J250=$M$7,$K250=$M$7)),"x","")</f>
        <v/>
      </c>
      <c r="N250" s="102" t="str">
        <f>IF(AND($J250=$M$7,$B250&lt;'1111'!$N$10),"x","")</f>
        <v/>
      </c>
      <c r="O250" s="102" t="str">
        <f>IF(AND($K250=$M$7,$B250&lt;'1111'!$N$10),"x","")</f>
        <v/>
      </c>
      <c r="P250" s="102" t="str">
        <f>IF(AND($B250&gt;='1121'!$N$9,$B250&lt;='1121'!$O$9,OR($J250=$P$7,$K250=$P$7)),"x","")</f>
        <v/>
      </c>
      <c r="Q250" s="102" t="str">
        <f>IF(AND($J250=$P$7,$B250&lt;'1121'!$N$9),"x","")</f>
        <v/>
      </c>
      <c r="R250" s="102" t="str">
        <f>IF(AND($K250=$P$7,$B250&lt;'1121'!$N$9),"x","")</f>
        <v>x</v>
      </c>
      <c r="S250" s="102" t="str">
        <f>IF(AND($B250&gt;='1331'!$I$9,$B250&lt;='1331'!$J$9,OR($J250=$S$7,$K250=$S$7)),"x","")</f>
        <v/>
      </c>
      <c r="T250" s="102" t="str">
        <f>IF(AND($J250=$S$7,$B250&lt;'1331'!$I$9),"x","")</f>
        <v/>
      </c>
      <c r="U250" s="102" t="str">
        <f>IF(AND($K250=$S$7,$B250&lt;'1331'!$I$9),"x","")</f>
        <v/>
      </c>
      <c r="V250" s="102" t="str">
        <f>IF(AND('3411-CT'!$E$9=TH!H250,OR(TH!J250=TH!$V$7,K250=TH!$V$7)),"x","")</f>
        <v/>
      </c>
      <c r="W250" s="102" t="str">
        <f>IF(OR(TH!J250=TH!$W$7,K250=TH!$W$7),"x","")</f>
        <v/>
      </c>
      <c r="X250" s="102" t="str">
        <f t="shared" si="12"/>
        <v>3</v>
      </c>
    </row>
    <row r="251" spans="1:24">
      <c r="A251" s="182" t="str">
        <f>IF(B251&lt;&gt;"",IF(AND(B251&gt;=_TM1,B251&lt;=_TM2,OR(TH!J251="1111",TH!K251="1111")),TH!D251,""),"")</f>
        <v/>
      </c>
      <c r="B251" s="72">
        <f t="shared" si="11"/>
        <v>7</v>
      </c>
      <c r="C251" s="73">
        <f t="shared" si="14"/>
        <v>42195</v>
      </c>
      <c r="D251" s="73" t="s">
        <v>8</v>
      </c>
      <c r="E251" s="73">
        <v>42195</v>
      </c>
      <c r="F251" s="76" t="s">
        <v>23</v>
      </c>
      <c r="G251" s="189"/>
      <c r="H251" s="90"/>
      <c r="I251" s="74">
        <v>2000</v>
      </c>
      <c r="J251" s="75" t="s">
        <v>10</v>
      </c>
      <c r="K251" s="75" t="s">
        <v>35</v>
      </c>
      <c r="L251" s="102" t="str">
        <f>IF(AND('331-CT'!$E$7=TH!H251,OR(J251="331",K251="331")),"x","")</f>
        <v/>
      </c>
      <c r="M251" s="102" t="str">
        <f>IF(AND($B251&gt;='1111'!$N$10,$B251&lt;='1111'!$O$10,OR($J251=$M$7,$K251=$M$7)),"x","")</f>
        <v/>
      </c>
      <c r="N251" s="102" t="str">
        <f>IF(AND($J251=$M$7,$B251&lt;'1111'!$N$10),"x","")</f>
        <v/>
      </c>
      <c r="O251" s="102" t="str">
        <f>IF(AND($K251=$M$7,$B251&lt;'1111'!$N$10),"x","")</f>
        <v/>
      </c>
      <c r="P251" s="102" t="str">
        <f>IF(AND($B251&gt;='1121'!$N$9,$B251&lt;='1121'!$O$9,OR($J251=$P$7,$K251=$P$7)),"x","")</f>
        <v/>
      </c>
      <c r="Q251" s="102" t="str">
        <f>IF(AND($J251=$P$7,$B251&lt;'1121'!$N$9),"x","")</f>
        <v/>
      </c>
      <c r="R251" s="102" t="str">
        <f>IF(AND($K251=$P$7,$B251&lt;'1121'!$N$9),"x","")</f>
        <v>x</v>
      </c>
      <c r="S251" s="102" t="str">
        <f>IF(AND($B251&gt;='1331'!$I$9,$B251&lt;='1331'!$J$9,OR($J251=$S$7,$K251=$S$7)),"x","")</f>
        <v/>
      </c>
      <c r="T251" s="102" t="str">
        <f>IF(AND($J251=$S$7,$B251&lt;'1331'!$I$9),"x","")</f>
        <v>x</v>
      </c>
      <c r="U251" s="102" t="str">
        <f>IF(AND($K251=$S$7,$B251&lt;'1331'!$I$9),"x","")</f>
        <v/>
      </c>
      <c r="V251" s="102" t="str">
        <f>IF(AND('3411-CT'!$E$9=TH!H251,OR(TH!J251=TH!$V$7,K251=TH!$V$7)),"x","")</f>
        <v/>
      </c>
      <c r="W251" s="102" t="str">
        <f>IF(OR(TH!J251=TH!$W$7,K251=TH!$W$7),"x","")</f>
        <v/>
      </c>
      <c r="X251" s="102" t="str">
        <f t="shared" si="12"/>
        <v>3</v>
      </c>
    </row>
    <row r="252" spans="1:24">
      <c r="A252" s="182" t="str">
        <f>IF(B252&lt;&gt;"",IF(AND(B252&gt;=_TM1,B252&lt;=_TM2,OR(TH!J252="1111",TH!K252="1111")),TH!D252,""),"")</f>
        <v/>
      </c>
      <c r="B252" s="72">
        <f t="shared" si="11"/>
        <v>7</v>
      </c>
      <c r="C252" s="73">
        <f t="shared" si="14"/>
        <v>42195</v>
      </c>
      <c r="D252" s="73" t="s">
        <v>12</v>
      </c>
      <c r="E252" s="73">
        <v>42195</v>
      </c>
      <c r="F252" s="76" t="s">
        <v>315</v>
      </c>
      <c r="G252" s="189"/>
      <c r="H252" s="90" t="s">
        <v>316</v>
      </c>
      <c r="I252" s="74">
        <v>1500000000</v>
      </c>
      <c r="J252" s="75" t="s">
        <v>35</v>
      </c>
      <c r="K252" s="75" t="s">
        <v>166</v>
      </c>
      <c r="L252" s="102" t="str">
        <f>IF(AND('331-CT'!$E$7=TH!H252,OR(J252="331",K252="331")),"x","")</f>
        <v/>
      </c>
      <c r="M252" s="102" t="str">
        <f>IF(AND($B252&gt;='1111'!$N$10,$B252&lt;='1111'!$O$10,OR($J252=$M$7,$K252=$M$7)),"x","")</f>
        <v/>
      </c>
      <c r="N252" s="102" t="str">
        <f>IF(AND($J252=$M$7,$B252&lt;'1111'!$N$10),"x","")</f>
        <v/>
      </c>
      <c r="O252" s="102" t="str">
        <f>IF(AND($K252=$M$7,$B252&lt;'1111'!$N$10),"x","")</f>
        <v/>
      </c>
      <c r="P252" s="102" t="str">
        <f>IF(AND($B252&gt;='1121'!$N$9,$B252&lt;='1121'!$O$9,OR($J252=$P$7,$K252=$P$7)),"x","")</f>
        <v/>
      </c>
      <c r="Q252" s="102" t="str">
        <f>IF(AND($J252=$P$7,$B252&lt;'1121'!$N$9),"x","")</f>
        <v>x</v>
      </c>
      <c r="R252" s="102" t="str">
        <f>IF(AND($K252=$P$7,$B252&lt;'1121'!$N$9),"x","")</f>
        <v/>
      </c>
      <c r="S252" s="102" t="str">
        <f>IF(AND($B252&gt;='1331'!$I$9,$B252&lt;='1331'!$J$9,OR($J252=$S$7,$K252=$S$7)),"x","")</f>
        <v/>
      </c>
      <c r="T252" s="102" t="str">
        <f>IF(AND($J252=$S$7,$B252&lt;'1331'!$I$9),"x","")</f>
        <v/>
      </c>
      <c r="U252" s="102" t="str">
        <f>IF(AND($K252=$S$7,$B252&lt;'1331'!$I$9),"x","")</f>
        <v/>
      </c>
      <c r="V252" s="102" t="str">
        <f>IF(AND('3411-CT'!$E$9=TH!H252,OR(TH!J252=TH!$V$7,K252=TH!$V$7)),"x","")</f>
        <v/>
      </c>
      <c r="W252" s="102" t="str">
        <f>IF(OR(TH!J252=TH!$W$7,K252=TH!$W$7),"x","")</f>
        <v/>
      </c>
      <c r="X252" s="102" t="str">
        <f t="shared" si="12"/>
        <v>3</v>
      </c>
    </row>
    <row r="253" spans="1:24">
      <c r="A253" s="182" t="str">
        <f>IF(B253&lt;&gt;"",IF(AND(B253&gt;=_TM1,B253&lt;=_TM2,OR(TH!J253="1111",TH!K253="1111")),TH!D253,""),"")</f>
        <v/>
      </c>
      <c r="B253" s="72">
        <f t="shared" si="11"/>
        <v>7</v>
      </c>
      <c r="C253" s="73">
        <f t="shared" si="14"/>
        <v>42198</v>
      </c>
      <c r="D253" s="73" t="s">
        <v>8</v>
      </c>
      <c r="E253" s="73">
        <v>42198</v>
      </c>
      <c r="F253" s="76" t="s">
        <v>238</v>
      </c>
      <c r="G253" s="189"/>
      <c r="H253" s="9" t="s">
        <v>206</v>
      </c>
      <c r="I253" s="74">
        <v>500000000</v>
      </c>
      <c r="J253" s="75" t="s">
        <v>9</v>
      </c>
      <c r="K253" s="75" t="s">
        <v>35</v>
      </c>
      <c r="L253" s="102" t="str">
        <f>IF(AND('331-CT'!$E$7=TH!H253,OR(J253="331",K253="331")),"x","")</f>
        <v/>
      </c>
      <c r="M253" s="102" t="str">
        <f>IF(AND($B253&gt;='1111'!$N$10,$B253&lt;='1111'!$O$10,OR($J253=$M$7,$K253=$M$7)),"x","")</f>
        <v/>
      </c>
      <c r="N253" s="102" t="str">
        <f>IF(AND($J253=$M$7,$B253&lt;'1111'!$N$10),"x","")</f>
        <v/>
      </c>
      <c r="O253" s="102" t="str">
        <f>IF(AND($K253=$M$7,$B253&lt;'1111'!$N$10),"x","")</f>
        <v/>
      </c>
      <c r="P253" s="102" t="str">
        <f>IF(AND($B253&gt;='1121'!$N$9,$B253&lt;='1121'!$O$9,OR($J253=$P$7,$K253=$P$7)),"x","")</f>
        <v/>
      </c>
      <c r="Q253" s="102" t="str">
        <f>IF(AND($J253=$P$7,$B253&lt;'1121'!$N$9),"x","")</f>
        <v/>
      </c>
      <c r="R253" s="102" t="str">
        <f>IF(AND($K253=$P$7,$B253&lt;'1121'!$N$9),"x","")</f>
        <v>x</v>
      </c>
      <c r="S253" s="102" t="str">
        <f>IF(AND($B253&gt;='1331'!$I$9,$B253&lt;='1331'!$J$9,OR($J253=$S$7,$K253=$S$7)),"x","")</f>
        <v/>
      </c>
      <c r="T253" s="102" t="str">
        <f>IF(AND($J253=$S$7,$B253&lt;'1331'!$I$9),"x","")</f>
        <v/>
      </c>
      <c r="U253" s="102" t="str">
        <f>IF(AND($K253=$S$7,$B253&lt;'1331'!$I$9),"x","")</f>
        <v/>
      </c>
      <c r="V253" s="102" t="str">
        <f>IF(AND('3411-CT'!$E$9=TH!H253,OR(TH!J253=TH!$V$7,K253=TH!$V$7)),"x","")</f>
        <v/>
      </c>
      <c r="W253" s="102" t="str">
        <f>IF(OR(TH!J253=TH!$W$7,K253=TH!$W$7),"x","")</f>
        <v/>
      </c>
      <c r="X253" s="102" t="str">
        <f t="shared" si="12"/>
        <v>3</v>
      </c>
    </row>
    <row r="254" spans="1:24">
      <c r="A254" s="182" t="str">
        <f>IF(B254&lt;&gt;"",IF(AND(B254&gt;=_TM1,B254&lt;=_TM2,OR(TH!J254="1111",TH!K254="1111")),TH!D254,""),"")</f>
        <v/>
      </c>
      <c r="B254" s="72">
        <f t="shared" si="11"/>
        <v>7</v>
      </c>
      <c r="C254" s="73">
        <f t="shared" si="14"/>
        <v>42198</v>
      </c>
      <c r="D254" s="73" t="s">
        <v>8</v>
      </c>
      <c r="E254" s="73">
        <v>42198</v>
      </c>
      <c r="F254" s="76" t="s">
        <v>22</v>
      </c>
      <c r="G254" s="189"/>
      <c r="H254" s="90"/>
      <c r="I254" s="74">
        <v>250000</v>
      </c>
      <c r="J254" s="75" t="s">
        <v>181</v>
      </c>
      <c r="K254" s="75" t="s">
        <v>35</v>
      </c>
      <c r="L254" s="102" t="str">
        <f>IF(AND('331-CT'!$E$7=TH!H254,OR(J254="331",K254="331")),"x","")</f>
        <v/>
      </c>
      <c r="M254" s="102" t="str">
        <f>IF(AND($B254&gt;='1111'!$N$10,$B254&lt;='1111'!$O$10,OR($J254=$M$7,$K254=$M$7)),"x","")</f>
        <v/>
      </c>
      <c r="N254" s="102" t="str">
        <f>IF(AND($J254=$M$7,$B254&lt;'1111'!$N$10),"x","")</f>
        <v/>
      </c>
      <c r="O254" s="102" t="str">
        <f>IF(AND($K254=$M$7,$B254&lt;'1111'!$N$10),"x","")</f>
        <v/>
      </c>
      <c r="P254" s="102" t="str">
        <f>IF(AND($B254&gt;='1121'!$N$9,$B254&lt;='1121'!$O$9,OR($J254=$P$7,$K254=$P$7)),"x","")</f>
        <v/>
      </c>
      <c r="Q254" s="102" t="str">
        <f>IF(AND($J254=$P$7,$B254&lt;'1121'!$N$9),"x","")</f>
        <v/>
      </c>
      <c r="R254" s="102" t="str">
        <f>IF(AND($K254=$P$7,$B254&lt;'1121'!$N$9),"x","")</f>
        <v>x</v>
      </c>
      <c r="S254" s="102" t="str">
        <f>IF(AND($B254&gt;='1331'!$I$9,$B254&lt;='1331'!$J$9,OR($J254=$S$7,$K254=$S$7)),"x","")</f>
        <v/>
      </c>
      <c r="T254" s="102" t="str">
        <f>IF(AND($J254=$S$7,$B254&lt;'1331'!$I$9),"x","")</f>
        <v/>
      </c>
      <c r="U254" s="102" t="str">
        <f>IF(AND($K254=$S$7,$B254&lt;'1331'!$I$9),"x","")</f>
        <v/>
      </c>
      <c r="V254" s="102" t="str">
        <f>IF(AND('3411-CT'!$E$9=TH!H254,OR(TH!J254=TH!$V$7,K254=TH!$V$7)),"x","")</f>
        <v/>
      </c>
      <c r="W254" s="102" t="str">
        <f>IF(OR(TH!J254=TH!$W$7,K254=TH!$W$7),"x","")</f>
        <v/>
      </c>
      <c r="X254" s="102" t="str">
        <f t="shared" si="12"/>
        <v>3</v>
      </c>
    </row>
    <row r="255" spans="1:24">
      <c r="A255" s="182" t="str">
        <f>IF(B255&lt;&gt;"",IF(AND(B255&gt;=_TM1,B255&lt;=_TM2,OR(TH!J255="1111",TH!K255="1111")),TH!D255,""),"")</f>
        <v/>
      </c>
      <c r="B255" s="72">
        <f t="shared" si="11"/>
        <v>7</v>
      </c>
      <c r="C255" s="73">
        <f t="shared" si="14"/>
        <v>42198</v>
      </c>
      <c r="D255" s="73" t="s">
        <v>8</v>
      </c>
      <c r="E255" s="73">
        <v>42198</v>
      </c>
      <c r="F255" s="76" t="s">
        <v>23</v>
      </c>
      <c r="G255" s="189"/>
      <c r="H255" s="90"/>
      <c r="I255" s="74">
        <v>25000</v>
      </c>
      <c r="J255" s="75" t="s">
        <v>10</v>
      </c>
      <c r="K255" s="75" t="s">
        <v>35</v>
      </c>
      <c r="L255" s="102" t="str">
        <f>IF(AND('331-CT'!$E$7=TH!H255,OR(J255="331",K255="331")),"x","")</f>
        <v/>
      </c>
      <c r="M255" s="102" t="str">
        <f>IF(AND($B255&gt;='1111'!$N$10,$B255&lt;='1111'!$O$10,OR($J255=$M$7,$K255=$M$7)),"x","")</f>
        <v/>
      </c>
      <c r="N255" s="102" t="str">
        <f>IF(AND($J255=$M$7,$B255&lt;'1111'!$N$10),"x","")</f>
        <v/>
      </c>
      <c r="O255" s="102" t="str">
        <f>IF(AND($K255=$M$7,$B255&lt;'1111'!$N$10),"x","")</f>
        <v/>
      </c>
      <c r="P255" s="102" t="str">
        <f>IF(AND($B255&gt;='1121'!$N$9,$B255&lt;='1121'!$O$9,OR($J255=$P$7,$K255=$P$7)),"x","")</f>
        <v/>
      </c>
      <c r="Q255" s="102" t="str">
        <f>IF(AND($J255=$P$7,$B255&lt;'1121'!$N$9),"x","")</f>
        <v/>
      </c>
      <c r="R255" s="102" t="str">
        <f>IF(AND($K255=$P$7,$B255&lt;'1121'!$N$9),"x","")</f>
        <v>x</v>
      </c>
      <c r="S255" s="102" t="str">
        <f>IF(AND($B255&gt;='1331'!$I$9,$B255&lt;='1331'!$J$9,OR($J255=$S$7,$K255=$S$7)),"x","")</f>
        <v/>
      </c>
      <c r="T255" s="102" t="str">
        <f>IF(AND($J255=$S$7,$B255&lt;'1331'!$I$9),"x","")</f>
        <v>x</v>
      </c>
      <c r="U255" s="102" t="str">
        <f>IF(AND($K255=$S$7,$B255&lt;'1331'!$I$9),"x","")</f>
        <v/>
      </c>
      <c r="V255" s="102" t="str">
        <f>IF(AND('3411-CT'!$E$9=TH!H255,OR(TH!J255=TH!$V$7,K255=TH!$V$7)),"x","")</f>
        <v/>
      </c>
      <c r="W255" s="102" t="str">
        <f>IF(OR(TH!J255=TH!$W$7,K255=TH!$W$7),"x","")</f>
        <v/>
      </c>
      <c r="X255" s="102" t="str">
        <f t="shared" si="12"/>
        <v>3</v>
      </c>
    </row>
    <row r="256" spans="1:24">
      <c r="A256" s="182" t="str">
        <f>IF(B256&lt;&gt;"",IF(AND(B256&gt;=_TM1,B256&lt;=_TM2,OR(TH!J256="1111",TH!K256="1111")),TH!D256,""),"")</f>
        <v/>
      </c>
      <c r="B256" s="72">
        <f t="shared" si="11"/>
        <v>7</v>
      </c>
      <c r="C256" s="73">
        <f t="shared" si="14"/>
        <v>42198</v>
      </c>
      <c r="D256" s="73" t="s">
        <v>8</v>
      </c>
      <c r="E256" s="73">
        <v>42198</v>
      </c>
      <c r="F256" s="76" t="s">
        <v>238</v>
      </c>
      <c r="G256" s="189"/>
      <c r="H256" s="9" t="s">
        <v>113</v>
      </c>
      <c r="I256" s="74">
        <v>100000000</v>
      </c>
      <c r="J256" s="75" t="s">
        <v>9</v>
      </c>
      <c r="K256" s="75" t="s">
        <v>35</v>
      </c>
      <c r="L256" s="102" t="str">
        <f>IF(AND('331-CT'!$E$7=TH!H256,OR(J256="331",K256="331")),"x","")</f>
        <v/>
      </c>
      <c r="M256" s="102" t="str">
        <f>IF(AND($B256&gt;='1111'!$N$10,$B256&lt;='1111'!$O$10,OR($J256=$M$7,$K256=$M$7)),"x","")</f>
        <v/>
      </c>
      <c r="N256" s="102" t="str">
        <f>IF(AND($J256=$M$7,$B256&lt;'1111'!$N$10),"x","")</f>
        <v/>
      </c>
      <c r="O256" s="102" t="str">
        <f>IF(AND($K256=$M$7,$B256&lt;'1111'!$N$10),"x","")</f>
        <v/>
      </c>
      <c r="P256" s="102" t="str">
        <f>IF(AND($B256&gt;='1121'!$N$9,$B256&lt;='1121'!$O$9,OR($J256=$P$7,$K256=$P$7)),"x","")</f>
        <v/>
      </c>
      <c r="Q256" s="102" t="str">
        <f>IF(AND($J256=$P$7,$B256&lt;'1121'!$N$9),"x","")</f>
        <v/>
      </c>
      <c r="R256" s="102" t="str">
        <f>IF(AND($K256=$P$7,$B256&lt;'1121'!$N$9),"x","")</f>
        <v>x</v>
      </c>
      <c r="S256" s="102" t="str">
        <f>IF(AND($B256&gt;='1331'!$I$9,$B256&lt;='1331'!$J$9,OR($J256=$S$7,$K256=$S$7)),"x","")</f>
        <v/>
      </c>
      <c r="T256" s="102" t="str">
        <f>IF(AND($J256=$S$7,$B256&lt;'1331'!$I$9),"x","")</f>
        <v/>
      </c>
      <c r="U256" s="102" t="str">
        <f>IF(AND($K256=$S$7,$B256&lt;'1331'!$I$9),"x","")</f>
        <v/>
      </c>
      <c r="V256" s="102" t="str">
        <f>IF(AND('3411-CT'!$E$9=TH!H256,OR(TH!J256=TH!$V$7,K256=TH!$V$7)),"x","")</f>
        <v/>
      </c>
      <c r="W256" s="102" t="str">
        <f>IF(OR(TH!J256=TH!$W$7,K256=TH!$W$7),"x","")</f>
        <v/>
      </c>
      <c r="X256" s="102" t="str">
        <f t="shared" si="12"/>
        <v>3</v>
      </c>
    </row>
    <row r="257" spans="1:24">
      <c r="A257" s="182" t="str">
        <f>IF(B257&lt;&gt;"",IF(AND(B257&gt;=_TM1,B257&lt;=_TM2,OR(TH!J257="1111",TH!K257="1111")),TH!D257,""),"")</f>
        <v/>
      </c>
      <c r="B257" s="72">
        <f t="shared" si="11"/>
        <v>7</v>
      </c>
      <c r="C257" s="73">
        <f t="shared" si="14"/>
        <v>42198</v>
      </c>
      <c r="D257" s="73" t="s">
        <v>8</v>
      </c>
      <c r="E257" s="73">
        <v>42198</v>
      </c>
      <c r="F257" s="76" t="s">
        <v>22</v>
      </c>
      <c r="G257" s="189"/>
      <c r="H257" s="90"/>
      <c r="I257" s="74">
        <v>50000</v>
      </c>
      <c r="J257" s="75" t="s">
        <v>181</v>
      </c>
      <c r="K257" s="75" t="s">
        <v>35</v>
      </c>
      <c r="L257" s="102" t="str">
        <f>IF(AND('331-CT'!$E$7=TH!H257,OR(J257="331",K257="331")),"x","")</f>
        <v/>
      </c>
      <c r="M257" s="102" t="str">
        <f>IF(AND($B257&gt;='1111'!$N$10,$B257&lt;='1111'!$O$10,OR($J257=$M$7,$K257=$M$7)),"x","")</f>
        <v/>
      </c>
      <c r="N257" s="102" t="str">
        <f>IF(AND($J257=$M$7,$B257&lt;'1111'!$N$10),"x","")</f>
        <v/>
      </c>
      <c r="O257" s="102" t="str">
        <f>IF(AND($K257=$M$7,$B257&lt;'1111'!$N$10),"x","")</f>
        <v/>
      </c>
      <c r="P257" s="102" t="str">
        <f>IF(AND($B257&gt;='1121'!$N$9,$B257&lt;='1121'!$O$9,OR($J257=$P$7,$K257=$P$7)),"x","")</f>
        <v/>
      </c>
      <c r="Q257" s="102" t="str">
        <f>IF(AND($J257=$P$7,$B257&lt;'1121'!$N$9),"x","")</f>
        <v/>
      </c>
      <c r="R257" s="102" t="str">
        <f>IF(AND($K257=$P$7,$B257&lt;'1121'!$N$9),"x","")</f>
        <v>x</v>
      </c>
      <c r="S257" s="102" t="str">
        <f>IF(AND($B257&gt;='1331'!$I$9,$B257&lt;='1331'!$J$9,OR($J257=$S$7,$K257=$S$7)),"x","")</f>
        <v/>
      </c>
      <c r="T257" s="102" t="str">
        <f>IF(AND($J257=$S$7,$B257&lt;'1331'!$I$9),"x","")</f>
        <v/>
      </c>
      <c r="U257" s="102" t="str">
        <f>IF(AND($K257=$S$7,$B257&lt;'1331'!$I$9),"x","")</f>
        <v/>
      </c>
      <c r="V257" s="102" t="str">
        <f>IF(AND('3411-CT'!$E$9=TH!H257,OR(TH!J257=TH!$V$7,K257=TH!$V$7)),"x","")</f>
        <v/>
      </c>
      <c r="W257" s="102" t="str">
        <f>IF(OR(TH!J257=TH!$W$7,K257=TH!$W$7),"x","")</f>
        <v/>
      </c>
      <c r="X257" s="102" t="str">
        <f t="shared" si="12"/>
        <v>3</v>
      </c>
    </row>
    <row r="258" spans="1:24">
      <c r="A258" s="182" t="str">
        <f>IF(B258&lt;&gt;"",IF(AND(B258&gt;=_TM1,B258&lt;=_TM2,OR(TH!J258="1111",TH!K258="1111")),TH!D258,""),"")</f>
        <v/>
      </c>
      <c r="B258" s="72">
        <f t="shared" si="11"/>
        <v>7</v>
      </c>
      <c r="C258" s="73">
        <f t="shared" si="14"/>
        <v>42198</v>
      </c>
      <c r="D258" s="73" t="s">
        <v>8</v>
      </c>
      <c r="E258" s="73">
        <v>42198</v>
      </c>
      <c r="F258" s="76" t="s">
        <v>23</v>
      </c>
      <c r="G258" s="189"/>
      <c r="H258" s="90"/>
      <c r="I258" s="74">
        <v>5000</v>
      </c>
      <c r="J258" s="75" t="s">
        <v>10</v>
      </c>
      <c r="K258" s="75" t="s">
        <v>35</v>
      </c>
      <c r="L258" s="102" t="str">
        <f>IF(AND('331-CT'!$E$7=TH!H258,OR(J258="331",K258="331")),"x","")</f>
        <v/>
      </c>
      <c r="M258" s="102" t="str">
        <f>IF(AND($B258&gt;='1111'!$N$10,$B258&lt;='1111'!$O$10,OR($J258=$M$7,$K258=$M$7)),"x","")</f>
        <v/>
      </c>
      <c r="N258" s="102" t="str">
        <f>IF(AND($J258=$M$7,$B258&lt;'1111'!$N$10),"x","")</f>
        <v/>
      </c>
      <c r="O258" s="102" t="str">
        <f>IF(AND($K258=$M$7,$B258&lt;'1111'!$N$10),"x","")</f>
        <v/>
      </c>
      <c r="P258" s="102" t="str">
        <f>IF(AND($B258&gt;='1121'!$N$9,$B258&lt;='1121'!$O$9,OR($J258=$P$7,$K258=$P$7)),"x","")</f>
        <v/>
      </c>
      <c r="Q258" s="102" t="str">
        <f>IF(AND($J258=$P$7,$B258&lt;'1121'!$N$9),"x","")</f>
        <v/>
      </c>
      <c r="R258" s="102" t="str">
        <f>IF(AND($K258=$P$7,$B258&lt;'1121'!$N$9),"x","")</f>
        <v>x</v>
      </c>
      <c r="S258" s="102" t="str">
        <f>IF(AND($B258&gt;='1331'!$I$9,$B258&lt;='1331'!$J$9,OR($J258=$S$7,$K258=$S$7)),"x","")</f>
        <v/>
      </c>
      <c r="T258" s="102" t="str">
        <f>IF(AND($J258=$S$7,$B258&lt;'1331'!$I$9),"x","")</f>
        <v>x</v>
      </c>
      <c r="U258" s="102" t="str">
        <f>IF(AND($K258=$S$7,$B258&lt;'1331'!$I$9),"x","")</f>
        <v/>
      </c>
      <c r="V258" s="102" t="str">
        <f>IF(AND('3411-CT'!$E$9=TH!H258,OR(TH!J258=TH!$V$7,K258=TH!$V$7)),"x","")</f>
        <v/>
      </c>
      <c r="W258" s="102" t="str">
        <f>IF(OR(TH!J258=TH!$W$7,K258=TH!$W$7),"x","")</f>
        <v/>
      </c>
      <c r="X258" s="102" t="str">
        <f t="shared" si="12"/>
        <v>3</v>
      </c>
    </row>
    <row r="259" spans="1:24">
      <c r="A259" s="182" t="str">
        <f>IF(B259&lt;&gt;"",IF(AND(B259&gt;=_TM1,B259&lt;=_TM2,OR(TH!J259="1111",TH!K259="1111")),TH!D259,""),"")</f>
        <v/>
      </c>
      <c r="B259" s="72">
        <f t="shared" si="11"/>
        <v>7</v>
      </c>
      <c r="C259" s="73">
        <f t="shared" si="14"/>
        <v>42199</v>
      </c>
      <c r="D259" s="73" t="s">
        <v>8</v>
      </c>
      <c r="E259" s="73">
        <v>42199</v>
      </c>
      <c r="F259" s="76" t="s">
        <v>238</v>
      </c>
      <c r="G259" s="189"/>
      <c r="H259" s="9" t="s">
        <v>85</v>
      </c>
      <c r="I259" s="74">
        <v>500000000</v>
      </c>
      <c r="J259" s="75" t="s">
        <v>9</v>
      </c>
      <c r="K259" s="75" t="s">
        <v>35</v>
      </c>
      <c r="L259" s="102" t="str">
        <f>IF(AND('331-CT'!$E$7=TH!H259,OR(J259="331",K259="331")),"x","")</f>
        <v/>
      </c>
      <c r="M259" s="102" t="str">
        <f>IF(AND($B259&gt;='1111'!$N$10,$B259&lt;='1111'!$O$10,OR($J259=$M$7,$K259=$M$7)),"x","")</f>
        <v/>
      </c>
      <c r="N259" s="102" t="str">
        <f>IF(AND($J259=$M$7,$B259&lt;'1111'!$N$10),"x","")</f>
        <v/>
      </c>
      <c r="O259" s="102" t="str">
        <f>IF(AND($K259=$M$7,$B259&lt;'1111'!$N$10),"x","")</f>
        <v/>
      </c>
      <c r="P259" s="102" t="str">
        <f>IF(AND($B259&gt;='1121'!$N$9,$B259&lt;='1121'!$O$9,OR($J259=$P$7,$K259=$P$7)),"x","")</f>
        <v/>
      </c>
      <c r="Q259" s="102" t="str">
        <f>IF(AND($J259=$P$7,$B259&lt;'1121'!$N$9),"x","")</f>
        <v/>
      </c>
      <c r="R259" s="102" t="str">
        <f>IF(AND($K259=$P$7,$B259&lt;'1121'!$N$9),"x","")</f>
        <v>x</v>
      </c>
      <c r="S259" s="102" t="str">
        <f>IF(AND($B259&gt;='1331'!$I$9,$B259&lt;='1331'!$J$9,OR($J259=$S$7,$K259=$S$7)),"x","")</f>
        <v/>
      </c>
      <c r="T259" s="102" t="str">
        <f>IF(AND($J259=$S$7,$B259&lt;'1331'!$I$9),"x","")</f>
        <v/>
      </c>
      <c r="U259" s="102" t="str">
        <f>IF(AND($K259=$S$7,$B259&lt;'1331'!$I$9),"x","")</f>
        <v/>
      </c>
      <c r="V259" s="102" t="str">
        <f>IF(AND('3411-CT'!$E$9=TH!H259,OR(TH!J259=TH!$V$7,K259=TH!$V$7)),"x","")</f>
        <v/>
      </c>
      <c r="W259" s="102" t="str">
        <f>IF(OR(TH!J259=TH!$W$7,K259=TH!$W$7),"x","")</f>
        <v/>
      </c>
      <c r="X259" s="102" t="str">
        <f t="shared" si="12"/>
        <v>3</v>
      </c>
    </row>
    <row r="260" spans="1:24">
      <c r="A260" s="182" t="str">
        <f>IF(B260&lt;&gt;"",IF(AND(B260&gt;=_TM1,B260&lt;=_TM2,OR(TH!J260="1111",TH!K260="1111")),TH!D260,""),"")</f>
        <v/>
      </c>
      <c r="B260" s="72">
        <f t="shared" si="11"/>
        <v>7</v>
      </c>
      <c r="C260" s="73">
        <f t="shared" si="14"/>
        <v>42199</v>
      </c>
      <c r="D260" s="73" t="s">
        <v>8</v>
      </c>
      <c r="E260" s="73">
        <v>42199</v>
      </c>
      <c r="F260" s="76" t="s">
        <v>22</v>
      </c>
      <c r="G260" s="189"/>
      <c r="H260" s="90"/>
      <c r="I260" s="74">
        <v>150000</v>
      </c>
      <c r="J260" s="75" t="s">
        <v>181</v>
      </c>
      <c r="K260" s="75" t="s">
        <v>35</v>
      </c>
      <c r="L260" s="102" t="str">
        <f>IF(AND('331-CT'!$E$7=TH!H260,OR(J260="331",K260="331")),"x","")</f>
        <v/>
      </c>
      <c r="M260" s="102" t="str">
        <f>IF(AND($B260&gt;='1111'!$N$10,$B260&lt;='1111'!$O$10,OR($J260=$M$7,$K260=$M$7)),"x","")</f>
        <v/>
      </c>
      <c r="N260" s="102" t="str">
        <f>IF(AND($J260=$M$7,$B260&lt;'1111'!$N$10),"x","")</f>
        <v/>
      </c>
      <c r="O260" s="102" t="str">
        <f>IF(AND($K260=$M$7,$B260&lt;'1111'!$N$10),"x","")</f>
        <v/>
      </c>
      <c r="P260" s="102" t="str">
        <f>IF(AND($B260&gt;='1121'!$N$9,$B260&lt;='1121'!$O$9,OR($J260=$P$7,$K260=$P$7)),"x","")</f>
        <v/>
      </c>
      <c r="Q260" s="102" t="str">
        <f>IF(AND($J260=$P$7,$B260&lt;'1121'!$N$9),"x","")</f>
        <v/>
      </c>
      <c r="R260" s="102" t="str">
        <f>IF(AND($K260=$P$7,$B260&lt;'1121'!$N$9),"x","")</f>
        <v>x</v>
      </c>
      <c r="S260" s="102" t="str">
        <f>IF(AND($B260&gt;='1331'!$I$9,$B260&lt;='1331'!$J$9,OR($J260=$S$7,$K260=$S$7)),"x","")</f>
        <v/>
      </c>
      <c r="T260" s="102" t="str">
        <f>IF(AND($J260=$S$7,$B260&lt;'1331'!$I$9),"x","")</f>
        <v/>
      </c>
      <c r="U260" s="102" t="str">
        <f>IF(AND($K260=$S$7,$B260&lt;'1331'!$I$9),"x","")</f>
        <v/>
      </c>
      <c r="V260" s="102" t="str">
        <f>IF(AND('3411-CT'!$E$9=TH!H260,OR(TH!J260=TH!$V$7,K260=TH!$V$7)),"x","")</f>
        <v/>
      </c>
      <c r="W260" s="102" t="str">
        <f>IF(OR(TH!J260=TH!$W$7,K260=TH!$W$7),"x","")</f>
        <v/>
      </c>
      <c r="X260" s="102" t="str">
        <f t="shared" si="12"/>
        <v>3</v>
      </c>
    </row>
    <row r="261" spans="1:24">
      <c r="A261" s="182" t="str">
        <f>IF(B261&lt;&gt;"",IF(AND(B261&gt;=_TM1,B261&lt;=_TM2,OR(TH!J261="1111",TH!K261="1111")),TH!D261,""),"")</f>
        <v/>
      </c>
      <c r="B261" s="72">
        <f t="shared" si="11"/>
        <v>7</v>
      </c>
      <c r="C261" s="73">
        <f t="shared" si="14"/>
        <v>42199</v>
      </c>
      <c r="D261" s="73" t="s">
        <v>8</v>
      </c>
      <c r="E261" s="73">
        <v>42199</v>
      </c>
      <c r="F261" s="76" t="s">
        <v>23</v>
      </c>
      <c r="G261" s="189"/>
      <c r="H261" s="90"/>
      <c r="I261" s="74">
        <v>15000</v>
      </c>
      <c r="J261" s="75" t="s">
        <v>10</v>
      </c>
      <c r="K261" s="75" t="s">
        <v>35</v>
      </c>
      <c r="L261" s="102" t="str">
        <f>IF(AND('331-CT'!$E$7=TH!H261,OR(J261="331",K261="331")),"x","")</f>
        <v/>
      </c>
      <c r="M261" s="102" t="str">
        <f>IF(AND($B261&gt;='1111'!$N$10,$B261&lt;='1111'!$O$10,OR($J261=$M$7,$K261=$M$7)),"x","")</f>
        <v/>
      </c>
      <c r="N261" s="102" t="str">
        <f>IF(AND($J261=$M$7,$B261&lt;'1111'!$N$10),"x","")</f>
        <v/>
      </c>
      <c r="O261" s="102" t="str">
        <f>IF(AND($K261=$M$7,$B261&lt;'1111'!$N$10),"x","")</f>
        <v/>
      </c>
      <c r="P261" s="102" t="str">
        <f>IF(AND($B261&gt;='1121'!$N$9,$B261&lt;='1121'!$O$9,OR($J261=$P$7,$K261=$P$7)),"x","")</f>
        <v/>
      </c>
      <c r="Q261" s="102" t="str">
        <f>IF(AND($J261=$P$7,$B261&lt;'1121'!$N$9),"x","")</f>
        <v/>
      </c>
      <c r="R261" s="102" t="str">
        <f>IF(AND($K261=$P$7,$B261&lt;'1121'!$N$9),"x","")</f>
        <v>x</v>
      </c>
      <c r="S261" s="102" t="str">
        <f>IF(AND($B261&gt;='1331'!$I$9,$B261&lt;='1331'!$J$9,OR($J261=$S$7,$K261=$S$7)),"x","")</f>
        <v/>
      </c>
      <c r="T261" s="102" t="str">
        <f>IF(AND($J261=$S$7,$B261&lt;'1331'!$I$9),"x","")</f>
        <v>x</v>
      </c>
      <c r="U261" s="102" t="str">
        <f>IF(AND($K261=$S$7,$B261&lt;'1331'!$I$9),"x","")</f>
        <v/>
      </c>
      <c r="V261" s="102" t="str">
        <f>IF(AND('3411-CT'!$E$9=TH!H261,OR(TH!J261=TH!$V$7,K261=TH!$V$7)),"x","")</f>
        <v/>
      </c>
      <c r="W261" s="102" t="str">
        <f>IF(OR(TH!J261=TH!$W$7,K261=TH!$W$7),"x","")</f>
        <v/>
      </c>
      <c r="X261" s="102" t="str">
        <f t="shared" si="12"/>
        <v>3</v>
      </c>
    </row>
    <row r="262" spans="1:24">
      <c r="A262" s="182" t="str">
        <f>IF(B262&lt;&gt;"",IF(AND(B262&gt;=_TM1,B262&lt;=_TM2,OR(TH!J262="1111",TH!K262="1111")),TH!D262,""),"")</f>
        <v/>
      </c>
      <c r="B262" s="72">
        <f t="shared" si="11"/>
        <v>7</v>
      </c>
      <c r="C262" s="73">
        <f t="shared" si="14"/>
        <v>42199</v>
      </c>
      <c r="D262" s="73" t="s">
        <v>8</v>
      </c>
      <c r="E262" s="73">
        <v>42199</v>
      </c>
      <c r="F262" s="76" t="s">
        <v>238</v>
      </c>
      <c r="G262" s="189"/>
      <c r="H262" s="9" t="s">
        <v>76</v>
      </c>
      <c r="I262" s="74">
        <v>400000000</v>
      </c>
      <c r="J262" s="75" t="s">
        <v>9</v>
      </c>
      <c r="K262" s="75" t="s">
        <v>35</v>
      </c>
      <c r="L262" s="102" t="str">
        <f>IF(AND('331-CT'!$E$7=TH!H262,OR(J262="331",K262="331")),"x","")</f>
        <v/>
      </c>
      <c r="M262" s="102" t="str">
        <f>IF(AND($B262&gt;='1111'!$N$10,$B262&lt;='1111'!$O$10,OR($J262=$M$7,$K262=$M$7)),"x","")</f>
        <v/>
      </c>
      <c r="N262" s="102" t="str">
        <f>IF(AND($J262=$M$7,$B262&lt;'1111'!$N$10),"x","")</f>
        <v/>
      </c>
      <c r="O262" s="102" t="str">
        <f>IF(AND($K262=$M$7,$B262&lt;'1111'!$N$10),"x","")</f>
        <v/>
      </c>
      <c r="P262" s="102" t="str">
        <f>IF(AND($B262&gt;='1121'!$N$9,$B262&lt;='1121'!$O$9,OR($J262=$P$7,$K262=$P$7)),"x","")</f>
        <v/>
      </c>
      <c r="Q262" s="102" t="str">
        <f>IF(AND($J262=$P$7,$B262&lt;'1121'!$N$9),"x","")</f>
        <v/>
      </c>
      <c r="R262" s="102" t="str">
        <f>IF(AND($K262=$P$7,$B262&lt;'1121'!$N$9),"x","")</f>
        <v>x</v>
      </c>
      <c r="S262" s="102" t="str">
        <f>IF(AND($B262&gt;='1331'!$I$9,$B262&lt;='1331'!$J$9,OR($J262=$S$7,$K262=$S$7)),"x","")</f>
        <v/>
      </c>
      <c r="T262" s="102" t="str">
        <f>IF(AND($J262=$S$7,$B262&lt;'1331'!$I$9),"x","")</f>
        <v/>
      </c>
      <c r="U262" s="102" t="str">
        <f>IF(AND($K262=$S$7,$B262&lt;'1331'!$I$9),"x","")</f>
        <v/>
      </c>
      <c r="V262" s="102" t="str">
        <f>IF(AND('3411-CT'!$E$9=TH!H262,OR(TH!J262=TH!$V$7,K262=TH!$V$7)),"x","")</f>
        <v/>
      </c>
      <c r="W262" s="102" t="str">
        <f>IF(OR(TH!J262=TH!$W$7,K262=TH!$W$7),"x","")</f>
        <v/>
      </c>
      <c r="X262" s="102" t="str">
        <f t="shared" si="12"/>
        <v>3</v>
      </c>
    </row>
    <row r="263" spans="1:24">
      <c r="A263" s="182" t="str">
        <f>IF(B263&lt;&gt;"",IF(AND(B263&gt;=_TM1,B263&lt;=_TM2,OR(TH!J263="1111",TH!K263="1111")),TH!D263,""),"")</f>
        <v/>
      </c>
      <c r="B263" s="72">
        <f t="shared" si="11"/>
        <v>7</v>
      </c>
      <c r="C263" s="73">
        <f t="shared" si="14"/>
        <v>42199</v>
      </c>
      <c r="D263" s="73" t="s">
        <v>8</v>
      </c>
      <c r="E263" s="73">
        <v>42199</v>
      </c>
      <c r="F263" s="76" t="s">
        <v>22</v>
      </c>
      <c r="G263" s="189"/>
      <c r="H263" s="90"/>
      <c r="I263" s="74">
        <v>120000</v>
      </c>
      <c r="J263" s="75" t="s">
        <v>181</v>
      </c>
      <c r="K263" s="75" t="s">
        <v>35</v>
      </c>
      <c r="L263" s="102" t="str">
        <f>IF(AND('331-CT'!$E$7=TH!H263,OR(J263="331",K263="331")),"x","")</f>
        <v/>
      </c>
      <c r="M263" s="102" t="str">
        <f>IF(AND($B263&gt;='1111'!$N$10,$B263&lt;='1111'!$O$10,OR($J263=$M$7,$K263=$M$7)),"x","")</f>
        <v/>
      </c>
      <c r="N263" s="102" t="str">
        <f>IF(AND($J263=$M$7,$B263&lt;'1111'!$N$10),"x","")</f>
        <v/>
      </c>
      <c r="O263" s="102" t="str">
        <f>IF(AND($K263=$M$7,$B263&lt;'1111'!$N$10),"x","")</f>
        <v/>
      </c>
      <c r="P263" s="102" t="str">
        <f>IF(AND($B263&gt;='1121'!$N$9,$B263&lt;='1121'!$O$9,OR($J263=$P$7,$K263=$P$7)),"x","")</f>
        <v/>
      </c>
      <c r="Q263" s="102" t="str">
        <f>IF(AND($J263=$P$7,$B263&lt;'1121'!$N$9),"x","")</f>
        <v/>
      </c>
      <c r="R263" s="102" t="str">
        <f>IF(AND($K263=$P$7,$B263&lt;'1121'!$N$9),"x","")</f>
        <v>x</v>
      </c>
      <c r="S263" s="102" t="str">
        <f>IF(AND($B263&gt;='1331'!$I$9,$B263&lt;='1331'!$J$9,OR($J263=$S$7,$K263=$S$7)),"x","")</f>
        <v/>
      </c>
      <c r="T263" s="102" t="str">
        <f>IF(AND($J263=$S$7,$B263&lt;'1331'!$I$9),"x","")</f>
        <v/>
      </c>
      <c r="U263" s="102" t="str">
        <f>IF(AND($K263=$S$7,$B263&lt;'1331'!$I$9),"x","")</f>
        <v/>
      </c>
      <c r="V263" s="102" t="str">
        <f>IF(AND('3411-CT'!$E$9=TH!H263,OR(TH!J263=TH!$V$7,K263=TH!$V$7)),"x","")</f>
        <v/>
      </c>
      <c r="W263" s="102" t="str">
        <f>IF(OR(TH!J263=TH!$W$7,K263=TH!$W$7),"x","")</f>
        <v/>
      </c>
      <c r="X263" s="102" t="str">
        <f t="shared" si="12"/>
        <v>3</v>
      </c>
    </row>
    <row r="264" spans="1:24">
      <c r="A264" s="182" t="str">
        <f>IF(B264&lt;&gt;"",IF(AND(B264&gt;=_TM1,B264&lt;=_TM2,OR(TH!J264="1111",TH!K264="1111")),TH!D264,""),"")</f>
        <v/>
      </c>
      <c r="B264" s="72">
        <f t="shared" si="11"/>
        <v>7</v>
      </c>
      <c r="C264" s="73">
        <f t="shared" si="14"/>
        <v>42199</v>
      </c>
      <c r="D264" s="73" t="s">
        <v>8</v>
      </c>
      <c r="E264" s="73">
        <v>42199</v>
      </c>
      <c r="F264" s="76" t="s">
        <v>23</v>
      </c>
      <c r="G264" s="189"/>
      <c r="H264" s="90"/>
      <c r="I264" s="74">
        <v>12000</v>
      </c>
      <c r="J264" s="75" t="s">
        <v>10</v>
      </c>
      <c r="K264" s="75" t="s">
        <v>35</v>
      </c>
      <c r="L264" s="102" t="str">
        <f>IF(AND('331-CT'!$E$7=TH!H264,OR(J264="331",K264="331")),"x","")</f>
        <v/>
      </c>
      <c r="M264" s="102" t="str">
        <f>IF(AND($B264&gt;='1111'!$N$10,$B264&lt;='1111'!$O$10,OR($J264=$M$7,$K264=$M$7)),"x","")</f>
        <v/>
      </c>
      <c r="N264" s="102" t="str">
        <f>IF(AND($J264=$M$7,$B264&lt;'1111'!$N$10),"x","")</f>
        <v/>
      </c>
      <c r="O264" s="102" t="str">
        <f>IF(AND($K264=$M$7,$B264&lt;'1111'!$N$10),"x","")</f>
        <v/>
      </c>
      <c r="P264" s="102" t="str">
        <f>IF(AND($B264&gt;='1121'!$N$9,$B264&lt;='1121'!$O$9,OR($J264=$P$7,$K264=$P$7)),"x","")</f>
        <v/>
      </c>
      <c r="Q264" s="102" t="str">
        <f>IF(AND($J264=$P$7,$B264&lt;'1121'!$N$9),"x","")</f>
        <v/>
      </c>
      <c r="R264" s="102" t="str">
        <f>IF(AND($K264=$P$7,$B264&lt;'1121'!$N$9),"x","")</f>
        <v>x</v>
      </c>
      <c r="S264" s="102" t="str">
        <f>IF(AND($B264&gt;='1331'!$I$9,$B264&lt;='1331'!$J$9,OR($J264=$S$7,$K264=$S$7)),"x","")</f>
        <v/>
      </c>
      <c r="T264" s="102" t="str">
        <f>IF(AND($J264=$S$7,$B264&lt;'1331'!$I$9),"x","")</f>
        <v>x</v>
      </c>
      <c r="U264" s="102" t="str">
        <f>IF(AND($K264=$S$7,$B264&lt;'1331'!$I$9),"x","")</f>
        <v/>
      </c>
      <c r="V264" s="102" t="str">
        <f>IF(AND('3411-CT'!$E$9=TH!H264,OR(TH!J264=TH!$V$7,K264=TH!$V$7)),"x","")</f>
        <v/>
      </c>
      <c r="W264" s="102" t="str">
        <f>IF(OR(TH!J264=TH!$W$7,K264=TH!$W$7),"x","")</f>
        <v/>
      </c>
      <c r="X264" s="102" t="str">
        <f t="shared" si="12"/>
        <v>3</v>
      </c>
    </row>
    <row r="265" spans="1:24">
      <c r="A265" s="182" t="str">
        <f>IF(B265&lt;&gt;"",IF(AND(B265&gt;=_TM1,B265&lt;=_TM2,OR(TH!J265="1111",TH!K265="1111")),TH!D265,""),"")</f>
        <v/>
      </c>
      <c r="B265" s="72">
        <f t="shared" si="11"/>
        <v>7</v>
      </c>
      <c r="C265" s="73">
        <v>42201</v>
      </c>
      <c r="D265" s="73" t="s">
        <v>97</v>
      </c>
      <c r="E265" s="73">
        <v>42201</v>
      </c>
      <c r="F265" s="76" t="s">
        <v>274</v>
      </c>
      <c r="G265" s="192" t="s">
        <v>440</v>
      </c>
      <c r="H265" s="90" t="s">
        <v>275</v>
      </c>
      <c r="I265" s="74">
        <v>1200000</v>
      </c>
      <c r="J265" s="75" t="s">
        <v>560</v>
      </c>
      <c r="K265" s="75" t="s">
        <v>142</v>
      </c>
      <c r="L265" s="102" t="str">
        <f>IF(AND('331-CT'!$E$7=TH!H265,OR(J265="331",K265="331")),"x","")</f>
        <v/>
      </c>
      <c r="M265" s="102" t="str">
        <f>IF(AND($B265&gt;='1111'!$N$10,$B265&lt;='1111'!$O$10,OR($J265=$M$7,$K265=$M$7)),"x","")</f>
        <v/>
      </c>
      <c r="N265" s="102" t="str">
        <f>IF(AND($J265=$M$7,$B265&lt;'1111'!$N$10),"x","")</f>
        <v/>
      </c>
      <c r="O265" s="102" t="str">
        <f>IF(AND($K265=$M$7,$B265&lt;'1111'!$N$10),"x","")</f>
        <v>x</v>
      </c>
      <c r="P265" s="102" t="str">
        <f>IF(AND($B265&gt;='1121'!$N$9,$B265&lt;='1121'!$O$9,OR($J265=$P$7,$K265=$P$7)),"x","")</f>
        <v/>
      </c>
      <c r="Q265" s="102" t="str">
        <f>IF(AND($J265=$P$7,$B265&lt;'1121'!$N$9),"x","")</f>
        <v/>
      </c>
      <c r="R265" s="102" t="str">
        <f>IF(AND($K265=$P$7,$B265&lt;'1121'!$N$9),"x","")</f>
        <v/>
      </c>
      <c r="S265" s="102" t="str">
        <f>IF(AND($B265&gt;='1331'!$I$9,$B265&lt;='1331'!$J$9,OR($J265=$S$7,$K265=$S$7)),"x","")</f>
        <v/>
      </c>
      <c r="T265" s="102" t="str">
        <f>IF(AND($J265=$S$7,$B265&lt;'1331'!$I$9),"x","")</f>
        <v/>
      </c>
      <c r="U265" s="102" t="str">
        <f>IF(AND($K265=$S$7,$B265&lt;'1331'!$I$9),"x","")</f>
        <v/>
      </c>
      <c r="V265" s="102" t="str">
        <f>IF(AND('3411-CT'!$E$9=TH!H265,OR(TH!J265=TH!$V$7,K265=TH!$V$7)),"x","")</f>
        <v/>
      </c>
      <c r="W265" s="102" t="str">
        <f>IF(OR(TH!J265=TH!$W$7,K265=TH!$W$7),"x","")</f>
        <v/>
      </c>
      <c r="X265" s="102" t="str">
        <f t="shared" si="12"/>
        <v>3</v>
      </c>
    </row>
    <row r="266" spans="1:24">
      <c r="A266" s="182" t="str">
        <f>IF(B266&lt;&gt;"",IF(AND(B266&gt;=_TM1,B266&lt;=_TM2,OR(TH!J266="1111",TH!K266="1111")),TH!D266,""),"")</f>
        <v/>
      </c>
      <c r="B266" s="72">
        <f t="shared" si="11"/>
        <v>7</v>
      </c>
      <c r="C266" s="73">
        <v>42203</v>
      </c>
      <c r="D266" s="73" t="s">
        <v>50</v>
      </c>
      <c r="E266" s="73">
        <v>42203</v>
      </c>
      <c r="F266" s="76" t="s">
        <v>289</v>
      </c>
      <c r="G266" s="189" t="s">
        <v>288</v>
      </c>
      <c r="H266" s="90" t="s">
        <v>237</v>
      </c>
      <c r="I266" s="74">
        <v>93590909</v>
      </c>
      <c r="J266" s="75" t="s">
        <v>560</v>
      </c>
      <c r="K266" s="75" t="s">
        <v>9</v>
      </c>
      <c r="L266" s="102" t="str">
        <f>IF(AND('331-CT'!$E$7=TH!H266,OR(J266="331",K266="331")),"x","")</f>
        <v/>
      </c>
      <c r="M266" s="102" t="str">
        <f>IF(AND($B266&gt;='1111'!$N$10,$B266&lt;='1111'!$O$10,OR($J266=$M$7,$K266=$M$7)),"x","")</f>
        <v/>
      </c>
      <c r="N266" s="102" t="str">
        <f>IF(AND($J266=$M$7,$B266&lt;'1111'!$N$10),"x","")</f>
        <v/>
      </c>
      <c r="O266" s="102" t="str">
        <f>IF(AND($K266=$M$7,$B266&lt;'1111'!$N$10),"x","")</f>
        <v/>
      </c>
      <c r="P266" s="102" t="str">
        <f>IF(AND($B266&gt;='1121'!$N$9,$B266&lt;='1121'!$O$9,OR($J266=$P$7,$K266=$P$7)),"x","")</f>
        <v/>
      </c>
      <c r="Q266" s="102" t="str">
        <f>IF(AND($J266=$P$7,$B266&lt;'1121'!$N$9),"x","")</f>
        <v/>
      </c>
      <c r="R266" s="102" t="str">
        <f>IF(AND($K266=$P$7,$B266&lt;'1121'!$N$9),"x","")</f>
        <v/>
      </c>
      <c r="S266" s="102" t="str">
        <f>IF(AND($B266&gt;='1331'!$I$9,$B266&lt;='1331'!$J$9,OR($J266=$S$7,$K266=$S$7)),"x","")</f>
        <v/>
      </c>
      <c r="T266" s="102" t="str">
        <f>IF(AND($J266=$S$7,$B266&lt;'1331'!$I$9),"x","")</f>
        <v/>
      </c>
      <c r="U266" s="102" t="str">
        <f>IF(AND($K266=$S$7,$B266&lt;'1331'!$I$9),"x","")</f>
        <v/>
      </c>
      <c r="V266" s="102" t="str">
        <f>IF(AND('3411-CT'!$E$9=TH!H266,OR(TH!J266=TH!$V$7,K266=TH!$V$7)),"x","")</f>
        <v/>
      </c>
      <c r="W266" s="102" t="str">
        <f>IF(OR(TH!J266=TH!$W$7,K266=TH!$W$7),"x","")</f>
        <v/>
      </c>
      <c r="X266" s="102" t="str">
        <f t="shared" si="12"/>
        <v>3</v>
      </c>
    </row>
    <row r="267" spans="1:24">
      <c r="A267" s="182" t="str">
        <f>IF(B267&lt;&gt;"",IF(AND(B267&gt;=_TM1,B267&lt;=_TM2,OR(TH!J267="1111",TH!K267="1111")),TH!D267,""),"")</f>
        <v/>
      </c>
      <c r="B267" s="72">
        <f t="shared" si="11"/>
        <v>7</v>
      </c>
      <c r="C267" s="73">
        <v>42203</v>
      </c>
      <c r="D267" s="73" t="s">
        <v>50</v>
      </c>
      <c r="E267" s="73">
        <v>42203</v>
      </c>
      <c r="F267" s="76" t="s">
        <v>290</v>
      </c>
      <c r="G267" s="189" t="s">
        <v>288</v>
      </c>
      <c r="H267" s="90" t="s">
        <v>237</v>
      </c>
      <c r="I267" s="74">
        <v>9359091</v>
      </c>
      <c r="J267" s="75" t="s">
        <v>10</v>
      </c>
      <c r="K267" s="75" t="s">
        <v>9</v>
      </c>
      <c r="L267" s="102" t="str">
        <f>IF(AND('331-CT'!$E$7=TH!H267,OR(J267="331",K267="331")),"x","")</f>
        <v/>
      </c>
      <c r="M267" s="102" t="str">
        <f>IF(AND($B267&gt;='1111'!$N$10,$B267&lt;='1111'!$O$10,OR($J267=$M$7,$K267=$M$7)),"x","")</f>
        <v/>
      </c>
      <c r="N267" s="102" t="str">
        <f>IF(AND($J267=$M$7,$B267&lt;'1111'!$N$10),"x","")</f>
        <v/>
      </c>
      <c r="O267" s="102" t="str">
        <f>IF(AND($K267=$M$7,$B267&lt;'1111'!$N$10),"x","")</f>
        <v/>
      </c>
      <c r="P267" s="102" t="str">
        <f>IF(AND($B267&gt;='1121'!$N$9,$B267&lt;='1121'!$O$9,OR($J267=$P$7,$K267=$P$7)),"x","")</f>
        <v/>
      </c>
      <c r="Q267" s="102" t="str">
        <f>IF(AND($J267=$P$7,$B267&lt;'1121'!$N$9),"x","")</f>
        <v/>
      </c>
      <c r="R267" s="102" t="str">
        <f>IF(AND($K267=$P$7,$B267&lt;'1121'!$N$9),"x","")</f>
        <v/>
      </c>
      <c r="S267" s="102" t="str">
        <f>IF(AND($B267&gt;='1331'!$I$9,$B267&lt;='1331'!$J$9,OR($J267=$S$7,$K267=$S$7)),"x","")</f>
        <v/>
      </c>
      <c r="T267" s="102" t="str">
        <f>IF(AND($J267=$S$7,$B267&lt;'1331'!$I$9),"x","")</f>
        <v>x</v>
      </c>
      <c r="U267" s="102" t="str">
        <f>IF(AND($K267=$S$7,$B267&lt;'1331'!$I$9),"x","")</f>
        <v/>
      </c>
      <c r="V267" s="102" t="str">
        <f>IF(AND('3411-CT'!$E$9=TH!H267,OR(TH!J267=TH!$V$7,K267=TH!$V$7)),"x","")</f>
        <v/>
      </c>
      <c r="W267" s="102" t="str">
        <f>IF(OR(TH!J267=TH!$W$7,K267=TH!$W$7),"x","")</f>
        <v/>
      </c>
      <c r="X267" s="102" t="str">
        <f t="shared" si="12"/>
        <v>3</v>
      </c>
    </row>
    <row r="268" spans="1:24">
      <c r="A268" s="182" t="str">
        <f>IF(B268&lt;&gt;"",IF(AND(B268&gt;=_TM1,B268&lt;=_TM2,OR(TH!J268="1111",TH!K268="1111")),TH!D268,""),"")</f>
        <v/>
      </c>
      <c r="B268" s="72">
        <f t="shared" si="11"/>
        <v>7</v>
      </c>
      <c r="C268" s="73">
        <v>42203</v>
      </c>
      <c r="D268" s="73" t="s">
        <v>50</v>
      </c>
      <c r="E268" s="73">
        <v>42203</v>
      </c>
      <c r="F268" s="76" t="s">
        <v>286</v>
      </c>
      <c r="G268" s="189" t="s">
        <v>285</v>
      </c>
      <c r="H268" s="90" t="s">
        <v>237</v>
      </c>
      <c r="I268" s="74">
        <v>171163636</v>
      </c>
      <c r="J268" s="75" t="s">
        <v>560</v>
      </c>
      <c r="K268" s="75" t="s">
        <v>9</v>
      </c>
      <c r="L268" s="102" t="str">
        <f>IF(AND('331-CT'!$E$7=TH!H268,OR(J268="331",K268="331")),"x","")</f>
        <v/>
      </c>
      <c r="M268" s="102" t="str">
        <f>IF(AND($B268&gt;='1111'!$N$10,$B268&lt;='1111'!$O$10,OR($J268=$M$7,$K268=$M$7)),"x","")</f>
        <v/>
      </c>
      <c r="N268" s="102" t="str">
        <f>IF(AND($J268=$M$7,$B268&lt;'1111'!$N$10),"x","")</f>
        <v/>
      </c>
      <c r="O268" s="102" t="str">
        <f>IF(AND($K268=$M$7,$B268&lt;'1111'!$N$10),"x","")</f>
        <v/>
      </c>
      <c r="P268" s="102" t="str">
        <f>IF(AND($B268&gt;='1121'!$N$9,$B268&lt;='1121'!$O$9,OR($J268=$P$7,$K268=$P$7)),"x","")</f>
        <v/>
      </c>
      <c r="Q268" s="102" t="str">
        <f>IF(AND($J268=$P$7,$B268&lt;'1121'!$N$9),"x","")</f>
        <v/>
      </c>
      <c r="R268" s="102" t="str">
        <f>IF(AND($K268=$P$7,$B268&lt;'1121'!$N$9),"x","")</f>
        <v/>
      </c>
      <c r="S268" s="102" t="str">
        <f>IF(AND($B268&gt;='1331'!$I$9,$B268&lt;='1331'!$J$9,OR($J268=$S$7,$K268=$S$7)),"x","")</f>
        <v/>
      </c>
      <c r="T268" s="102" t="str">
        <f>IF(AND($J268=$S$7,$B268&lt;'1331'!$I$9),"x","")</f>
        <v/>
      </c>
      <c r="U268" s="102" t="str">
        <f>IF(AND($K268=$S$7,$B268&lt;'1331'!$I$9),"x","")</f>
        <v/>
      </c>
      <c r="V268" s="102" t="str">
        <f>IF(AND('3411-CT'!$E$9=TH!H268,OR(TH!J268=TH!$V$7,K268=TH!$V$7)),"x","")</f>
        <v/>
      </c>
      <c r="W268" s="102" t="str">
        <f>IF(OR(TH!J268=TH!$W$7,K268=TH!$W$7),"x","")</f>
        <v/>
      </c>
      <c r="X268" s="102" t="str">
        <f t="shared" si="12"/>
        <v>3</v>
      </c>
    </row>
    <row r="269" spans="1:24">
      <c r="A269" s="182" t="str">
        <f>IF(B269&lt;&gt;"",IF(AND(B269&gt;=_TM1,B269&lt;=_TM2,OR(TH!J269="1111",TH!K269="1111")),TH!D269,""),"")</f>
        <v/>
      </c>
      <c r="B269" s="72">
        <f t="shared" si="11"/>
        <v>7</v>
      </c>
      <c r="C269" s="73">
        <v>42203</v>
      </c>
      <c r="D269" s="73" t="s">
        <v>50</v>
      </c>
      <c r="E269" s="73">
        <v>42203</v>
      </c>
      <c r="F269" s="76" t="s">
        <v>287</v>
      </c>
      <c r="G269" s="189" t="s">
        <v>285</v>
      </c>
      <c r="H269" s="90" t="s">
        <v>237</v>
      </c>
      <c r="I269" s="74">
        <v>17116364</v>
      </c>
      <c r="J269" s="75" t="s">
        <v>10</v>
      </c>
      <c r="K269" s="75" t="s">
        <v>9</v>
      </c>
      <c r="L269" s="102" t="str">
        <f>IF(AND('331-CT'!$E$7=TH!H269,OR(J269="331",K269="331")),"x","")</f>
        <v/>
      </c>
      <c r="M269" s="102" t="str">
        <f>IF(AND($B269&gt;='1111'!$N$10,$B269&lt;='1111'!$O$10,OR($J269=$M$7,$K269=$M$7)),"x","")</f>
        <v/>
      </c>
      <c r="N269" s="102" t="str">
        <f>IF(AND($J269=$M$7,$B269&lt;'1111'!$N$10),"x","")</f>
        <v/>
      </c>
      <c r="O269" s="102" t="str">
        <f>IF(AND($K269=$M$7,$B269&lt;'1111'!$N$10),"x","")</f>
        <v/>
      </c>
      <c r="P269" s="102" t="str">
        <f>IF(AND($B269&gt;='1121'!$N$9,$B269&lt;='1121'!$O$9,OR($J269=$P$7,$K269=$P$7)),"x","")</f>
        <v/>
      </c>
      <c r="Q269" s="102" t="str">
        <f>IF(AND($J269=$P$7,$B269&lt;'1121'!$N$9),"x","")</f>
        <v/>
      </c>
      <c r="R269" s="102" t="str">
        <f>IF(AND($K269=$P$7,$B269&lt;'1121'!$N$9),"x","")</f>
        <v/>
      </c>
      <c r="S269" s="102" t="str">
        <f>IF(AND($B269&gt;='1331'!$I$9,$B269&lt;='1331'!$J$9,OR($J269=$S$7,$K269=$S$7)),"x","")</f>
        <v/>
      </c>
      <c r="T269" s="102" t="str">
        <f>IF(AND($J269=$S$7,$B269&lt;'1331'!$I$9),"x","")</f>
        <v>x</v>
      </c>
      <c r="U269" s="102" t="str">
        <f>IF(AND($K269=$S$7,$B269&lt;'1331'!$I$9),"x","")</f>
        <v/>
      </c>
      <c r="V269" s="102" t="str">
        <f>IF(AND('3411-CT'!$E$9=TH!H269,OR(TH!J269=TH!$V$7,K269=TH!$V$7)),"x","")</f>
        <v/>
      </c>
      <c r="W269" s="102" t="str">
        <f>IF(OR(TH!J269=TH!$W$7,K269=TH!$W$7),"x","")</f>
        <v/>
      </c>
      <c r="X269" s="102" t="str">
        <f t="shared" si="12"/>
        <v>3</v>
      </c>
    </row>
    <row r="270" spans="1:24">
      <c r="A270" s="182" t="str">
        <f>IF(B270&lt;&gt;"",IF(AND(B270&gt;=_TM1,B270&lt;=_TM2,OR(TH!J270="1111",TH!K270="1111")),TH!D270,""),"")</f>
        <v/>
      </c>
      <c r="B270" s="72">
        <f t="shared" si="11"/>
        <v>7</v>
      </c>
      <c r="C270" s="73">
        <f t="shared" ref="C270:C280" si="15">E270</f>
        <v>42205</v>
      </c>
      <c r="D270" s="73" t="s">
        <v>8</v>
      </c>
      <c r="E270" s="73">
        <v>42205</v>
      </c>
      <c r="F270" s="76" t="s">
        <v>78</v>
      </c>
      <c r="G270" s="189"/>
      <c r="H270" s="90" t="s">
        <v>250</v>
      </c>
      <c r="I270" s="74">
        <v>7916667</v>
      </c>
      <c r="J270" s="75" t="s">
        <v>179</v>
      </c>
      <c r="K270" s="75" t="s">
        <v>35</v>
      </c>
      <c r="L270" s="102" t="str">
        <f>IF(AND('331-CT'!$E$7=TH!H270,OR(J270="331",K270="331")),"x","")</f>
        <v/>
      </c>
      <c r="M270" s="102" t="str">
        <f>IF(AND($B270&gt;='1111'!$N$10,$B270&lt;='1111'!$O$10,OR($J270=$M$7,$K270=$M$7)),"x","")</f>
        <v/>
      </c>
      <c r="N270" s="102" t="str">
        <f>IF(AND($J270=$M$7,$B270&lt;'1111'!$N$10),"x","")</f>
        <v/>
      </c>
      <c r="O270" s="102" t="str">
        <f>IF(AND($K270=$M$7,$B270&lt;'1111'!$N$10),"x","")</f>
        <v/>
      </c>
      <c r="P270" s="102" t="str">
        <f>IF(AND($B270&gt;='1121'!$N$9,$B270&lt;='1121'!$O$9,OR($J270=$P$7,$K270=$P$7)),"x","")</f>
        <v/>
      </c>
      <c r="Q270" s="102" t="str">
        <f>IF(AND($J270=$P$7,$B270&lt;'1121'!$N$9),"x","")</f>
        <v/>
      </c>
      <c r="R270" s="102" t="str">
        <f>IF(AND($K270=$P$7,$B270&lt;'1121'!$N$9),"x","")</f>
        <v>x</v>
      </c>
      <c r="S270" s="102" t="str">
        <f>IF(AND($B270&gt;='1331'!$I$9,$B270&lt;='1331'!$J$9,OR($J270=$S$7,$K270=$S$7)),"x","")</f>
        <v/>
      </c>
      <c r="T270" s="102" t="str">
        <f>IF(AND($J270=$S$7,$B270&lt;'1331'!$I$9),"x","")</f>
        <v/>
      </c>
      <c r="U270" s="102" t="str">
        <f>IF(AND($K270=$S$7,$B270&lt;'1331'!$I$9),"x","")</f>
        <v/>
      </c>
      <c r="V270" s="102" t="str">
        <f>IF(AND('3411-CT'!$E$9=TH!H270,OR(TH!J270=TH!$V$7,K270=TH!$V$7)),"x","")</f>
        <v/>
      </c>
      <c r="W270" s="102" t="str">
        <f>IF(OR(TH!J270=TH!$W$7,K270=TH!$W$7),"x","")</f>
        <v/>
      </c>
      <c r="X270" s="102" t="str">
        <f t="shared" si="12"/>
        <v>3</v>
      </c>
    </row>
    <row r="271" spans="1:24">
      <c r="A271" s="182" t="str">
        <f>IF(B271&lt;&gt;"",IF(AND(B271&gt;=_TM1,B271&lt;=_TM2,OR(TH!J271="1111",TH!K271="1111")),TH!D271,""),"")</f>
        <v/>
      </c>
      <c r="B271" s="72">
        <f t="shared" ref="B271:B334" si="16">IF(C271&lt;&gt;"",MONTH(C271),"")</f>
        <v>7</v>
      </c>
      <c r="C271" s="73">
        <f t="shared" si="15"/>
        <v>42205</v>
      </c>
      <c r="D271" s="73" t="s">
        <v>8</v>
      </c>
      <c r="E271" s="73">
        <v>42205</v>
      </c>
      <c r="F271" s="76" t="s">
        <v>86</v>
      </c>
      <c r="G271" s="189"/>
      <c r="H271" s="90" t="s">
        <v>251</v>
      </c>
      <c r="I271" s="74">
        <v>15833333</v>
      </c>
      <c r="J271" s="75" t="s">
        <v>179</v>
      </c>
      <c r="K271" s="75" t="s">
        <v>35</v>
      </c>
      <c r="L271" s="102" t="str">
        <f>IF(AND('331-CT'!$E$7=TH!H271,OR(J271="331",K271="331")),"x","")</f>
        <v/>
      </c>
      <c r="M271" s="102" t="str">
        <f>IF(AND($B271&gt;='1111'!$N$10,$B271&lt;='1111'!$O$10,OR($J271=$M$7,$K271=$M$7)),"x","")</f>
        <v/>
      </c>
      <c r="N271" s="102" t="str">
        <f>IF(AND($J271=$M$7,$B271&lt;'1111'!$N$10),"x","")</f>
        <v/>
      </c>
      <c r="O271" s="102" t="str">
        <f>IF(AND($K271=$M$7,$B271&lt;'1111'!$N$10),"x","")</f>
        <v/>
      </c>
      <c r="P271" s="102" t="str">
        <f>IF(AND($B271&gt;='1121'!$N$9,$B271&lt;='1121'!$O$9,OR($J271=$P$7,$K271=$P$7)),"x","")</f>
        <v/>
      </c>
      <c r="Q271" s="102" t="str">
        <f>IF(AND($J271=$P$7,$B271&lt;'1121'!$N$9),"x","")</f>
        <v/>
      </c>
      <c r="R271" s="102" t="str">
        <f>IF(AND($K271=$P$7,$B271&lt;'1121'!$N$9),"x","")</f>
        <v>x</v>
      </c>
      <c r="S271" s="102" t="str">
        <f>IF(AND($B271&gt;='1331'!$I$9,$B271&lt;='1331'!$J$9,OR($J271=$S$7,$K271=$S$7)),"x","")</f>
        <v/>
      </c>
      <c r="T271" s="102" t="str">
        <f>IF(AND($J271=$S$7,$B271&lt;'1331'!$I$9),"x","")</f>
        <v/>
      </c>
      <c r="U271" s="102" t="str">
        <f>IF(AND($K271=$S$7,$B271&lt;'1331'!$I$9),"x","")</f>
        <v/>
      </c>
      <c r="V271" s="102" t="str">
        <f>IF(AND('3411-CT'!$E$9=TH!H271,OR(TH!J271=TH!$V$7,K271=TH!$V$7)),"x","")</f>
        <v/>
      </c>
      <c r="W271" s="102" t="str">
        <f>IF(OR(TH!J271=TH!$W$7,K271=TH!$W$7),"x","")</f>
        <v/>
      </c>
      <c r="X271" s="102" t="str">
        <f t="shared" si="12"/>
        <v>3</v>
      </c>
    </row>
    <row r="272" spans="1:24">
      <c r="A272" s="182" t="str">
        <f>IF(B272&lt;&gt;"",IF(AND(B272&gt;=_TM1,B272&lt;=_TM2,OR(TH!J272="1111",TH!K272="1111")),TH!D272,""),"")</f>
        <v/>
      </c>
      <c r="B272" s="72">
        <f t="shared" si="16"/>
        <v>7</v>
      </c>
      <c r="C272" s="73">
        <f t="shared" si="15"/>
        <v>42205</v>
      </c>
      <c r="D272" s="73" t="s">
        <v>8</v>
      </c>
      <c r="E272" s="73">
        <v>42205</v>
      </c>
      <c r="F272" s="76" t="s">
        <v>87</v>
      </c>
      <c r="G272" s="189"/>
      <c r="H272" s="90" t="s">
        <v>253</v>
      </c>
      <c r="I272" s="74">
        <v>12666667</v>
      </c>
      <c r="J272" s="75" t="s">
        <v>179</v>
      </c>
      <c r="K272" s="75" t="s">
        <v>35</v>
      </c>
      <c r="L272" s="102" t="str">
        <f>IF(AND('331-CT'!$E$7=TH!H272,OR(J272="331",K272="331")),"x","")</f>
        <v/>
      </c>
      <c r="M272" s="102" t="str">
        <f>IF(AND($B272&gt;='1111'!$N$10,$B272&lt;='1111'!$O$10,OR($J272=$M$7,$K272=$M$7)),"x","")</f>
        <v/>
      </c>
      <c r="N272" s="102" t="str">
        <f>IF(AND($J272=$M$7,$B272&lt;'1111'!$N$10),"x","")</f>
        <v/>
      </c>
      <c r="O272" s="102" t="str">
        <f>IF(AND($K272=$M$7,$B272&lt;'1111'!$N$10),"x","")</f>
        <v/>
      </c>
      <c r="P272" s="102" t="str">
        <f>IF(AND($B272&gt;='1121'!$N$9,$B272&lt;='1121'!$O$9,OR($J272=$P$7,$K272=$P$7)),"x","")</f>
        <v/>
      </c>
      <c r="Q272" s="102" t="str">
        <f>IF(AND($J272=$P$7,$B272&lt;'1121'!$N$9),"x","")</f>
        <v/>
      </c>
      <c r="R272" s="102" t="str">
        <f>IF(AND($K272=$P$7,$B272&lt;'1121'!$N$9),"x","")</f>
        <v>x</v>
      </c>
      <c r="S272" s="102" t="str">
        <f>IF(AND($B272&gt;='1331'!$I$9,$B272&lt;='1331'!$J$9,OR($J272=$S$7,$K272=$S$7)),"x","")</f>
        <v/>
      </c>
      <c r="T272" s="102" t="str">
        <f>IF(AND($J272=$S$7,$B272&lt;'1331'!$I$9),"x","")</f>
        <v/>
      </c>
      <c r="U272" s="102" t="str">
        <f>IF(AND($K272=$S$7,$B272&lt;'1331'!$I$9),"x","")</f>
        <v/>
      </c>
      <c r="V272" s="102" t="str">
        <f>IF(AND('3411-CT'!$E$9=TH!H272,OR(TH!J272=TH!$V$7,K272=TH!$V$7)),"x","")</f>
        <v/>
      </c>
      <c r="W272" s="102" t="str">
        <f>IF(OR(TH!J272=TH!$W$7,K272=TH!$W$7),"x","")</f>
        <v/>
      </c>
      <c r="X272" s="102" t="str">
        <f t="shared" si="12"/>
        <v>3</v>
      </c>
    </row>
    <row r="273" spans="1:24">
      <c r="A273" s="182" t="str">
        <f>IF(B273&lt;&gt;"",IF(AND(B273&gt;=_TM1,B273&lt;=_TM2,OR(TH!J273="1111",TH!K273="1111")),TH!D273,""),"")</f>
        <v/>
      </c>
      <c r="B273" s="72">
        <f t="shared" si="16"/>
        <v>7</v>
      </c>
      <c r="C273" s="73">
        <f t="shared" si="15"/>
        <v>42205</v>
      </c>
      <c r="D273" s="73" t="s">
        <v>8</v>
      </c>
      <c r="E273" s="73">
        <v>42205</v>
      </c>
      <c r="F273" s="76" t="s">
        <v>88</v>
      </c>
      <c r="G273" s="189"/>
      <c r="H273" s="90" t="s">
        <v>252</v>
      </c>
      <c r="I273" s="74">
        <v>11875000</v>
      </c>
      <c r="J273" s="75" t="s">
        <v>179</v>
      </c>
      <c r="K273" s="75" t="s">
        <v>35</v>
      </c>
      <c r="L273" s="102" t="str">
        <f>IF(AND('331-CT'!$E$7=TH!H273,OR(J273="331",K273="331")),"x","")</f>
        <v/>
      </c>
      <c r="M273" s="102" t="str">
        <f>IF(AND($B273&gt;='1111'!$N$10,$B273&lt;='1111'!$O$10,OR($J273=$M$7,$K273=$M$7)),"x","")</f>
        <v/>
      </c>
      <c r="N273" s="102" t="str">
        <f>IF(AND($J273=$M$7,$B273&lt;'1111'!$N$10),"x","")</f>
        <v/>
      </c>
      <c r="O273" s="102" t="str">
        <f>IF(AND($K273=$M$7,$B273&lt;'1111'!$N$10),"x","")</f>
        <v/>
      </c>
      <c r="P273" s="102" t="str">
        <f>IF(AND($B273&gt;='1121'!$N$9,$B273&lt;='1121'!$O$9,OR($J273=$P$7,$K273=$P$7)),"x","")</f>
        <v/>
      </c>
      <c r="Q273" s="102" t="str">
        <f>IF(AND($J273=$P$7,$B273&lt;'1121'!$N$9),"x","")</f>
        <v/>
      </c>
      <c r="R273" s="102" t="str">
        <f>IF(AND($K273=$P$7,$B273&lt;'1121'!$N$9),"x","")</f>
        <v>x</v>
      </c>
      <c r="S273" s="102" t="str">
        <f>IF(AND($B273&gt;='1331'!$I$9,$B273&lt;='1331'!$J$9,OR($J273=$S$7,$K273=$S$7)),"x","")</f>
        <v/>
      </c>
      <c r="T273" s="102" t="str">
        <f>IF(AND($J273=$S$7,$B273&lt;'1331'!$I$9),"x","")</f>
        <v/>
      </c>
      <c r="U273" s="102" t="str">
        <f>IF(AND($K273=$S$7,$B273&lt;'1331'!$I$9),"x","")</f>
        <v/>
      </c>
      <c r="V273" s="102" t="str">
        <f>IF(AND('3411-CT'!$E$9=TH!H273,OR(TH!J273=TH!$V$7,K273=TH!$V$7)),"x","")</f>
        <v/>
      </c>
      <c r="W273" s="102" t="str">
        <f>IF(OR(TH!J273=TH!$W$7,K273=TH!$W$7),"x","")</f>
        <v/>
      </c>
      <c r="X273" s="102" t="str">
        <f t="shared" si="12"/>
        <v>3</v>
      </c>
    </row>
    <row r="274" spans="1:24">
      <c r="A274" s="182" t="str">
        <f>IF(B274&lt;&gt;"",IF(AND(B274&gt;=_TM1,B274&lt;=_TM2,OR(TH!J274="1111",TH!K274="1111")),TH!D274,""),"")</f>
        <v/>
      </c>
      <c r="B274" s="72">
        <f t="shared" si="16"/>
        <v>7</v>
      </c>
      <c r="C274" s="73">
        <f t="shared" si="15"/>
        <v>42205</v>
      </c>
      <c r="D274" s="73" t="s">
        <v>8</v>
      </c>
      <c r="E274" s="73">
        <v>42205</v>
      </c>
      <c r="F274" s="76" t="s">
        <v>89</v>
      </c>
      <c r="G274" s="189"/>
      <c r="H274" s="90" t="s">
        <v>254</v>
      </c>
      <c r="I274" s="74">
        <v>7916667</v>
      </c>
      <c r="J274" s="75" t="s">
        <v>179</v>
      </c>
      <c r="K274" s="75" t="s">
        <v>35</v>
      </c>
      <c r="L274" s="102" t="str">
        <f>IF(AND('331-CT'!$E$7=TH!H274,OR(J274="331",K274="331")),"x","")</f>
        <v/>
      </c>
      <c r="M274" s="102" t="str">
        <f>IF(AND($B274&gt;='1111'!$N$10,$B274&lt;='1111'!$O$10,OR($J274=$M$7,$K274=$M$7)),"x","")</f>
        <v/>
      </c>
      <c r="N274" s="102" t="str">
        <f>IF(AND($J274=$M$7,$B274&lt;'1111'!$N$10),"x","")</f>
        <v/>
      </c>
      <c r="O274" s="102" t="str">
        <f>IF(AND($K274=$M$7,$B274&lt;'1111'!$N$10),"x","")</f>
        <v/>
      </c>
      <c r="P274" s="102" t="str">
        <f>IF(AND($B274&gt;='1121'!$N$9,$B274&lt;='1121'!$O$9,OR($J274=$P$7,$K274=$P$7)),"x","")</f>
        <v/>
      </c>
      <c r="Q274" s="102" t="str">
        <f>IF(AND($J274=$P$7,$B274&lt;'1121'!$N$9),"x","")</f>
        <v/>
      </c>
      <c r="R274" s="102" t="str">
        <f>IF(AND($K274=$P$7,$B274&lt;'1121'!$N$9),"x","")</f>
        <v>x</v>
      </c>
      <c r="S274" s="102" t="str">
        <f>IF(AND($B274&gt;='1331'!$I$9,$B274&lt;='1331'!$J$9,OR($J274=$S$7,$K274=$S$7)),"x","")</f>
        <v/>
      </c>
      <c r="T274" s="102" t="str">
        <f>IF(AND($J274=$S$7,$B274&lt;'1331'!$I$9),"x","")</f>
        <v/>
      </c>
      <c r="U274" s="102" t="str">
        <f>IF(AND($K274=$S$7,$B274&lt;'1331'!$I$9),"x","")</f>
        <v/>
      </c>
      <c r="V274" s="102" t="str">
        <f>IF(AND('3411-CT'!$E$9=TH!H274,OR(TH!J274=TH!$V$7,K274=TH!$V$7)),"x","")</f>
        <v/>
      </c>
      <c r="W274" s="102" t="str">
        <f>IF(OR(TH!J274=TH!$W$7,K274=TH!$W$7),"x","")</f>
        <v/>
      </c>
      <c r="X274" s="102" t="str">
        <f t="shared" ref="X274:X337" si="17">IF(AND(1&lt;=$B274,$B274&lt;=3),"1",IF(AND(4&lt;=$B274,$B274&lt;=6),"2",IF(AND(7&lt;=$B274,$B274&lt;=9),"3",IF(AND(10&lt;=$B274,$B274&lt;=12),"4",""))))</f>
        <v>3</v>
      </c>
    </row>
    <row r="275" spans="1:24">
      <c r="A275" s="182" t="str">
        <f>IF(B275&lt;&gt;"",IF(AND(B275&gt;=_TM1,B275&lt;=_TM2,OR(TH!J275="1111",TH!K275="1111")),TH!D275,""),"")</f>
        <v/>
      </c>
      <c r="B275" s="72">
        <f t="shared" si="16"/>
        <v>7</v>
      </c>
      <c r="C275" s="73">
        <f t="shared" si="15"/>
        <v>42205</v>
      </c>
      <c r="D275" s="73" t="s">
        <v>8</v>
      </c>
      <c r="E275" s="73">
        <v>42205</v>
      </c>
      <c r="F275" s="76" t="s">
        <v>91</v>
      </c>
      <c r="G275" s="189"/>
      <c r="H275" s="91" t="s">
        <v>255</v>
      </c>
      <c r="I275" s="74">
        <v>11875000</v>
      </c>
      <c r="J275" s="75" t="s">
        <v>179</v>
      </c>
      <c r="K275" s="75" t="s">
        <v>35</v>
      </c>
      <c r="L275" s="102" t="str">
        <f>IF(AND('331-CT'!$E$7=TH!H275,OR(J275="331",K275="331")),"x","")</f>
        <v/>
      </c>
      <c r="M275" s="102" t="str">
        <f>IF(AND($B275&gt;='1111'!$N$10,$B275&lt;='1111'!$O$10,OR($J275=$M$7,$K275=$M$7)),"x","")</f>
        <v/>
      </c>
      <c r="N275" s="102" t="str">
        <f>IF(AND($J275=$M$7,$B275&lt;'1111'!$N$10),"x","")</f>
        <v/>
      </c>
      <c r="O275" s="102" t="str">
        <f>IF(AND($K275=$M$7,$B275&lt;'1111'!$N$10),"x","")</f>
        <v/>
      </c>
      <c r="P275" s="102" t="str">
        <f>IF(AND($B275&gt;='1121'!$N$9,$B275&lt;='1121'!$O$9,OR($J275=$P$7,$K275=$P$7)),"x","")</f>
        <v/>
      </c>
      <c r="Q275" s="102" t="str">
        <f>IF(AND($J275=$P$7,$B275&lt;'1121'!$N$9),"x","")</f>
        <v/>
      </c>
      <c r="R275" s="102" t="str">
        <f>IF(AND($K275=$P$7,$B275&lt;'1121'!$N$9),"x","")</f>
        <v>x</v>
      </c>
      <c r="S275" s="102" t="str">
        <f>IF(AND($B275&gt;='1331'!$I$9,$B275&lt;='1331'!$J$9,OR($J275=$S$7,$K275=$S$7)),"x","")</f>
        <v/>
      </c>
      <c r="T275" s="102" t="str">
        <f>IF(AND($J275=$S$7,$B275&lt;'1331'!$I$9),"x","")</f>
        <v/>
      </c>
      <c r="U275" s="102" t="str">
        <f>IF(AND($K275=$S$7,$B275&lt;'1331'!$I$9),"x","")</f>
        <v/>
      </c>
      <c r="V275" s="102" t="str">
        <f>IF(AND('3411-CT'!$E$9=TH!H275,OR(TH!J275=TH!$V$7,K275=TH!$V$7)),"x","")</f>
        <v/>
      </c>
      <c r="W275" s="102" t="str">
        <f>IF(OR(TH!J275=TH!$W$7,K275=TH!$W$7),"x","")</f>
        <v/>
      </c>
      <c r="X275" s="102" t="str">
        <f t="shared" si="17"/>
        <v>3</v>
      </c>
    </row>
    <row r="276" spans="1:24">
      <c r="A276" s="182" t="str">
        <f>IF(B276&lt;&gt;"",IF(AND(B276&gt;=_TM1,B276&lt;=_TM2,OR(TH!J276="1111",TH!K276="1111")),TH!D276,""),"")</f>
        <v/>
      </c>
      <c r="B276" s="72">
        <f t="shared" si="16"/>
        <v>7</v>
      </c>
      <c r="C276" s="73">
        <f t="shared" si="15"/>
        <v>42205</v>
      </c>
      <c r="D276" s="73" t="s">
        <v>8</v>
      </c>
      <c r="E276" s="73">
        <v>42205</v>
      </c>
      <c r="F276" s="76" t="s">
        <v>210</v>
      </c>
      <c r="G276" s="189"/>
      <c r="H276" s="90" t="s">
        <v>256</v>
      </c>
      <c r="I276" s="74">
        <v>15833333</v>
      </c>
      <c r="J276" s="75" t="s">
        <v>179</v>
      </c>
      <c r="K276" s="75" t="s">
        <v>35</v>
      </c>
      <c r="L276" s="102" t="str">
        <f>IF(AND('331-CT'!$E$7=TH!H276,OR(J276="331",K276="331")),"x","")</f>
        <v/>
      </c>
      <c r="M276" s="102" t="str">
        <f>IF(AND($B276&gt;='1111'!$N$10,$B276&lt;='1111'!$O$10,OR($J276=$M$7,$K276=$M$7)),"x","")</f>
        <v/>
      </c>
      <c r="N276" s="102" t="str">
        <f>IF(AND($J276=$M$7,$B276&lt;'1111'!$N$10),"x","")</f>
        <v/>
      </c>
      <c r="O276" s="102" t="str">
        <f>IF(AND($K276=$M$7,$B276&lt;'1111'!$N$10),"x","")</f>
        <v/>
      </c>
      <c r="P276" s="102" t="str">
        <f>IF(AND($B276&gt;='1121'!$N$9,$B276&lt;='1121'!$O$9,OR($J276=$P$7,$K276=$P$7)),"x","")</f>
        <v/>
      </c>
      <c r="Q276" s="102" t="str">
        <f>IF(AND($J276=$P$7,$B276&lt;'1121'!$N$9),"x","")</f>
        <v/>
      </c>
      <c r="R276" s="102" t="str">
        <f>IF(AND($K276=$P$7,$B276&lt;'1121'!$N$9),"x","")</f>
        <v>x</v>
      </c>
      <c r="S276" s="102" t="str">
        <f>IF(AND($B276&gt;='1331'!$I$9,$B276&lt;='1331'!$J$9,OR($J276=$S$7,$K276=$S$7)),"x","")</f>
        <v/>
      </c>
      <c r="T276" s="102" t="str">
        <f>IF(AND($J276=$S$7,$B276&lt;'1331'!$I$9),"x","")</f>
        <v/>
      </c>
      <c r="U276" s="102" t="str">
        <f>IF(AND($K276=$S$7,$B276&lt;'1331'!$I$9),"x","")</f>
        <v/>
      </c>
      <c r="V276" s="102" t="str">
        <f>IF(AND('3411-CT'!$E$9=TH!H276,OR(TH!J276=TH!$V$7,K276=TH!$V$7)),"x","")</f>
        <v/>
      </c>
      <c r="W276" s="102" t="str">
        <f>IF(OR(TH!J276=TH!$W$7,K276=TH!$W$7),"x","")</f>
        <v/>
      </c>
      <c r="X276" s="102" t="str">
        <f t="shared" si="17"/>
        <v>3</v>
      </c>
    </row>
    <row r="277" spans="1:24">
      <c r="A277" s="182" t="str">
        <f>IF(B277&lt;&gt;"",IF(AND(B277&gt;=_TM1,B277&lt;=_TM2,OR(TH!J277="1111",TH!K277="1111")),TH!D277,""),"")</f>
        <v/>
      </c>
      <c r="B277" s="72">
        <f t="shared" si="16"/>
        <v>7</v>
      </c>
      <c r="C277" s="73">
        <f t="shared" si="15"/>
        <v>42205</v>
      </c>
      <c r="D277" s="73" t="s">
        <v>8</v>
      </c>
      <c r="E277" s="73">
        <v>42205</v>
      </c>
      <c r="F277" s="76" t="s">
        <v>240</v>
      </c>
      <c r="G277" s="189"/>
      <c r="H277" s="90" t="s">
        <v>257</v>
      </c>
      <c r="I277" s="74">
        <v>11083333</v>
      </c>
      <c r="J277" s="75" t="s">
        <v>179</v>
      </c>
      <c r="K277" s="75" t="s">
        <v>35</v>
      </c>
      <c r="L277" s="102" t="str">
        <f>IF(AND('331-CT'!$E$7=TH!H277,OR(J277="331",K277="331")),"x","")</f>
        <v/>
      </c>
      <c r="M277" s="102" t="str">
        <f>IF(AND($B277&gt;='1111'!$N$10,$B277&lt;='1111'!$O$10,OR($J277=$M$7,$K277=$M$7)),"x","")</f>
        <v/>
      </c>
      <c r="N277" s="102" t="str">
        <f>IF(AND($J277=$M$7,$B277&lt;'1111'!$N$10),"x","")</f>
        <v/>
      </c>
      <c r="O277" s="102" t="str">
        <f>IF(AND($K277=$M$7,$B277&lt;'1111'!$N$10),"x","")</f>
        <v/>
      </c>
      <c r="P277" s="102" t="str">
        <f>IF(AND($B277&gt;='1121'!$N$9,$B277&lt;='1121'!$O$9,OR($J277=$P$7,$K277=$P$7)),"x","")</f>
        <v/>
      </c>
      <c r="Q277" s="102" t="str">
        <f>IF(AND($J277=$P$7,$B277&lt;'1121'!$N$9),"x","")</f>
        <v/>
      </c>
      <c r="R277" s="102" t="str">
        <f>IF(AND($K277=$P$7,$B277&lt;'1121'!$N$9),"x","")</f>
        <v>x</v>
      </c>
      <c r="S277" s="102" t="str">
        <f>IF(AND($B277&gt;='1331'!$I$9,$B277&lt;='1331'!$J$9,OR($J277=$S$7,$K277=$S$7)),"x","")</f>
        <v/>
      </c>
      <c r="T277" s="102" t="str">
        <f>IF(AND($J277=$S$7,$B277&lt;'1331'!$I$9),"x","")</f>
        <v/>
      </c>
      <c r="U277" s="102" t="str">
        <f>IF(AND($K277=$S$7,$B277&lt;'1331'!$I$9),"x","")</f>
        <v/>
      </c>
      <c r="V277" s="102" t="str">
        <f>IF(AND('3411-CT'!$E$9=TH!H277,OR(TH!J277=TH!$V$7,K277=TH!$V$7)),"x","")</f>
        <v/>
      </c>
      <c r="W277" s="102" t="str">
        <f>IF(OR(TH!J277=TH!$W$7,K277=TH!$W$7),"x","")</f>
        <v/>
      </c>
      <c r="X277" s="102" t="str">
        <f t="shared" si="17"/>
        <v>3</v>
      </c>
    </row>
    <row r="278" spans="1:24">
      <c r="A278" s="182" t="str">
        <f>IF(B278&lt;&gt;"",IF(AND(B278&gt;=_TM1,B278&lt;=_TM2,OR(TH!J278="1111",TH!K278="1111")),TH!D278,""),"")</f>
        <v/>
      </c>
      <c r="B278" s="72">
        <f t="shared" si="16"/>
        <v>7</v>
      </c>
      <c r="C278" s="73">
        <f t="shared" si="15"/>
        <v>42205</v>
      </c>
      <c r="D278" s="73" t="s">
        <v>8</v>
      </c>
      <c r="E278" s="73">
        <v>42205</v>
      </c>
      <c r="F278" s="76" t="s">
        <v>241</v>
      </c>
      <c r="G278" s="189"/>
      <c r="H278" s="90" t="s">
        <v>258</v>
      </c>
      <c r="I278" s="74">
        <v>11875000</v>
      </c>
      <c r="J278" s="75" t="s">
        <v>179</v>
      </c>
      <c r="K278" s="75" t="s">
        <v>35</v>
      </c>
      <c r="L278" s="102" t="str">
        <f>IF(AND('331-CT'!$E$7=TH!H278,OR(J278="331",K278="331")),"x","")</f>
        <v/>
      </c>
      <c r="M278" s="102" t="str">
        <f>IF(AND($B278&gt;='1111'!$N$10,$B278&lt;='1111'!$O$10,OR($J278=$M$7,$K278=$M$7)),"x","")</f>
        <v/>
      </c>
      <c r="N278" s="102" t="str">
        <f>IF(AND($J278=$M$7,$B278&lt;'1111'!$N$10),"x","")</f>
        <v/>
      </c>
      <c r="O278" s="102" t="str">
        <f>IF(AND($K278=$M$7,$B278&lt;'1111'!$N$10),"x","")</f>
        <v/>
      </c>
      <c r="P278" s="102" t="str">
        <f>IF(AND($B278&gt;='1121'!$N$9,$B278&lt;='1121'!$O$9,OR($J278=$P$7,$K278=$P$7)),"x","")</f>
        <v/>
      </c>
      <c r="Q278" s="102" t="str">
        <f>IF(AND($J278=$P$7,$B278&lt;'1121'!$N$9),"x","")</f>
        <v/>
      </c>
      <c r="R278" s="102" t="str">
        <f>IF(AND($K278=$P$7,$B278&lt;'1121'!$N$9),"x","")</f>
        <v>x</v>
      </c>
      <c r="S278" s="102" t="str">
        <f>IF(AND($B278&gt;='1331'!$I$9,$B278&lt;='1331'!$J$9,OR($J278=$S$7,$K278=$S$7)),"x","")</f>
        <v/>
      </c>
      <c r="T278" s="102" t="str">
        <f>IF(AND($J278=$S$7,$B278&lt;'1331'!$I$9),"x","")</f>
        <v/>
      </c>
      <c r="U278" s="102" t="str">
        <f>IF(AND($K278=$S$7,$B278&lt;'1331'!$I$9),"x","")</f>
        <v/>
      </c>
      <c r="V278" s="102" t="str">
        <f>IF(AND('3411-CT'!$E$9=TH!H278,OR(TH!J278=TH!$V$7,K278=TH!$V$7)),"x","")</f>
        <v/>
      </c>
      <c r="W278" s="102" t="str">
        <f>IF(OR(TH!J278=TH!$W$7,K278=TH!$W$7),"x","")</f>
        <v/>
      </c>
      <c r="X278" s="102" t="str">
        <f t="shared" si="17"/>
        <v>3</v>
      </c>
    </row>
    <row r="279" spans="1:24">
      <c r="A279" s="182" t="str">
        <f>IF(B279&lt;&gt;"",IF(AND(B279&gt;=_TM1,B279&lt;=_TM2,OR(TH!J279="1111",TH!K279="1111")),TH!D279,""),"")</f>
        <v/>
      </c>
      <c r="B279" s="72">
        <f t="shared" si="16"/>
        <v>7</v>
      </c>
      <c r="C279" s="73">
        <f t="shared" si="15"/>
        <v>42205</v>
      </c>
      <c r="D279" s="73" t="s">
        <v>8</v>
      </c>
      <c r="E279" s="73">
        <v>42205</v>
      </c>
      <c r="F279" s="76" t="s">
        <v>317</v>
      </c>
      <c r="G279" s="189"/>
      <c r="H279" s="90" t="s">
        <v>260</v>
      </c>
      <c r="I279" s="74">
        <v>15833333</v>
      </c>
      <c r="J279" s="75" t="s">
        <v>179</v>
      </c>
      <c r="K279" s="75" t="s">
        <v>35</v>
      </c>
      <c r="L279" s="102" t="str">
        <f>IF(AND('331-CT'!$E$7=TH!H279,OR(J279="331",K279="331")),"x","")</f>
        <v/>
      </c>
      <c r="M279" s="102" t="str">
        <f>IF(AND($B279&gt;='1111'!$N$10,$B279&lt;='1111'!$O$10,OR($J279=$M$7,$K279=$M$7)),"x","")</f>
        <v/>
      </c>
      <c r="N279" s="102" t="str">
        <f>IF(AND($J279=$M$7,$B279&lt;'1111'!$N$10),"x","")</f>
        <v/>
      </c>
      <c r="O279" s="102" t="str">
        <f>IF(AND($K279=$M$7,$B279&lt;'1111'!$N$10),"x","")</f>
        <v/>
      </c>
      <c r="P279" s="102" t="str">
        <f>IF(AND($B279&gt;='1121'!$N$9,$B279&lt;='1121'!$O$9,OR($J279=$P$7,$K279=$P$7)),"x","")</f>
        <v/>
      </c>
      <c r="Q279" s="102" t="str">
        <f>IF(AND($J279=$P$7,$B279&lt;'1121'!$N$9),"x","")</f>
        <v/>
      </c>
      <c r="R279" s="102" t="str">
        <f>IF(AND($K279=$P$7,$B279&lt;'1121'!$N$9),"x","")</f>
        <v>x</v>
      </c>
      <c r="S279" s="102" t="str">
        <f>IF(AND($B279&gt;='1331'!$I$9,$B279&lt;='1331'!$J$9,OR($J279=$S$7,$K279=$S$7)),"x","")</f>
        <v/>
      </c>
      <c r="T279" s="102" t="str">
        <f>IF(AND($J279=$S$7,$B279&lt;'1331'!$I$9),"x","")</f>
        <v/>
      </c>
      <c r="U279" s="102" t="str">
        <f>IF(AND($K279=$S$7,$B279&lt;'1331'!$I$9),"x","")</f>
        <v/>
      </c>
      <c r="V279" s="102" t="str">
        <f>IF(AND('3411-CT'!$E$9=TH!H279,OR(TH!J279=TH!$V$7,K279=TH!$V$7)),"x","")</f>
        <v/>
      </c>
      <c r="W279" s="102" t="str">
        <f>IF(OR(TH!J279=TH!$W$7,K279=TH!$W$7),"x","")</f>
        <v/>
      </c>
      <c r="X279" s="102" t="str">
        <f t="shared" si="17"/>
        <v>3</v>
      </c>
    </row>
    <row r="280" spans="1:24">
      <c r="A280" s="182" t="str">
        <f>IF(B280&lt;&gt;"",IF(AND(B280&gt;=_TM1,B280&lt;=_TM2,OR(TH!J280="1111",TH!K280="1111")),TH!D280,""),"")</f>
        <v/>
      </c>
      <c r="B280" s="72">
        <f t="shared" si="16"/>
        <v>7</v>
      </c>
      <c r="C280" s="73">
        <f t="shared" si="15"/>
        <v>42205</v>
      </c>
      <c r="D280" s="73" t="s">
        <v>98</v>
      </c>
      <c r="E280" s="73">
        <v>42205</v>
      </c>
      <c r="F280" s="79" t="s">
        <v>461</v>
      </c>
      <c r="G280" s="189"/>
      <c r="H280" s="90" t="s">
        <v>209</v>
      </c>
      <c r="I280" s="74">
        <v>500000000</v>
      </c>
      <c r="J280" s="75" t="s">
        <v>35</v>
      </c>
      <c r="K280" s="75" t="s">
        <v>142</v>
      </c>
      <c r="L280" s="102" t="str">
        <f>IF(AND('331-CT'!$E$7=TH!H280,OR(J280="331",K280="331")),"x","")</f>
        <v/>
      </c>
      <c r="M280" s="102" t="str">
        <f>IF(AND($B280&gt;='1111'!$N$10,$B280&lt;='1111'!$O$10,OR($J280=$M$7,$K280=$M$7)),"x","")</f>
        <v/>
      </c>
      <c r="N280" s="102" t="str">
        <f>IF(AND($J280=$M$7,$B280&lt;'1111'!$N$10),"x","")</f>
        <v/>
      </c>
      <c r="O280" s="102" t="str">
        <f>IF(AND($K280=$M$7,$B280&lt;'1111'!$N$10),"x","")</f>
        <v>x</v>
      </c>
      <c r="P280" s="102" t="str">
        <f>IF(AND($B280&gt;='1121'!$N$9,$B280&lt;='1121'!$O$9,OR($J280=$P$7,$K280=$P$7)),"x","")</f>
        <v/>
      </c>
      <c r="Q280" s="102" t="str">
        <f>IF(AND($J280=$P$7,$B280&lt;'1121'!$N$9),"x","")</f>
        <v>x</v>
      </c>
      <c r="R280" s="102" t="str">
        <f>IF(AND($K280=$P$7,$B280&lt;'1121'!$N$9),"x","")</f>
        <v/>
      </c>
      <c r="S280" s="102" t="str">
        <f>IF(AND($B280&gt;='1331'!$I$9,$B280&lt;='1331'!$J$9,OR($J280=$S$7,$K280=$S$7)),"x","")</f>
        <v/>
      </c>
      <c r="T280" s="102" t="str">
        <f>IF(AND($J280=$S$7,$B280&lt;'1331'!$I$9),"x","")</f>
        <v/>
      </c>
      <c r="U280" s="102" t="str">
        <f>IF(AND($K280=$S$7,$B280&lt;'1331'!$I$9),"x","")</f>
        <v/>
      </c>
      <c r="V280" s="102" t="str">
        <f>IF(AND('3411-CT'!$E$9=TH!H280,OR(TH!J280=TH!$V$7,K280=TH!$V$7)),"x","")</f>
        <v/>
      </c>
      <c r="W280" s="102" t="str">
        <f>IF(OR(TH!J280=TH!$W$7,K280=TH!$W$7),"x","")</f>
        <v/>
      </c>
      <c r="X280" s="102" t="str">
        <f t="shared" si="17"/>
        <v>3</v>
      </c>
    </row>
    <row r="281" spans="1:24">
      <c r="A281" s="182" t="str">
        <f>IF(B281&lt;&gt;"",IF(AND(B281&gt;=_TM1,B281&lt;=_TM2,OR(TH!J281="1111",TH!K281="1111")),TH!D281,""),"")</f>
        <v/>
      </c>
      <c r="B281" s="72">
        <f t="shared" si="16"/>
        <v>7</v>
      </c>
      <c r="C281" s="73">
        <v>42206</v>
      </c>
      <c r="D281" s="73" t="s">
        <v>50</v>
      </c>
      <c r="E281" s="73">
        <v>42206</v>
      </c>
      <c r="F281" s="76" t="s">
        <v>286</v>
      </c>
      <c r="G281" s="189" t="s">
        <v>291</v>
      </c>
      <c r="H281" s="90" t="s">
        <v>237</v>
      </c>
      <c r="I281" s="74">
        <v>136384091</v>
      </c>
      <c r="J281" s="75" t="s">
        <v>560</v>
      </c>
      <c r="K281" s="75" t="s">
        <v>9</v>
      </c>
      <c r="L281" s="102" t="str">
        <f>IF(AND('331-CT'!$E$7=TH!H281,OR(J281="331",K281="331")),"x","")</f>
        <v/>
      </c>
      <c r="M281" s="102" t="str">
        <f>IF(AND($B281&gt;='1111'!$N$10,$B281&lt;='1111'!$O$10,OR($J281=$M$7,$K281=$M$7)),"x","")</f>
        <v/>
      </c>
      <c r="N281" s="102" t="str">
        <f>IF(AND($J281=$M$7,$B281&lt;'1111'!$N$10),"x","")</f>
        <v/>
      </c>
      <c r="O281" s="102" t="str">
        <f>IF(AND($K281=$M$7,$B281&lt;'1111'!$N$10),"x","")</f>
        <v/>
      </c>
      <c r="P281" s="102" t="str">
        <f>IF(AND($B281&gt;='1121'!$N$9,$B281&lt;='1121'!$O$9,OR($J281=$P$7,$K281=$P$7)),"x","")</f>
        <v/>
      </c>
      <c r="Q281" s="102" t="str">
        <f>IF(AND($J281=$P$7,$B281&lt;'1121'!$N$9),"x","")</f>
        <v/>
      </c>
      <c r="R281" s="102" t="str">
        <f>IF(AND($K281=$P$7,$B281&lt;'1121'!$N$9),"x","")</f>
        <v/>
      </c>
      <c r="S281" s="102" t="str">
        <f>IF(AND($B281&gt;='1331'!$I$9,$B281&lt;='1331'!$J$9,OR($J281=$S$7,$K281=$S$7)),"x","")</f>
        <v/>
      </c>
      <c r="T281" s="102" t="str">
        <f>IF(AND($J281=$S$7,$B281&lt;'1331'!$I$9),"x","")</f>
        <v/>
      </c>
      <c r="U281" s="102" t="str">
        <f>IF(AND($K281=$S$7,$B281&lt;'1331'!$I$9),"x","")</f>
        <v/>
      </c>
      <c r="V281" s="102" t="str">
        <f>IF(AND('3411-CT'!$E$9=TH!H281,OR(TH!J281=TH!$V$7,K281=TH!$V$7)),"x","")</f>
        <v/>
      </c>
      <c r="W281" s="102" t="str">
        <f>IF(OR(TH!J281=TH!$W$7,K281=TH!$W$7),"x","")</f>
        <v/>
      </c>
      <c r="X281" s="102" t="str">
        <f t="shared" si="17"/>
        <v>3</v>
      </c>
    </row>
    <row r="282" spans="1:24">
      <c r="A282" s="182" t="str">
        <f>IF(B282&lt;&gt;"",IF(AND(B282&gt;=_TM1,B282&lt;=_TM2,OR(TH!J282="1111",TH!K282="1111")),TH!D282,""),"")</f>
        <v/>
      </c>
      <c r="B282" s="72">
        <f t="shared" si="16"/>
        <v>7</v>
      </c>
      <c r="C282" s="73">
        <v>42206</v>
      </c>
      <c r="D282" s="73" t="s">
        <v>50</v>
      </c>
      <c r="E282" s="73">
        <v>42206</v>
      </c>
      <c r="F282" s="76" t="s">
        <v>287</v>
      </c>
      <c r="G282" s="189" t="s">
        <v>291</v>
      </c>
      <c r="H282" s="90" t="s">
        <v>237</v>
      </c>
      <c r="I282" s="74">
        <v>13638409</v>
      </c>
      <c r="J282" s="75" t="s">
        <v>10</v>
      </c>
      <c r="K282" s="75" t="s">
        <v>9</v>
      </c>
      <c r="L282" s="102" t="str">
        <f>IF(AND('331-CT'!$E$7=TH!H282,OR(J282="331",K282="331")),"x","")</f>
        <v/>
      </c>
      <c r="M282" s="102" t="str">
        <f>IF(AND($B282&gt;='1111'!$N$10,$B282&lt;='1111'!$O$10,OR($J282=$M$7,$K282=$M$7)),"x","")</f>
        <v/>
      </c>
      <c r="N282" s="102" t="str">
        <f>IF(AND($J282=$M$7,$B282&lt;'1111'!$N$10),"x","")</f>
        <v/>
      </c>
      <c r="O282" s="102" t="str">
        <f>IF(AND($K282=$M$7,$B282&lt;'1111'!$N$10),"x","")</f>
        <v/>
      </c>
      <c r="P282" s="102" t="str">
        <f>IF(AND($B282&gt;='1121'!$N$9,$B282&lt;='1121'!$O$9,OR($J282=$P$7,$K282=$P$7)),"x","")</f>
        <v/>
      </c>
      <c r="Q282" s="102" t="str">
        <f>IF(AND($J282=$P$7,$B282&lt;'1121'!$N$9),"x","")</f>
        <v/>
      </c>
      <c r="R282" s="102" t="str">
        <f>IF(AND($K282=$P$7,$B282&lt;'1121'!$N$9),"x","")</f>
        <v/>
      </c>
      <c r="S282" s="102" t="str">
        <f>IF(AND($B282&gt;='1331'!$I$9,$B282&lt;='1331'!$J$9,OR($J282=$S$7,$K282=$S$7)),"x","")</f>
        <v/>
      </c>
      <c r="T282" s="102" t="str">
        <f>IF(AND($J282=$S$7,$B282&lt;'1331'!$I$9),"x","")</f>
        <v>x</v>
      </c>
      <c r="U282" s="102" t="str">
        <f>IF(AND($K282=$S$7,$B282&lt;'1331'!$I$9),"x","")</f>
        <v/>
      </c>
      <c r="V282" s="102" t="str">
        <f>IF(AND('3411-CT'!$E$9=TH!H282,OR(TH!J282=TH!$V$7,K282=TH!$V$7)),"x","")</f>
        <v/>
      </c>
      <c r="W282" s="102" t="str">
        <f>IF(OR(TH!J282=TH!$W$7,K282=TH!$W$7),"x","")</f>
        <v/>
      </c>
      <c r="X282" s="102" t="str">
        <f t="shared" si="17"/>
        <v>3</v>
      </c>
    </row>
    <row r="283" spans="1:24">
      <c r="A283" s="182" t="str">
        <f>IF(B283&lt;&gt;"",IF(AND(B283&gt;=_TM1,B283&lt;=_TM2,OR(TH!J283="1111",TH!K283="1111")),TH!D283,""),"")</f>
        <v/>
      </c>
      <c r="B283" s="72">
        <f t="shared" si="16"/>
        <v>7</v>
      </c>
      <c r="C283" s="73">
        <v>42206</v>
      </c>
      <c r="D283" s="73" t="s">
        <v>50</v>
      </c>
      <c r="E283" s="73">
        <v>42206</v>
      </c>
      <c r="F283" s="76" t="s">
        <v>294</v>
      </c>
      <c r="G283" s="189" t="s">
        <v>292</v>
      </c>
      <c r="H283" s="90" t="s">
        <v>293</v>
      </c>
      <c r="I283" s="74">
        <v>48236364</v>
      </c>
      <c r="J283" s="75" t="s">
        <v>560</v>
      </c>
      <c r="K283" s="75" t="s">
        <v>9</v>
      </c>
      <c r="L283" s="102" t="str">
        <f>IF(AND('331-CT'!$E$7=TH!H283,OR(J283="331",K283="331")),"x","")</f>
        <v/>
      </c>
      <c r="M283" s="102" t="str">
        <f>IF(AND($B283&gt;='1111'!$N$10,$B283&lt;='1111'!$O$10,OR($J283=$M$7,$K283=$M$7)),"x","")</f>
        <v/>
      </c>
      <c r="N283" s="102" t="str">
        <f>IF(AND($J283=$M$7,$B283&lt;'1111'!$N$10),"x","")</f>
        <v/>
      </c>
      <c r="O283" s="102" t="str">
        <f>IF(AND($K283=$M$7,$B283&lt;'1111'!$N$10),"x","")</f>
        <v/>
      </c>
      <c r="P283" s="102" t="str">
        <f>IF(AND($B283&gt;='1121'!$N$9,$B283&lt;='1121'!$O$9,OR($J283=$P$7,$K283=$P$7)),"x","")</f>
        <v/>
      </c>
      <c r="Q283" s="102" t="str">
        <f>IF(AND($J283=$P$7,$B283&lt;'1121'!$N$9),"x","")</f>
        <v/>
      </c>
      <c r="R283" s="102" t="str">
        <f>IF(AND($K283=$P$7,$B283&lt;'1121'!$N$9),"x","")</f>
        <v/>
      </c>
      <c r="S283" s="102" t="str">
        <f>IF(AND($B283&gt;='1331'!$I$9,$B283&lt;='1331'!$J$9,OR($J283=$S$7,$K283=$S$7)),"x","")</f>
        <v/>
      </c>
      <c r="T283" s="102" t="str">
        <f>IF(AND($J283=$S$7,$B283&lt;'1331'!$I$9),"x","")</f>
        <v/>
      </c>
      <c r="U283" s="102" t="str">
        <f>IF(AND($K283=$S$7,$B283&lt;'1331'!$I$9),"x","")</f>
        <v/>
      </c>
      <c r="V283" s="102" t="str">
        <f>IF(AND('3411-CT'!$E$9=TH!H283,OR(TH!J283=TH!$V$7,K283=TH!$V$7)),"x","")</f>
        <v/>
      </c>
      <c r="W283" s="102" t="str">
        <f>IF(OR(TH!J283=TH!$W$7,K283=TH!$W$7),"x","")</f>
        <v/>
      </c>
      <c r="X283" s="102" t="str">
        <f t="shared" si="17"/>
        <v>3</v>
      </c>
    </row>
    <row r="284" spans="1:24">
      <c r="A284" s="182" t="str">
        <f>IF(B284&lt;&gt;"",IF(AND(B284&gt;=_TM1,B284&lt;=_TM2,OR(TH!J284="1111",TH!K284="1111")),TH!D284,""),"")</f>
        <v/>
      </c>
      <c r="B284" s="72">
        <f t="shared" si="16"/>
        <v>7</v>
      </c>
      <c r="C284" s="73">
        <v>42206</v>
      </c>
      <c r="D284" s="73" t="s">
        <v>50</v>
      </c>
      <c r="E284" s="73">
        <v>42206</v>
      </c>
      <c r="F284" s="76" t="s">
        <v>295</v>
      </c>
      <c r="G284" s="189" t="s">
        <v>292</v>
      </c>
      <c r="H284" s="90" t="s">
        <v>293</v>
      </c>
      <c r="I284" s="74">
        <v>4823636</v>
      </c>
      <c r="J284" s="75" t="s">
        <v>10</v>
      </c>
      <c r="K284" s="75" t="s">
        <v>9</v>
      </c>
      <c r="L284" s="102" t="str">
        <f>IF(AND('331-CT'!$E$7=TH!H284,OR(J284="331",K284="331")),"x","")</f>
        <v/>
      </c>
      <c r="M284" s="102" t="str">
        <f>IF(AND($B284&gt;='1111'!$N$10,$B284&lt;='1111'!$O$10,OR($J284=$M$7,$K284=$M$7)),"x","")</f>
        <v/>
      </c>
      <c r="N284" s="102" t="str">
        <f>IF(AND($J284=$M$7,$B284&lt;'1111'!$N$10),"x","")</f>
        <v/>
      </c>
      <c r="O284" s="102" t="str">
        <f>IF(AND($K284=$M$7,$B284&lt;'1111'!$N$10),"x","")</f>
        <v/>
      </c>
      <c r="P284" s="102" t="str">
        <f>IF(AND($B284&gt;='1121'!$N$9,$B284&lt;='1121'!$O$9,OR($J284=$P$7,$K284=$P$7)),"x","")</f>
        <v/>
      </c>
      <c r="Q284" s="102" t="str">
        <f>IF(AND($J284=$P$7,$B284&lt;'1121'!$N$9),"x","")</f>
        <v/>
      </c>
      <c r="R284" s="102" t="str">
        <f>IF(AND($K284=$P$7,$B284&lt;'1121'!$N$9),"x","")</f>
        <v/>
      </c>
      <c r="S284" s="102" t="str">
        <f>IF(AND($B284&gt;='1331'!$I$9,$B284&lt;='1331'!$J$9,OR($J284=$S$7,$K284=$S$7)),"x","")</f>
        <v/>
      </c>
      <c r="T284" s="102" t="str">
        <f>IF(AND($J284=$S$7,$B284&lt;'1331'!$I$9),"x","")</f>
        <v>x</v>
      </c>
      <c r="U284" s="102" t="str">
        <f>IF(AND($K284=$S$7,$B284&lt;'1331'!$I$9),"x","")</f>
        <v/>
      </c>
      <c r="V284" s="102" t="str">
        <f>IF(AND('3411-CT'!$E$9=TH!H284,OR(TH!J284=TH!$V$7,K284=TH!$V$7)),"x","")</f>
        <v/>
      </c>
      <c r="W284" s="102" t="str">
        <f>IF(OR(TH!J284=TH!$W$7,K284=TH!$W$7),"x","")</f>
        <v/>
      </c>
      <c r="X284" s="102" t="str">
        <f t="shared" si="17"/>
        <v>3</v>
      </c>
    </row>
    <row r="285" spans="1:24">
      <c r="A285" s="182" t="str">
        <f>IF(B285&lt;&gt;"",IF(AND(B285&gt;=_TM1,B285&lt;=_TM2,OR(TH!J285="1111",TH!K285="1111")),TH!D285,""),"")</f>
        <v/>
      </c>
      <c r="B285" s="72">
        <f t="shared" si="16"/>
        <v>7</v>
      </c>
      <c r="C285" s="73">
        <v>42207</v>
      </c>
      <c r="D285" s="73" t="s">
        <v>99</v>
      </c>
      <c r="E285" s="73">
        <v>42207</v>
      </c>
      <c r="F285" s="76" t="s">
        <v>283</v>
      </c>
      <c r="G285" s="192" t="s">
        <v>441</v>
      </c>
      <c r="H285" s="90" t="s">
        <v>284</v>
      </c>
      <c r="I285" s="74">
        <v>1275000</v>
      </c>
      <c r="J285" s="75" t="s">
        <v>10</v>
      </c>
      <c r="K285" s="75" t="s">
        <v>142</v>
      </c>
      <c r="L285" s="102" t="str">
        <f>IF(AND('331-CT'!$E$7=TH!H285,OR(J285="331",K285="331")),"x","")</f>
        <v/>
      </c>
      <c r="M285" s="102" t="str">
        <f>IF(AND($B285&gt;='1111'!$N$10,$B285&lt;='1111'!$O$10,OR($J285=$M$7,$K285=$M$7)),"x","")</f>
        <v/>
      </c>
      <c r="N285" s="102" t="str">
        <f>IF(AND($J285=$M$7,$B285&lt;'1111'!$N$10),"x","")</f>
        <v/>
      </c>
      <c r="O285" s="102" t="str">
        <f>IF(AND($K285=$M$7,$B285&lt;'1111'!$N$10),"x","")</f>
        <v>x</v>
      </c>
      <c r="P285" s="102" t="str">
        <f>IF(AND($B285&gt;='1121'!$N$9,$B285&lt;='1121'!$O$9,OR($J285=$P$7,$K285=$P$7)),"x","")</f>
        <v/>
      </c>
      <c r="Q285" s="102" t="str">
        <f>IF(AND($J285=$P$7,$B285&lt;'1121'!$N$9),"x","")</f>
        <v/>
      </c>
      <c r="R285" s="102" t="str">
        <f>IF(AND($K285=$P$7,$B285&lt;'1121'!$N$9),"x","")</f>
        <v/>
      </c>
      <c r="S285" s="102" t="str">
        <f>IF(AND($B285&gt;='1331'!$I$9,$B285&lt;='1331'!$J$9,OR($J285=$S$7,$K285=$S$7)),"x","")</f>
        <v/>
      </c>
      <c r="T285" s="102" t="str">
        <f>IF(AND($J285=$S$7,$B285&lt;'1331'!$I$9),"x","")</f>
        <v>x</v>
      </c>
      <c r="U285" s="102" t="str">
        <f>IF(AND($K285=$S$7,$B285&lt;'1331'!$I$9),"x","")</f>
        <v/>
      </c>
      <c r="V285" s="102" t="str">
        <f>IF(AND('3411-CT'!$E$9=TH!H285,OR(TH!J285=TH!$V$7,K285=TH!$V$7)),"x","")</f>
        <v/>
      </c>
      <c r="W285" s="102" t="str">
        <f>IF(OR(TH!J285=TH!$W$7,K285=TH!$W$7),"x","")</f>
        <v/>
      </c>
      <c r="X285" s="102" t="str">
        <f t="shared" si="17"/>
        <v>3</v>
      </c>
    </row>
    <row r="286" spans="1:24">
      <c r="A286" s="182" t="str">
        <f>IF(B286&lt;&gt;"",IF(AND(B286&gt;=_TM1,B286&lt;=_TM2,OR(TH!J286="1111",TH!K286="1111")),TH!D286,""),"")</f>
        <v/>
      </c>
      <c r="B286" s="72">
        <f t="shared" si="16"/>
        <v>7</v>
      </c>
      <c r="C286" s="73">
        <v>42207</v>
      </c>
      <c r="D286" s="73" t="s">
        <v>99</v>
      </c>
      <c r="E286" s="73">
        <v>42207</v>
      </c>
      <c r="F286" s="76" t="s">
        <v>282</v>
      </c>
      <c r="G286" s="192" t="s">
        <v>441</v>
      </c>
      <c r="H286" s="90" t="s">
        <v>284</v>
      </c>
      <c r="I286" s="74">
        <v>12750000</v>
      </c>
      <c r="J286" s="75" t="s">
        <v>560</v>
      </c>
      <c r="K286" s="75" t="s">
        <v>142</v>
      </c>
      <c r="L286" s="102" t="str">
        <f>IF(AND('331-CT'!$E$7=TH!H286,OR(J286="331",K286="331")),"x","")</f>
        <v/>
      </c>
      <c r="M286" s="102" t="str">
        <f>IF(AND($B286&gt;='1111'!$N$10,$B286&lt;='1111'!$O$10,OR($J286=$M$7,$K286=$M$7)),"x","")</f>
        <v/>
      </c>
      <c r="N286" s="102" t="str">
        <f>IF(AND($J286=$M$7,$B286&lt;'1111'!$N$10),"x","")</f>
        <v/>
      </c>
      <c r="O286" s="102" t="str">
        <f>IF(AND($K286=$M$7,$B286&lt;'1111'!$N$10),"x","")</f>
        <v>x</v>
      </c>
      <c r="P286" s="102" t="str">
        <f>IF(AND($B286&gt;='1121'!$N$9,$B286&lt;='1121'!$O$9,OR($J286=$P$7,$K286=$P$7)),"x","")</f>
        <v/>
      </c>
      <c r="Q286" s="102" t="str">
        <f>IF(AND($J286=$P$7,$B286&lt;'1121'!$N$9),"x","")</f>
        <v/>
      </c>
      <c r="R286" s="102" t="str">
        <f>IF(AND($K286=$P$7,$B286&lt;'1121'!$N$9),"x","")</f>
        <v/>
      </c>
      <c r="S286" s="102" t="str">
        <f>IF(AND($B286&gt;='1331'!$I$9,$B286&lt;='1331'!$J$9,OR($J286=$S$7,$K286=$S$7)),"x","")</f>
        <v/>
      </c>
      <c r="T286" s="102" t="str">
        <f>IF(AND($J286=$S$7,$B286&lt;'1331'!$I$9),"x","")</f>
        <v/>
      </c>
      <c r="U286" s="102" t="str">
        <f>IF(AND($K286=$S$7,$B286&lt;'1331'!$I$9),"x","")</f>
        <v/>
      </c>
      <c r="V286" s="102" t="str">
        <f>IF(AND('3411-CT'!$E$9=TH!H286,OR(TH!J286=TH!$V$7,K286=TH!$V$7)),"x","")</f>
        <v/>
      </c>
      <c r="W286" s="102" t="str">
        <f>IF(OR(TH!J286=TH!$W$7,K286=TH!$W$7),"x","")</f>
        <v/>
      </c>
      <c r="X286" s="102" t="str">
        <f t="shared" si="17"/>
        <v>3</v>
      </c>
    </row>
    <row r="287" spans="1:24">
      <c r="A287" s="182" t="str">
        <f>IF(B287&lt;&gt;"",IF(AND(B287&gt;=_TM1,B287&lt;=_TM2,OR(TH!J287="1111",TH!K287="1111")),TH!D287,""),"")</f>
        <v/>
      </c>
      <c r="B287" s="72">
        <f t="shared" si="16"/>
        <v>7</v>
      </c>
      <c r="C287" s="73">
        <v>42209</v>
      </c>
      <c r="D287" s="73" t="s">
        <v>50</v>
      </c>
      <c r="E287" s="73">
        <v>42209</v>
      </c>
      <c r="F287" s="76" t="s">
        <v>298</v>
      </c>
      <c r="G287" s="189" t="s">
        <v>297</v>
      </c>
      <c r="H287" s="90" t="s">
        <v>129</v>
      </c>
      <c r="I287" s="74">
        <v>5313636</v>
      </c>
      <c r="J287" s="75" t="s">
        <v>560</v>
      </c>
      <c r="K287" s="75" t="s">
        <v>9</v>
      </c>
      <c r="L287" s="102" t="str">
        <f>IF(AND('331-CT'!$E$7=TH!H287,OR(J287="331",K287="331")),"x","")</f>
        <v/>
      </c>
      <c r="M287" s="102" t="str">
        <f>IF(AND($B287&gt;='1111'!$N$10,$B287&lt;='1111'!$O$10,OR($J287=$M$7,$K287=$M$7)),"x","")</f>
        <v/>
      </c>
      <c r="N287" s="102" t="str">
        <f>IF(AND($J287=$M$7,$B287&lt;'1111'!$N$10),"x","")</f>
        <v/>
      </c>
      <c r="O287" s="102" t="str">
        <f>IF(AND($K287=$M$7,$B287&lt;'1111'!$N$10),"x","")</f>
        <v/>
      </c>
      <c r="P287" s="102" t="str">
        <f>IF(AND($B287&gt;='1121'!$N$9,$B287&lt;='1121'!$O$9,OR($J287=$P$7,$K287=$P$7)),"x","")</f>
        <v/>
      </c>
      <c r="Q287" s="102" t="str">
        <f>IF(AND($J287=$P$7,$B287&lt;'1121'!$N$9),"x","")</f>
        <v/>
      </c>
      <c r="R287" s="102" t="str">
        <f>IF(AND($K287=$P$7,$B287&lt;'1121'!$N$9),"x","")</f>
        <v/>
      </c>
      <c r="S287" s="102" t="str">
        <f>IF(AND($B287&gt;='1331'!$I$9,$B287&lt;='1331'!$J$9,OR($J287=$S$7,$K287=$S$7)),"x","")</f>
        <v/>
      </c>
      <c r="T287" s="102" t="str">
        <f>IF(AND($J287=$S$7,$B287&lt;'1331'!$I$9),"x","")</f>
        <v/>
      </c>
      <c r="U287" s="102" t="str">
        <f>IF(AND($K287=$S$7,$B287&lt;'1331'!$I$9),"x","")</f>
        <v/>
      </c>
      <c r="V287" s="102" t="str">
        <f>IF(AND('3411-CT'!$E$9=TH!H287,OR(TH!J287=TH!$V$7,K287=TH!$V$7)),"x","")</f>
        <v/>
      </c>
      <c r="W287" s="102" t="str">
        <f>IF(OR(TH!J287=TH!$W$7,K287=TH!$W$7),"x","")</f>
        <v/>
      </c>
      <c r="X287" s="102" t="str">
        <f t="shared" si="17"/>
        <v>3</v>
      </c>
    </row>
    <row r="288" spans="1:24">
      <c r="A288" s="182" t="str">
        <f>IF(B288&lt;&gt;"",IF(AND(B288&gt;=_TM1,B288&lt;=_TM2,OR(TH!J288="1111",TH!K288="1111")),TH!D288,""),"")</f>
        <v/>
      </c>
      <c r="B288" s="72">
        <f t="shared" si="16"/>
        <v>7</v>
      </c>
      <c r="C288" s="73">
        <v>42209</v>
      </c>
      <c r="D288" s="73" t="s">
        <v>50</v>
      </c>
      <c r="E288" s="73">
        <v>42209</v>
      </c>
      <c r="F288" s="76" t="s">
        <v>299</v>
      </c>
      <c r="G288" s="189" t="s">
        <v>297</v>
      </c>
      <c r="H288" s="90" t="s">
        <v>129</v>
      </c>
      <c r="I288" s="74">
        <v>7020002</v>
      </c>
      <c r="J288" s="75" t="s">
        <v>560</v>
      </c>
      <c r="K288" s="75" t="s">
        <v>9</v>
      </c>
      <c r="L288" s="102" t="str">
        <f>IF(AND('331-CT'!$E$7=TH!H288,OR(J288="331",K288="331")),"x","")</f>
        <v/>
      </c>
      <c r="M288" s="102" t="str">
        <f>IF(AND($B288&gt;='1111'!$N$10,$B288&lt;='1111'!$O$10,OR($J288=$M$7,$K288=$M$7)),"x","")</f>
        <v/>
      </c>
      <c r="N288" s="102" t="str">
        <f>IF(AND($J288=$M$7,$B288&lt;'1111'!$N$10),"x","")</f>
        <v/>
      </c>
      <c r="O288" s="102" t="str">
        <f>IF(AND($K288=$M$7,$B288&lt;'1111'!$N$10),"x","")</f>
        <v/>
      </c>
      <c r="P288" s="102" t="str">
        <f>IF(AND($B288&gt;='1121'!$N$9,$B288&lt;='1121'!$O$9,OR($J288=$P$7,$K288=$P$7)),"x","")</f>
        <v/>
      </c>
      <c r="Q288" s="102" t="str">
        <f>IF(AND($J288=$P$7,$B288&lt;'1121'!$N$9),"x","")</f>
        <v/>
      </c>
      <c r="R288" s="102" t="str">
        <f>IF(AND($K288=$P$7,$B288&lt;'1121'!$N$9),"x","")</f>
        <v/>
      </c>
      <c r="S288" s="102" t="str">
        <f>IF(AND($B288&gt;='1331'!$I$9,$B288&lt;='1331'!$J$9,OR($J288=$S$7,$K288=$S$7)),"x","")</f>
        <v/>
      </c>
      <c r="T288" s="102" t="str">
        <f>IF(AND($J288=$S$7,$B288&lt;'1331'!$I$9),"x","")</f>
        <v/>
      </c>
      <c r="U288" s="102" t="str">
        <f>IF(AND($K288=$S$7,$B288&lt;'1331'!$I$9),"x","")</f>
        <v/>
      </c>
      <c r="V288" s="102" t="str">
        <f>IF(AND('3411-CT'!$E$9=TH!H288,OR(TH!J288=TH!$V$7,K288=TH!$V$7)),"x","")</f>
        <v/>
      </c>
      <c r="W288" s="102" t="str">
        <f>IF(OR(TH!J288=TH!$W$7,K288=TH!$W$7),"x","")</f>
        <v/>
      </c>
      <c r="X288" s="102" t="str">
        <f t="shared" si="17"/>
        <v>3</v>
      </c>
    </row>
    <row r="289" spans="1:24">
      <c r="A289" s="182" t="str">
        <f>IF(B289&lt;&gt;"",IF(AND(B289&gt;=_TM1,B289&lt;=_TM2,OR(TH!J289="1111",TH!K289="1111")),TH!D289,""),"")</f>
        <v/>
      </c>
      <c r="B289" s="72">
        <f t="shared" si="16"/>
        <v>7</v>
      </c>
      <c r="C289" s="73">
        <v>42209</v>
      </c>
      <c r="D289" s="73" t="s">
        <v>50</v>
      </c>
      <c r="E289" s="73">
        <v>42209</v>
      </c>
      <c r="F289" s="76" t="s">
        <v>300</v>
      </c>
      <c r="G289" s="189" t="s">
        <v>297</v>
      </c>
      <c r="H289" s="90" t="s">
        <v>129</v>
      </c>
      <c r="I289" s="74">
        <v>2181818</v>
      </c>
      <c r="J289" s="75" t="s">
        <v>560</v>
      </c>
      <c r="K289" s="75" t="s">
        <v>9</v>
      </c>
      <c r="L289" s="102" t="str">
        <f>IF(AND('331-CT'!$E$7=TH!H289,OR(J289="331",K289="331")),"x","")</f>
        <v/>
      </c>
      <c r="M289" s="102" t="str">
        <f>IF(AND($B289&gt;='1111'!$N$10,$B289&lt;='1111'!$O$10,OR($J289=$M$7,$K289=$M$7)),"x","")</f>
        <v/>
      </c>
      <c r="N289" s="102" t="str">
        <f>IF(AND($J289=$M$7,$B289&lt;'1111'!$N$10),"x","")</f>
        <v/>
      </c>
      <c r="O289" s="102" t="str">
        <f>IF(AND($K289=$M$7,$B289&lt;'1111'!$N$10),"x","")</f>
        <v/>
      </c>
      <c r="P289" s="102" t="str">
        <f>IF(AND($B289&gt;='1121'!$N$9,$B289&lt;='1121'!$O$9,OR($J289=$P$7,$K289=$P$7)),"x","")</f>
        <v/>
      </c>
      <c r="Q289" s="102" t="str">
        <f>IF(AND($J289=$P$7,$B289&lt;'1121'!$N$9),"x","")</f>
        <v/>
      </c>
      <c r="R289" s="102" t="str">
        <f>IF(AND($K289=$P$7,$B289&lt;'1121'!$N$9),"x","")</f>
        <v/>
      </c>
      <c r="S289" s="102" t="str">
        <f>IF(AND($B289&gt;='1331'!$I$9,$B289&lt;='1331'!$J$9,OR($J289=$S$7,$K289=$S$7)),"x","")</f>
        <v/>
      </c>
      <c r="T289" s="102" t="str">
        <f>IF(AND($J289=$S$7,$B289&lt;'1331'!$I$9),"x","")</f>
        <v/>
      </c>
      <c r="U289" s="102" t="str">
        <f>IF(AND($K289=$S$7,$B289&lt;'1331'!$I$9),"x","")</f>
        <v/>
      </c>
      <c r="V289" s="102" t="str">
        <f>IF(AND('3411-CT'!$E$9=TH!H289,OR(TH!J289=TH!$V$7,K289=TH!$V$7)),"x","")</f>
        <v/>
      </c>
      <c r="W289" s="102" t="str">
        <f>IF(OR(TH!J289=TH!$W$7,K289=TH!$W$7),"x","")</f>
        <v/>
      </c>
      <c r="X289" s="102" t="str">
        <f t="shared" si="17"/>
        <v>3</v>
      </c>
    </row>
    <row r="290" spans="1:24">
      <c r="A290" s="182" t="str">
        <f>IF(B290&lt;&gt;"",IF(AND(B290&gt;=_TM1,B290&lt;=_TM2,OR(TH!J290="1111",TH!K290="1111")),TH!D290,""),"")</f>
        <v/>
      </c>
      <c r="B290" s="72">
        <f t="shared" si="16"/>
        <v>7</v>
      </c>
      <c r="C290" s="73">
        <v>42209</v>
      </c>
      <c r="D290" s="73" t="s">
        <v>50</v>
      </c>
      <c r="E290" s="73">
        <v>42209</v>
      </c>
      <c r="F290" s="76" t="s">
        <v>302</v>
      </c>
      <c r="G290" s="189" t="s">
        <v>297</v>
      </c>
      <c r="H290" s="90" t="s">
        <v>129</v>
      </c>
      <c r="I290" s="74">
        <v>39091300</v>
      </c>
      <c r="J290" s="75" t="s">
        <v>560</v>
      </c>
      <c r="K290" s="75" t="s">
        <v>9</v>
      </c>
      <c r="L290" s="102" t="str">
        <f>IF(AND('331-CT'!$E$7=TH!H290,OR(J290="331",K290="331")),"x","")</f>
        <v/>
      </c>
      <c r="M290" s="102" t="str">
        <f>IF(AND($B290&gt;='1111'!$N$10,$B290&lt;='1111'!$O$10,OR($J290=$M$7,$K290=$M$7)),"x","")</f>
        <v/>
      </c>
      <c r="N290" s="102" t="str">
        <f>IF(AND($J290=$M$7,$B290&lt;'1111'!$N$10),"x","")</f>
        <v/>
      </c>
      <c r="O290" s="102" t="str">
        <f>IF(AND($K290=$M$7,$B290&lt;'1111'!$N$10),"x","")</f>
        <v/>
      </c>
      <c r="P290" s="102" t="str">
        <f>IF(AND($B290&gt;='1121'!$N$9,$B290&lt;='1121'!$O$9,OR($J290=$P$7,$K290=$P$7)),"x","")</f>
        <v/>
      </c>
      <c r="Q290" s="102" t="str">
        <f>IF(AND($J290=$P$7,$B290&lt;'1121'!$N$9),"x","")</f>
        <v/>
      </c>
      <c r="R290" s="102" t="str">
        <f>IF(AND($K290=$P$7,$B290&lt;'1121'!$N$9),"x","")</f>
        <v/>
      </c>
      <c r="S290" s="102" t="str">
        <f>IF(AND($B290&gt;='1331'!$I$9,$B290&lt;='1331'!$J$9,OR($J290=$S$7,$K290=$S$7)),"x","")</f>
        <v/>
      </c>
      <c r="T290" s="102" t="str">
        <f>IF(AND($J290=$S$7,$B290&lt;'1331'!$I$9),"x","")</f>
        <v/>
      </c>
      <c r="U290" s="102" t="str">
        <f>IF(AND($K290=$S$7,$B290&lt;'1331'!$I$9),"x","")</f>
        <v/>
      </c>
      <c r="V290" s="102" t="str">
        <f>IF(AND('3411-CT'!$E$9=TH!H290,OR(TH!J290=TH!$V$7,K290=TH!$V$7)),"x","")</f>
        <v/>
      </c>
      <c r="W290" s="102" t="str">
        <f>IF(OR(TH!J290=TH!$W$7,K290=TH!$W$7),"x","")</f>
        <v/>
      </c>
      <c r="X290" s="102" t="str">
        <f t="shared" si="17"/>
        <v>3</v>
      </c>
    </row>
    <row r="291" spans="1:24">
      <c r="A291" s="182" t="str">
        <f>IF(B291&lt;&gt;"",IF(AND(B291&gt;=_TM1,B291&lt;=_TM2,OR(TH!J291="1111",TH!K291="1111")),TH!D291,""),"")</f>
        <v/>
      </c>
      <c r="B291" s="72">
        <f t="shared" si="16"/>
        <v>7</v>
      </c>
      <c r="C291" s="73">
        <v>42209</v>
      </c>
      <c r="D291" s="73" t="s">
        <v>50</v>
      </c>
      <c r="E291" s="73">
        <v>42209</v>
      </c>
      <c r="F291" s="76" t="s">
        <v>304</v>
      </c>
      <c r="G291" s="189" t="s">
        <v>297</v>
      </c>
      <c r="H291" s="90" t="s">
        <v>129</v>
      </c>
      <c r="I291" s="74">
        <v>909100</v>
      </c>
      <c r="J291" s="75" t="s">
        <v>560</v>
      </c>
      <c r="K291" s="75" t="s">
        <v>9</v>
      </c>
      <c r="L291" s="102" t="str">
        <f>IF(AND('331-CT'!$E$7=TH!H291,OR(J291="331",K291="331")),"x","")</f>
        <v/>
      </c>
      <c r="M291" s="102" t="str">
        <f>IF(AND($B291&gt;='1111'!$N$10,$B291&lt;='1111'!$O$10,OR($J291=$M$7,$K291=$M$7)),"x","")</f>
        <v/>
      </c>
      <c r="N291" s="102" t="str">
        <f>IF(AND($J291=$M$7,$B291&lt;'1111'!$N$10),"x","")</f>
        <v/>
      </c>
      <c r="O291" s="102" t="str">
        <f>IF(AND($K291=$M$7,$B291&lt;'1111'!$N$10),"x","")</f>
        <v/>
      </c>
      <c r="P291" s="102" t="str">
        <f>IF(AND($B291&gt;='1121'!$N$9,$B291&lt;='1121'!$O$9,OR($J291=$P$7,$K291=$P$7)),"x","")</f>
        <v/>
      </c>
      <c r="Q291" s="102" t="str">
        <f>IF(AND($J291=$P$7,$B291&lt;'1121'!$N$9),"x","")</f>
        <v/>
      </c>
      <c r="R291" s="102" t="str">
        <f>IF(AND($K291=$P$7,$B291&lt;'1121'!$N$9),"x","")</f>
        <v/>
      </c>
      <c r="S291" s="102" t="str">
        <f>IF(AND($B291&gt;='1331'!$I$9,$B291&lt;='1331'!$J$9,OR($J291=$S$7,$K291=$S$7)),"x","")</f>
        <v/>
      </c>
      <c r="T291" s="102" t="str">
        <f>IF(AND($J291=$S$7,$B291&lt;'1331'!$I$9),"x","")</f>
        <v/>
      </c>
      <c r="U291" s="102" t="str">
        <f>IF(AND($K291=$S$7,$B291&lt;'1331'!$I$9),"x","")</f>
        <v/>
      </c>
      <c r="V291" s="102" t="str">
        <f>IF(AND('3411-CT'!$E$9=TH!H291,OR(TH!J291=TH!$V$7,K291=TH!$V$7)),"x","")</f>
        <v/>
      </c>
      <c r="W291" s="102" t="str">
        <f>IF(OR(TH!J291=TH!$W$7,K291=TH!$W$7),"x","")</f>
        <v/>
      </c>
      <c r="X291" s="102" t="str">
        <f t="shared" si="17"/>
        <v>3</v>
      </c>
    </row>
    <row r="292" spans="1:24">
      <c r="A292" s="182" t="str">
        <f>IF(B292&lt;&gt;"",IF(AND(B292&gt;=_TM1,B292&lt;=_TM2,OR(TH!J292="1111",TH!K292="1111")),TH!D292,""),"")</f>
        <v/>
      </c>
      <c r="B292" s="72">
        <f t="shared" si="16"/>
        <v>7</v>
      </c>
      <c r="C292" s="73">
        <v>42209</v>
      </c>
      <c r="D292" s="73" t="s">
        <v>50</v>
      </c>
      <c r="E292" s="73">
        <v>42209</v>
      </c>
      <c r="F292" s="76" t="s">
        <v>303</v>
      </c>
      <c r="G292" s="189" t="s">
        <v>297</v>
      </c>
      <c r="H292" s="90" t="s">
        <v>129</v>
      </c>
      <c r="I292" s="74">
        <v>16134768</v>
      </c>
      <c r="J292" s="75" t="s">
        <v>560</v>
      </c>
      <c r="K292" s="75" t="s">
        <v>9</v>
      </c>
      <c r="L292" s="102" t="str">
        <f>IF(AND('331-CT'!$E$7=TH!H292,OR(J292="331",K292="331")),"x","")</f>
        <v/>
      </c>
      <c r="M292" s="102" t="str">
        <f>IF(AND($B292&gt;='1111'!$N$10,$B292&lt;='1111'!$O$10,OR($J292=$M$7,$K292=$M$7)),"x","")</f>
        <v/>
      </c>
      <c r="N292" s="102" t="str">
        <f>IF(AND($J292=$M$7,$B292&lt;'1111'!$N$10),"x","")</f>
        <v/>
      </c>
      <c r="O292" s="102" t="str">
        <f>IF(AND($K292=$M$7,$B292&lt;'1111'!$N$10),"x","")</f>
        <v/>
      </c>
      <c r="P292" s="102" t="str">
        <f>IF(AND($B292&gt;='1121'!$N$9,$B292&lt;='1121'!$O$9,OR($J292=$P$7,$K292=$P$7)),"x","")</f>
        <v/>
      </c>
      <c r="Q292" s="102" t="str">
        <f>IF(AND($J292=$P$7,$B292&lt;'1121'!$N$9),"x","")</f>
        <v/>
      </c>
      <c r="R292" s="102" t="str">
        <f>IF(AND($K292=$P$7,$B292&lt;'1121'!$N$9),"x","")</f>
        <v/>
      </c>
      <c r="S292" s="102" t="str">
        <f>IF(AND($B292&gt;='1331'!$I$9,$B292&lt;='1331'!$J$9,OR($J292=$S$7,$K292=$S$7)),"x","")</f>
        <v/>
      </c>
      <c r="T292" s="102" t="str">
        <f>IF(AND($J292=$S$7,$B292&lt;'1331'!$I$9),"x","")</f>
        <v/>
      </c>
      <c r="U292" s="102" t="str">
        <f>IF(AND($K292=$S$7,$B292&lt;'1331'!$I$9),"x","")</f>
        <v/>
      </c>
      <c r="V292" s="102" t="str">
        <f>IF(AND('3411-CT'!$E$9=TH!H292,OR(TH!J292=TH!$V$7,K292=TH!$V$7)),"x","")</f>
        <v/>
      </c>
      <c r="W292" s="102" t="str">
        <f>IF(OR(TH!J292=TH!$W$7,K292=TH!$W$7),"x","")</f>
        <v/>
      </c>
      <c r="X292" s="102" t="str">
        <f t="shared" si="17"/>
        <v>3</v>
      </c>
    </row>
    <row r="293" spans="1:24">
      <c r="A293" s="182" t="str">
        <f>IF(B293&lt;&gt;"",IF(AND(B293&gt;=_TM1,B293&lt;=_TM2,OR(TH!J293="1111",TH!K293="1111")),TH!D293,""),"")</f>
        <v/>
      </c>
      <c r="B293" s="72">
        <f t="shared" si="16"/>
        <v>7</v>
      </c>
      <c r="C293" s="73">
        <v>42209</v>
      </c>
      <c r="D293" s="73" t="s">
        <v>50</v>
      </c>
      <c r="E293" s="73">
        <v>42209</v>
      </c>
      <c r="F293" s="76" t="s">
        <v>301</v>
      </c>
      <c r="G293" s="189" t="s">
        <v>297</v>
      </c>
      <c r="H293" s="90" t="s">
        <v>129</v>
      </c>
      <c r="I293" s="74">
        <v>19636320</v>
      </c>
      <c r="J293" s="75" t="s">
        <v>560</v>
      </c>
      <c r="K293" s="75" t="s">
        <v>9</v>
      </c>
      <c r="L293" s="102" t="str">
        <f>IF(AND('331-CT'!$E$7=TH!H293,OR(J293="331",K293="331")),"x","")</f>
        <v/>
      </c>
      <c r="M293" s="102" t="str">
        <f>IF(AND($B293&gt;='1111'!$N$10,$B293&lt;='1111'!$O$10,OR($J293=$M$7,$K293=$M$7)),"x","")</f>
        <v/>
      </c>
      <c r="N293" s="102" t="str">
        <f>IF(AND($J293=$M$7,$B293&lt;'1111'!$N$10),"x","")</f>
        <v/>
      </c>
      <c r="O293" s="102" t="str">
        <f>IF(AND($K293=$M$7,$B293&lt;'1111'!$N$10),"x","")</f>
        <v/>
      </c>
      <c r="P293" s="102" t="str">
        <f>IF(AND($B293&gt;='1121'!$N$9,$B293&lt;='1121'!$O$9,OR($J293=$P$7,$K293=$P$7)),"x","")</f>
        <v/>
      </c>
      <c r="Q293" s="102" t="str">
        <f>IF(AND($J293=$P$7,$B293&lt;'1121'!$N$9),"x","")</f>
        <v/>
      </c>
      <c r="R293" s="102" t="str">
        <f>IF(AND($K293=$P$7,$B293&lt;'1121'!$N$9),"x","")</f>
        <v/>
      </c>
      <c r="S293" s="102" t="str">
        <f>IF(AND($B293&gt;='1331'!$I$9,$B293&lt;='1331'!$J$9,OR($J293=$S$7,$K293=$S$7)),"x","")</f>
        <v/>
      </c>
      <c r="T293" s="102" t="str">
        <f>IF(AND($J293=$S$7,$B293&lt;'1331'!$I$9),"x","")</f>
        <v/>
      </c>
      <c r="U293" s="102" t="str">
        <f>IF(AND($K293=$S$7,$B293&lt;'1331'!$I$9),"x","")</f>
        <v/>
      </c>
      <c r="V293" s="102" t="str">
        <f>IF(AND('3411-CT'!$E$9=TH!H293,OR(TH!J293=TH!$V$7,K293=TH!$V$7)),"x","")</f>
        <v/>
      </c>
      <c r="W293" s="102" t="str">
        <f>IF(OR(TH!J293=TH!$W$7,K293=TH!$W$7),"x","")</f>
        <v/>
      </c>
      <c r="X293" s="102" t="str">
        <f t="shared" si="17"/>
        <v>3</v>
      </c>
    </row>
    <row r="294" spans="1:24">
      <c r="A294" s="182" t="str">
        <f>IF(B294&lt;&gt;"",IF(AND(B294&gt;=_TM1,B294&lt;=_TM2,OR(TH!J294="1111",TH!K294="1111")),TH!D294,""),"")</f>
        <v/>
      </c>
      <c r="B294" s="72">
        <f t="shared" si="16"/>
        <v>7</v>
      </c>
      <c r="C294" s="73">
        <v>42209</v>
      </c>
      <c r="D294" s="73" t="s">
        <v>50</v>
      </c>
      <c r="E294" s="73">
        <v>42209</v>
      </c>
      <c r="F294" s="76" t="s">
        <v>305</v>
      </c>
      <c r="G294" s="189" t="s">
        <v>297</v>
      </c>
      <c r="H294" s="90" t="s">
        <v>129</v>
      </c>
      <c r="I294" s="74">
        <v>9028694</v>
      </c>
      <c r="J294" s="75" t="s">
        <v>10</v>
      </c>
      <c r="K294" s="75" t="s">
        <v>9</v>
      </c>
      <c r="L294" s="102" t="str">
        <f>IF(AND('331-CT'!$E$7=TH!H294,OR(J294="331",K294="331")),"x","")</f>
        <v/>
      </c>
      <c r="M294" s="102" t="str">
        <f>IF(AND($B294&gt;='1111'!$N$10,$B294&lt;='1111'!$O$10,OR($J294=$M$7,$K294=$M$7)),"x","")</f>
        <v/>
      </c>
      <c r="N294" s="102" t="str">
        <f>IF(AND($J294=$M$7,$B294&lt;'1111'!$N$10),"x","")</f>
        <v/>
      </c>
      <c r="O294" s="102" t="str">
        <f>IF(AND($K294=$M$7,$B294&lt;'1111'!$N$10),"x","")</f>
        <v/>
      </c>
      <c r="P294" s="102" t="str">
        <f>IF(AND($B294&gt;='1121'!$N$9,$B294&lt;='1121'!$O$9,OR($J294=$P$7,$K294=$P$7)),"x","")</f>
        <v/>
      </c>
      <c r="Q294" s="102" t="str">
        <f>IF(AND($J294=$P$7,$B294&lt;'1121'!$N$9),"x","")</f>
        <v/>
      </c>
      <c r="R294" s="102" t="str">
        <f>IF(AND($K294=$P$7,$B294&lt;'1121'!$N$9),"x","")</f>
        <v/>
      </c>
      <c r="S294" s="102" t="str">
        <f>IF(AND($B294&gt;='1331'!$I$9,$B294&lt;='1331'!$J$9,OR($J294=$S$7,$K294=$S$7)),"x","")</f>
        <v/>
      </c>
      <c r="T294" s="102" t="str">
        <f>IF(AND($J294=$S$7,$B294&lt;'1331'!$I$9),"x","")</f>
        <v>x</v>
      </c>
      <c r="U294" s="102" t="str">
        <f>IF(AND($K294=$S$7,$B294&lt;'1331'!$I$9),"x","")</f>
        <v/>
      </c>
      <c r="V294" s="102" t="str">
        <f>IF(AND('3411-CT'!$E$9=TH!H294,OR(TH!J294=TH!$V$7,K294=TH!$V$7)),"x","")</f>
        <v/>
      </c>
      <c r="W294" s="102" t="str">
        <f>IF(OR(TH!J294=TH!$W$7,K294=TH!$W$7),"x","")</f>
        <v/>
      </c>
      <c r="X294" s="102" t="str">
        <f t="shared" si="17"/>
        <v>3</v>
      </c>
    </row>
    <row r="295" spans="1:24">
      <c r="A295" s="182" t="str">
        <f>IF(B295&lt;&gt;"",IF(AND(B295&gt;=_TM1,B295&lt;=_TM2,OR(TH!J295="1111",TH!K295="1111")),TH!D295,""),"")</f>
        <v/>
      </c>
      <c r="B295" s="72">
        <f t="shared" si="16"/>
        <v>7</v>
      </c>
      <c r="C295" s="73">
        <f>E295</f>
        <v>42209</v>
      </c>
      <c r="D295" s="73" t="s">
        <v>12</v>
      </c>
      <c r="E295" s="73">
        <v>42209</v>
      </c>
      <c r="F295" s="76" t="s">
        <v>67</v>
      </c>
      <c r="G295" s="189"/>
      <c r="H295" s="90"/>
      <c r="I295" s="74">
        <f>127154+14017</f>
        <v>141171</v>
      </c>
      <c r="J295" s="75" t="s">
        <v>35</v>
      </c>
      <c r="K295" s="75" t="s">
        <v>68</v>
      </c>
      <c r="L295" s="102" t="str">
        <f>IF(AND('331-CT'!$E$7=TH!H295,OR(J295="331",K295="331")),"x","")</f>
        <v/>
      </c>
      <c r="M295" s="102" t="str">
        <f>IF(AND($B295&gt;='1111'!$N$10,$B295&lt;='1111'!$O$10,OR($J295=$M$7,$K295=$M$7)),"x","")</f>
        <v/>
      </c>
      <c r="N295" s="102" t="str">
        <f>IF(AND($J295=$M$7,$B295&lt;'1111'!$N$10),"x","")</f>
        <v/>
      </c>
      <c r="O295" s="102" t="str">
        <f>IF(AND($K295=$M$7,$B295&lt;'1111'!$N$10),"x","")</f>
        <v/>
      </c>
      <c r="P295" s="102" t="str">
        <f>IF(AND($B295&gt;='1121'!$N$9,$B295&lt;='1121'!$O$9,OR($J295=$P$7,$K295=$P$7)),"x","")</f>
        <v/>
      </c>
      <c r="Q295" s="102" t="str">
        <f>IF(AND($J295=$P$7,$B295&lt;'1121'!$N$9),"x","")</f>
        <v>x</v>
      </c>
      <c r="R295" s="102" t="str">
        <f>IF(AND($K295=$P$7,$B295&lt;'1121'!$N$9),"x","")</f>
        <v/>
      </c>
      <c r="S295" s="102" t="str">
        <f>IF(AND($B295&gt;='1331'!$I$9,$B295&lt;='1331'!$J$9,OR($J295=$S$7,$K295=$S$7)),"x","")</f>
        <v/>
      </c>
      <c r="T295" s="102" t="str">
        <f>IF(AND($J295=$S$7,$B295&lt;'1331'!$I$9),"x","")</f>
        <v/>
      </c>
      <c r="U295" s="102" t="str">
        <f>IF(AND($K295=$S$7,$B295&lt;'1331'!$I$9),"x","")</f>
        <v/>
      </c>
      <c r="V295" s="102" t="str">
        <f>IF(AND('3411-CT'!$E$9=TH!H295,OR(TH!J295=TH!$V$7,K295=TH!$V$7)),"x","")</f>
        <v/>
      </c>
      <c r="W295" s="102" t="str">
        <f>IF(OR(TH!J295=TH!$W$7,K295=TH!$W$7),"x","")</f>
        <v/>
      </c>
      <c r="X295" s="102" t="str">
        <f t="shared" si="17"/>
        <v>3</v>
      </c>
    </row>
    <row r="296" spans="1:24">
      <c r="A296" s="182" t="str">
        <f>IF(B296&lt;&gt;"",IF(AND(B296&gt;=_TM1,B296&lt;=_TM2,OR(TH!J296="1111",TH!K296="1111")),TH!D296,""),"")</f>
        <v/>
      </c>
      <c r="B296" s="72">
        <f t="shared" si="16"/>
        <v>7</v>
      </c>
      <c r="C296" s="73">
        <f>E296</f>
        <v>42209</v>
      </c>
      <c r="D296" s="73" t="s">
        <v>8</v>
      </c>
      <c r="E296" s="73">
        <v>42209</v>
      </c>
      <c r="F296" s="76" t="s">
        <v>238</v>
      </c>
      <c r="G296" s="189"/>
      <c r="H296" s="9" t="s">
        <v>56</v>
      </c>
      <c r="I296" s="74">
        <v>300000000</v>
      </c>
      <c r="J296" s="75" t="s">
        <v>9</v>
      </c>
      <c r="K296" s="75" t="s">
        <v>35</v>
      </c>
      <c r="L296" s="102" t="str">
        <f>IF(AND('331-CT'!$E$7=TH!H296,OR(J296="331",K296="331")),"x","")</f>
        <v/>
      </c>
      <c r="M296" s="102" t="str">
        <f>IF(AND($B296&gt;='1111'!$N$10,$B296&lt;='1111'!$O$10,OR($J296=$M$7,$K296=$M$7)),"x","")</f>
        <v/>
      </c>
      <c r="N296" s="102" t="str">
        <f>IF(AND($J296=$M$7,$B296&lt;'1111'!$N$10),"x","")</f>
        <v/>
      </c>
      <c r="O296" s="102" t="str">
        <f>IF(AND($K296=$M$7,$B296&lt;'1111'!$N$10),"x","")</f>
        <v/>
      </c>
      <c r="P296" s="102" t="str">
        <f>IF(AND($B296&gt;='1121'!$N$9,$B296&lt;='1121'!$O$9,OR($J296=$P$7,$K296=$P$7)),"x","")</f>
        <v/>
      </c>
      <c r="Q296" s="102" t="str">
        <f>IF(AND($J296=$P$7,$B296&lt;'1121'!$N$9),"x","")</f>
        <v/>
      </c>
      <c r="R296" s="102" t="str">
        <f>IF(AND($K296=$P$7,$B296&lt;'1121'!$N$9),"x","")</f>
        <v>x</v>
      </c>
      <c r="S296" s="102" t="str">
        <f>IF(AND($B296&gt;='1331'!$I$9,$B296&lt;='1331'!$J$9,OR($J296=$S$7,$K296=$S$7)),"x","")</f>
        <v/>
      </c>
      <c r="T296" s="102" t="str">
        <f>IF(AND($J296=$S$7,$B296&lt;'1331'!$I$9),"x","")</f>
        <v/>
      </c>
      <c r="U296" s="102" t="str">
        <f>IF(AND($K296=$S$7,$B296&lt;'1331'!$I$9),"x","")</f>
        <v/>
      </c>
      <c r="V296" s="102" t="str">
        <f>IF(AND('3411-CT'!$E$9=TH!H296,OR(TH!J296=TH!$V$7,K296=TH!$V$7)),"x","")</f>
        <v/>
      </c>
      <c r="W296" s="102" t="str">
        <f>IF(OR(TH!J296=TH!$W$7,K296=TH!$W$7),"x","")</f>
        <v/>
      </c>
      <c r="X296" s="102" t="str">
        <f t="shared" si="17"/>
        <v>3</v>
      </c>
    </row>
    <row r="297" spans="1:24">
      <c r="A297" s="182" t="str">
        <f>IF(B297&lt;&gt;"",IF(AND(B297&gt;=_TM1,B297&lt;=_TM2,OR(TH!J297="1111",TH!K297="1111")),TH!D297,""),"")</f>
        <v/>
      </c>
      <c r="B297" s="72">
        <f t="shared" si="16"/>
        <v>7</v>
      </c>
      <c r="C297" s="73">
        <f>E297</f>
        <v>42209</v>
      </c>
      <c r="D297" s="73" t="s">
        <v>8</v>
      </c>
      <c r="E297" s="73">
        <v>42209</v>
      </c>
      <c r="F297" s="76" t="s">
        <v>22</v>
      </c>
      <c r="G297" s="189"/>
      <c r="H297" s="90"/>
      <c r="I297" s="74">
        <v>150000</v>
      </c>
      <c r="J297" s="75" t="s">
        <v>181</v>
      </c>
      <c r="K297" s="75" t="s">
        <v>35</v>
      </c>
      <c r="L297" s="102" t="str">
        <f>IF(AND('331-CT'!$E$7=TH!H297,OR(J297="331",K297="331")),"x","")</f>
        <v/>
      </c>
      <c r="M297" s="102" t="str">
        <f>IF(AND($B297&gt;='1111'!$N$10,$B297&lt;='1111'!$O$10,OR($J297=$M$7,$K297=$M$7)),"x","")</f>
        <v/>
      </c>
      <c r="N297" s="102" t="str">
        <f>IF(AND($J297=$M$7,$B297&lt;'1111'!$N$10),"x","")</f>
        <v/>
      </c>
      <c r="O297" s="102" t="str">
        <f>IF(AND($K297=$M$7,$B297&lt;'1111'!$N$10),"x","")</f>
        <v/>
      </c>
      <c r="P297" s="102" t="str">
        <f>IF(AND($B297&gt;='1121'!$N$9,$B297&lt;='1121'!$O$9,OR($J297=$P$7,$K297=$P$7)),"x","")</f>
        <v/>
      </c>
      <c r="Q297" s="102" t="str">
        <f>IF(AND($J297=$P$7,$B297&lt;'1121'!$N$9),"x","")</f>
        <v/>
      </c>
      <c r="R297" s="102" t="str">
        <f>IF(AND($K297=$P$7,$B297&lt;'1121'!$N$9),"x","")</f>
        <v>x</v>
      </c>
      <c r="S297" s="102" t="str">
        <f>IF(AND($B297&gt;='1331'!$I$9,$B297&lt;='1331'!$J$9,OR($J297=$S$7,$K297=$S$7)),"x","")</f>
        <v/>
      </c>
      <c r="T297" s="102" t="str">
        <f>IF(AND($J297=$S$7,$B297&lt;'1331'!$I$9),"x","")</f>
        <v/>
      </c>
      <c r="U297" s="102" t="str">
        <f>IF(AND($K297=$S$7,$B297&lt;'1331'!$I$9),"x","")</f>
        <v/>
      </c>
      <c r="V297" s="102" t="str">
        <f>IF(AND('3411-CT'!$E$9=TH!H297,OR(TH!J297=TH!$V$7,K297=TH!$V$7)),"x","")</f>
        <v/>
      </c>
      <c r="W297" s="102" t="str">
        <f>IF(OR(TH!J297=TH!$W$7,K297=TH!$W$7),"x","")</f>
        <v/>
      </c>
      <c r="X297" s="102" t="str">
        <f t="shared" si="17"/>
        <v>3</v>
      </c>
    </row>
    <row r="298" spans="1:24">
      <c r="A298" s="182" t="str">
        <f>IF(B298&lt;&gt;"",IF(AND(B298&gt;=_TM1,B298&lt;=_TM2,OR(TH!J298="1111",TH!K298="1111")),TH!D298,""),"")</f>
        <v/>
      </c>
      <c r="B298" s="72">
        <f t="shared" si="16"/>
        <v>7</v>
      </c>
      <c r="C298" s="73">
        <f>E298</f>
        <v>42209</v>
      </c>
      <c r="D298" s="73" t="s">
        <v>8</v>
      </c>
      <c r="E298" s="73">
        <v>42209</v>
      </c>
      <c r="F298" s="76" t="s">
        <v>23</v>
      </c>
      <c r="G298" s="189"/>
      <c r="H298" s="90"/>
      <c r="I298" s="74">
        <v>15000</v>
      </c>
      <c r="J298" s="75" t="s">
        <v>10</v>
      </c>
      <c r="K298" s="75" t="s">
        <v>35</v>
      </c>
      <c r="L298" s="102" t="str">
        <f>IF(AND('331-CT'!$E$7=TH!H298,OR(J298="331",K298="331")),"x","")</f>
        <v/>
      </c>
      <c r="M298" s="102" t="str">
        <f>IF(AND($B298&gt;='1111'!$N$10,$B298&lt;='1111'!$O$10,OR($J298=$M$7,$K298=$M$7)),"x","")</f>
        <v/>
      </c>
      <c r="N298" s="102" t="str">
        <f>IF(AND($J298=$M$7,$B298&lt;'1111'!$N$10),"x","")</f>
        <v/>
      </c>
      <c r="O298" s="102" t="str">
        <f>IF(AND($K298=$M$7,$B298&lt;'1111'!$N$10),"x","")</f>
        <v/>
      </c>
      <c r="P298" s="102" t="str">
        <f>IF(AND($B298&gt;='1121'!$N$9,$B298&lt;='1121'!$O$9,OR($J298=$P$7,$K298=$P$7)),"x","")</f>
        <v/>
      </c>
      <c r="Q298" s="102" t="str">
        <f>IF(AND($J298=$P$7,$B298&lt;'1121'!$N$9),"x","")</f>
        <v/>
      </c>
      <c r="R298" s="102" t="str">
        <f>IF(AND($K298=$P$7,$B298&lt;'1121'!$N$9),"x","")</f>
        <v>x</v>
      </c>
      <c r="S298" s="102" t="str">
        <f>IF(AND($B298&gt;='1331'!$I$9,$B298&lt;='1331'!$J$9,OR($J298=$S$7,$K298=$S$7)),"x","")</f>
        <v/>
      </c>
      <c r="T298" s="102" t="str">
        <f>IF(AND($J298=$S$7,$B298&lt;'1331'!$I$9),"x","")</f>
        <v>x</v>
      </c>
      <c r="U298" s="102" t="str">
        <f>IF(AND($K298=$S$7,$B298&lt;'1331'!$I$9),"x","")</f>
        <v/>
      </c>
      <c r="V298" s="102" t="str">
        <f>IF(AND('3411-CT'!$E$9=TH!H298,OR(TH!J298=TH!$V$7,K298=TH!$V$7)),"x","")</f>
        <v/>
      </c>
      <c r="W298" s="102" t="str">
        <f>IF(OR(TH!J298=TH!$W$7,K298=TH!$W$7),"x","")</f>
        <v/>
      </c>
      <c r="X298" s="102" t="str">
        <f t="shared" si="17"/>
        <v>3</v>
      </c>
    </row>
    <row r="299" spans="1:24">
      <c r="A299" s="182" t="str">
        <f>IF(B299&lt;&gt;"",IF(AND(B299&gt;=_TM1,B299&lt;=_TM2,OR(TH!J299="1111",TH!K299="1111")),TH!D299,""),"")</f>
        <v/>
      </c>
      <c r="B299" s="72">
        <f t="shared" si="16"/>
        <v>7</v>
      </c>
      <c r="C299" s="73">
        <v>42210</v>
      </c>
      <c r="D299" s="73" t="s">
        <v>50</v>
      </c>
      <c r="E299" s="73">
        <v>42210</v>
      </c>
      <c r="F299" s="76" t="s">
        <v>80</v>
      </c>
      <c r="G299" s="189" t="s">
        <v>306</v>
      </c>
      <c r="H299" s="90" t="s">
        <v>129</v>
      </c>
      <c r="I299" s="74">
        <v>420229000</v>
      </c>
      <c r="J299" s="75" t="s">
        <v>560</v>
      </c>
      <c r="K299" s="75" t="s">
        <v>9</v>
      </c>
      <c r="L299" s="102" t="str">
        <f>IF(AND('331-CT'!$E$7=TH!H299,OR(J299="331",K299="331")),"x","")</f>
        <v/>
      </c>
      <c r="M299" s="102" t="str">
        <f>IF(AND($B299&gt;='1111'!$N$10,$B299&lt;='1111'!$O$10,OR($J299=$M$7,$K299=$M$7)),"x","")</f>
        <v/>
      </c>
      <c r="N299" s="102" t="str">
        <f>IF(AND($J299=$M$7,$B299&lt;'1111'!$N$10),"x","")</f>
        <v/>
      </c>
      <c r="O299" s="102" t="str">
        <f>IF(AND($K299=$M$7,$B299&lt;'1111'!$N$10),"x","")</f>
        <v/>
      </c>
      <c r="P299" s="102" t="str">
        <f>IF(AND($B299&gt;='1121'!$N$9,$B299&lt;='1121'!$O$9,OR($J299=$P$7,$K299=$P$7)),"x","")</f>
        <v/>
      </c>
      <c r="Q299" s="102" t="str">
        <f>IF(AND($J299=$P$7,$B299&lt;'1121'!$N$9),"x","")</f>
        <v/>
      </c>
      <c r="R299" s="102" t="str">
        <f>IF(AND($K299=$P$7,$B299&lt;'1121'!$N$9),"x","")</f>
        <v/>
      </c>
      <c r="S299" s="102" t="str">
        <f>IF(AND($B299&gt;='1331'!$I$9,$B299&lt;='1331'!$J$9,OR($J299=$S$7,$K299=$S$7)),"x","")</f>
        <v/>
      </c>
      <c r="T299" s="102" t="str">
        <f>IF(AND($J299=$S$7,$B299&lt;'1331'!$I$9),"x","")</f>
        <v/>
      </c>
      <c r="U299" s="102" t="str">
        <f>IF(AND($K299=$S$7,$B299&lt;'1331'!$I$9),"x","")</f>
        <v/>
      </c>
      <c r="V299" s="102" t="str">
        <f>IF(AND('3411-CT'!$E$9=TH!H299,OR(TH!J299=TH!$V$7,K299=TH!$V$7)),"x","")</f>
        <v/>
      </c>
      <c r="W299" s="102" t="str">
        <f>IF(OR(TH!J299=TH!$W$7,K299=TH!$W$7),"x","")</f>
        <v/>
      </c>
      <c r="X299" s="102" t="str">
        <f t="shared" si="17"/>
        <v>3</v>
      </c>
    </row>
    <row r="300" spans="1:24">
      <c r="A300" s="182" t="str">
        <f>IF(B300&lt;&gt;"",IF(AND(B300&gt;=_TM1,B300&lt;=_TM2,OR(TH!J300="1111",TH!K300="1111")),TH!D300,""),"")</f>
        <v/>
      </c>
      <c r="B300" s="72">
        <f t="shared" si="16"/>
        <v>7</v>
      </c>
      <c r="C300" s="73">
        <v>42210</v>
      </c>
      <c r="D300" s="73" t="s">
        <v>50</v>
      </c>
      <c r="E300" s="73">
        <v>42210</v>
      </c>
      <c r="F300" s="76" t="s">
        <v>307</v>
      </c>
      <c r="G300" s="189" t="s">
        <v>306</v>
      </c>
      <c r="H300" s="90" t="s">
        <v>129</v>
      </c>
      <c r="I300" s="74">
        <v>3027273</v>
      </c>
      <c r="J300" s="75" t="s">
        <v>560</v>
      </c>
      <c r="K300" s="75" t="s">
        <v>9</v>
      </c>
      <c r="L300" s="102" t="str">
        <f>IF(AND('331-CT'!$E$7=TH!H300,OR(J300="331",K300="331")),"x","")</f>
        <v/>
      </c>
      <c r="M300" s="102" t="str">
        <f>IF(AND($B300&gt;='1111'!$N$10,$B300&lt;='1111'!$O$10,OR($J300=$M$7,$K300=$M$7)),"x","")</f>
        <v/>
      </c>
      <c r="N300" s="102" t="str">
        <f>IF(AND($J300=$M$7,$B300&lt;'1111'!$N$10),"x","")</f>
        <v/>
      </c>
      <c r="O300" s="102" t="str">
        <f>IF(AND($K300=$M$7,$B300&lt;'1111'!$N$10),"x","")</f>
        <v/>
      </c>
      <c r="P300" s="102" t="str">
        <f>IF(AND($B300&gt;='1121'!$N$9,$B300&lt;='1121'!$O$9,OR($J300=$P$7,$K300=$P$7)),"x","")</f>
        <v/>
      </c>
      <c r="Q300" s="102" t="str">
        <f>IF(AND($J300=$P$7,$B300&lt;'1121'!$N$9),"x","")</f>
        <v/>
      </c>
      <c r="R300" s="102" t="str">
        <f>IF(AND($K300=$P$7,$B300&lt;'1121'!$N$9),"x","")</f>
        <v/>
      </c>
      <c r="S300" s="102" t="str">
        <f>IF(AND($B300&gt;='1331'!$I$9,$B300&lt;='1331'!$J$9,OR($J300=$S$7,$K300=$S$7)),"x","")</f>
        <v/>
      </c>
      <c r="T300" s="102" t="str">
        <f>IF(AND($J300=$S$7,$B300&lt;'1331'!$I$9),"x","")</f>
        <v/>
      </c>
      <c r="U300" s="102" t="str">
        <f>IF(AND($K300=$S$7,$B300&lt;'1331'!$I$9),"x","")</f>
        <v/>
      </c>
      <c r="V300" s="102" t="str">
        <f>IF(AND('3411-CT'!$E$9=TH!H300,OR(TH!J300=TH!$V$7,K300=TH!$V$7)),"x","")</f>
        <v/>
      </c>
      <c r="W300" s="102" t="str">
        <f>IF(OR(TH!J300=TH!$W$7,K300=TH!$W$7),"x","")</f>
        <v/>
      </c>
      <c r="X300" s="102" t="str">
        <f t="shared" si="17"/>
        <v>3</v>
      </c>
    </row>
    <row r="301" spans="1:24">
      <c r="A301" s="182" t="str">
        <f>IF(B301&lt;&gt;"",IF(AND(B301&gt;=_TM1,B301&lt;=_TM2,OR(TH!J301="1111",TH!K301="1111")),TH!D301,""),"")</f>
        <v/>
      </c>
      <c r="B301" s="72">
        <f t="shared" si="16"/>
        <v>7</v>
      </c>
      <c r="C301" s="73">
        <v>42210</v>
      </c>
      <c r="D301" s="73" t="s">
        <v>50</v>
      </c>
      <c r="E301" s="73">
        <v>42210</v>
      </c>
      <c r="F301" s="76" t="s">
        <v>298</v>
      </c>
      <c r="G301" s="189" t="s">
        <v>306</v>
      </c>
      <c r="H301" s="90" t="s">
        <v>129</v>
      </c>
      <c r="I301" s="74">
        <v>4645454</v>
      </c>
      <c r="J301" s="75" t="s">
        <v>560</v>
      </c>
      <c r="K301" s="75" t="s">
        <v>9</v>
      </c>
      <c r="L301" s="102" t="str">
        <f>IF(AND('331-CT'!$E$7=TH!H301,OR(J301="331",K301="331")),"x","")</f>
        <v/>
      </c>
      <c r="M301" s="102" t="str">
        <f>IF(AND($B301&gt;='1111'!$N$10,$B301&lt;='1111'!$O$10,OR($J301=$M$7,$K301=$M$7)),"x","")</f>
        <v/>
      </c>
      <c r="N301" s="102" t="str">
        <f>IF(AND($J301=$M$7,$B301&lt;'1111'!$N$10),"x","")</f>
        <v/>
      </c>
      <c r="O301" s="102" t="str">
        <f>IF(AND($K301=$M$7,$B301&lt;'1111'!$N$10),"x","")</f>
        <v/>
      </c>
      <c r="P301" s="102" t="str">
        <f>IF(AND($B301&gt;='1121'!$N$9,$B301&lt;='1121'!$O$9,OR($J301=$P$7,$K301=$P$7)),"x","")</f>
        <v/>
      </c>
      <c r="Q301" s="102" t="str">
        <f>IF(AND($J301=$P$7,$B301&lt;'1121'!$N$9),"x","")</f>
        <v/>
      </c>
      <c r="R301" s="102" t="str">
        <f>IF(AND($K301=$P$7,$B301&lt;'1121'!$N$9),"x","")</f>
        <v/>
      </c>
      <c r="S301" s="102" t="str">
        <f>IF(AND($B301&gt;='1331'!$I$9,$B301&lt;='1331'!$J$9,OR($J301=$S$7,$K301=$S$7)),"x","")</f>
        <v/>
      </c>
      <c r="T301" s="102" t="str">
        <f>IF(AND($J301=$S$7,$B301&lt;'1331'!$I$9),"x","")</f>
        <v/>
      </c>
      <c r="U301" s="102" t="str">
        <f>IF(AND($K301=$S$7,$B301&lt;'1331'!$I$9),"x","")</f>
        <v/>
      </c>
      <c r="V301" s="102" t="str">
        <f>IF(AND('3411-CT'!$E$9=TH!H301,OR(TH!J301=TH!$V$7,K301=TH!$V$7)),"x","")</f>
        <v/>
      </c>
      <c r="W301" s="102" t="str">
        <f>IF(OR(TH!J301=TH!$W$7,K301=TH!$W$7),"x","")</f>
        <v/>
      </c>
      <c r="X301" s="102" t="str">
        <f t="shared" si="17"/>
        <v>3</v>
      </c>
    </row>
    <row r="302" spans="1:24">
      <c r="A302" s="182" t="str">
        <f>IF(B302&lt;&gt;"",IF(AND(B302&gt;=_TM1,B302&lt;=_TM2,OR(TH!J302="1111",TH!K302="1111")),TH!D302,""),"")</f>
        <v/>
      </c>
      <c r="B302" s="72">
        <f t="shared" si="16"/>
        <v>7</v>
      </c>
      <c r="C302" s="73">
        <v>42210</v>
      </c>
      <c r="D302" s="73" t="s">
        <v>50</v>
      </c>
      <c r="E302" s="73">
        <v>42210</v>
      </c>
      <c r="F302" s="76" t="s">
        <v>308</v>
      </c>
      <c r="G302" s="189" t="s">
        <v>306</v>
      </c>
      <c r="H302" s="90" t="s">
        <v>129</v>
      </c>
      <c r="I302" s="74">
        <v>3909130</v>
      </c>
      <c r="J302" s="75" t="s">
        <v>560</v>
      </c>
      <c r="K302" s="75" t="s">
        <v>9</v>
      </c>
      <c r="L302" s="102" t="str">
        <f>IF(AND('331-CT'!$E$7=TH!H302,OR(J302="331",K302="331")),"x","")</f>
        <v/>
      </c>
      <c r="M302" s="102" t="str">
        <f>IF(AND($B302&gt;='1111'!$N$10,$B302&lt;='1111'!$O$10,OR($J302=$M$7,$K302=$M$7)),"x","")</f>
        <v/>
      </c>
      <c r="N302" s="102" t="str">
        <f>IF(AND($J302=$M$7,$B302&lt;'1111'!$N$10),"x","")</f>
        <v/>
      </c>
      <c r="O302" s="102" t="str">
        <f>IF(AND($K302=$M$7,$B302&lt;'1111'!$N$10),"x","")</f>
        <v/>
      </c>
      <c r="P302" s="102" t="str">
        <f>IF(AND($B302&gt;='1121'!$N$9,$B302&lt;='1121'!$O$9,OR($J302=$P$7,$K302=$P$7)),"x","")</f>
        <v/>
      </c>
      <c r="Q302" s="102" t="str">
        <f>IF(AND($J302=$P$7,$B302&lt;'1121'!$N$9),"x","")</f>
        <v/>
      </c>
      <c r="R302" s="102" t="str">
        <f>IF(AND($K302=$P$7,$B302&lt;'1121'!$N$9),"x","")</f>
        <v/>
      </c>
      <c r="S302" s="102" t="str">
        <f>IF(AND($B302&gt;='1331'!$I$9,$B302&lt;='1331'!$J$9,OR($J302=$S$7,$K302=$S$7)),"x","")</f>
        <v/>
      </c>
      <c r="T302" s="102" t="str">
        <f>IF(AND($J302=$S$7,$B302&lt;'1331'!$I$9),"x","")</f>
        <v/>
      </c>
      <c r="U302" s="102" t="str">
        <f>IF(AND($K302=$S$7,$B302&lt;'1331'!$I$9),"x","")</f>
        <v/>
      </c>
      <c r="V302" s="102" t="str">
        <f>IF(AND('3411-CT'!$E$9=TH!H302,OR(TH!J302=TH!$V$7,K302=TH!$V$7)),"x","")</f>
        <v/>
      </c>
      <c r="W302" s="102" t="str">
        <f>IF(OR(TH!J302=TH!$W$7,K302=TH!$W$7),"x","")</f>
        <v/>
      </c>
      <c r="X302" s="102" t="str">
        <f t="shared" si="17"/>
        <v>3</v>
      </c>
    </row>
    <row r="303" spans="1:24">
      <c r="A303" s="182" t="str">
        <f>IF(B303&lt;&gt;"",IF(AND(B303&gt;=_TM1,B303&lt;=_TM2,OR(TH!J303="1111",TH!K303="1111")),TH!D303,""),"")</f>
        <v/>
      </c>
      <c r="B303" s="72">
        <f t="shared" si="16"/>
        <v>7</v>
      </c>
      <c r="C303" s="73">
        <v>42210</v>
      </c>
      <c r="D303" s="73" t="s">
        <v>50</v>
      </c>
      <c r="E303" s="73">
        <v>42210</v>
      </c>
      <c r="F303" s="76" t="s">
        <v>302</v>
      </c>
      <c r="G303" s="189" t="s">
        <v>306</v>
      </c>
      <c r="H303" s="90" t="s">
        <v>129</v>
      </c>
      <c r="I303" s="74">
        <v>2272750</v>
      </c>
      <c r="J303" s="75" t="s">
        <v>560</v>
      </c>
      <c r="K303" s="75" t="s">
        <v>9</v>
      </c>
      <c r="L303" s="102" t="str">
        <f>IF(AND('331-CT'!$E$7=TH!H303,OR(J303="331",K303="331")),"x","")</f>
        <v/>
      </c>
      <c r="M303" s="102" t="str">
        <f>IF(AND($B303&gt;='1111'!$N$10,$B303&lt;='1111'!$O$10,OR($J303=$M$7,$K303=$M$7)),"x","")</f>
        <v/>
      </c>
      <c r="N303" s="102" t="str">
        <f>IF(AND($J303=$M$7,$B303&lt;'1111'!$N$10),"x","")</f>
        <v/>
      </c>
      <c r="O303" s="102" t="str">
        <f>IF(AND($K303=$M$7,$B303&lt;'1111'!$N$10),"x","")</f>
        <v/>
      </c>
      <c r="P303" s="102" t="str">
        <f>IF(AND($B303&gt;='1121'!$N$9,$B303&lt;='1121'!$O$9,OR($J303=$P$7,$K303=$P$7)),"x","")</f>
        <v/>
      </c>
      <c r="Q303" s="102" t="str">
        <f>IF(AND($J303=$P$7,$B303&lt;'1121'!$N$9),"x","")</f>
        <v/>
      </c>
      <c r="R303" s="102" t="str">
        <f>IF(AND($K303=$P$7,$B303&lt;'1121'!$N$9),"x","")</f>
        <v/>
      </c>
      <c r="S303" s="102" t="str">
        <f>IF(AND($B303&gt;='1331'!$I$9,$B303&lt;='1331'!$J$9,OR($J303=$S$7,$K303=$S$7)),"x","")</f>
        <v/>
      </c>
      <c r="T303" s="102" t="str">
        <f>IF(AND($J303=$S$7,$B303&lt;'1331'!$I$9),"x","")</f>
        <v/>
      </c>
      <c r="U303" s="102" t="str">
        <f>IF(AND($K303=$S$7,$B303&lt;'1331'!$I$9),"x","")</f>
        <v/>
      </c>
      <c r="V303" s="102" t="str">
        <f>IF(AND('3411-CT'!$E$9=TH!H303,OR(TH!J303=TH!$V$7,K303=TH!$V$7)),"x","")</f>
        <v/>
      </c>
      <c r="W303" s="102" t="str">
        <f>IF(OR(TH!J303=TH!$W$7,K303=TH!$W$7),"x","")</f>
        <v/>
      </c>
      <c r="X303" s="102" t="str">
        <f t="shared" si="17"/>
        <v>3</v>
      </c>
    </row>
    <row r="304" spans="1:24">
      <c r="A304" s="182" t="str">
        <f>IF(B304&lt;&gt;"",IF(AND(B304&gt;=_TM1,B304&lt;=_TM2,OR(TH!J304="1111",TH!K304="1111")),TH!D304,""),"")</f>
        <v/>
      </c>
      <c r="B304" s="72">
        <f t="shared" si="16"/>
        <v>7</v>
      </c>
      <c r="C304" s="73">
        <v>42210</v>
      </c>
      <c r="D304" s="73" t="s">
        <v>50</v>
      </c>
      <c r="E304" s="73">
        <v>42210</v>
      </c>
      <c r="F304" s="76" t="s">
        <v>304</v>
      </c>
      <c r="G304" s="189" t="s">
        <v>306</v>
      </c>
      <c r="H304" s="90" t="s">
        <v>129</v>
      </c>
      <c r="I304" s="74">
        <v>181820</v>
      </c>
      <c r="J304" s="75" t="s">
        <v>560</v>
      </c>
      <c r="K304" s="75" t="s">
        <v>9</v>
      </c>
      <c r="L304" s="102" t="str">
        <f>IF(AND('331-CT'!$E$7=TH!H304,OR(J304="331",K304="331")),"x","")</f>
        <v/>
      </c>
      <c r="M304" s="102" t="str">
        <f>IF(AND($B304&gt;='1111'!$N$10,$B304&lt;='1111'!$O$10,OR($J304=$M$7,$K304=$M$7)),"x","")</f>
        <v/>
      </c>
      <c r="N304" s="102" t="str">
        <f>IF(AND($J304=$M$7,$B304&lt;'1111'!$N$10),"x","")</f>
        <v/>
      </c>
      <c r="O304" s="102" t="str">
        <f>IF(AND($K304=$M$7,$B304&lt;'1111'!$N$10),"x","")</f>
        <v/>
      </c>
      <c r="P304" s="102" t="str">
        <f>IF(AND($B304&gt;='1121'!$N$9,$B304&lt;='1121'!$O$9,OR($J304=$P$7,$K304=$P$7)),"x","")</f>
        <v/>
      </c>
      <c r="Q304" s="102" t="str">
        <f>IF(AND($J304=$P$7,$B304&lt;'1121'!$N$9),"x","")</f>
        <v/>
      </c>
      <c r="R304" s="102" t="str">
        <f>IF(AND($K304=$P$7,$B304&lt;'1121'!$N$9),"x","")</f>
        <v/>
      </c>
      <c r="S304" s="102" t="str">
        <f>IF(AND($B304&gt;='1331'!$I$9,$B304&lt;='1331'!$J$9,OR($J304=$S$7,$K304=$S$7)),"x","")</f>
        <v/>
      </c>
      <c r="T304" s="102" t="str">
        <f>IF(AND($J304=$S$7,$B304&lt;'1331'!$I$9),"x","")</f>
        <v/>
      </c>
      <c r="U304" s="102" t="str">
        <f>IF(AND($K304=$S$7,$B304&lt;'1331'!$I$9),"x","")</f>
        <v/>
      </c>
      <c r="V304" s="102" t="str">
        <f>IF(AND('3411-CT'!$E$9=TH!H304,OR(TH!J304=TH!$V$7,K304=TH!$V$7)),"x","")</f>
        <v/>
      </c>
      <c r="W304" s="102" t="str">
        <f>IF(OR(TH!J304=TH!$W$7,K304=TH!$W$7),"x","")</f>
        <v/>
      </c>
      <c r="X304" s="102" t="str">
        <f t="shared" si="17"/>
        <v>3</v>
      </c>
    </row>
    <row r="305" spans="1:24">
      <c r="A305" s="182" t="str">
        <f>IF(B305&lt;&gt;"",IF(AND(B305&gt;=_TM1,B305&lt;=_TM2,OR(TH!J305="1111",TH!K305="1111")),TH!D305,""),"")</f>
        <v/>
      </c>
      <c r="B305" s="72">
        <f t="shared" si="16"/>
        <v>7</v>
      </c>
      <c r="C305" s="73">
        <v>42210</v>
      </c>
      <c r="D305" s="73" t="s">
        <v>50</v>
      </c>
      <c r="E305" s="73">
        <v>42210</v>
      </c>
      <c r="F305" s="76" t="s">
        <v>311</v>
      </c>
      <c r="G305" s="189" t="s">
        <v>306</v>
      </c>
      <c r="H305" s="90" t="s">
        <v>129</v>
      </c>
      <c r="I305" s="74">
        <v>610912</v>
      </c>
      <c r="J305" s="75" t="s">
        <v>560</v>
      </c>
      <c r="K305" s="75" t="s">
        <v>9</v>
      </c>
      <c r="L305" s="102" t="str">
        <f>IF(AND('331-CT'!$E$7=TH!H305,OR(J305="331",K305="331")),"x","")</f>
        <v/>
      </c>
      <c r="M305" s="102" t="str">
        <f>IF(AND($B305&gt;='1111'!$N$10,$B305&lt;='1111'!$O$10,OR($J305=$M$7,$K305=$M$7)),"x","")</f>
        <v/>
      </c>
      <c r="N305" s="102" t="str">
        <f>IF(AND($J305=$M$7,$B305&lt;'1111'!$N$10),"x","")</f>
        <v/>
      </c>
      <c r="O305" s="102" t="str">
        <f>IF(AND($K305=$M$7,$B305&lt;'1111'!$N$10),"x","")</f>
        <v/>
      </c>
      <c r="P305" s="102" t="str">
        <f>IF(AND($B305&gt;='1121'!$N$9,$B305&lt;='1121'!$O$9,OR($J305=$P$7,$K305=$P$7)),"x","")</f>
        <v/>
      </c>
      <c r="Q305" s="102" t="str">
        <f>IF(AND($J305=$P$7,$B305&lt;'1121'!$N$9),"x","")</f>
        <v/>
      </c>
      <c r="R305" s="102" t="str">
        <f>IF(AND($K305=$P$7,$B305&lt;'1121'!$N$9),"x","")</f>
        <v/>
      </c>
      <c r="S305" s="102" t="str">
        <f>IF(AND($B305&gt;='1331'!$I$9,$B305&lt;='1331'!$J$9,OR($J305=$S$7,$K305=$S$7)),"x","")</f>
        <v/>
      </c>
      <c r="T305" s="102" t="str">
        <f>IF(AND($J305=$S$7,$B305&lt;'1331'!$I$9),"x","")</f>
        <v/>
      </c>
      <c r="U305" s="102" t="str">
        <f>IF(AND($K305=$S$7,$B305&lt;'1331'!$I$9),"x","")</f>
        <v/>
      </c>
      <c r="V305" s="102" t="str">
        <f>IF(AND('3411-CT'!$E$9=TH!H305,OR(TH!J305=TH!$V$7,K305=TH!$V$7)),"x","")</f>
        <v/>
      </c>
      <c r="W305" s="102" t="str">
        <f>IF(OR(TH!J305=TH!$W$7,K305=TH!$W$7),"x","")</f>
        <v/>
      </c>
      <c r="X305" s="102" t="str">
        <f t="shared" si="17"/>
        <v>3</v>
      </c>
    </row>
    <row r="306" spans="1:24">
      <c r="A306" s="182" t="str">
        <f>IF(B306&lt;&gt;"",IF(AND(B306&gt;=_TM1,B306&lt;=_TM2,OR(TH!J306="1111",TH!K306="1111")),TH!D306,""),"")</f>
        <v/>
      </c>
      <c r="B306" s="72">
        <f t="shared" si="16"/>
        <v>7</v>
      </c>
      <c r="C306" s="73">
        <v>42210</v>
      </c>
      <c r="D306" s="73" t="s">
        <v>50</v>
      </c>
      <c r="E306" s="73">
        <v>42210</v>
      </c>
      <c r="F306" s="76" t="s">
        <v>309</v>
      </c>
      <c r="G306" s="189" t="s">
        <v>306</v>
      </c>
      <c r="H306" s="90" t="s">
        <v>129</v>
      </c>
      <c r="I306" s="74">
        <v>1409100</v>
      </c>
      <c r="J306" s="75" t="s">
        <v>560</v>
      </c>
      <c r="K306" s="75" t="s">
        <v>9</v>
      </c>
      <c r="L306" s="102" t="str">
        <f>IF(AND('331-CT'!$E$7=TH!H306,OR(J306="331",K306="331")),"x","")</f>
        <v/>
      </c>
      <c r="M306" s="102" t="str">
        <f>IF(AND($B306&gt;='1111'!$N$10,$B306&lt;='1111'!$O$10,OR($J306=$M$7,$K306=$M$7)),"x","")</f>
        <v/>
      </c>
      <c r="N306" s="102" t="str">
        <f>IF(AND($J306=$M$7,$B306&lt;'1111'!$N$10),"x","")</f>
        <v/>
      </c>
      <c r="O306" s="102" t="str">
        <f>IF(AND($K306=$M$7,$B306&lt;'1111'!$N$10),"x","")</f>
        <v/>
      </c>
      <c r="P306" s="102" t="str">
        <f>IF(AND($B306&gt;='1121'!$N$9,$B306&lt;='1121'!$O$9,OR($J306=$P$7,$K306=$P$7)),"x","")</f>
        <v/>
      </c>
      <c r="Q306" s="102" t="str">
        <f>IF(AND($J306=$P$7,$B306&lt;'1121'!$N$9),"x","")</f>
        <v/>
      </c>
      <c r="R306" s="102" t="str">
        <f>IF(AND($K306=$P$7,$B306&lt;'1121'!$N$9),"x","")</f>
        <v/>
      </c>
      <c r="S306" s="102" t="str">
        <f>IF(AND($B306&gt;='1331'!$I$9,$B306&lt;='1331'!$J$9,OR($J306=$S$7,$K306=$S$7)),"x","")</f>
        <v/>
      </c>
      <c r="T306" s="102" t="str">
        <f>IF(AND($J306=$S$7,$B306&lt;'1331'!$I$9),"x","")</f>
        <v/>
      </c>
      <c r="U306" s="102" t="str">
        <f>IF(AND($K306=$S$7,$B306&lt;'1331'!$I$9),"x","")</f>
        <v/>
      </c>
      <c r="V306" s="102" t="str">
        <f>IF(AND('3411-CT'!$E$9=TH!H306,OR(TH!J306=TH!$V$7,K306=TH!$V$7)),"x","")</f>
        <v/>
      </c>
      <c r="W306" s="102" t="str">
        <f>IF(OR(TH!J306=TH!$W$7,K306=TH!$W$7),"x","")</f>
        <v/>
      </c>
      <c r="X306" s="102" t="str">
        <f t="shared" si="17"/>
        <v>3</v>
      </c>
    </row>
    <row r="307" spans="1:24">
      <c r="A307" s="182" t="str">
        <f>IF(B307&lt;&gt;"",IF(AND(B307&gt;=_TM1,B307&lt;=_TM2,OR(TH!J307="1111",TH!K307="1111")),TH!D307,""),"")</f>
        <v/>
      </c>
      <c r="B307" s="72">
        <f t="shared" si="16"/>
        <v>7</v>
      </c>
      <c r="C307" s="73">
        <v>42210</v>
      </c>
      <c r="D307" s="73" t="s">
        <v>50</v>
      </c>
      <c r="E307" s="73">
        <v>42210</v>
      </c>
      <c r="F307" s="76" t="s">
        <v>310</v>
      </c>
      <c r="G307" s="189" t="s">
        <v>306</v>
      </c>
      <c r="H307" s="90" t="s">
        <v>129</v>
      </c>
      <c r="I307" s="74">
        <v>26727330</v>
      </c>
      <c r="J307" s="75" t="s">
        <v>560</v>
      </c>
      <c r="K307" s="75" t="s">
        <v>9</v>
      </c>
      <c r="L307" s="102" t="str">
        <f>IF(AND('331-CT'!$E$7=TH!H307,OR(J307="331",K307="331")),"x","")</f>
        <v/>
      </c>
      <c r="M307" s="102" t="str">
        <f>IF(AND($B307&gt;='1111'!$N$10,$B307&lt;='1111'!$O$10,OR($J307=$M$7,$K307=$M$7)),"x","")</f>
        <v/>
      </c>
      <c r="N307" s="102" t="str">
        <f>IF(AND($J307=$M$7,$B307&lt;'1111'!$N$10),"x","")</f>
        <v/>
      </c>
      <c r="O307" s="102" t="str">
        <f>IF(AND($K307=$M$7,$B307&lt;'1111'!$N$10),"x","")</f>
        <v/>
      </c>
      <c r="P307" s="102" t="str">
        <f>IF(AND($B307&gt;='1121'!$N$9,$B307&lt;='1121'!$O$9,OR($J307=$P$7,$K307=$P$7)),"x","")</f>
        <v/>
      </c>
      <c r="Q307" s="102" t="str">
        <f>IF(AND($J307=$P$7,$B307&lt;'1121'!$N$9),"x","")</f>
        <v/>
      </c>
      <c r="R307" s="102" t="str">
        <f>IF(AND($K307=$P$7,$B307&lt;'1121'!$N$9),"x","")</f>
        <v/>
      </c>
      <c r="S307" s="102" t="str">
        <f>IF(AND($B307&gt;='1331'!$I$9,$B307&lt;='1331'!$J$9,OR($J307=$S$7,$K307=$S$7)),"x","")</f>
        <v/>
      </c>
      <c r="T307" s="102" t="str">
        <f>IF(AND($J307=$S$7,$B307&lt;'1331'!$I$9),"x","")</f>
        <v/>
      </c>
      <c r="U307" s="102" t="str">
        <f>IF(AND($K307=$S$7,$B307&lt;'1331'!$I$9),"x","")</f>
        <v/>
      </c>
      <c r="V307" s="102" t="str">
        <f>IF(AND('3411-CT'!$E$9=TH!H307,OR(TH!J307=TH!$V$7,K307=TH!$V$7)),"x","")</f>
        <v/>
      </c>
      <c r="W307" s="102" t="str">
        <f>IF(OR(TH!J307=TH!$W$7,K307=TH!$W$7),"x","")</f>
        <v/>
      </c>
      <c r="X307" s="102" t="str">
        <f t="shared" si="17"/>
        <v>3</v>
      </c>
    </row>
    <row r="308" spans="1:24">
      <c r="A308" s="182" t="str">
        <f>IF(B308&lt;&gt;"",IF(AND(B308&gt;=_TM1,B308&lt;=_TM2,OR(TH!J308="1111",TH!K308="1111")),TH!D308,""),"")</f>
        <v/>
      </c>
      <c r="B308" s="72">
        <f t="shared" si="16"/>
        <v>7</v>
      </c>
      <c r="C308" s="73">
        <v>42210</v>
      </c>
      <c r="D308" s="73" t="s">
        <v>50</v>
      </c>
      <c r="E308" s="73">
        <v>42210</v>
      </c>
      <c r="F308" s="76" t="s">
        <v>301</v>
      </c>
      <c r="G308" s="189" t="s">
        <v>306</v>
      </c>
      <c r="H308" s="90" t="s">
        <v>129</v>
      </c>
      <c r="I308" s="74">
        <v>13909094</v>
      </c>
      <c r="J308" s="75" t="s">
        <v>560</v>
      </c>
      <c r="K308" s="75" t="s">
        <v>9</v>
      </c>
      <c r="L308" s="102" t="str">
        <f>IF(AND('331-CT'!$E$7=TH!H308,OR(J308="331",K308="331")),"x","")</f>
        <v/>
      </c>
      <c r="M308" s="102" t="str">
        <f>IF(AND($B308&gt;='1111'!$N$10,$B308&lt;='1111'!$O$10,OR($J308=$M$7,$K308=$M$7)),"x","")</f>
        <v/>
      </c>
      <c r="N308" s="102" t="str">
        <f>IF(AND($J308=$M$7,$B308&lt;'1111'!$N$10),"x","")</f>
        <v/>
      </c>
      <c r="O308" s="102" t="str">
        <f>IF(AND($K308=$M$7,$B308&lt;'1111'!$N$10),"x","")</f>
        <v/>
      </c>
      <c r="P308" s="102" t="str">
        <f>IF(AND($B308&gt;='1121'!$N$9,$B308&lt;='1121'!$O$9,OR($J308=$P$7,$K308=$P$7)),"x","")</f>
        <v/>
      </c>
      <c r="Q308" s="102" t="str">
        <f>IF(AND($J308=$P$7,$B308&lt;'1121'!$N$9),"x","")</f>
        <v/>
      </c>
      <c r="R308" s="102" t="str">
        <f>IF(AND($K308=$P$7,$B308&lt;'1121'!$N$9),"x","")</f>
        <v/>
      </c>
      <c r="S308" s="102" t="str">
        <f>IF(AND($B308&gt;='1331'!$I$9,$B308&lt;='1331'!$J$9,OR($J308=$S$7,$K308=$S$7)),"x","")</f>
        <v/>
      </c>
      <c r="T308" s="102" t="str">
        <f>IF(AND($J308=$S$7,$B308&lt;'1331'!$I$9),"x","")</f>
        <v/>
      </c>
      <c r="U308" s="102" t="str">
        <f>IF(AND($K308=$S$7,$B308&lt;'1331'!$I$9),"x","")</f>
        <v/>
      </c>
      <c r="V308" s="102" t="str">
        <f>IF(AND('3411-CT'!$E$9=TH!H308,OR(TH!J308=TH!$V$7,K308=TH!$V$7)),"x","")</f>
        <v/>
      </c>
      <c r="W308" s="102" t="str">
        <f>IF(OR(TH!J308=TH!$W$7,K308=TH!$W$7),"x","")</f>
        <v/>
      </c>
      <c r="X308" s="102" t="str">
        <f t="shared" si="17"/>
        <v>3</v>
      </c>
    </row>
    <row r="309" spans="1:24">
      <c r="A309" s="182" t="str">
        <f>IF(B309&lt;&gt;"",IF(AND(B309&gt;=_TM1,B309&lt;=_TM2,OR(TH!J309="1111",TH!K309="1111")),TH!D309,""),"")</f>
        <v/>
      </c>
      <c r="B309" s="72">
        <f t="shared" si="16"/>
        <v>7</v>
      </c>
      <c r="C309" s="73">
        <v>42210</v>
      </c>
      <c r="D309" s="73" t="s">
        <v>50</v>
      </c>
      <c r="E309" s="73">
        <v>42210</v>
      </c>
      <c r="F309" s="76" t="s">
        <v>312</v>
      </c>
      <c r="G309" s="189" t="s">
        <v>306</v>
      </c>
      <c r="H309" s="90" t="s">
        <v>129</v>
      </c>
      <c r="I309" s="74">
        <v>400000</v>
      </c>
      <c r="J309" s="75" t="s">
        <v>560</v>
      </c>
      <c r="K309" s="75" t="s">
        <v>9</v>
      </c>
      <c r="L309" s="102" t="str">
        <f>IF(AND('331-CT'!$E$7=TH!H309,OR(J309="331",K309="331")),"x","")</f>
        <v/>
      </c>
      <c r="M309" s="102" t="str">
        <f>IF(AND($B309&gt;='1111'!$N$10,$B309&lt;='1111'!$O$10,OR($J309=$M$7,$K309=$M$7)),"x","")</f>
        <v/>
      </c>
      <c r="N309" s="102" t="str">
        <f>IF(AND($J309=$M$7,$B309&lt;'1111'!$N$10),"x","")</f>
        <v/>
      </c>
      <c r="O309" s="102" t="str">
        <f>IF(AND($K309=$M$7,$B309&lt;'1111'!$N$10),"x","")</f>
        <v/>
      </c>
      <c r="P309" s="102" t="str">
        <f>IF(AND($B309&gt;='1121'!$N$9,$B309&lt;='1121'!$O$9,OR($J309=$P$7,$K309=$P$7)),"x","")</f>
        <v/>
      </c>
      <c r="Q309" s="102" t="str">
        <f>IF(AND($J309=$P$7,$B309&lt;'1121'!$N$9),"x","")</f>
        <v/>
      </c>
      <c r="R309" s="102" t="str">
        <f>IF(AND($K309=$P$7,$B309&lt;'1121'!$N$9),"x","")</f>
        <v/>
      </c>
      <c r="S309" s="102" t="str">
        <f>IF(AND($B309&gt;='1331'!$I$9,$B309&lt;='1331'!$J$9,OR($J309=$S$7,$K309=$S$7)),"x","")</f>
        <v/>
      </c>
      <c r="T309" s="102" t="str">
        <f>IF(AND($J309=$S$7,$B309&lt;'1331'!$I$9),"x","")</f>
        <v/>
      </c>
      <c r="U309" s="102" t="str">
        <f>IF(AND($K309=$S$7,$B309&lt;'1331'!$I$9),"x","")</f>
        <v/>
      </c>
      <c r="V309" s="102" t="str">
        <f>IF(AND('3411-CT'!$E$9=TH!H309,OR(TH!J309=TH!$V$7,K309=TH!$V$7)),"x","")</f>
        <v/>
      </c>
      <c r="W309" s="102" t="str">
        <f>IF(OR(TH!J309=TH!$W$7,K309=TH!$W$7),"x","")</f>
        <v/>
      </c>
      <c r="X309" s="102" t="str">
        <f t="shared" si="17"/>
        <v>3</v>
      </c>
    </row>
    <row r="310" spans="1:24">
      <c r="A310" s="182" t="str">
        <f>IF(B310&lt;&gt;"",IF(AND(B310&gt;=_TM1,B310&lt;=_TM2,OR(TH!J310="1111",TH!K310="1111")),TH!D310,""),"")</f>
        <v/>
      </c>
      <c r="B310" s="72">
        <f t="shared" si="16"/>
        <v>7</v>
      </c>
      <c r="C310" s="73">
        <v>42210</v>
      </c>
      <c r="D310" s="73" t="s">
        <v>50</v>
      </c>
      <c r="E310" s="73">
        <v>42210</v>
      </c>
      <c r="F310" s="76" t="s">
        <v>312</v>
      </c>
      <c r="G310" s="189" t="s">
        <v>306</v>
      </c>
      <c r="H310" s="90" t="s">
        <v>129</v>
      </c>
      <c r="I310" s="74">
        <v>445455</v>
      </c>
      <c r="J310" s="75" t="s">
        <v>560</v>
      </c>
      <c r="K310" s="75" t="s">
        <v>9</v>
      </c>
      <c r="L310" s="102" t="str">
        <f>IF(AND('331-CT'!$E$7=TH!H310,OR(J310="331",K310="331")),"x","")</f>
        <v/>
      </c>
      <c r="M310" s="102" t="str">
        <f>IF(AND($B310&gt;='1111'!$N$10,$B310&lt;='1111'!$O$10,OR($J310=$M$7,$K310=$M$7)),"x","")</f>
        <v/>
      </c>
      <c r="N310" s="102" t="str">
        <f>IF(AND($J310=$M$7,$B310&lt;'1111'!$N$10),"x","")</f>
        <v/>
      </c>
      <c r="O310" s="102" t="str">
        <f>IF(AND($K310=$M$7,$B310&lt;'1111'!$N$10),"x","")</f>
        <v/>
      </c>
      <c r="P310" s="102" t="str">
        <f>IF(AND($B310&gt;='1121'!$N$9,$B310&lt;='1121'!$O$9,OR($J310=$P$7,$K310=$P$7)),"x","")</f>
        <v/>
      </c>
      <c r="Q310" s="102" t="str">
        <f>IF(AND($J310=$P$7,$B310&lt;'1121'!$N$9),"x","")</f>
        <v/>
      </c>
      <c r="R310" s="102" t="str">
        <f>IF(AND($K310=$P$7,$B310&lt;'1121'!$N$9),"x","")</f>
        <v/>
      </c>
      <c r="S310" s="102" t="str">
        <f>IF(AND($B310&gt;='1331'!$I$9,$B310&lt;='1331'!$J$9,OR($J310=$S$7,$K310=$S$7)),"x","")</f>
        <v/>
      </c>
      <c r="T310" s="102" t="str">
        <f>IF(AND($J310=$S$7,$B310&lt;'1331'!$I$9),"x","")</f>
        <v/>
      </c>
      <c r="U310" s="102" t="str">
        <f>IF(AND($K310=$S$7,$B310&lt;'1331'!$I$9),"x","")</f>
        <v/>
      </c>
      <c r="V310" s="102" t="str">
        <f>IF(AND('3411-CT'!$E$9=TH!H310,OR(TH!J310=TH!$V$7,K310=TH!$V$7)),"x","")</f>
        <v/>
      </c>
      <c r="W310" s="102" t="str">
        <f>IF(OR(TH!J310=TH!$W$7,K310=TH!$W$7),"x","")</f>
        <v/>
      </c>
      <c r="X310" s="102" t="str">
        <f t="shared" si="17"/>
        <v>3</v>
      </c>
    </row>
    <row r="311" spans="1:24">
      <c r="A311" s="182" t="str">
        <f>IF(B311&lt;&gt;"",IF(AND(B311&gt;=_TM1,B311&lt;=_TM2,OR(TH!J311="1111",TH!K311="1111")),TH!D311,""),"")</f>
        <v/>
      </c>
      <c r="B311" s="72">
        <f t="shared" si="16"/>
        <v>7</v>
      </c>
      <c r="C311" s="73">
        <v>42210</v>
      </c>
      <c r="D311" s="73" t="s">
        <v>50</v>
      </c>
      <c r="E311" s="73">
        <v>42210</v>
      </c>
      <c r="F311" s="76" t="s">
        <v>305</v>
      </c>
      <c r="G311" s="189" t="s">
        <v>306</v>
      </c>
      <c r="H311" s="90" t="s">
        <v>129</v>
      </c>
      <c r="I311" s="74">
        <v>47776731</v>
      </c>
      <c r="J311" s="75" t="s">
        <v>10</v>
      </c>
      <c r="K311" s="75" t="s">
        <v>9</v>
      </c>
      <c r="L311" s="102" t="str">
        <f>IF(AND('331-CT'!$E$7=TH!H311,OR(J311="331",K311="331")),"x","")</f>
        <v/>
      </c>
      <c r="M311" s="102" t="str">
        <f>IF(AND($B311&gt;='1111'!$N$10,$B311&lt;='1111'!$O$10,OR($J311=$M$7,$K311=$M$7)),"x","")</f>
        <v/>
      </c>
      <c r="N311" s="102" t="str">
        <f>IF(AND($J311=$M$7,$B311&lt;'1111'!$N$10),"x","")</f>
        <v/>
      </c>
      <c r="O311" s="102" t="str">
        <f>IF(AND($K311=$M$7,$B311&lt;'1111'!$N$10),"x","")</f>
        <v/>
      </c>
      <c r="P311" s="102" t="str">
        <f>IF(AND($B311&gt;='1121'!$N$9,$B311&lt;='1121'!$O$9,OR($J311=$P$7,$K311=$P$7)),"x","")</f>
        <v/>
      </c>
      <c r="Q311" s="102" t="str">
        <f>IF(AND($J311=$P$7,$B311&lt;'1121'!$N$9),"x","")</f>
        <v/>
      </c>
      <c r="R311" s="102" t="str">
        <f>IF(AND($K311=$P$7,$B311&lt;'1121'!$N$9),"x","")</f>
        <v/>
      </c>
      <c r="S311" s="102" t="str">
        <f>IF(AND($B311&gt;='1331'!$I$9,$B311&lt;='1331'!$J$9,OR($J311=$S$7,$K311=$S$7)),"x","")</f>
        <v/>
      </c>
      <c r="T311" s="102" t="str">
        <f>IF(AND($J311=$S$7,$B311&lt;'1331'!$I$9),"x","")</f>
        <v>x</v>
      </c>
      <c r="U311" s="102" t="str">
        <f>IF(AND($K311=$S$7,$B311&lt;'1331'!$I$9),"x","")</f>
        <v/>
      </c>
      <c r="V311" s="102" t="str">
        <f>IF(AND('3411-CT'!$E$9=TH!H311,OR(TH!J311=TH!$V$7,K311=TH!$V$7)),"x","")</f>
        <v/>
      </c>
      <c r="W311" s="102" t="str">
        <f>IF(OR(TH!J311=TH!$W$7,K311=TH!$W$7),"x","")</f>
        <v/>
      </c>
      <c r="X311" s="102" t="str">
        <f t="shared" si="17"/>
        <v>3</v>
      </c>
    </row>
    <row r="312" spans="1:24">
      <c r="A312" s="182" t="str">
        <f>IF(B312&lt;&gt;"",IF(AND(B312&gt;=_TM1,B312&lt;=_TM2,OR(TH!J312="1111",TH!K312="1111")),TH!D312,""),"")</f>
        <v/>
      </c>
      <c r="B312" s="72">
        <f t="shared" si="16"/>
        <v>7</v>
      </c>
      <c r="C312" s="73">
        <v>42211</v>
      </c>
      <c r="D312" s="73" t="s">
        <v>50</v>
      </c>
      <c r="E312" s="73">
        <v>42211</v>
      </c>
      <c r="F312" s="76" t="s">
        <v>299</v>
      </c>
      <c r="G312" s="189" t="s">
        <v>313</v>
      </c>
      <c r="H312" s="90" t="s">
        <v>129</v>
      </c>
      <c r="I312" s="74">
        <v>3289092</v>
      </c>
      <c r="J312" s="75" t="s">
        <v>560</v>
      </c>
      <c r="K312" s="75" t="s">
        <v>9</v>
      </c>
      <c r="L312" s="102" t="str">
        <f>IF(AND('331-CT'!$E$7=TH!H312,OR(J312="331",K312="331")),"x","")</f>
        <v/>
      </c>
      <c r="M312" s="102" t="str">
        <f>IF(AND($B312&gt;='1111'!$N$10,$B312&lt;='1111'!$O$10,OR($J312=$M$7,$K312=$M$7)),"x","")</f>
        <v/>
      </c>
      <c r="N312" s="102" t="str">
        <f>IF(AND($J312=$M$7,$B312&lt;'1111'!$N$10),"x","")</f>
        <v/>
      </c>
      <c r="O312" s="102" t="str">
        <f>IF(AND($K312=$M$7,$B312&lt;'1111'!$N$10),"x","")</f>
        <v/>
      </c>
      <c r="P312" s="102" t="str">
        <f>IF(AND($B312&gt;='1121'!$N$9,$B312&lt;='1121'!$O$9,OR($J312=$P$7,$K312=$P$7)),"x","")</f>
        <v/>
      </c>
      <c r="Q312" s="102" t="str">
        <f>IF(AND($J312=$P$7,$B312&lt;'1121'!$N$9),"x","")</f>
        <v/>
      </c>
      <c r="R312" s="102" t="str">
        <f>IF(AND($K312=$P$7,$B312&lt;'1121'!$N$9),"x","")</f>
        <v/>
      </c>
      <c r="S312" s="102" t="str">
        <f>IF(AND($B312&gt;='1331'!$I$9,$B312&lt;='1331'!$J$9,OR($J312=$S$7,$K312=$S$7)),"x","")</f>
        <v/>
      </c>
      <c r="T312" s="102" t="str">
        <f>IF(AND($J312=$S$7,$B312&lt;'1331'!$I$9),"x","")</f>
        <v/>
      </c>
      <c r="U312" s="102" t="str">
        <f>IF(AND($K312=$S$7,$B312&lt;'1331'!$I$9),"x","")</f>
        <v/>
      </c>
      <c r="V312" s="102" t="str">
        <f>IF(AND('3411-CT'!$E$9=TH!H312,OR(TH!J312=TH!$V$7,K312=TH!$V$7)),"x","")</f>
        <v/>
      </c>
      <c r="W312" s="102" t="str">
        <f>IF(OR(TH!J312=TH!$W$7,K312=TH!$W$7),"x","")</f>
        <v/>
      </c>
      <c r="X312" s="102" t="str">
        <f t="shared" si="17"/>
        <v>3</v>
      </c>
    </row>
    <row r="313" spans="1:24">
      <c r="A313" s="182" t="str">
        <f>IF(B313&lt;&gt;"",IF(AND(B313&gt;=_TM1,B313&lt;=_TM2,OR(TH!J313="1111",TH!K313="1111")),TH!D313,""),"")</f>
        <v/>
      </c>
      <c r="B313" s="72">
        <f t="shared" si="16"/>
        <v>7</v>
      </c>
      <c r="C313" s="73">
        <v>42211</v>
      </c>
      <c r="D313" s="73" t="s">
        <v>50</v>
      </c>
      <c r="E313" s="73">
        <v>42211</v>
      </c>
      <c r="F313" s="76" t="s">
        <v>80</v>
      </c>
      <c r="G313" s="189" t="s">
        <v>313</v>
      </c>
      <c r="H313" s="90" t="s">
        <v>129</v>
      </c>
      <c r="I313" s="74">
        <v>26090904</v>
      </c>
      <c r="J313" s="75" t="s">
        <v>560</v>
      </c>
      <c r="K313" s="75" t="s">
        <v>9</v>
      </c>
      <c r="L313" s="102" t="str">
        <f>IF(AND('331-CT'!$E$7=TH!H313,OR(J313="331",K313="331")),"x","")</f>
        <v/>
      </c>
      <c r="M313" s="102" t="str">
        <f>IF(AND($B313&gt;='1111'!$N$10,$B313&lt;='1111'!$O$10,OR($J313=$M$7,$K313=$M$7)),"x","")</f>
        <v/>
      </c>
      <c r="N313" s="102" t="str">
        <f>IF(AND($J313=$M$7,$B313&lt;'1111'!$N$10),"x","")</f>
        <v/>
      </c>
      <c r="O313" s="102" t="str">
        <f>IF(AND($K313=$M$7,$B313&lt;'1111'!$N$10),"x","")</f>
        <v/>
      </c>
      <c r="P313" s="102" t="str">
        <f>IF(AND($B313&gt;='1121'!$N$9,$B313&lt;='1121'!$O$9,OR($J313=$P$7,$K313=$P$7)),"x","")</f>
        <v/>
      </c>
      <c r="Q313" s="102" t="str">
        <f>IF(AND($J313=$P$7,$B313&lt;'1121'!$N$9),"x","")</f>
        <v/>
      </c>
      <c r="R313" s="102" t="str">
        <f>IF(AND($K313=$P$7,$B313&lt;'1121'!$N$9),"x","")</f>
        <v/>
      </c>
      <c r="S313" s="102" t="str">
        <f>IF(AND($B313&gt;='1331'!$I$9,$B313&lt;='1331'!$J$9,OR($J313=$S$7,$K313=$S$7)),"x","")</f>
        <v/>
      </c>
      <c r="T313" s="102" t="str">
        <f>IF(AND($J313=$S$7,$B313&lt;'1331'!$I$9),"x","")</f>
        <v/>
      </c>
      <c r="U313" s="102" t="str">
        <f>IF(AND($K313=$S$7,$B313&lt;'1331'!$I$9),"x","")</f>
        <v/>
      </c>
      <c r="V313" s="102" t="str">
        <f>IF(AND('3411-CT'!$E$9=TH!H313,OR(TH!J313=TH!$V$7,K313=TH!$V$7)),"x","")</f>
        <v/>
      </c>
      <c r="W313" s="102" t="str">
        <f>IF(OR(TH!J313=TH!$W$7,K313=TH!$W$7),"x","")</f>
        <v/>
      </c>
      <c r="X313" s="102" t="str">
        <f t="shared" si="17"/>
        <v>3</v>
      </c>
    </row>
    <row r="314" spans="1:24">
      <c r="A314" s="182" t="str">
        <f>IF(B314&lt;&gt;"",IF(AND(B314&gt;=_TM1,B314&lt;=_TM2,OR(TH!J314="1111",TH!K314="1111")),TH!D314,""),"")</f>
        <v/>
      </c>
      <c r="B314" s="72">
        <f t="shared" si="16"/>
        <v>7</v>
      </c>
      <c r="C314" s="73">
        <v>42211</v>
      </c>
      <c r="D314" s="73" t="s">
        <v>50</v>
      </c>
      <c r="E314" s="73">
        <v>42211</v>
      </c>
      <c r="F314" s="76" t="s">
        <v>298</v>
      </c>
      <c r="G314" s="189" t="s">
        <v>313</v>
      </c>
      <c r="H314" s="90" t="s">
        <v>129</v>
      </c>
      <c r="I314" s="74">
        <v>9068181</v>
      </c>
      <c r="J314" s="75" t="s">
        <v>560</v>
      </c>
      <c r="K314" s="75" t="s">
        <v>9</v>
      </c>
      <c r="L314" s="102" t="str">
        <f>IF(AND('331-CT'!$E$7=TH!H314,OR(J314="331",K314="331")),"x","")</f>
        <v/>
      </c>
      <c r="M314" s="102" t="str">
        <f>IF(AND($B314&gt;='1111'!$N$10,$B314&lt;='1111'!$O$10,OR($J314=$M$7,$K314=$M$7)),"x","")</f>
        <v/>
      </c>
      <c r="N314" s="102" t="str">
        <f>IF(AND($J314=$M$7,$B314&lt;'1111'!$N$10),"x","")</f>
        <v/>
      </c>
      <c r="O314" s="102" t="str">
        <f>IF(AND($K314=$M$7,$B314&lt;'1111'!$N$10),"x","")</f>
        <v/>
      </c>
      <c r="P314" s="102" t="str">
        <f>IF(AND($B314&gt;='1121'!$N$9,$B314&lt;='1121'!$O$9,OR($J314=$P$7,$K314=$P$7)),"x","")</f>
        <v/>
      </c>
      <c r="Q314" s="102" t="str">
        <f>IF(AND($J314=$P$7,$B314&lt;'1121'!$N$9),"x","")</f>
        <v/>
      </c>
      <c r="R314" s="102" t="str">
        <f>IF(AND($K314=$P$7,$B314&lt;'1121'!$N$9),"x","")</f>
        <v/>
      </c>
      <c r="S314" s="102" t="str">
        <f>IF(AND($B314&gt;='1331'!$I$9,$B314&lt;='1331'!$J$9,OR($J314=$S$7,$K314=$S$7)),"x","")</f>
        <v/>
      </c>
      <c r="T314" s="102" t="str">
        <f>IF(AND($J314=$S$7,$B314&lt;'1331'!$I$9),"x","")</f>
        <v/>
      </c>
      <c r="U314" s="102" t="str">
        <f>IF(AND($K314=$S$7,$B314&lt;'1331'!$I$9),"x","")</f>
        <v/>
      </c>
      <c r="V314" s="102" t="str">
        <f>IF(AND('3411-CT'!$E$9=TH!H314,OR(TH!J314=TH!$V$7,K314=TH!$V$7)),"x","")</f>
        <v/>
      </c>
      <c r="W314" s="102" t="str">
        <f>IF(OR(TH!J314=TH!$W$7,K314=TH!$W$7),"x","")</f>
        <v/>
      </c>
      <c r="X314" s="102" t="str">
        <f t="shared" si="17"/>
        <v>3</v>
      </c>
    </row>
    <row r="315" spans="1:24">
      <c r="A315" s="182" t="str">
        <f>IF(B315&lt;&gt;"",IF(AND(B315&gt;=_TM1,B315&lt;=_TM2,OR(TH!J315="1111",TH!K315="1111")),TH!D315,""),"")</f>
        <v/>
      </c>
      <c r="B315" s="72">
        <f t="shared" si="16"/>
        <v>7</v>
      </c>
      <c r="C315" s="73">
        <v>42211</v>
      </c>
      <c r="D315" s="73" t="s">
        <v>50</v>
      </c>
      <c r="E315" s="73">
        <v>42211</v>
      </c>
      <c r="F315" s="76" t="s">
        <v>308</v>
      </c>
      <c r="G315" s="189" t="s">
        <v>313</v>
      </c>
      <c r="H315" s="90" t="s">
        <v>129</v>
      </c>
      <c r="I315" s="74">
        <v>1818200</v>
      </c>
      <c r="J315" s="75" t="s">
        <v>560</v>
      </c>
      <c r="K315" s="75" t="s">
        <v>9</v>
      </c>
      <c r="L315" s="102" t="str">
        <f>IF(AND('331-CT'!$E$7=TH!H315,OR(J315="331",K315="331")),"x","")</f>
        <v/>
      </c>
      <c r="M315" s="102" t="str">
        <f>IF(AND($B315&gt;='1111'!$N$10,$B315&lt;='1111'!$O$10,OR($J315=$M$7,$K315=$M$7)),"x","")</f>
        <v/>
      </c>
      <c r="N315" s="102" t="str">
        <f>IF(AND($J315=$M$7,$B315&lt;'1111'!$N$10),"x","")</f>
        <v/>
      </c>
      <c r="O315" s="102" t="str">
        <f>IF(AND($K315=$M$7,$B315&lt;'1111'!$N$10),"x","")</f>
        <v/>
      </c>
      <c r="P315" s="102" t="str">
        <f>IF(AND($B315&gt;='1121'!$N$9,$B315&lt;='1121'!$O$9,OR($J315=$P$7,$K315=$P$7)),"x","")</f>
        <v/>
      </c>
      <c r="Q315" s="102" t="str">
        <f>IF(AND($J315=$P$7,$B315&lt;'1121'!$N$9),"x","")</f>
        <v/>
      </c>
      <c r="R315" s="102" t="str">
        <f>IF(AND($K315=$P$7,$B315&lt;'1121'!$N$9),"x","")</f>
        <v/>
      </c>
      <c r="S315" s="102" t="str">
        <f>IF(AND($B315&gt;='1331'!$I$9,$B315&lt;='1331'!$J$9,OR($J315=$S$7,$K315=$S$7)),"x","")</f>
        <v/>
      </c>
      <c r="T315" s="102" t="str">
        <f>IF(AND($J315=$S$7,$B315&lt;'1331'!$I$9),"x","")</f>
        <v/>
      </c>
      <c r="U315" s="102" t="str">
        <f>IF(AND($K315=$S$7,$B315&lt;'1331'!$I$9),"x","")</f>
        <v/>
      </c>
      <c r="V315" s="102" t="str">
        <f>IF(AND('3411-CT'!$E$9=TH!H315,OR(TH!J315=TH!$V$7,K315=TH!$V$7)),"x","")</f>
        <v/>
      </c>
      <c r="W315" s="102" t="str">
        <f>IF(OR(TH!J315=TH!$W$7,K315=TH!$W$7),"x","")</f>
        <v/>
      </c>
      <c r="X315" s="102" t="str">
        <f t="shared" si="17"/>
        <v>3</v>
      </c>
    </row>
    <row r="316" spans="1:24">
      <c r="A316" s="182" t="str">
        <f>IF(B316&lt;&gt;"",IF(AND(B316&gt;=_TM1,B316&lt;=_TM2,OR(TH!J316="1111",TH!K316="1111")),TH!D316,""),"")</f>
        <v/>
      </c>
      <c r="B316" s="72">
        <f t="shared" si="16"/>
        <v>7</v>
      </c>
      <c r="C316" s="73">
        <v>42211</v>
      </c>
      <c r="D316" s="73" t="s">
        <v>50</v>
      </c>
      <c r="E316" s="73">
        <v>42211</v>
      </c>
      <c r="F316" s="76" t="s">
        <v>301</v>
      </c>
      <c r="G316" s="189" t="s">
        <v>313</v>
      </c>
      <c r="H316" s="90" t="s">
        <v>129</v>
      </c>
      <c r="I316" s="74">
        <v>13500003</v>
      </c>
      <c r="J316" s="75" t="s">
        <v>560</v>
      </c>
      <c r="K316" s="75" t="s">
        <v>9</v>
      </c>
      <c r="L316" s="102" t="str">
        <f>IF(AND('331-CT'!$E$7=TH!H316,OR(J316="331",K316="331")),"x","")</f>
        <v/>
      </c>
      <c r="M316" s="102" t="str">
        <f>IF(AND($B316&gt;='1111'!$N$10,$B316&lt;='1111'!$O$10,OR($J316=$M$7,$K316=$M$7)),"x","")</f>
        <v/>
      </c>
      <c r="N316" s="102" t="str">
        <f>IF(AND($J316=$M$7,$B316&lt;'1111'!$N$10),"x","")</f>
        <v/>
      </c>
      <c r="O316" s="102" t="str">
        <f>IF(AND($K316=$M$7,$B316&lt;'1111'!$N$10),"x","")</f>
        <v/>
      </c>
      <c r="P316" s="102" t="str">
        <f>IF(AND($B316&gt;='1121'!$N$9,$B316&lt;='1121'!$O$9,OR($J316=$P$7,$K316=$P$7)),"x","")</f>
        <v/>
      </c>
      <c r="Q316" s="102" t="str">
        <f>IF(AND($J316=$P$7,$B316&lt;'1121'!$N$9),"x","")</f>
        <v/>
      </c>
      <c r="R316" s="102" t="str">
        <f>IF(AND($K316=$P$7,$B316&lt;'1121'!$N$9),"x","")</f>
        <v/>
      </c>
      <c r="S316" s="102" t="str">
        <f>IF(AND($B316&gt;='1331'!$I$9,$B316&lt;='1331'!$J$9,OR($J316=$S$7,$K316=$S$7)),"x","")</f>
        <v/>
      </c>
      <c r="T316" s="102" t="str">
        <f>IF(AND($J316=$S$7,$B316&lt;'1331'!$I$9),"x","")</f>
        <v/>
      </c>
      <c r="U316" s="102" t="str">
        <f>IF(AND($K316=$S$7,$B316&lt;'1331'!$I$9),"x","")</f>
        <v/>
      </c>
      <c r="V316" s="102" t="str">
        <f>IF(AND('3411-CT'!$E$9=TH!H316,OR(TH!J316=TH!$V$7,K316=TH!$V$7)),"x","")</f>
        <v/>
      </c>
      <c r="W316" s="102" t="str">
        <f>IF(OR(TH!J316=TH!$W$7,K316=TH!$W$7),"x","")</f>
        <v/>
      </c>
      <c r="X316" s="102" t="str">
        <f t="shared" si="17"/>
        <v>3</v>
      </c>
    </row>
    <row r="317" spans="1:24">
      <c r="A317" s="182" t="str">
        <f>IF(B317&lt;&gt;"",IF(AND(B317&gt;=_TM1,B317&lt;=_TM2,OR(TH!J317="1111",TH!K317="1111")),TH!D317,""),"")</f>
        <v/>
      </c>
      <c r="B317" s="72">
        <f t="shared" si="16"/>
        <v>7</v>
      </c>
      <c r="C317" s="73">
        <v>42211</v>
      </c>
      <c r="D317" s="73" t="s">
        <v>50</v>
      </c>
      <c r="E317" s="73">
        <v>42211</v>
      </c>
      <c r="F317" s="76" t="s">
        <v>299</v>
      </c>
      <c r="G317" s="189" t="s">
        <v>313</v>
      </c>
      <c r="H317" s="90" t="s">
        <v>129</v>
      </c>
      <c r="I317" s="74">
        <v>1126364</v>
      </c>
      <c r="J317" s="75" t="s">
        <v>560</v>
      </c>
      <c r="K317" s="75" t="s">
        <v>9</v>
      </c>
      <c r="L317" s="102" t="str">
        <f>IF(AND('331-CT'!$E$7=TH!H317,OR(J317="331",K317="331")),"x","")</f>
        <v/>
      </c>
      <c r="M317" s="102" t="str">
        <f>IF(AND($B317&gt;='1111'!$N$10,$B317&lt;='1111'!$O$10,OR($J317=$M$7,$K317=$M$7)),"x","")</f>
        <v/>
      </c>
      <c r="N317" s="102" t="str">
        <f>IF(AND($J317=$M$7,$B317&lt;'1111'!$N$10),"x","")</f>
        <v/>
      </c>
      <c r="O317" s="102" t="str">
        <f>IF(AND($K317=$M$7,$B317&lt;'1111'!$N$10),"x","")</f>
        <v/>
      </c>
      <c r="P317" s="102" t="str">
        <f>IF(AND($B317&gt;='1121'!$N$9,$B317&lt;='1121'!$O$9,OR($J317=$P$7,$K317=$P$7)),"x","")</f>
        <v/>
      </c>
      <c r="Q317" s="102" t="str">
        <f>IF(AND($J317=$P$7,$B317&lt;'1121'!$N$9),"x","")</f>
        <v/>
      </c>
      <c r="R317" s="102" t="str">
        <f>IF(AND($K317=$P$7,$B317&lt;'1121'!$N$9),"x","")</f>
        <v/>
      </c>
      <c r="S317" s="102" t="str">
        <f>IF(AND($B317&gt;='1331'!$I$9,$B317&lt;='1331'!$J$9,OR($J317=$S$7,$K317=$S$7)),"x","")</f>
        <v/>
      </c>
      <c r="T317" s="102" t="str">
        <f>IF(AND($J317=$S$7,$B317&lt;'1331'!$I$9),"x","")</f>
        <v/>
      </c>
      <c r="U317" s="102" t="str">
        <f>IF(AND($K317=$S$7,$B317&lt;'1331'!$I$9),"x","")</f>
        <v/>
      </c>
      <c r="V317" s="102" t="str">
        <f>IF(AND('3411-CT'!$E$9=TH!H317,OR(TH!J317=TH!$V$7,K317=TH!$V$7)),"x","")</f>
        <v/>
      </c>
      <c r="W317" s="102" t="str">
        <f>IF(OR(TH!J317=TH!$W$7,K317=TH!$W$7),"x","")</f>
        <v/>
      </c>
      <c r="X317" s="102" t="str">
        <f t="shared" si="17"/>
        <v>3</v>
      </c>
    </row>
    <row r="318" spans="1:24">
      <c r="A318" s="182" t="str">
        <f>IF(B318&lt;&gt;"",IF(AND(B318&gt;=_TM1,B318&lt;=_TM2,OR(TH!J318="1111",TH!K318="1111")),TH!D318,""),"")</f>
        <v/>
      </c>
      <c r="B318" s="72">
        <f t="shared" si="16"/>
        <v>7</v>
      </c>
      <c r="C318" s="73">
        <v>42211</v>
      </c>
      <c r="D318" s="73" t="s">
        <v>50</v>
      </c>
      <c r="E318" s="73">
        <v>42211</v>
      </c>
      <c r="F318" s="76" t="s">
        <v>305</v>
      </c>
      <c r="G318" s="189" t="s">
        <v>313</v>
      </c>
      <c r="H318" s="90" t="s">
        <v>129</v>
      </c>
      <c r="I318" s="74">
        <v>5489274</v>
      </c>
      <c r="J318" s="75" t="s">
        <v>10</v>
      </c>
      <c r="K318" s="75" t="s">
        <v>9</v>
      </c>
      <c r="L318" s="102" t="str">
        <f>IF(AND('331-CT'!$E$7=TH!H318,OR(J318="331",K318="331")),"x","")</f>
        <v/>
      </c>
      <c r="M318" s="102" t="str">
        <f>IF(AND($B318&gt;='1111'!$N$10,$B318&lt;='1111'!$O$10,OR($J318=$M$7,$K318=$M$7)),"x","")</f>
        <v/>
      </c>
      <c r="N318" s="102" t="str">
        <f>IF(AND($J318=$M$7,$B318&lt;'1111'!$N$10),"x","")</f>
        <v/>
      </c>
      <c r="O318" s="102" t="str">
        <f>IF(AND($K318=$M$7,$B318&lt;'1111'!$N$10),"x","")</f>
        <v/>
      </c>
      <c r="P318" s="102" t="str">
        <f>IF(AND($B318&gt;='1121'!$N$9,$B318&lt;='1121'!$O$9,OR($J318=$P$7,$K318=$P$7)),"x","")</f>
        <v/>
      </c>
      <c r="Q318" s="102" t="str">
        <f>IF(AND($J318=$P$7,$B318&lt;'1121'!$N$9),"x","")</f>
        <v/>
      </c>
      <c r="R318" s="102" t="str">
        <f>IF(AND($K318=$P$7,$B318&lt;'1121'!$N$9),"x","")</f>
        <v/>
      </c>
      <c r="S318" s="102" t="str">
        <f>IF(AND($B318&gt;='1331'!$I$9,$B318&lt;='1331'!$J$9,OR($J318=$S$7,$K318=$S$7)),"x","")</f>
        <v/>
      </c>
      <c r="T318" s="102" t="str">
        <f>IF(AND($J318=$S$7,$B318&lt;'1331'!$I$9),"x","")</f>
        <v>x</v>
      </c>
      <c r="U318" s="102" t="str">
        <f>IF(AND($K318=$S$7,$B318&lt;'1331'!$I$9),"x","")</f>
        <v/>
      </c>
      <c r="V318" s="102" t="str">
        <f>IF(AND('3411-CT'!$E$9=TH!H318,OR(TH!J318=TH!$V$7,K318=TH!$V$7)),"x","")</f>
        <v/>
      </c>
      <c r="W318" s="102" t="str">
        <f>IF(OR(TH!J318=TH!$W$7,K318=TH!$W$7),"x","")</f>
        <v/>
      </c>
      <c r="X318" s="102" t="str">
        <f t="shared" si="17"/>
        <v>3</v>
      </c>
    </row>
    <row r="319" spans="1:24">
      <c r="A319" s="182" t="str">
        <f>IF(B319&lt;&gt;"",IF(AND(B319&gt;=_TM1,B319&lt;=_TM2,OR(TH!J319="1111",TH!K319="1111")),TH!D319,""),"")</f>
        <v/>
      </c>
      <c r="B319" s="72">
        <f t="shared" si="16"/>
        <v>7</v>
      </c>
      <c r="C319" s="73">
        <f t="shared" ref="C319:C329" si="18">E319</f>
        <v>42212</v>
      </c>
      <c r="D319" s="73" t="s">
        <v>8</v>
      </c>
      <c r="E319" s="73">
        <v>42212</v>
      </c>
      <c r="F319" s="76" t="s">
        <v>318</v>
      </c>
      <c r="G319" s="189"/>
      <c r="H319" s="9" t="s">
        <v>293</v>
      </c>
      <c r="I319" s="74">
        <v>53060000</v>
      </c>
      <c r="J319" s="75" t="s">
        <v>9</v>
      </c>
      <c r="K319" s="75" t="s">
        <v>35</v>
      </c>
      <c r="L319" s="102" t="str">
        <f>IF(AND('331-CT'!$E$7=TH!H319,OR(J319="331",K319="331")),"x","")</f>
        <v/>
      </c>
      <c r="M319" s="102" t="str">
        <f>IF(AND($B319&gt;='1111'!$N$10,$B319&lt;='1111'!$O$10,OR($J319=$M$7,$K319=$M$7)),"x","")</f>
        <v/>
      </c>
      <c r="N319" s="102" t="str">
        <f>IF(AND($J319=$M$7,$B319&lt;'1111'!$N$10),"x","")</f>
        <v/>
      </c>
      <c r="O319" s="102" t="str">
        <f>IF(AND($K319=$M$7,$B319&lt;'1111'!$N$10),"x","")</f>
        <v/>
      </c>
      <c r="P319" s="102" t="str">
        <f>IF(AND($B319&gt;='1121'!$N$9,$B319&lt;='1121'!$O$9,OR($J319=$P$7,$K319=$P$7)),"x","")</f>
        <v/>
      </c>
      <c r="Q319" s="102" t="str">
        <f>IF(AND($J319=$P$7,$B319&lt;'1121'!$N$9),"x","")</f>
        <v/>
      </c>
      <c r="R319" s="102" t="str">
        <f>IF(AND($K319=$P$7,$B319&lt;'1121'!$N$9),"x","")</f>
        <v>x</v>
      </c>
      <c r="S319" s="102" t="str">
        <f>IF(AND($B319&gt;='1331'!$I$9,$B319&lt;='1331'!$J$9,OR($J319=$S$7,$K319=$S$7)),"x","")</f>
        <v/>
      </c>
      <c r="T319" s="102" t="str">
        <f>IF(AND($J319=$S$7,$B319&lt;'1331'!$I$9),"x","")</f>
        <v/>
      </c>
      <c r="U319" s="102" t="str">
        <f>IF(AND($K319=$S$7,$B319&lt;'1331'!$I$9),"x","")</f>
        <v/>
      </c>
      <c r="V319" s="102" t="str">
        <f>IF(AND('3411-CT'!$E$9=TH!H319,OR(TH!J319=TH!$V$7,K319=TH!$V$7)),"x","")</f>
        <v/>
      </c>
      <c r="W319" s="102" t="str">
        <f>IF(OR(TH!J319=TH!$W$7,K319=TH!$W$7),"x","")</f>
        <v/>
      </c>
      <c r="X319" s="102" t="str">
        <f t="shared" si="17"/>
        <v>3</v>
      </c>
    </row>
    <row r="320" spans="1:24">
      <c r="A320" s="182" t="str">
        <f>IF(B320&lt;&gt;"",IF(AND(B320&gt;=_TM1,B320&lt;=_TM2,OR(TH!J320="1111",TH!K320="1111")),TH!D320,""),"")</f>
        <v/>
      </c>
      <c r="B320" s="72">
        <f t="shared" si="16"/>
        <v>7</v>
      </c>
      <c r="C320" s="73">
        <f t="shared" si="18"/>
        <v>42212</v>
      </c>
      <c r="D320" s="73" t="s">
        <v>8</v>
      </c>
      <c r="E320" s="73">
        <v>42212</v>
      </c>
      <c r="F320" s="76" t="s">
        <v>22</v>
      </c>
      <c r="G320" s="189"/>
      <c r="H320" s="90"/>
      <c r="I320" s="74">
        <v>20000</v>
      </c>
      <c r="J320" s="75" t="s">
        <v>181</v>
      </c>
      <c r="K320" s="75" t="s">
        <v>35</v>
      </c>
      <c r="L320" s="102" t="str">
        <f>IF(AND('331-CT'!$E$7=TH!H320,OR(J320="331",K320="331")),"x","")</f>
        <v/>
      </c>
      <c r="M320" s="102" t="str">
        <f>IF(AND($B320&gt;='1111'!$N$10,$B320&lt;='1111'!$O$10,OR($J320=$M$7,$K320=$M$7)),"x","")</f>
        <v/>
      </c>
      <c r="N320" s="102" t="str">
        <f>IF(AND($J320=$M$7,$B320&lt;'1111'!$N$10),"x","")</f>
        <v/>
      </c>
      <c r="O320" s="102" t="str">
        <f>IF(AND($K320=$M$7,$B320&lt;'1111'!$N$10),"x","")</f>
        <v/>
      </c>
      <c r="P320" s="102" t="str">
        <f>IF(AND($B320&gt;='1121'!$N$9,$B320&lt;='1121'!$O$9,OR($J320=$P$7,$K320=$P$7)),"x","")</f>
        <v/>
      </c>
      <c r="Q320" s="102" t="str">
        <f>IF(AND($J320=$P$7,$B320&lt;'1121'!$N$9),"x","")</f>
        <v/>
      </c>
      <c r="R320" s="102" t="str">
        <f>IF(AND($K320=$P$7,$B320&lt;'1121'!$N$9),"x","")</f>
        <v>x</v>
      </c>
      <c r="S320" s="102" t="str">
        <f>IF(AND($B320&gt;='1331'!$I$9,$B320&lt;='1331'!$J$9,OR($J320=$S$7,$K320=$S$7)),"x","")</f>
        <v/>
      </c>
      <c r="T320" s="102" t="str">
        <f>IF(AND($J320=$S$7,$B320&lt;'1331'!$I$9),"x","")</f>
        <v/>
      </c>
      <c r="U320" s="102" t="str">
        <f>IF(AND($K320=$S$7,$B320&lt;'1331'!$I$9),"x","")</f>
        <v/>
      </c>
      <c r="V320" s="102" t="str">
        <f>IF(AND('3411-CT'!$E$9=TH!H320,OR(TH!J320=TH!$V$7,K320=TH!$V$7)),"x","")</f>
        <v/>
      </c>
      <c r="W320" s="102" t="str">
        <f>IF(OR(TH!J320=TH!$W$7,K320=TH!$W$7),"x","")</f>
        <v/>
      </c>
      <c r="X320" s="102" t="str">
        <f t="shared" si="17"/>
        <v>3</v>
      </c>
    </row>
    <row r="321" spans="1:24">
      <c r="A321" s="182" t="str">
        <f>IF(B321&lt;&gt;"",IF(AND(B321&gt;=_TM1,B321&lt;=_TM2,OR(TH!J321="1111",TH!K321="1111")),TH!D321,""),"")</f>
        <v/>
      </c>
      <c r="B321" s="72">
        <f t="shared" si="16"/>
        <v>7</v>
      </c>
      <c r="C321" s="73">
        <f t="shared" si="18"/>
        <v>42212</v>
      </c>
      <c r="D321" s="73" t="s">
        <v>8</v>
      </c>
      <c r="E321" s="73">
        <v>42212</v>
      </c>
      <c r="F321" s="76" t="s">
        <v>23</v>
      </c>
      <c r="G321" s="189"/>
      <c r="H321" s="90"/>
      <c r="I321" s="74">
        <v>2000</v>
      </c>
      <c r="J321" s="75" t="s">
        <v>10</v>
      </c>
      <c r="K321" s="75" t="s">
        <v>35</v>
      </c>
      <c r="L321" s="102" t="str">
        <f>IF(AND('331-CT'!$E$7=TH!H321,OR(J321="331",K321="331")),"x","")</f>
        <v/>
      </c>
      <c r="M321" s="102" t="str">
        <f>IF(AND($B321&gt;='1111'!$N$10,$B321&lt;='1111'!$O$10,OR($J321=$M$7,$K321=$M$7)),"x","")</f>
        <v/>
      </c>
      <c r="N321" s="102" t="str">
        <f>IF(AND($J321=$M$7,$B321&lt;'1111'!$N$10),"x","")</f>
        <v/>
      </c>
      <c r="O321" s="102" t="str">
        <f>IF(AND($K321=$M$7,$B321&lt;'1111'!$N$10),"x","")</f>
        <v/>
      </c>
      <c r="P321" s="102" t="str">
        <f>IF(AND($B321&gt;='1121'!$N$9,$B321&lt;='1121'!$O$9,OR($J321=$P$7,$K321=$P$7)),"x","")</f>
        <v/>
      </c>
      <c r="Q321" s="102" t="str">
        <f>IF(AND($J321=$P$7,$B321&lt;'1121'!$N$9),"x","")</f>
        <v/>
      </c>
      <c r="R321" s="102" t="str">
        <f>IF(AND($K321=$P$7,$B321&lt;'1121'!$N$9),"x","")</f>
        <v>x</v>
      </c>
      <c r="S321" s="102" t="str">
        <f>IF(AND($B321&gt;='1331'!$I$9,$B321&lt;='1331'!$J$9,OR($J321=$S$7,$K321=$S$7)),"x","")</f>
        <v/>
      </c>
      <c r="T321" s="102" t="str">
        <f>IF(AND($J321=$S$7,$B321&lt;'1331'!$I$9),"x","")</f>
        <v>x</v>
      </c>
      <c r="U321" s="102" t="str">
        <f>IF(AND($K321=$S$7,$B321&lt;'1331'!$I$9),"x","")</f>
        <v/>
      </c>
      <c r="V321" s="102" t="str">
        <f>IF(AND('3411-CT'!$E$9=TH!H321,OR(TH!J321=TH!$V$7,K321=TH!$V$7)),"x","")</f>
        <v/>
      </c>
      <c r="W321" s="102" t="str">
        <f>IF(OR(TH!J321=TH!$W$7,K321=TH!$W$7),"x","")</f>
        <v/>
      </c>
      <c r="X321" s="102" t="str">
        <f t="shared" si="17"/>
        <v>3</v>
      </c>
    </row>
    <row r="322" spans="1:24">
      <c r="A322" s="182" t="str">
        <f>IF(B322&lt;&gt;"",IF(AND(B322&gt;=_TM1,B322&lt;=_TM2,OR(TH!J322="1111",TH!K322="1111")),TH!D322,""),"")</f>
        <v/>
      </c>
      <c r="B322" s="72">
        <f t="shared" si="16"/>
        <v>7</v>
      </c>
      <c r="C322" s="73">
        <f t="shared" si="18"/>
        <v>42212</v>
      </c>
      <c r="D322" s="73" t="s">
        <v>8</v>
      </c>
      <c r="E322" s="73">
        <v>42212</v>
      </c>
      <c r="F322" s="76" t="s">
        <v>238</v>
      </c>
      <c r="G322" s="189"/>
      <c r="H322" s="9" t="s">
        <v>296</v>
      </c>
      <c r="I322" s="74">
        <v>90000000</v>
      </c>
      <c r="J322" s="75" t="s">
        <v>9</v>
      </c>
      <c r="K322" s="75" t="s">
        <v>35</v>
      </c>
      <c r="L322" s="102" t="str">
        <f>IF(AND('331-CT'!$E$7=TH!H322,OR(J322="331",K322="331")),"x","")</f>
        <v/>
      </c>
      <c r="M322" s="102" t="str">
        <f>IF(AND($B322&gt;='1111'!$N$10,$B322&lt;='1111'!$O$10,OR($J322=$M$7,$K322=$M$7)),"x","")</f>
        <v/>
      </c>
      <c r="N322" s="102" t="str">
        <f>IF(AND($J322=$M$7,$B322&lt;'1111'!$N$10),"x","")</f>
        <v/>
      </c>
      <c r="O322" s="102" t="str">
        <f>IF(AND($K322=$M$7,$B322&lt;'1111'!$N$10),"x","")</f>
        <v/>
      </c>
      <c r="P322" s="102" t="str">
        <f>IF(AND($B322&gt;='1121'!$N$9,$B322&lt;='1121'!$O$9,OR($J322=$P$7,$K322=$P$7)),"x","")</f>
        <v/>
      </c>
      <c r="Q322" s="102" t="str">
        <f>IF(AND($J322=$P$7,$B322&lt;'1121'!$N$9),"x","")</f>
        <v/>
      </c>
      <c r="R322" s="102" t="str">
        <f>IF(AND($K322=$P$7,$B322&lt;'1121'!$N$9),"x","")</f>
        <v>x</v>
      </c>
      <c r="S322" s="102" t="str">
        <f>IF(AND($B322&gt;='1331'!$I$9,$B322&lt;='1331'!$J$9,OR($J322=$S$7,$K322=$S$7)),"x","")</f>
        <v/>
      </c>
      <c r="T322" s="102" t="str">
        <f>IF(AND($J322=$S$7,$B322&lt;'1331'!$I$9),"x","")</f>
        <v/>
      </c>
      <c r="U322" s="102" t="str">
        <f>IF(AND($K322=$S$7,$B322&lt;'1331'!$I$9),"x","")</f>
        <v/>
      </c>
      <c r="V322" s="102" t="str">
        <f>IF(AND('3411-CT'!$E$9=TH!H322,OR(TH!J322=TH!$V$7,K322=TH!$V$7)),"x","")</f>
        <v/>
      </c>
      <c r="W322" s="102" t="str">
        <f>IF(OR(TH!J322=TH!$W$7,K322=TH!$W$7),"x","")</f>
        <v/>
      </c>
      <c r="X322" s="102" t="str">
        <f t="shared" si="17"/>
        <v>3</v>
      </c>
    </row>
    <row r="323" spans="1:24">
      <c r="A323" s="182" t="str">
        <f>IF(B323&lt;&gt;"",IF(AND(B323&gt;=_TM1,B323&lt;=_TM2,OR(TH!J323="1111",TH!K323="1111")),TH!D323,""),"")</f>
        <v/>
      </c>
      <c r="B323" s="72">
        <f t="shared" si="16"/>
        <v>7</v>
      </c>
      <c r="C323" s="73">
        <f t="shared" si="18"/>
        <v>42212</v>
      </c>
      <c r="D323" s="73" t="s">
        <v>8</v>
      </c>
      <c r="E323" s="73">
        <v>42212</v>
      </c>
      <c r="F323" s="76" t="s">
        <v>22</v>
      </c>
      <c r="G323" s="189"/>
      <c r="H323" s="90"/>
      <c r="I323" s="74">
        <v>45000</v>
      </c>
      <c r="J323" s="75" t="s">
        <v>181</v>
      </c>
      <c r="K323" s="75" t="s">
        <v>35</v>
      </c>
      <c r="L323" s="102" t="str">
        <f>IF(AND('331-CT'!$E$7=TH!H323,OR(J323="331",K323="331")),"x","")</f>
        <v/>
      </c>
      <c r="M323" s="102" t="str">
        <f>IF(AND($B323&gt;='1111'!$N$10,$B323&lt;='1111'!$O$10,OR($J323=$M$7,$K323=$M$7)),"x","")</f>
        <v/>
      </c>
      <c r="N323" s="102" t="str">
        <f>IF(AND($J323=$M$7,$B323&lt;'1111'!$N$10),"x","")</f>
        <v/>
      </c>
      <c r="O323" s="102" t="str">
        <f>IF(AND($K323=$M$7,$B323&lt;'1111'!$N$10),"x","")</f>
        <v/>
      </c>
      <c r="P323" s="102" t="str">
        <f>IF(AND($B323&gt;='1121'!$N$9,$B323&lt;='1121'!$O$9,OR($J323=$P$7,$K323=$P$7)),"x","")</f>
        <v/>
      </c>
      <c r="Q323" s="102" t="str">
        <f>IF(AND($J323=$P$7,$B323&lt;'1121'!$N$9),"x","")</f>
        <v/>
      </c>
      <c r="R323" s="102" t="str">
        <f>IF(AND($K323=$P$7,$B323&lt;'1121'!$N$9),"x","")</f>
        <v>x</v>
      </c>
      <c r="S323" s="102" t="str">
        <f>IF(AND($B323&gt;='1331'!$I$9,$B323&lt;='1331'!$J$9,OR($J323=$S$7,$K323=$S$7)),"x","")</f>
        <v/>
      </c>
      <c r="T323" s="102" t="str">
        <f>IF(AND($J323=$S$7,$B323&lt;'1331'!$I$9),"x","")</f>
        <v/>
      </c>
      <c r="U323" s="102" t="str">
        <f>IF(AND($K323=$S$7,$B323&lt;'1331'!$I$9),"x","")</f>
        <v/>
      </c>
      <c r="V323" s="102" t="str">
        <f>IF(AND('3411-CT'!$E$9=TH!H323,OR(TH!J323=TH!$V$7,K323=TH!$V$7)),"x","")</f>
        <v/>
      </c>
      <c r="W323" s="102" t="str">
        <f>IF(OR(TH!J323=TH!$W$7,K323=TH!$W$7),"x","")</f>
        <v/>
      </c>
      <c r="X323" s="102" t="str">
        <f t="shared" si="17"/>
        <v>3</v>
      </c>
    </row>
    <row r="324" spans="1:24">
      <c r="A324" s="182" t="str">
        <f>IF(B324&lt;&gt;"",IF(AND(B324&gt;=_TM1,B324&lt;=_TM2,OR(TH!J324="1111",TH!K324="1111")),TH!D324,""),"")</f>
        <v/>
      </c>
      <c r="B324" s="72">
        <f t="shared" si="16"/>
        <v>7</v>
      </c>
      <c r="C324" s="73">
        <f t="shared" si="18"/>
        <v>42212</v>
      </c>
      <c r="D324" s="73" t="s">
        <v>8</v>
      </c>
      <c r="E324" s="73">
        <v>42212</v>
      </c>
      <c r="F324" s="76" t="s">
        <v>23</v>
      </c>
      <c r="G324" s="189"/>
      <c r="H324" s="90"/>
      <c r="I324" s="74">
        <v>4500</v>
      </c>
      <c r="J324" s="75" t="s">
        <v>10</v>
      </c>
      <c r="K324" s="75" t="s">
        <v>35</v>
      </c>
      <c r="L324" s="102" t="str">
        <f>IF(AND('331-CT'!$E$7=TH!H324,OR(J324="331",K324="331")),"x","")</f>
        <v/>
      </c>
      <c r="M324" s="102" t="str">
        <f>IF(AND($B324&gt;='1111'!$N$10,$B324&lt;='1111'!$O$10,OR($J324=$M$7,$K324=$M$7)),"x","")</f>
        <v/>
      </c>
      <c r="N324" s="102" t="str">
        <f>IF(AND($J324=$M$7,$B324&lt;'1111'!$N$10),"x","")</f>
        <v/>
      </c>
      <c r="O324" s="102" t="str">
        <f>IF(AND($K324=$M$7,$B324&lt;'1111'!$N$10),"x","")</f>
        <v/>
      </c>
      <c r="P324" s="102" t="str">
        <f>IF(AND($B324&gt;='1121'!$N$9,$B324&lt;='1121'!$O$9,OR($J324=$P$7,$K324=$P$7)),"x","")</f>
        <v/>
      </c>
      <c r="Q324" s="102" t="str">
        <f>IF(AND($J324=$P$7,$B324&lt;'1121'!$N$9),"x","")</f>
        <v/>
      </c>
      <c r="R324" s="102" t="str">
        <f>IF(AND($K324=$P$7,$B324&lt;'1121'!$N$9),"x","")</f>
        <v>x</v>
      </c>
      <c r="S324" s="102" t="str">
        <f>IF(AND($B324&gt;='1331'!$I$9,$B324&lt;='1331'!$J$9,OR($J324=$S$7,$K324=$S$7)),"x","")</f>
        <v/>
      </c>
      <c r="T324" s="102" t="str">
        <f>IF(AND($J324=$S$7,$B324&lt;'1331'!$I$9),"x","")</f>
        <v>x</v>
      </c>
      <c r="U324" s="102" t="str">
        <f>IF(AND($K324=$S$7,$B324&lt;'1331'!$I$9),"x","")</f>
        <v/>
      </c>
      <c r="V324" s="102" t="str">
        <f>IF(AND('3411-CT'!$E$9=TH!H324,OR(TH!J324=TH!$V$7,K324=TH!$V$7)),"x","")</f>
        <v/>
      </c>
      <c r="W324" s="102" t="str">
        <f>IF(OR(TH!J324=TH!$W$7,K324=TH!$W$7),"x","")</f>
        <v/>
      </c>
      <c r="X324" s="102" t="str">
        <f t="shared" si="17"/>
        <v>3</v>
      </c>
    </row>
    <row r="325" spans="1:24">
      <c r="A325" s="182" t="str">
        <f>IF(B325&lt;&gt;"",IF(AND(B325&gt;=_TM1,B325&lt;=_TM2,OR(TH!J325="1111",TH!K325="1111")),TH!D325,""),"")</f>
        <v/>
      </c>
      <c r="B325" s="72">
        <f t="shared" si="16"/>
        <v>7</v>
      </c>
      <c r="C325" s="73">
        <f t="shared" si="18"/>
        <v>42212</v>
      </c>
      <c r="D325" s="73" t="s">
        <v>8</v>
      </c>
      <c r="E325" s="73">
        <v>42212</v>
      </c>
      <c r="F325" s="76" t="s">
        <v>238</v>
      </c>
      <c r="G325" s="189"/>
      <c r="H325" s="9" t="s">
        <v>237</v>
      </c>
      <c r="I325" s="74">
        <v>200000000</v>
      </c>
      <c r="J325" s="75" t="s">
        <v>9</v>
      </c>
      <c r="K325" s="75" t="s">
        <v>35</v>
      </c>
      <c r="L325" s="102" t="str">
        <f>IF(AND('331-CT'!$E$7=TH!H325,OR(J325="331",K325="331")),"x","")</f>
        <v/>
      </c>
      <c r="M325" s="102" t="str">
        <f>IF(AND($B325&gt;='1111'!$N$10,$B325&lt;='1111'!$O$10,OR($J325=$M$7,$K325=$M$7)),"x","")</f>
        <v/>
      </c>
      <c r="N325" s="102" t="str">
        <f>IF(AND($J325=$M$7,$B325&lt;'1111'!$N$10),"x","")</f>
        <v/>
      </c>
      <c r="O325" s="102" t="str">
        <f>IF(AND($K325=$M$7,$B325&lt;'1111'!$N$10),"x","")</f>
        <v/>
      </c>
      <c r="P325" s="102" t="str">
        <f>IF(AND($B325&gt;='1121'!$N$9,$B325&lt;='1121'!$O$9,OR($J325=$P$7,$K325=$P$7)),"x","")</f>
        <v/>
      </c>
      <c r="Q325" s="102" t="str">
        <f>IF(AND($J325=$P$7,$B325&lt;'1121'!$N$9),"x","")</f>
        <v/>
      </c>
      <c r="R325" s="102" t="str">
        <f>IF(AND($K325=$P$7,$B325&lt;'1121'!$N$9),"x","")</f>
        <v>x</v>
      </c>
      <c r="S325" s="102" t="str">
        <f>IF(AND($B325&gt;='1331'!$I$9,$B325&lt;='1331'!$J$9,OR($J325=$S$7,$K325=$S$7)),"x","")</f>
        <v/>
      </c>
      <c r="T325" s="102" t="str">
        <f>IF(AND($J325=$S$7,$B325&lt;'1331'!$I$9),"x","")</f>
        <v/>
      </c>
      <c r="U325" s="102" t="str">
        <f>IF(AND($K325=$S$7,$B325&lt;'1331'!$I$9),"x","")</f>
        <v/>
      </c>
      <c r="V325" s="102" t="str">
        <f>IF(AND('3411-CT'!$E$9=TH!H325,OR(TH!J325=TH!$V$7,K325=TH!$V$7)),"x","")</f>
        <v/>
      </c>
      <c r="W325" s="102" t="str">
        <f>IF(OR(TH!J325=TH!$W$7,K325=TH!$W$7),"x","")</f>
        <v/>
      </c>
      <c r="X325" s="102" t="str">
        <f t="shared" si="17"/>
        <v>3</v>
      </c>
    </row>
    <row r="326" spans="1:24">
      <c r="A326" s="182" t="str">
        <f>IF(B326&lt;&gt;"",IF(AND(B326&gt;=_TM1,B326&lt;=_TM2,OR(TH!J326="1111",TH!K326="1111")),TH!D326,""),"")</f>
        <v/>
      </c>
      <c r="B326" s="72">
        <f t="shared" si="16"/>
        <v>7</v>
      </c>
      <c r="C326" s="73">
        <f t="shared" si="18"/>
        <v>42212</v>
      </c>
      <c r="D326" s="73" t="s">
        <v>8</v>
      </c>
      <c r="E326" s="73">
        <v>42212</v>
      </c>
      <c r="F326" s="76" t="s">
        <v>22</v>
      </c>
      <c r="G326" s="189"/>
      <c r="H326" s="90"/>
      <c r="I326" s="74">
        <v>100000</v>
      </c>
      <c r="J326" s="75" t="s">
        <v>181</v>
      </c>
      <c r="K326" s="75" t="s">
        <v>35</v>
      </c>
      <c r="L326" s="102" t="str">
        <f>IF(AND('331-CT'!$E$7=TH!H326,OR(J326="331",K326="331")),"x","")</f>
        <v/>
      </c>
      <c r="M326" s="102" t="str">
        <f>IF(AND($B326&gt;='1111'!$N$10,$B326&lt;='1111'!$O$10,OR($J326=$M$7,$K326=$M$7)),"x","")</f>
        <v/>
      </c>
      <c r="N326" s="102" t="str">
        <f>IF(AND($J326=$M$7,$B326&lt;'1111'!$N$10),"x","")</f>
        <v/>
      </c>
      <c r="O326" s="102" t="str">
        <f>IF(AND($K326=$M$7,$B326&lt;'1111'!$N$10),"x","")</f>
        <v/>
      </c>
      <c r="P326" s="102" t="str">
        <f>IF(AND($B326&gt;='1121'!$N$9,$B326&lt;='1121'!$O$9,OR($J326=$P$7,$K326=$P$7)),"x","")</f>
        <v/>
      </c>
      <c r="Q326" s="102" t="str">
        <f>IF(AND($J326=$P$7,$B326&lt;'1121'!$N$9),"x","")</f>
        <v/>
      </c>
      <c r="R326" s="102" t="str">
        <f>IF(AND($K326=$P$7,$B326&lt;'1121'!$N$9),"x","")</f>
        <v>x</v>
      </c>
      <c r="S326" s="102" t="str">
        <f>IF(AND($B326&gt;='1331'!$I$9,$B326&lt;='1331'!$J$9,OR($J326=$S$7,$K326=$S$7)),"x","")</f>
        <v/>
      </c>
      <c r="T326" s="102" t="str">
        <f>IF(AND($J326=$S$7,$B326&lt;'1331'!$I$9),"x","")</f>
        <v/>
      </c>
      <c r="U326" s="102" t="str">
        <f>IF(AND($K326=$S$7,$B326&lt;'1331'!$I$9),"x","")</f>
        <v/>
      </c>
      <c r="V326" s="102" t="str">
        <f>IF(AND('3411-CT'!$E$9=TH!H326,OR(TH!J326=TH!$V$7,K326=TH!$V$7)),"x","")</f>
        <v/>
      </c>
      <c r="W326" s="102" t="str">
        <f>IF(OR(TH!J326=TH!$W$7,K326=TH!$W$7),"x","")</f>
        <v/>
      </c>
      <c r="X326" s="102" t="str">
        <f t="shared" si="17"/>
        <v>3</v>
      </c>
    </row>
    <row r="327" spans="1:24">
      <c r="A327" s="182" t="str">
        <f>IF(B327&lt;&gt;"",IF(AND(B327&gt;=_TM1,B327&lt;=_TM2,OR(TH!J327="1111",TH!K327="1111")),TH!D327,""),"")</f>
        <v/>
      </c>
      <c r="B327" s="72">
        <f t="shared" si="16"/>
        <v>7</v>
      </c>
      <c r="C327" s="73">
        <f t="shared" si="18"/>
        <v>42212</v>
      </c>
      <c r="D327" s="73" t="s">
        <v>8</v>
      </c>
      <c r="E327" s="73">
        <v>42212</v>
      </c>
      <c r="F327" s="76" t="s">
        <v>23</v>
      </c>
      <c r="G327" s="189"/>
      <c r="H327" s="90"/>
      <c r="I327" s="74">
        <v>10000</v>
      </c>
      <c r="J327" s="75" t="s">
        <v>10</v>
      </c>
      <c r="K327" s="75" t="s">
        <v>35</v>
      </c>
      <c r="L327" s="102" t="str">
        <f>IF(AND('331-CT'!$E$7=TH!H327,OR(J327="331",K327="331")),"x","")</f>
        <v/>
      </c>
      <c r="M327" s="102" t="str">
        <f>IF(AND($B327&gt;='1111'!$N$10,$B327&lt;='1111'!$O$10,OR($J327=$M$7,$K327=$M$7)),"x","")</f>
        <v/>
      </c>
      <c r="N327" s="102" t="str">
        <f>IF(AND($J327=$M$7,$B327&lt;'1111'!$N$10),"x","")</f>
        <v/>
      </c>
      <c r="O327" s="102" t="str">
        <f>IF(AND($K327=$M$7,$B327&lt;'1111'!$N$10),"x","")</f>
        <v/>
      </c>
      <c r="P327" s="102" t="str">
        <f>IF(AND($B327&gt;='1121'!$N$9,$B327&lt;='1121'!$O$9,OR($J327=$P$7,$K327=$P$7)),"x","")</f>
        <v/>
      </c>
      <c r="Q327" s="102" t="str">
        <f>IF(AND($J327=$P$7,$B327&lt;'1121'!$N$9),"x","")</f>
        <v/>
      </c>
      <c r="R327" s="102" t="str">
        <f>IF(AND($K327=$P$7,$B327&lt;'1121'!$N$9),"x","")</f>
        <v>x</v>
      </c>
      <c r="S327" s="102" t="str">
        <f>IF(AND($B327&gt;='1331'!$I$9,$B327&lt;='1331'!$J$9,OR($J327=$S$7,$K327=$S$7)),"x","")</f>
        <v/>
      </c>
      <c r="T327" s="102" t="str">
        <f>IF(AND($J327=$S$7,$B327&lt;'1331'!$I$9),"x","")</f>
        <v>x</v>
      </c>
      <c r="U327" s="102" t="str">
        <f>IF(AND($K327=$S$7,$B327&lt;'1331'!$I$9),"x","")</f>
        <v/>
      </c>
      <c r="V327" s="102" t="str">
        <f>IF(AND('3411-CT'!$E$9=TH!H327,OR(TH!J327=TH!$V$7,K327=TH!$V$7)),"x","")</f>
        <v/>
      </c>
      <c r="W327" s="102" t="str">
        <f>IF(OR(TH!J327=TH!$W$7,K327=TH!$W$7),"x","")</f>
        <v/>
      </c>
      <c r="X327" s="102" t="str">
        <f t="shared" si="17"/>
        <v>3</v>
      </c>
    </row>
    <row r="328" spans="1:24">
      <c r="A328" s="182" t="str">
        <f>IF(B328&lt;&gt;"",IF(AND(B328&gt;=_TM1,B328&lt;=_TM2,OR(TH!J328="1111",TH!K328="1111")),TH!D328,""),"")</f>
        <v/>
      </c>
      <c r="B328" s="72">
        <f t="shared" si="16"/>
        <v>7</v>
      </c>
      <c r="C328" s="73">
        <f t="shared" si="18"/>
        <v>42214</v>
      </c>
      <c r="D328" s="73" t="s">
        <v>12</v>
      </c>
      <c r="E328" s="73">
        <v>42214</v>
      </c>
      <c r="F328" s="76" t="s">
        <v>319</v>
      </c>
      <c r="G328" s="189"/>
      <c r="H328" s="90"/>
      <c r="I328" s="74">
        <v>500000</v>
      </c>
      <c r="J328" s="75" t="s">
        <v>35</v>
      </c>
      <c r="K328" s="75" t="s">
        <v>183</v>
      </c>
      <c r="L328" s="102" t="str">
        <f>IF(AND('331-CT'!$E$7=TH!H328,OR(J328="331",K328="331")),"x","")</f>
        <v/>
      </c>
      <c r="M328" s="102" t="str">
        <f>IF(AND($B328&gt;='1111'!$N$10,$B328&lt;='1111'!$O$10,OR($J328=$M$7,$K328=$M$7)),"x","")</f>
        <v/>
      </c>
      <c r="N328" s="102" t="str">
        <f>IF(AND($J328=$M$7,$B328&lt;'1111'!$N$10),"x","")</f>
        <v/>
      </c>
      <c r="O328" s="102" t="str">
        <f>IF(AND($K328=$M$7,$B328&lt;'1111'!$N$10),"x","")</f>
        <v/>
      </c>
      <c r="P328" s="102" t="str">
        <f>IF(AND($B328&gt;='1121'!$N$9,$B328&lt;='1121'!$O$9,OR($J328=$P$7,$K328=$P$7)),"x","")</f>
        <v/>
      </c>
      <c r="Q328" s="102" t="str">
        <f>IF(AND($J328=$P$7,$B328&lt;'1121'!$N$9),"x","")</f>
        <v>x</v>
      </c>
      <c r="R328" s="102" t="str">
        <f>IF(AND($K328=$P$7,$B328&lt;'1121'!$N$9),"x","")</f>
        <v/>
      </c>
      <c r="S328" s="102" t="str">
        <f>IF(AND($B328&gt;='1331'!$I$9,$B328&lt;='1331'!$J$9,OR($J328=$S$7,$K328=$S$7)),"x","")</f>
        <v/>
      </c>
      <c r="T328" s="102" t="str">
        <f>IF(AND($J328=$S$7,$B328&lt;'1331'!$I$9),"x","")</f>
        <v/>
      </c>
      <c r="U328" s="102" t="str">
        <f>IF(AND($K328=$S$7,$B328&lt;'1331'!$I$9),"x","")</f>
        <v/>
      </c>
      <c r="V328" s="102" t="str">
        <f>IF(AND('3411-CT'!$E$9=TH!H328,OR(TH!J328=TH!$V$7,K328=TH!$V$7)),"x","")</f>
        <v/>
      </c>
      <c r="W328" s="102" t="str">
        <f>IF(OR(TH!J328=TH!$W$7,K328=TH!$W$7),"x","")</f>
        <v/>
      </c>
      <c r="X328" s="102" t="str">
        <f t="shared" si="17"/>
        <v>3</v>
      </c>
    </row>
    <row r="329" spans="1:24">
      <c r="A329" s="182" t="str">
        <f>IF(B329&lt;&gt;"",IF(AND(B329&gt;=_TM1,B329&lt;=_TM2,OR(TH!J329="1111",TH!K329="1111")),TH!D329,""),"")</f>
        <v/>
      </c>
      <c r="B329" s="72">
        <f t="shared" si="16"/>
        <v>7</v>
      </c>
      <c r="C329" s="73">
        <f t="shared" si="18"/>
        <v>42215</v>
      </c>
      <c r="D329" s="73" t="s">
        <v>12</v>
      </c>
      <c r="E329" s="73">
        <v>42215</v>
      </c>
      <c r="F329" s="76" t="s">
        <v>320</v>
      </c>
      <c r="G329" s="189"/>
      <c r="H329" s="90" t="s">
        <v>321</v>
      </c>
      <c r="I329" s="74">
        <v>1000000000</v>
      </c>
      <c r="J329" s="75" t="s">
        <v>35</v>
      </c>
      <c r="K329" s="75" t="s">
        <v>166</v>
      </c>
      <c r="L329" s="102" t="str">
        <f>IF(AND('331-CT'!$E$7=TH!H329,OR(J329="331",K329="331")),"x","")</f>
        <v/>
      </c>
      <c r="M329" s="102" t="str">
        <f>IF(AND($B329&gt;='1111'!$N$10,$B329&lt;='1111'!$O$10,OR($J329=$M$7,$K329=$M$7)),"x","")</f>
        <v/>
      </c>
      <c r="N329" s="102" t="str">
        <f>IF(AND($J329=$M$7,$B329&lt;'1111'!$N$10),"x","")</f>
        <v/>
      </c>
      <c r="O329" s="102" t="str">
        <f>IF(AND($K329=$M$7,$B329&lt;'1111'!$N$10),"x","")</f>
        <v/>
      </c>
      <c r="P329" s="102" t="str">
        <f>IF(AND($B329&gt;='1121'!$N$9,$B329&lt;='1121'!$O$9,OR($J329=$P$7,$K329=$P$7)),"x","")</f>
        <v/>
      </c>
      <c r="Q329" s="102" t="str">
        <f>IF(AND($J329=$P$7,$B329&lt;'1121'!$N$9),"x","")</f>
        <v>x</v>
      </c>
      <c r="R329" s="102" t="str">
        <f>IF(AND($K329=$P$7,$B329&lt;'1121'!$N$9),"x","")</f>
        <v/>
      </c>
      <c r="S329" s="102" t="str">
        <f>IF(AND($B329&gt;='1331'!$I$9,$B329&lt;='1331'!$J$9,OR($J329=$S$7,$K329=$S$7)),"x","")</f>
        <v/>
      </c>
      <c r="T329" s="102" t="str">
        <f>IF(AND($J329=$S$7,$B329&lt;'1331'!$I$9),"x","")</f>
        <v/>
      </c>
      <c r="U329" s="102" t="str">
        <f>IF(AND($K329=$S$7,$B329&lt;'1331'!$I$9),"x","")</f>
        <v/>
      </c>
      <c r="V329" s="102" t="str">
        <f>IF(AND('3411-CT'!$E$9=TH!H329,OR(TH!J329=TH!$V$7,K329=TH!$V$7)),"x","")</f>
        <v/>
      </c>
      <c r="W329" s="102" t="str">
        <f>IF(OR(TH!J329=TH!$W$7,K329=TH!$W$7),"x","")</f>
        <v/>
      </c>
      <c r="X329" s="102" t="str">
        <f t="shared" si="17"/>
        <v>3</v>
      </c>
    </row>
    <row r="330" spans="1:24">
      <c r="A330" s="182" t="str">
        <f>IF(B330&lt;&gt;"",IF(AND(B330&gt;=_TM1,B330&lt;=_TM2,OR(TH!J330="1111",TH!K330="1111")),TH!D330,""),"")</f>
        <v/>
      </c>
      <c r="B330" s="97">
        <f t="shared" si="16"/>
        <v>8</v>
      </c>
      <c r="C330" s="98">
        <v>42217</v>
      </c>
      <c r="D330" s="98" t="s">
        <v>11</v>
      </c>
      <c r="E330" s="98">
        <f t="shared" ref="E330:E361" si="19">C330</f>
        <v>42217</v>
      </c>
      <c r="F330" s="99" t="s">
        <v>463</v>
      </c>
      <c r="G330" s="190"/>
      <c r="H330" s="100" t="s">
        <v>325</v>
      </c>
      <c r="I330" s="101">
        <v>1000000000</v>
      </c>
      <c r="J330" s="102" t="s">
        <v>142</v>
      </c>
      <c r="K330" s="102" t="s">
        <v>24</v>
      </c>
      <c r="L330" s="102" t="str">
        <f>IF(AND('331-CT'!$E$7=TH!H330,OR(J330="331",K330="331")),"x","")</f>
        <v/>
      </c>
      <c r="M330" s="102" t="str">
        <f>IF(AND($B330&gt;='1111'!$N$10,$B330&lt;='1111'!$O$10,OR($J330=$M$7,$K330=$M$7)),"x","")</f>
        <v/>
      </c>
      <c r="N330" s="102" t="str">
        <f>IF(AND($J330=$M$7,$B330&lt;'1111'!$N$10),"x","")</f>
        <v>x</v>
      </c>
      <c r="O330" s="102" t="str">
        <f>IF(AND($K330=$M$7,$B330&lt;'1111'!$N$10),"x","")</f>
        <v/>
      </c>
      <c r="P330" s="102" t="str">
        <f>IF(AND($B330&gt;='1121'!$N$9,$B330&lt;='1121'!$O$9,OR($J330=$P$7,$K330=$P$7)),"x","")</f>
        <v/>
      </c>
      <c r="Q330" s="102" t="str">
        <f>IF(AND($J330=$P$7,$B330&lt;'1121'!$N$9),"x","")</f>
        <v/>
      </c>
      <c r="R330" s="102" t="str">
        <f>IF(AND($K330=$P$7,$B330&lt;'1121'!$N$9),"x","")</f>
        <v/>
      </c>
      <c r="S330" s="102" t="str">
        <f>IF(AND($B330&gt;='1331'!$I$9,$B330&lt;='1331'!$J$9,OR($J330=$S$7,$K330=$S$7)),"x","")</f>
        <v/>
      </c>
      <c r="T330" s="102" t="str">
        <f>IF(AND($J330=$S$7,$B330&lt;'1331'!$I$9),"x","")</f>
        <v/>
      </c>
      <c r="U330" s="102" t="str">
        <f>IF(AND($K330=$S$7,$B330&lt;'1331'!$I$9),"x","")</f>
        <v/>
      </c>
      <c r="V330" s="102" t="str">
        <f>IF(AND('3411-CT'!$E$9=TH!H330,OR(TH!J330=TH!$V$7,K330=TH!$V$7)),"x","")</f>
        <v/>
      </c>
      <c r="W330" s="102" t="str">
        <f>IF(OR(TH!J330=TH!$W$7,K330=TH!$W$7),"x","")</f>
        <v/>
      </c>
      <c r="X330" s="102" t="str">
        <f t="shared" si="17"/>
        <v>3</v>
      </c>
    </row>
    <row r="331" spans="1:24" ht="13.5" customHeight="1">
      <c r="A331" s="182" t="str">
        <f>IF(B331&lt;&gt;"",IF(AND(B331&gt;=_TM1,B331&lt;=_TM2,OR(TH!J331="1111",TH!K331="1111")),TH!D331,""),"")</f>
        <v/>
      </c>
      <c r="B331" s="72">
        <f t="shared" si="16"/>
        <v>8</v>
      </c>
      <c r="C331" s="73">
        <v>42219</v>
      </c>
      <c r="D331" s="73" t="s">
        <v>12</v>
      </c>
      <c r="E331" s="73">
        <f t="shared" si="19"/>
        <v>42219</v>
      </c>
      <c r="F331" s="76" t="s">
        <v>323</v>
      </c>
      <c r="G331" s="189"/>
      <c r="H331" s="90"/>
      <c r="I331" s="74">
        <v>105126466</v>
      </c>
      <c r="J331" s="75" t="s">
        <v>35</v>
      </c>
      <c r="K331" s="75" t="s">
        <v>151</v>
      </c>
      <c r="L331" s="102" t="str">
        <f>IF(AND('331-CT'!$E$7=TH!H331,OR(J331="331",K331="331")),"x","")</f>
        <v/>
      </c>
      <c r="M331" s="102" t="str">
        <f>IF(AND($B331&gt;='1111'!$N$10,$B331&lt;='1111'!$O$10,OR($J331=$M$7,$K331=$M$7)),"x","")</f>
        <v/>
      </c>
      <c r="N331" s="102" t="str">
        <f>IF(AND($J331=$M$7,$B331&lt;'1111'!$N$10),"x","")</f>
        <v/>
      </c>
      <c r="O331" s="102" t="str">
        <f>IF(AND($K331=$M$7,$B331&lt;'1111'!$N$10),"x","")</f>
        <v/>
      </c>
      <c r="P331" s="102" t="str">
        <f>IF(AND($B331&gt;='1121'!$N$9,$B331&lt;='1121'!$O$9,OR($J331=$P$7,$K331=$P$7)),"x","")</f>
        <v/>
      </c>
      <c r="Q331" s="102" t="str">
        <f>IF(AND($J331=$P$7,$B331&lt;'1121'!$N$9),"x","")</f>
        <v>x</v>
      </c>
      <c r="R331" s="102" t="str">
        <f>IF(AND($K331=$P$7,$B331&lt;'1121'!$N$9),"x","")</f>
        <v/>
      </c>
      <c r="S331" s="102" t="str">
        <f>IF(AND($B331&gt;='1331'!$I$9,$B331&lt;='1331'!$J$9,OR($J331=$S$7,$K331=$S$7)),"x","")</f>
        <v/>
      </c>
      <c r="T331" s="102" t="str">
        <f>IF(AND($J331=$S$7,$B331&lt;'1331'!$I$9),"x","")</f>
        <v/>
      </c>
      <c r="U331" s="102" t="str">
        <f>IF(AND($K331=$S$7,$B331&lt;'1331'!$I$9),"x","")</f>
        <v/>
      </c>
      <c r="V331" s="102" t="str">
        <f>IF(AND('3411-CT'!$E$9=TH!H331,OR(TH!J331=TH!$V$7,K331=TH!$V$7)),"x","")</f>
        <v/>
      </c>
      <c r="W331" s="102" t="str">
        <f>IF(OR(TH!J331=TH!$W$7,K331=TH!$W$7),"x","")</f>
        <v>x</v>
      </c>
      <c r="X331" s="102" t="str">
        <f t="shared" si="17"/>
        <v>3</v>
      </c>
    </row>
    <row r="332" spans="1:24" ht="13.5" customHeight="1">
      <c r="A332" s="182" t="str">
        <f>IF(B332&lt;&gt;"",IF(AND(B332&gt;=_TM1,B332&lt;=_TM2,OR(TH!J332="1111",TH!K332="1111")),TH!D332,""),"")</f>
        <v/>
      </c>
      <c r="B332" s="72">
        <f t="shared" si="16"/>
        <v>8</v>
      </c>
      <c r="C332" s="73">
        <v>42219</v>
      </c>
      <c r="D332" s="73" t="s">
        <v>8</v>
      </c>
      <c r="E332" s="73">
        <f t="shared" si="19"/>
        <v>42219</v>
      </c>
      <c r="F332" s="76" t="s">
        <v>238</v>
      </c>
      <c r="G332" s="189"/>
      <c r="H332" s="9" t="s">
        <v>113</v>
      </c>
      <c r="I332" s="74">
        <v>400000000</v>
      </c>
      <c r="J332" s="75" t="s">
        <v>9</v>
      </c>
      <c r="K332" s="75" t="s">
        <v>35</v>
      </c>
      <c r="L332" s="102" t="str">
        <f>IF(AND('331-CT'!$E$7=TH!H332,OR(J332="331",K332="331")),"x","")</f>
        <v/>
      </c>
      <c r="M332" s="102" t="str">
        <f>IF(AND($B332&gt;='1111'!$N$10,$B332&lt;='1111'!$O$10,OR($J332=$M$7,$K332=$M$7)),"x","")</f>
        <v/>
      </c>
      <c r="N332" s="102" t="str">
        <f>IF(AND($J332=$M$7,$B332&lt;'1111'!$N$10),"x","")</f>
        <v/>
      </c>
      <c r="O332" s="102" t="str">
        <f>IF(AND($K332=$M$7,$B332&lt;'1111'!$N$10),"x","")</f>
        <v/>
      </c>
      <c r="P332" s="102" t="str">
        <f>IF(AND($B332&gt;='1121'!$N$9,$B332&lt;='1121'!$O$9,OR($J332=$P$7,$K332=$P$7)),"x","")</f>
        <v/>
      </c>
      <c r="Q332" s="102" t="str">
        <f>IF(AND($J332=$P$7,$B332&lt;'1121'!$N$9),"x","")</f>
        <v/>
      </c>
      <c r="R332" s="102" t="str">
        <f>IF(AND($K332=$P$7,$B332&lt;'1121'!$N$9),"x","")</f>
        <v>x</v>
      </c>
      <c r="S332" s="102" t="str">
        <f>IF(AND($B332&gt;='1331'!$I$9,$B332&lt;='1331'!$J$9,OR($J332=$S$7,$K332=$S$7)),"x","")</f>
        <v/>
      </c>
      <c r="T332" s="102" t="str">
        <f>IF(AND($J332=$S$7,$B332&lt;'1331'!$I$9),"x","")</f>
        <v/>
      </c>
      <c r="U332" s="102" t="str">
        <f>IF(AND($K332=$S$7,$B332&lt;'1331'!$I$9),"x","")</f>
        <v/>
      </c>
      <c r="V332" s="102" t="str">
        <f>IF(AND('3411-CT'!$E$9=TH!H332,OR(TH!J332=TH!$V$7,K332=TH!$V$7)),"x","")</f>
        <v/>
      </c>
      <c r="W332" s="102" t="str">
        <f>IF(OR(TH!J332=TH!$W$7,K332=TH!$W$7),"x","")</f>
        <v/>
      </c>
      <c r="X332" s="102" t="str">
        <f t="shared" si="17"/>
        <v>3</v>
      </c>
    </row>
    <row r="333" spans="1:24" ht="13.5" customHeight="1">
      <c r="A333" s="182" t="str">
        <f>IF(B333&lt;&gt;"",IF(AND(B333&gt;=_TM1,B333&lt;=_TM2,OR(TH!J333="1111",TH!K333="1111")),TH!D333,""),"")</f>
        <v/>
      </c>
      <c r="B333" s="72">
        <f t="shared" si="16"/>
        <v>8</v>
      </c>
      <c r="C333" s="73">
        <v>42219</v>
      </c>
      <c r="D333" s="73" t="s">
        <v>8</v>
      </c>
      <c r="E333" s="73">
        <f t="shared" si="19"/>
        <v>42219</v>
      </c>
      <c r="F333" s="76" t="s">
        <v>22</v>
      </c>
      <c r="G333" s="189"/>
      <c r="H333" s="90"/>
      <c r="I333" s="74">
        <v>150000</v>
      </c>
      <c r="J333" s="75" t="s">
        <v>181</v>
      </c>
      <c r="K333" s="75" t="s">
        <v>35</v>
      </c>
      <c r="L333" s="102" t="str">
        <f>IF(AND('331-CT'!$E$7=TH!H333,OR(J333="331",K333="331")),"x","")</f>
        <v/>
      </c>
      <c r="M333" s="102" t="str">
        <f>IF(AND($B333&gt;='1111'!$N$10,$B333&lt;='1111'!$O$10,OR($J333=$M$7,$K333=$M$7)),"x","")</f>
        <v/>
      </c>
      <c r="N333" s="102" t="str">
        <f>IF(AND($J333=$M$7,$B333&lt;'1111'!$N$10),"x","")</f>
        <v/>
      </c>
      <c r="O333" s="102" t="str">
        <f>IF(AND($K333=$M$7,$B333&lt;'1111'!$N$10),"x","")</f>
        <v/>
      </c>
      <c r="P333" s="102" t="str">
        <f>IF(AND($B333&gt;='1121'!$N$9,$B333&lt;='1121'!$O$9,OR($J333=$P$7,$K333=$P$7)),"x","")</f>
        <v/>
      </c>
      <c r="Q333" s="102" t="str">
        <f>IF(AND($J333=$P$7,$B333&lt;'1121'!$N$9),"x","")</f>
        <v/>
      </c>
      <c r="R333" s="102" t="str">
        <f>IF(AND($K333=$P$7,$B333&lt;'1121'!$N$9),"x","")</f>
        <v>x</v>
      </c>
      <c r="S333" s="102" t="str">
        <f>IF(AND($B333&gt;='1331'!$I$9,$B333&lt;='1331'!$J$9,OR($J333=$S$7,$K333=$S$7)),"x","")</f>
        <v/>
      </c>
      <c r="T333" s="102" t="str">
        <f>IF(AND($J333=$S$7,$B333&lt;'1331'!$I$9),"x","")</f>
        <v/>
      </c>
      <c r="U333" s="102" t="str">
        <f>IF(AND($K333=$S$7,$B333&lt;'1331'!$I$9),"x","")</f>
        <v/>
      </c>
      <c r="V333" s="102" t="str">
        <f>IF(AND('3411-CT'!$E$9=TH!H333,OR(TH!J333=TH!$V$7,K333=TH!$V$7)),"x","")</f>
        <v/>
      </c>
      <c r="W333" s="102" t="str">
        <f>IF(OR(TH!J333=TH!$W$7,K333=TH!$W$7),"x","")</f>
        <v/>
      </c>
      <c r="X333" s="102" t="str">
        <f t="shared" si="17"/>
        <v>3</v>
      </c>
    </row>
    <row r="334" spans="1:24" ht="13.5" customHeight="1">
      <c r="A334" s="182" t="str">
        <f>IF(B334&lt;&gt;"",IF(AND(B334&gt;=_TM1,B334&lt;=_TM2,OR(TH!J334="1111",TH!K334="1111")),TH!D334,""),"")</f>
        <v/>
      </c>
      <c r="B334" s="72">
        <f t="shared" si="16"/>
        <v>8</v>
      </c>
      <c r="C334" s="73">
        <v>42219</v>
      </c>
      <c r="D334" s="73" t="s">
        <v>8</v>
      </c>
      <c r="E334" s="73">
        <f t="shared" si="19"/>
        <v>42219</v>
      </c>
      <c r="F334" s="76" t="s">
        <v>23</v>
      </c>
      <c r="G334" s="189"/>
      <c r="H334" s="90"/>
      <c r="I334" s="74">
        <v>15000</v>
      </c>
      <c r="J334" s="75" t="s">
        <v>10</v>
      </c>
      <c r="K334" s="75" t="s">
        <v>35</v>
      </c>
      <c r="L334" s="102" t="str">
        <f>IF(AND('331-CT'!$E$7=TH!H334,OR(J334="331",K334="331")),"x","")</f>
        <v/>
      </c>
      <c r="M334" s="102" t="str">
        <f>IF(AND($B334&gt;='1111'!$N$10,$B334&lt;='1111'!$O$10,OR($J334=$M$7,$K334=$M$7)),"x","")</f>
        <v/>
      </c>
      <c r="N334" s="102" t="str">
        <f>IF(AND($J334=$M$7,$B334&lt;'1111'!$N$10),"x","")</f>
        <v/>
      </c>
      <c r="O334" s="102" t="str">
        <f>IF(AND($K334=$M$7,$B334&lt;'1111'!$N$10),"x","")</f>
        <v/>
      </c>
      <c r="P334" s="102" t="str">
        <f>IF(AND($B334&gt;='1121'!$N$9,$B334&lt;='1121'!$O$9,OR($J334=$P$7,$K334=$P$7)),"x","")</f>
        <v/>
      </c>
      <c r="Q334" s="102" t="str">
        <f>IF(AND($J334=$P$7,$B334&lt;'1121'!$N$9),"x","")</f>
        <v/>
      </c>
      <c r="R334" s="102" t="str">
        <f>IF(AND($K334=$P$7,$B334&lt;'1121'!$N$9),"x","")</f>
        <v>x</v>
      </c>
      <c r="S334" s="102" t="str">
        <f>IF(AND($B334&gt;='1331'!$I$9,$B334&lt;='1331'!$J$9,OR($J334=$S$7,$K334=$S$7)),"x","")</f>
        <v/>
      </c>
      <c r="T334" s="102" t="str">
        <f>IF(AND($J334=$S$7,$B334&lt;'1331'!$I$9),"x","")</f>
        <v>x</v>
      </c>
      <c r="U334" s="102" t="str">
        <f>IF(AND($K334=$S$7,$B334&lt;'1331'!$I$9),"x","")</f>
        <v/>
      </c>
      <c r="V334" s="102" t="str">
        <f>IF(AND('3411-CT'!$E$9=TH!H334,OR(TH!J334=TH!$V$7,K334=TH!$V$7)),"x","")</f>
        <v/>
      </c>
      <c r="W334" s="102" t="str">
        <f>IF(OR(TH!J334=TH!$W$7,K334=TH!$W$7),"x","")</f>
        <v/>
      </c>
      <c r="X334" s="102" t="str">
        <f t="shared" si="17"/>
        <v>3</v>
      </c>
    </row>
    <row r="335" spans="1:24" ht="13.5" customHeight="1">
      <c r="A335" s="182" t="str">
        <f>IF(B335&lt;&gt;"",IF(AND(B335&gt;=_TM1,B335&lt;=_TM2,OR(TH!J335="1111",TH!K335="1111")),TH!D335,""),"")</f>
        <v/>
      </c>
      <c r="B335" s="72">
        <f t="shared" ref="B335:B398" si="20">IF(C335&lt;&gt;"",MONTH(C335),"")</f>
        <v>8</v>
      </c>
      <c r="C335" s="73">
        <v>42219</v>
      </c>
      <c r="D335" s="73" t="s">
        <v>8</v>
      </c>
      <c r="E335" s="73">
        <f t="shared" si="19"/>
        <v>42219</v>
      </c>
      <c r="F335" s="76" t="s">
        <v>238</v>
      </c>
      <c r="G335" s="189"/>
      <c r="H335" s="9" t="s">
        <v>129</v>
      </c>
      <c r="I335" s="74">
        <v>300000000</v>
      </c>
      <c r="J335" s="75" t="s">
        <v>9</v>
      </c>
      <c r="K335" s="75" t="s">
        <v>35</v>
      </c>
      <c r="L335" s="102" t="str">
        <f>IF(AND('331-CT'!$E$7=TH!H335,OR(J335="331",K335="331")),"x","")</f>
        <v/>
      </c>
      <c r="M335" s="102" t="str">
        <f>IF(AND($B335&gt;='1111'!$N$10,$B335&lt;='1111'!$O$10,OR($J335=$M$7,$K335=$M$7)),"x","")</f>
        <v/>
      </c>
      <c r="N335" s="102" t="str">
        <f>IF(AND($J335=$M$7,$B335&lt;'1111'!$N$10),"x","")</f>
        <v/>
      </c>
      <c r="O335" s="102" t="str">
        <f>IF(AND($K335=$M$7,$B335&lt;'1111'!$N$10),"x","")</f>
        <v/>
      </c>
      <c r="P335" s="102" t="str">
        <f>IF(AND($B335&gt;='1121'!$N$9,$B335&lt;='1121'!$O$9,OR($J335=$P$7,$K335=$P$7)),"x","")</f>
        <v/>
      </c>
      <c r="Q335" s="102" t="str">
        <f>IF(AND($J335=$P$7,$B335&lt;'1121'!$N$9),"x","")</f>
        <v/>
      </c>
      <c r="R335" s="102" t="str">
        <f>IF(AND($K335=$P$7,$B335&lt;'1121'!$N$9),"x","")</f>
        <v>x</v>
      </c>
      <c r="S335" s="102" t="str">
        <f>IF(AND($B335&gt;='1331'!$I$9,$B335&lt;='1331'!$J$9,OR($J335=$S$7,$K335=$S$7)),"x","")</f>
        <v/>
      </c>
      <c r="T335" s="102" t="str">
        <f>IF(AND($J335=$S$7,$B335&lt;'1331'!$I$9),"x","")</f>
        <v/>
      </c>
      <c r="U335" s="102" t="str">
        <f>IF(AND($K335=$S$7,$B335&lt;'1331'!$I$9),"x","")</f>
        <v/>
      </c>
      <c r="V335" s="102" t="str">
        <f>IF(AND('3411-CT'!$E$9=TH!H335,OR(TH!J335=TH!$V$7,K335=TH!$V$7)),"x","")</f>
        <v/>
      </c>
      <c r="W335" s="102" t="str">
        <f>IF(OR(TH!J335=TH!$W$7,K335=TH!$W$7),"x","")</f>
        <v/>
      </c>
      <c r="X335" s="102" t="str">
        <f t="shared" si="17"/>
        <v>3</v>
      </c>
    </row>
    <row r="336" spans="1:24" ht="13.5" customHeight="1">
      <c r="A336" s="182" t="str">
        <f>IF(B336&lt;&gt;"",IF(AND(B336&gt;=_TM1,B336&lt;=_TM2,OR(TH!J336="1111",TH!K336="1111")),TH!D336,""),"")</f>
        <v/>
      </c>
      <c r="B336" s="72">
        <f t="shared" si="20"/>
        <v>8</v>
      </c>
      <c r="C336" s="73">
        <v>42219</v>
      </c>
      <c r="D336" s="73" t="s">
        <v>8</v>
      </c>
      <c r="E336" s="73">
        <f t="shared" si="19"/>
        <v>42219</v>
      </c>
      <c r="F336" s="76" t="s">
        <v>22</v>
      </c>
      <c r="G336" s="189"/>
      <c r="H336" s="90"/>
      <c r="I336" s="74">
        <v>120000</v>
      </c>
      <c r="J336" s="75" t="s">
        <v>181</v>
      </c>
      <c r="K336" s="75" t="s">
        <v>35</v>
      </c>
      <c r="L336" s="102" t="str">
        <f>IF(AND('331-CT'!$E$7=TH!H336,OR(J336="331",K336="331")),"x","")</f>
        <v/>
      </c>
      <c r="M336" s="102" t="str">
        <f>IF(AND($B336&gt;='1111'!$N$10,$B336&lt;='1111'!$O$10,OR($J336=$M$7,$K336=$M$7)),"x","")</f>
        <v/>
      </c>
      <c r="N336" s="102" t="str">
        <f>IF(AND($J336=$M$7,$B336&lt;'1111'!$N$10),"x","")</f>
        <v/>
      </c>
      <c r="O336" s="102" t="str">
        <f>IF(AND($K336=$M$7,$B336&lt;'1111'!$N$10),"x","")</f>
        <v/>
      </c>
      <c r="P336" s="102" t="str">
        <f>IF(AND($B336&gt;='1121'!$N$9,$B336&lt;='1121'!$O$9,OR($J336=$P$7,$K336=$P$7)),"x","")</f>
        <v/>
      </c>
      <c r="Q336" s="102" t="str">
        <f>IF(AND($J336=$P$7,$B336&lt;'1121'!$N$9),"x","")</f>
        <v/>
      </c>
      <c r="R336" s="102" t="str">
        <f>IF(AND($K336=$P$7,$B336&lt;'1121'!$N$9),"x","")</f>
        <v>x</v>
      </c>
      <c r="S336" s="102" t="str">
        <f>IF(AND($B336&gt;='1331'!$I$9,$B336&lt;='1331'!$J$9,OR($J336=$S$7,$K336=$S$7)),"x","")</f>
        <v/>
      </c>
      <c r="T336" s="102" t="str">
        <f>IF(AND($J336=$S$7,$B336&lt;'1331'!$I$9),"x","")</f>
        <v/>
      </c>
      <c r="U336" s="102" t="str">
        <f>IF(AND($K336=$S$7,$B336&lt;'1331'!$I$9),"x","")</f>
        <v/>
      </c>
      <c r="V336" s="102" t="str">
        <f>IF(AND('3411-CT'!$E$9=TH!H336,OR(TH!J336=TH!$V$7,K336=TH!$V$7)),"x","")</f>
        <v/>
      </c>
      <c r="W336" s="102" t="str">
        <f>IF(OR(TH!J336=TH!$W$7,K336=TH!$W$7),"x","")</f>
        <v/>
      </c>
      <c r="X336" s="102" t="str">
        <f t="shared" si="17"/>
        <v>3</v>
      </c>
    </row>
    <row r="337" spans="1:24" s="113" customFormat="1" ht="13.5" customHeight="1">
      <c r="A337" s="182" t="str">
        <f>IF(B337&lt;&gt;"",IF(AND(B337&gt;=_TM1,B337&lt;=_TM2,OR(TH!J337="1111",TH!K337="1111")),TH!D337,""),"")</f>
        <v/>
      </c>
      <c r="B337" s="72">
        <f t="shared" si="20"/>
        <v>8</v>
      </c>
      <c r="C337" s="73">
        <v>42219</v>
      </c>
      <c r="D337" s="73" t="s">
        <v>8</v>
      </c>
      <c r="E337" s="73">
        <f t="shared" si="19"/>
        <v>42219</v>
      </c>
      <c r="F337" s="76" t="s">
        <v>23</v>
      </c>
      <c r="G337" s="189"/>
      <c r="H337" s="90"/>
      <c r="I337" s="74">
        <v>12000</v>
      </c>
      <c r="J337" s="75" t="s">
        <v>10</v>
      </c>
      <c r="K337" s="75" t="s">
        <v>35</v>
      </c>
      <c r="L337" s="102" t="str">
        <f>IF(AND('331-CT'!$E$7=TH!H337,OR(J337="331",K337="331")),"x","")</f>
        <v/>
      </c>
      <c r="M337" s="102" t="str">
        <f>IF(AND($B337&gt;='1111'!$N$10,$B337&lt;='1111'!$O$10,OR($J337=$M$7,$K337=$M$7)),"x","")</f>
        <v/>
      </c>
      <c r="N337" s="102" t="str">
        <f>IF(AND($J337=$M$7,$B337&lt;'1111'!$N$10),"x","")</f>
        <v/>
      </c>
      <c r="O337" s="102" t="str">
        <f>IF(AND($K337=$M$7,$B337&lt;'1111'!$N$10),"x","")</f>
        <v/>
      </c>
      <c r="P337" s="102" t="str">
        <f>IF(AND($B337&gt;='1121'!$N$9,$B337&lt;='1121'!$O$9,OR($J337=$P$7,$K337=$P$7)),"x","")</f>
        <v/>
      </c>
      <c r="Q337" s="102" t="str">
        <f>IF(AND($J337=$P$7,$B337&lt;'1121'!$N$9),"x","")</f>
        <v/>
      </c>
      <c r="R337" s="102" t="str">
        <f>IF(AND($K337=$P$7,$B337&lt;'1121'!$N$9),"x","")</f>
        <v>x</v>
      </c>
      <c r="S337" s="102" t="str">
        <f>IF(AND($B337&gt;='1331'!$I$9,$B337&lt;='1331'!$J$9,OR($J337=$S$7,$K337=$S$7)),"x","")</f>
        <v/>
      </c>
      <c r="T337" s="102" t="str">
        <f>IF(AND($J337=$S$7,$B337&lt;'1331'!$I$9),"x","")</f>
        <v>x</v>
      </c>
      <c r="U337" s="102" t="str">
        <f>IF(AND($K337=$S$7,$B337&lt;'1331'!$I$9),"x","")</f>
        <v/>
      </c>
      <c r="V337" s="102" t="str">
        <f>IF(AND('3411-CT'!$E$9=TH!H337,OR(TH!J337=TH!$V$7,K337=TH!$V$7)),"x","")</f>
        <v/>
      </c>
      <c r="W337" s="102" t="str">
        <f>IF(OR(TH!J337=TH!$W$7,K337=TH!$W$7),"x","")</f>
        <v/>
      </c>
      <c r="X337" s="102" t="str">
        <f t="shared" si="17"/>
        <v>3</v>
      </c>
    </row>
    <row r="338" spans="1:24" ht="13.5" customHeight="1">
      <c r="A338" s="182" t="str">
        <f>IF(B338&lt;&gt;"",IF(AND(B338&gt;=_TM1,B338&lt;=_TM2,OR(TH!J338="1111",TH!K338="1111")),TH!D338,""),"")</f>
        <v/>
      </c>
      <c r="B338" s="72">
        <f t="shared" si="20"/>
        <v>8</v>
      </c>
      <c r="C338" s="73">
        <v>42223</v>
      </c>
      <c r="D338" s="73" t="s">
        <v>104</v>
      </c>
      <c r="E338" s="73">
        <f t="shared" si="19"/>
        <v>42223</v>
      </c>
      <c r="F338" s="76" t="s">
        <v>329</v>
      </c>
      <c r="G338" s="192" t="s">
        <v>443</v>
      </c>
      <c r="H338" s="90" t="s">
        <v>330</v>
      </c>
      <c r="I338" s="74">
        <v>15450000</v>
      </c>
      <c r="J338" s="75" t="s">
        <v>560</v>
      </c>
      <c r="K338" s="75" t="s">
        <v>142</v>
      </c>
      <c r="L338" s="102" t="str">
        <f>IF(AND('331-CT'!$E$7=TH!H338,OR(J338="331",K338="331")),"x","")</f>
        <v/>
      </c>
      <c r="M338" s="102" t="str">
        <f>IF(AND($B338&gt;='1111'!$N$10,$B338&lt;='1111'!$O$10,OR($J338=$M$7,$K338=$M$7)),"x","")</f>
        <v/>
      </c>
      <c r="N338" s="102" t="str">
        <f>IF(AND($J338=$M$7,$B338&lt;'1111'!$N$10),"x","")</f>
        <v/>
      </c>
      <c r="O338" s="102" t="str">
        <f>IF(AND($K338=$M$7,$B338&lt;'1111'!$N$10),"x","")</f>
        <v>x</v>
      </c>
      <c r="P338" s="102" t="str">
        <f>IF(AND($B338&gt;='1121'!$N$9,$B338&lt;='1121'!$O$9,OR($J338=$P$7,$K338=$P$7)),"x","")</f>
        <v/>
      </c>
      <c r="Q338" s="102" t="str">
        <f>IF(AND($J338=$P$7,$B338&lt;'1121'!$N$9),"x","")</f>
        <v/>
      </c>
      <c r="R338" s="102" t="str">
        <f>IF(AND($K338=$P$7,$B338&lt;'1121'!$N$9),"x","")</f>
        <v/>
      </c>
      <c r="S338" s="102" t="str">
        <f>IF(AND($B338&gt;='1331'!$I$9,$B338&lt;='1331'!$J$9,OR($J338=$S$7,$K338=$S$7)),"x","")</f>
        <v/>
      </c>
      <c r="T338" s="102" t="str">
        <f>IF(AND($J338=$S$7,$B338&lt;'1331'!$I$9),"x","")</f>
        <v/>
      </c>
      <c r="U338" s="102" t="str">
        <f>IF(AND($K338=$S$7,$B338&lt;'1331'!$I$9),"x","")</f>
        <v/>
      </c>
      <c r="V338" s="102" t="str">
        <f>IF(AND('3411-CT'!$E$9=TH!H338,OR(TH!J338=TH!$V$7,K338=TH!$V$7)),"x","")</f>
        <v/>
      </c>
      <c r="W338" s="102" t="str">
        <f>IF(OR(TH!J338=TH!$W$7,K338=TH!$W$7),"x","")</f>
        <v/>
      </c>
      <c r="X338" s="102" t="str">
        <f t="shared" ref="X338:X401" si="21">IF(AND(1&lt;=$B338,$B338&lt;=3),"1",IF(AND(4&lt;=$B338,$B338&lt;=6),"2",IF(AND(7&lt;=$B338,$B338&lt;=9),"3",IF(AND(10&lt;=$B338,$B338&lt;=12),"4",""))))</f>
        <v>3</v>
      </c>
    </row>
    <row r="339" spans="1:24" ht="13.5" customHeight="1">
      <c r="A339" s="182" t="str">
        <f>IF(B339&lt;&gt;"",IF(AND(B339&gt;=_TM1,B339&lt;=_TM2,OR(TH!J339="1111",TH!K339="1111")),TH!D339,""),"")</f>
        <v/>
      </c>
      <c r="B339" s="72">
        <f t="shared" si="20"/>
        <v>8</v>
      </c>
      <c r="C339" s="73">
        <v>42223</v>
      </c>
      <c r="D339" s="73" t="s">
        <v>104</v>
      </c>
      <c r="E339" s="73">
        <f t="shared" si="19"/>
        <v>42223</v>
      </c>
      <c r="F339" s="76" t="s">
        <v>331</v>
      </c>
      <c r="G339" s="192" t="s">
        <v>443</v>
      </c>
      <c r="H339" s="90" t="s">
        <v>330</v>
      </c>
      <c r="I339" s="74">
        <v>1545000</v>
      </c>
      <c r="J339" s="75" t="s">
        <v>10</v>
      </c>
      <c r="K339" s="75" t="s">
        <v>142</v>
      </c>
      <c r="L339" s="102" t="str">
        <f>IF(AND('331-CT'!$E$7=TH!H339,OR(J339="331",K339="331")),"x","")</f>
        <v/>
      </c>
      <c r="M339" s="102" t="str">
        <f>IF(AND($B339&gt;='1111'!$N$10,$B339&lt;='1111'!$O$10,OR($J339=$M$7,$K339=$M$7)),"x","")</f>
        <v/>
      </c>
      <c r="N339" s="102" t="str">
        <f>IF(AND($J339=$M$7,$B339&lt;'1111'!$N$10),"x","")</f>
        <v/>
      </c>
      <c r="O339" s="102" t="str">
        <f>IF(AND($K339=$M$7,$B339&lt;'1111'!$N$10),"x","")</f>
        <v>x</v>
      </c>
      <c r="P339" s="102" t="str">
        <f>IF(AND($B339&gt;='1121'!$N$9,$B339&lt;='1121'!$O$9,OR($J339=$P$7,$K339=$P$7)),"x","")</f>
        <v/>
      </c>
      <c r="Q339" s="102" t="str">
        <f>IF(AND($J339=$P$7,$B339&lt;'1121'!$N$9),"x","")</f>
        <v/>
      </c>
      <c r="R339" s="102" t="str">
        <f>IF(AND($K339=$P$7,$B339&lt;'1121'!$N$9),"x","")</f>
        <v/>
      </c>
      <c r="S339" s="102" t="str">
        <f>IF(AND($B339&gt;='1331'!$I$9,$B339&lt;='1331'!$J$9,OR($J339=$S$7,$K339=$S$7)),"x","")</f>
        <v/>
      </c>
      <c r="T339" s="102" t="str">
        <f>IF(AND($J339=$S$7,$B339&lt;'1331'!$I$9),"x","")</f>
        <v>x</v>
      </c>
      <c r="U339" s="102" t="str">
        <f>IF(AND($K339=$S$7,$B339&lt;'1331'!$I$9),"x","")</f>
        <v/>
      </c>
      <c r="V339" s="102" t="str">
        <f>IF(AND('3411-CT'!$E$9=TH!H339,OR(TH!J339=TH!$V$7,K339=TH!$V$7)),"x","")</f>
        <v/>
      </c>
      <c r="W339" s="102" t="str">
        <f>IF(OR(TH!J339=TH!$W$7,K339=TH!$W$7),"x","")</f>
        <v/>
      </c>
      <c r="X339" s="102" t="str">
        <f t="shared" si="21"/>
        <v>3</v>
      </c>
    </row>
    <row r="340" spans="1:24" ht="13.5" customHeight="1">
      <c r="A340" s="182" t="str">
        <f>IF(B340&lt;&gt;"",IF(AND(B340&gt;=_TM1,B340&lt;=_TM2,OR(TH!J340="1111",TH!K340="1111")),TH!D340,""),"")</f>
        <v/>
      </c>
      <c r="B340" s="72">
        <f t="shared" si="20"/>
        <v>8</v>
      </c>
      <c r="C340" s="73">
        <v>42224</v>
      </c>
      <c r="D340" s="73" t="s">
        <v>105</v>
      </c>
      <c r="E340" s="73">
        <f t="shared" si="19"/>
        <v>42224</v>
      </c>
      <c r="F340" s="76" t="s">
        <v>326</v>
      </c>
      <c r="G340" s="192" t="s">
        <v>442</v>
      </c>
      <c r="H340" s="90" t="s">
        <v>328</v>
      </c>
      <c r="I340" s="74">
        <v>13500000</v>
      </c>
      <c r="J340" s="75" t="s">
        <v>560</v>
      </c>
      <c r="K340" s="75" t="s">
        <v>142</v>
      </c>
      <c r="L340" s="102" t="str">
        <f>IF(AND('331-CT'!$E$7=TH!H340,OR(J340="331",K340="331")),"x","")</f>
        <v/>
      </c>
      <c r="M340" s="102" t="str">
        <f>IF(AND($B340&gt;='1111'!$N$10,$B340&lt;='1111'!$O$10,OR($J340=$M$7,$K340=$M$7)),"x","")</f>
        <v/>
      </c>
      <c r="N340" s="102" t="str">
        <f>IF(AND($J340=$M$7,$B340&lt;'1111'!$N$10),"x","")</f>
        <v/>
      </c>
      <c r="O340" s="102" t="str">
        <f>IF(AND($K340=$M$7,$B340&lt;'1111'!$N$10),"x","")</f>
        <v>x</v>
      </c>
      <c r="P340" s="102" t="str">
        <f>IF(AND($B340&gt;='1121'!$N$9,$B340&lt;='1121'!$O$9,OR($J340=$P$7,$K340=$P$7)),"x","")</f>
        <v/>
      </c>
      <c r="Q340" s="102" t="str">
        <f>IF(AND($J340=$P$7,$B340&lt;'1121'!$N$9),"x","")</f>
        <v/>
      </c>
      <c r="R340" s="102" t="str">
        <f>IF(AND($K340=$P$7,$B340&lt;'1121'!$N$9),"x","")</f>
        <v/>
      </c>
      <c r="S340" s="102" t="str">
        <f>IF(AND($B340&gt;='1331'!$I$9,$B340&lt;='1331'!$J$9,OR($J340=$S$7,$K340=$S$7)),"x","")</f>
        <v/>
      </c>
      <c r="T340" s="102" t="str">
        <f>IF(AND($J340=$S$7,$B340&lt;'1331'!$I$9),"x","")</f>
        <v/>
      </c>
      <c r="U340" s="102" t="str">
        <f>IF(AND($K340=$S$7,$B340&lt;'1331'!$I$9),"x","")</f>
        <v/>
      </c>
      <c r="V340" s="102" t="str">
        <f>IF(AND('3411-CT'!$E$9=TH!H340,OR(TH!J340=TH!$V$7,K340=TH!$V$7)),"x","")</f>
        <v/>
      </c>
      <c r="W340" s="102" t="str">
        <f>IF(OR(TH!J340=TH!$W$7,K340=TH!$W$7),"x","")</f>
        <v/>
      </c>
      <c r="X340" s="102" t="str">
        <f t="shared" si="21"/>
        <v>3</v>
      </c>
    </row>
    <row r="341" spans="1:24" ht="13.5" customHeight="1">
      <c r="A341" s="182" t="str">
        <f>IF(B341&lt;&gt;"",IF(AND(B341&gt;=_TM1,B341&lt;=_TM2,OR(TH!J341="1111",TH!K341="1111")),TH!D341,""),"")</f>
        <v/>
      </c>
      <c r="B341" s="72">
        <f t="shared" si="20"/>
        <v>8</v>
      </c>
      <c r="C341" s="73">
        <v>42224</v>
      </c>
      <c r="D341" s="73" t="s">
        <v>105</v>
      </c>
      <c r="E341" s="73">
        <f t="shared" si="19"/>
        <v>42224</v>
      </c>
      <c r="F341" s="76" t="s">
        <v>327</v>
      </c>
      <c r="G341" s="192" t="s">
        <v>442</v>
      </c>
      <c r="H341" s="90" t="s">
        <v>328</v>
      </c>
      <c r="I341" s="74">
        <v>1350000</v>
      </c>
      <c r="J341" s="75" t="s">
        <v>10</v>
      </c>
      <c r="K341" s="75" t="s">
        <v>142</v>
      </c>
      <c r="L341" s="102" t="str">
        <f>IF(AND('331-CT'!$E$7=TH!H341,OR(J341="331",K341="331")),"x","")</f>
        <v/>
      </c>
      <c r="M341" s="102" t="str">
        <f>IF(AND($B341&gt;='1111'!$N$10,$B341&lt;='1111'!$O$10,OR($J341=$M$7,$K341=$M$7)),"x","")</f>
        <v/>
      </c>
      <c r="N341" s="102" t="str">
        <f>IF(AND($J341=$M$7,$B341&lt;'1111'!$N$10),"x","")</f>
        <v/>
      </c>
      <c r="O341" s="102" t="str">
        <f>IF(AND($K341=$M$7,$B341&lt;'1111'!$N$10),"x","")</f>
        <v>x</v>
      </c>
      <c r="P341" s="102" t="str">
        <f>IF(AND($B341&gt;='1121'!$N$9,$B341&lt;='1121'!$O$9,OR($J341=$P$7,$K341=$P$7)),"x","")</f>
        <v/>
      </c>
      <c r="Q341" s="102" t="str">
        <f>IF(AND($J341=$P$7,$B341&lt;'1121'!$N$9),"x","")</f>
        <v/>
      </c>
      <c r="R341" s="102" t="str">
        <f>IF(AND($K341=$P$7,$B341&lt;'1121'!$N$9),"x","")</f>
        <v/>
      </c>
      <c r="S341" s="102" t="str">
        <f>IF(AND($B341&gt;='1331'!$I$9,$B341&lt;='1331'!$J$9,OR($J341=$S$7,$K341=$S$7)),"x","")</f>
        <v/>
      </c>
      <c r="T341" s="102" t="str">
        <f>IF(AND($J341=$S$7,$B341&lt;'1331'!$I$9),"x","")</f>
        <v>x</v>
      </c>
      <c r="U341" s="102" t="str">
        <f>IF(AND($K341=$S$7,$B341&lt;'1331'!$I$9),"x","")</f>
        <v/>
      </c>
      <c r="V341" s="102" t="str">
        <f>IF(AND('3411-CT'!$E$9=TH!H341,OR(TH!J341=TH!$V$7,K341=TH!$V$7)),"x","")</f>
        <v/>
      </c>
      <c r="W341" s="102" t="str">
        <f>IF(OR(TH!J341=TH!$W$7,K341=TH!$W$7),"x","")</f>
        <v/>
      </c>
      <c r="X341" s="102" t="str">
        <f t="shared" si="21"/>
        <v>3</v>
      </c>
    </row>
    <row r="342" spans="1:24" ht="13.5" customHeight="1">
      <c r="A342" s="182" t="str">
        <f>IF(B342&lt;&gt;"",IF(AND(B342&gt;=_TM1,B342&lt;=_TM2,OR(TH!J342="1111",TH!K342="1111")),TH!D342,""),"")</f>
        <v/>
      </c>
      <c r="B342" s="72">
        <f t="shared" si="20"/>
        <v>8</v>
      </c>
      <c r="C342" s="73">
        <v>42224</v>
      </c>
      <c r="D342" s="73" t="s">
        <v>106</v>
      </c>
      <c r="E342" s="73">
        <f t="shared" si="19"/>
        <v>42224</v>
      </c>
      <c r="F342" s="76" t="s">
        <v>329</v>
      </c>
      <c r="G342" s="192" t="s">
        <v>444</v>
      </c>
      <c r="H342" s="90" t="s">
        <v>330</v>
      </c>
      <c r="I342" s="74">
        <v>15450000</v>
      </c>
      <c r="J342" s="75" t="s">
        <v>560</v>
      </c>
      <c r="K342" s="75" t="s">
        <v>142</v>
      </c>
      <c r="L342" s="102" t="str">
        <f>IF(AND('331-CT'!$E$7=TH!H342,OR(J342="331",K342="331")),"x","")</f>
        <v/>
      </c>
      <c r="M342" s="102" t="str">
        <f>IF(AND($B342&gt;='1111'!$N$10,$B342&lt;='1111'!$O$10,OR($J342=$M$7,$K342=$M$7)),"x","")</f>
        <v/>
      </c>
      <c r="N342" s="102" t="str">
        <f>IF(AND($J342=$M$7,$B342&lt;'1111'!$N$10),"x","")</f>
        <v/>
      </c>
      <c r="O342" s="102" t="str">
        <f>IF(AND($K342=$M$7,$B342&lt;'1111'!$N$10),"x","")</f>
        <v>x</v>
      </c>
      <c r="P342" s="102" t="str">
        <f>IF(AND($B342&gt;='1121'!$N$9,$B342&lt;='1121'!$O$9,OR($J342=$P$7,$K342=$P$7)),"x","")</f>
        <v/>
      </c>
      <c r="Q342" s="102" t="str">
        <f>IF(AND($J342=$P$7,$B342&lt;'1121'!$N$9),"x","")</f>
        <v/>
      </c>
      <c r="R342" s="102" t="str">
        <f>IF(AND($K342=$P$7,$B342&lt;'1121'!$N$9),"x","")</f>
        <v/>
      </c>
      <c r="S342" s="102" t="str">
        <f>IF(AND($B342&gt;='1331'!$I$9,$B342&lt;='1331'!$J$9,OR($J342=$S$7,$K342=$S$7)),"x","")</f>
        <v/>
      </c>
      <c r="T342" s="102" t="str">
        <f>IF(AND($J342=$S$7,$B342&lt;'1331'!$I$9),"x","")</f>
        <v/>
      </c>
      <c r="U342" s="102" t="str">
        <f>IF(AND($K342=$S$7,$B342&lt;'1331'!$I$9),"x","")</f>
        <v/>
      </c>
      <c r="V342" s="102" t="str">
        <f>IF(AND('3411-CT'!$E$9=TH!H342,OR(TH!J342=TH!$V$7,K342=TH!$V$7)),"x","")</f>
        <v/>
      </c>
      <c r="W342" s="102" t="str">
        <f>IF(OR(TH!J342=TH!$W$7,K342=TH!$W$7),"x","")</f>
        <v/>
      </c>
      <c r="X342" s="102" t="str">
        <f t="shared" si="21"/>
        <v>3</v>
      </c>
    </row>
    <row r="343" spans="1:24" ht="13.5" customHeight="1">
      <c r="A343" s="182" t="str">
        <f>IF(B343&lt;&gt;"",IF(AND(B343&gt;=_TM1,B343&lt;=_TM2,OR(TH!J343="1111",TH!K343="1111")),TH!D343,""),"")</f>
        <v/>
      </c>
      <c r="B343" s="72">
        <f t="shared" si="20"/>
        <v>8</v>
      </c>
      <c r="C343" s="73">
        <v>42224</v>
      </c>
      <c r="D343" s="73" t="s">
        <v>106</v>
      </c>
      <c r="E343" s="73">
        <f t="shared" si="19"/>
        <v>42224</v>
      </c>
      <c r="F343" s="76" t="s">
        <v>331</v>
      </c>
      <c r="G343" s="192" t="s">
        <v>444</v>
      </c>
      <c r="H343" s="90" t="s">
        <v>330</v>
      </c>
      <c r="I343" s="74">
        <v>1545000</v>
      </c>
      <c r="J343" s="75" t="s">
        <v>10</v>
      </c>
      <c r="K343" s="75" t="s">
        <v>142</v>
      </c>
      <c r="L343" s="102" t="str">
        <f>IF(AND('331-CT'!$E$7=TH!H343,OR(J343="331",K343="331")),"x","")</f>
        <v/>
      </c>
      <c r="M343" s="102" t="str">
        <f>IF(AND($B343&gt;='1111'!$N$10,$B343&lt;='1111'!$O$10,OR($J343=$M$7,$K343=$M$7)),"x","")</f>
        <v/>
      </c>
      <c r="N343" s="102" t="str">
        <f>IF(AND($J343=$M$7,$B343&lt;'1111'!$N$10),"x","")</f>
        <v/>
      </c>
      <c r="O343" s="102" t="str">
        <f>IF(AND($K343=$M$7,$B343&lt;'1111'!$N$10),"x","")</f>
        <v>x</v>
      </c>
      <c r="P343" s="102" t="str">
        <f>IF(AND($B343&gt;='1121'!$N$9,$B343&lt;='1121'!$O$9,OR($J343=$P$7,$K343=$P$7)),"x","")</f>
        <v/>
      </c>
      <c r="Q343" s="102" t="str">
        <f>IF(AND($J343=$P$7,$B343&lt;'1121'!$N$9),"x","")</f>
        <v/>
      </c>
      <c r="R343" s="102" t="str">
        <f>IF(AND($K343=$P$7,$B343&lt;'1121'!$N$9),"x","")</f>
        <v/>
      </c>
      <c r="S343" s="102" t="str">
        <f>IF(AND($B343&gt;='1331'!$I$9,$B343&lt;='1331'!$J$9,OR($J343=$S$7,$K343=$S$7)),"x","")</f>
        <v/>
      </c>
      <c r="T343" s="102" t="str">
        <f>IF(AND($J343=$S$7,$B343&lt;'1331'!$I$9),"x","")</f>
        <v>x</v>
      </c>
      <c r="U343" s="102" t="str">
        <f>IF(AND($K343=$S$7,$B343&lt;'1331'!$I$9),"x","")</f>
        <v/>
      </c>
      <c r="V343" s="102" t="str">
        <f>IF(AND('3411-CT'!$E$9=TH!H343,OR(TH!J343=TH!$V$7,K343=TH!$V$7)),"x","")</f>
        <v/>
      </c>
      <c r="W343" s="102" t="str">
        <f>IF(OR(TH!J343=TH!$W$7,K343=TH!$W$7),"x","")</f>
        <v/>
      </c>
      <c r="X343" s="102" t="str">
        <f t="shared" si="21"/>
        <v>3</v>
      </c>
    </row>
    <row r="344" spans="1:24" ht="13.5" customHeight="1">
      <c r="A344" s="182" t="str">
        <f>IF(B344&lt;&gt;"",IF(AND(B344&gt;=_TM1,B344&lt;=_TM2,OR(TH!J344="1111",TH!K344="1111")),TH!D344,""),"")</f>
        <v/>
      </c>
      <c r="B344" s="72">
        <f t="shared" si="20"/>
        <v>8</v>
      </c>
      <c r="C344" s="73">
        <v>42225</v>
      </c>
      <c r="D344" s="73" t="s">
        <v>107</v>
      </c>
      <c r="E344" s="73">
        <f t="shared" si="19"/>
        <v>42225</v>
      </c>
      <c r="F344" s="76" t="s">
        <v>329</v>
      </c>
      <c r="G344" s="192" t="s">
        <v>445</v>
      </c>
      <c r="H344" s="90" t="s">
        <v>330</v>
      </c>
      <c r="I344" s="74">
        <v>15450000</v>
      </c>
      <c r="J344" s="75" t="s">
        <v>560</v>
      </c>
      <c r="K344" s="75" t="s">
        <v>142</v>
      </c>
      <c r="L344" s="102" t="str">
        <f>IF(AND('331-CT'!$E$7=TH!H344,OR(J344="331",K344="331")),"x","")</f>
        <v/>
      </c>
      <c r="M344" s="102" t="str">
        <f>IF(AND($B344&gt;='1111'!$N$10,$B344&lt;='1111'!$O$10,OR($J344=$M$7,$K344=$M$7)),"x","")</f>
        <v/>
      </c>
      <c r="N344" s="102" t="str">
        <f>IF(AND($J344=$M$7,$B344&lt;'1111'!$N$10),"x","")</f>
        <v/>
      </c>
      <c r="O344" s="102" t="str">
        <f>IF(AND($K344=$M$7,$B344&lt;'1111'!$N$10),"x","")</f>
        <v>x</v>
      </c>
      <c r="P344" s="102" t="str">
        <f>IF(AND($B344&gt;='1121'!$N$9,$B344&lt;='1121'!$O$9,OR($J344=$P$7,$K344=$P$7)),"x","")</f>
        <v/>
      </c>
      <c r="Q344" s="102" t="str">
        <f>IF(AND($J344=$P$7,$B344&lt;'1121'!$N$9),"x","")</f>
        <v/>
      </c>
      <c r="R344" s="102" t="str">
        <f>IF(AND($K344=$P$7,$B344&lt;'1121'!$N$9),"x","")</f>
        <v/>
      </c>
      <c r="S344" s="102" t="str">
        <f>IF(AND($B344&gt;='1331'!$I$9,$B344&lt;='1331'!$J$9,OR($J344=$S$7,$K344=$S$7)),"x","")</f>
        <v/>
      </c>
      <c r="T344" s="102" t="str">
        <f>IF(AND($J344=$S$7,$B344&lt;'1331'!$I$9),"x","")</f>
        <v/>
      </c>
      <c r="U344" s="102" t="str">
        <f>IF(AND($K344=$S$7,$B344&lt;'1331'!$I$9),"x","")</f>
        <v/>
      </c>
      <c r="V344" s="102" t="str">
        <f>IF(AND('3411-CT'!$E$9=TH!H344,OR(TH!J344=TH!$V$7,K344=TH!$V$7)),"x","")</f>
        <v/>
      </c>
      <c r="W344" s="102" t="str">
        <f>IF(OR(TH!J344=TH!$W$7,K344=TH!$W$7),"x","")</f>
        <v/>
      </c>
      <c r="X344" s="102" t="str">
        <f t="shared" si="21"/>
        <v>3</v>
      </c>
    </row>
    <row r="345" spans="1:24" ht="13.5" customHeight="1">
      <c r="A345" s="182" t="str">
        <f>IF(B345&lt;&gt;"",IF(AND(B345&gt;=_TM1,B345&lt;=_TM2,OR(TH!J345="1111",TH!K345="1111")),TH!D345,""),"")</f>
        <v/>
      </c>
      <c r="B345" s="72">
        <f t="shared" si="20"/>
        <v>8</v>
      </c>
      <c r="C345" s="73">
        <v>42225</v>
      </c>
      <c r="D345" s="73" t="s">
        <v>107</v>
      </c>
      <c r="E345" s="73">
        <f t="shared" si="19"/>
        <v>42225</v>
      </c>
      <c r="F345" s="76" t="s">
        <v>331</v>
      </c>
      <c r="G345" s="192" t="s">
        <v>445</v>
      </c>
      <c r="H345" s="90" t="s">
        <v>330</v>
      </c>
      <c r="I345" s="74">
        <v>1545000</v>
      </c>
      <c r="J345" s="75" t="s">
        <v>10</v>
      </c>
      <c r="K345" s="75" t="s">
        <v>142</v>
      </c>
      <c r="L345" s="102" t="str">
        <f>IF(AND('331-CT'!$E$7=TH!H345,OR(J345="331",K345="331")),"x","")</f>
        <v/>
      </c>
      <c r="M345" s="102" t="str">
        <f>IF(AND($B345&gt;='1111'!$N$10,$B345&lt;='1111'!$O$10,OR($J345=$M$7,$K345=$M$7)),"x","")</f>
        <v/>
      </c>
      <c r="N345" s="102" t="str">
        <f>IF(AND($J345=$M$7,$B345&lt;'1111'!$N$10),"x","")</f>
        <v/>
      </c>
      <c r="O345" s="102" t="str">
        <f>IF(AND($K345=$M$7,$B345&lt;'1111'!$N$10),"x","")</f>
        <v>x</v>
      </c>
      <c r="P345" s="102" t="str">
        <f>IF(AND($B345&gt;='1121'!$N$9,$B345&lt;='1121'!$O$9,OR($J345=$P$7,$K345=$P$7)),"x","")</f>
        <v/>
      </c>
      <c r="Q345" s="102" t="str">
        <f>IF(AND($J345=$P$7,$B345&lt;'1121'!$N$9),"x","")</f>
        <v/>
      </c>
      <c r="R345" s="102" t="str">
        <f>IF(AND($K345=$P$7,$B345&lt;'1121'!$N$9),"x","")</f>
        <v/>
      </c>
      <c r="S345" s="102" t="str">
        <f>IF(AND($B345&gt;='1331'!$I$9,$B345&lt;='1331'!$J$9,OR($J345=$S$7,$K345=$S$7)),"x","")</f>
        <v/>
      </c>
      <c r="T345" s="102" t="str">
        <f>IF(AND($J345=$S$7,$B345&lt;'1331'!$I$9),"x","")</f>
        <v>x</v>
      </c>
      <c r="U345" s="102" t="str">
        <f>IF(AND($K345=$S$7,$B345&lt;'1331'!$I$9),"x","")</f>
        <v/>
      </c>
      <c r="V345" s="102" t="str">
        <f>IF(AND('3411-CT'!$E$9=TH!H345,OR(TH!J345=TH!$V$7,K345=TH!$V$7)),"x","")</f>
        <v/>
      </c>
      <c r="W345" s="102" t="str">
        <f>IF(OR(TH!J345=TH!$W$7,K345=TH!$W$7),"x","")</f>
        <v/>
      </c>
      <c r="X345" s="102" t="str">
        <f t="shared" si="21"/>
        <v>3</v>
      </c>
    </row>
    <row r="346" spans="1:24" ht="13.5" customHeight="1">
      <c r="A346" s="182" t="str">
        <f>IF(B346&lt;&gt;"",IF(AND(B346&gt;=_TM1,B346&lt;=_TM2,OR(TH!J346="1111",TH!K346="1111")),TH!D346,""),"")</f>
        <v/>
      </c>
      <c r="B346" s="72">
        <f t="shared" si="20"/>
        <v>8</v>
      </c>
      <c r="C346" s="73">
        <v>42226</v>
      </c>
      <c r="D346" s="73" t="s">
        <v>108</v>
      </c>
      <c r="E346" s="73">
        <f t="shared" si="19"/>
        <v>42226</v>
      </c>
      <c r="F346" s="76" t="s">
        <v>329</v>
      </c>
      <c r="G346" s="192" t="s">
        <v>446</v>
      </c>
      <c r="H346" s="90" t="s">
        <v>330</v>
      </c>
      <c r="I346" s="74">
        <v>5150000</v>
      </c>
      <c r="J346" s="75" t="s">
        <v>560</v>
      </c>
      <c r="K346" s="75" t="s">
        <v>142</v>
      </c>
      <c r="L346" s="102" t="str">
        <f>IF(AND('331-CT'!$E$7=TH!H346,OR(J346="331",K346="331")),"x","")</f>
        <v/>
      </c>
      <c r="M346" s="102" t="str">
        <f>IF(AND($B346&gt;='1111'!$N$10,$B346&lt;='1111'!$O$10,OR($J346=$M$7,$K346=$M$7)),"x","")</f>
        <v/>
      </c>
      <c r="N346" s="102" t="str">
        <f>IF(AND($J346=$M$7,$B346&lt;'1111'!$N$10),"x","")</f>
        <v/>
      </c>
      <c r="O346" s="102" t="str">
        <f>IF(AND($K346=$M$7,$B346&lt;'1111'!$N$10),"x","")</f>
        <v>x</v>
      </c>
      <c r="P346" s="102" t="str">
        <f>IF(AND($B346&gt;='1121'!$N$9,$B346&lt;='1121'!$O$9,OR($J346=$P$7,$K346=$P$7)),"x","")</f>
        <v/>
      </c>
      <c r="Q346" s="102" t="str">
        <f>IF(AND($J346=$P$7,$B346&lt;'1121'!$N$9),"x","")</f>
        <v/>
      </c>
      <c r="R346" s="102" t="str">
        <f>IF(AND($K346=$P$7,$B346&lt;'1121'!$N$9),"x","")</f>
        <v/>
      </c>
      <c r="S346" s="102" t="str">
        <f>IF(AND($B346&gt;='1331'!$I$9,$B346&lt;='1331'!$J$9,OR($J346=$S$7,$K346=$S$7)),"x","")</f>
        <v/>
      </c>
      <c r="T346" s="102" t="str">
        <f>IF(AND($J346=$S$7,$B346&lt;'1331'!$I$9),"x","")</f>
        <v/>
      </c>
      <c r="U346" s="102" t="str">
        <f>IF(AND($K346=$S$7,$B346&lt;'1331'!$I$9),"x","")</f>
        <v/>
      </c>
      <c r="V346" s="102" t="str">
        <f>IF(AND('3411-CT'!$E$9=TH!H346,OR(TH!J346=TH!$V$7,K346=TH!$V$7)),"x","")</f>
        <v/>
      </c>
      <c r="W346" s="102" t="str">
        <f>IF(OR(TH!J346=TH!$W$7,K346=TH!$W$7),"x","")</f>
        <v/>
      </c>
      <c r="X346" s="102" t="str">
        <f t="shared" si="21"/>
        <v>3</v>
      </c>
    </row>
    <row r="347" spans="1:24" ht="13.5" customHeight="1">
      <c r="A347" s="182" t="str">
        <f>IF(B347&lt;&gt;"",IF(AND(B347&gt;=_TM1,B347&lt;=_TM2,OR(TH!J347="1111",TH!K347="1111")),TH!D347,""),"")</f>
        <v/>
      </c>
      <c r="B347" s="72">
        <f t="shared" si="20"/>
        <v>8</v>
      </c>
      <c r="C347" s="73">
        <v>42226</v>
      </c>
      <c r="D347" s="73" t="s">
        <v>108</v>
      </c>
      <c r="E347" s="73">
        <f t="shared" si="19"/>
        <v>42226</v>
      </c>
      <c r="F347" s="76" t="s">
        <v>331</v>
      </c>
      <c r="G347" s="192" t="s">
        <v>446</v>
      </c>
      <c r="H347" s="90" t="s">
        <v>330</v>
      </c>
      <c r="I347" s="74">
        <v>515000</v>
      </c>
      <c r="J347" s="75" t="s">
        <v>10</v>
      </c>
      <c r="K347" s="75" t="s">
        <v>142</v>
      </c>
      <c r="L347" s="102" t="str">
        <f>IF(AND('331-CT'!$E$7=TH!H347,OR(J347="331",K347="331")),"x","")</f>
        <v/>
      </c>
      <c r="M347" s="102" t="str">
        <f>IF(AND($B347&gt;='1111'!$N$10,$B347&lt;='1111'!$O$10,OR($J347=$M$7,$K347=$M$7)),"x","")</f>
        <v/>
      </c>
      <c r="N347" s="102" t="str">
        <f>IF(AND($J347=$M$7,$B347&lt;'1111'!$N$10),"x","")</f>
        <v/>
      </c>
      <c r="O347" s="102" t="str">
        <f>IF(AND($K347=$M$7,$B347&lt;'1111'!$N$10),"x","")</f>
        <v>x</v>
      </c>
      <c r="P347" s="102" t="str">
        <f>IF(AND($B347&gt;='1121'!$N$9,$B347&lt;='1121'!$O$9,OR($J347=$P$7,$K347=$P$7)),"x","")</f>
        <v/>
      </c>
      <c r="Q347" s="102" t="str">
        <f>IF(AND($J347=$P$7,$B347&lt;'1121'!$N$9),"x","")</f>
        <v/>
      </c>
      <c r="R347" s="102" t="str">
        <f>IF(AND($K347=$P$7,$B347&lt;'1121'!$N$9),"x","")</f>
        <v/>
      </c>
      <c r="S347" s="102" t="str">
        <f>IF(AND($B347&gt;='1331'!$I$9,$B347&lt;='1331'!$J$9,OR($J347=$S$7,$K347=$S$7)),"x","")</f>
        <v/>
      </c>
      <c r="T347" s="102" t="str">
        <f>IF(AND($J347=$S$7,$B347&lt;'1331'!$I$9),"x","")</f>
        <v>x</v>
      </c>
      <c r="U347" s="102" t="str">
        <f>IF(AND($K347=$S$7,$B347&lt;'1331'!$I$9),"x","")</f>
        <v/>
      </c>
      <c r="V347" s="102" t="str">
        <f>IF(AND('3411-CT'!$E$9=TH!H347,OR(TH!J347=TH!$V$7,K347=TH!$V$7)),"x","")</f>
        <v/>
      </c>
      <c r="W347" s="102" t="str">
        <f>IF(OR(TH!J347=TH!$W$7,K347=TH!$W$7),"x","")</f>
        <v/>
      </c>
      <c r="X347" s="102" t="str">
        <f t="shared" si="21"/>
        <v>3</v>
      </c>
    </row>
    <row r="348" spans="1:24" ht="13.5" customHeight="1">
      <c r="A348" s="182" t="str">
        <f>IF(B348&lt;&gt;"",IF(AND(B348&gt;=_TM1,B348&lt;=_TM2,OR(TH!J348="1111",TH!K348="1111")),TH!D348,""),"")</f>
        <v/>
      </c>
      <c r="B348" s="72">
        <f t="shared" si="20"/>
        <v>8</v>
      </c>
      <c r="C348" s="73">
        <v>42229</v>
      </c>
      <c r="D348" s="73" t="s">
        <v>8</v>
      </c>
      <c r="E348" s="73">
        <f t="shared" si="19"/>
        <v>42229</v>
      </c>
      <c r="F348" s="76" t="s">
        <v>238</v>
      </c>
      <c r="G348" s="189"/>
      <c r="H348" s="9" t="s">
        <v>296</v>
      </c>
      <c r="I348" s="74">
        <v>50000000</v>
      </c>
      <c r="J348" s="75" t="s">
        <v>9</v>
      </c>
      <c r="K348" s="75" t="s">
        <v>35</v>
      </c>
      <c r="L348" s="102" t="str">
        <f>IF(AND('331-CT'!$E$7=TH!H348,OR(J348="331",K348="331")),"x","")</f>
        <v/>
      </c>
      <c r="M348" s="102" t="str">
        <f>IF(AND($B348&gt;='1111'!$N$10,$B348&lt;='1111'!$O$10,OR($J348=$M$7,$K348=$M$7)),"x","")</f>
        <v/>
      </c>
      <c r="N348" s="102" t="str">
        <f>IF(AND($J348=$M$7,$B348&lt;'1111'!$N$10),"x","")</f>
        <v/>
      </c>
      <c r="O348" s="102" t="str">
        <f>IF(AND($K348=$M$7,$B348&lt;'1111'!$N$10),"x","")</f>
        <v/>
      </c>
      <c r="P348" s="102" t="str">
        <f>IF(AND($B348&gt;='1121'!$N$9,$B348&lt;='1121'!$O$9,OR($J348=$P$7,$K348=$P$7)),"x","")</f>
        <v/>
      </c>
      <c r="Q348" s="102" t="str">
        <f>IF(AND($J348=$P$7,$B348&lt;'1121'!$N$9),"x","")</f>
        <v/>
      </c>
      <c r="R348" s="102" t="str">
        <f>IF(AND($K348=$P$7,$B348&lt;'1121'!$N$9),"x","")</f>
        <v>x</v>
      </c>
      <c r="S348" s="102" t="str">
        <f>IF(AND($B348&gt;='1331'!$I$9,$B348&lt;='1331'!$J$9,OR($J348=$S$7,$K348=$S$7)),"x","")</f>
        <v/>
      </c>
      <c r="T348" s="102" t="str">
        <f>IF(AND($J348=$S$7,$B348&lt;'1331'!$I$9),"x","")</f>
        <v/>
      </c>
      <c r="U348" s="102" t="str">
        <f>IF(AND($K348=$S$7,$B348&lt;'1331'!$I$9),"x","")</f>
        <v/>
      </c>
      <c r="V348" s="102" t="str">
        <f>IF(AND('3411-CT'!$E$9=TH!H348,OR(TH!J348=TH!$V$7,K348=TH!$V$7)),"x","")</f>
        <v/>
      </c>
      <c r="W348" s="102" t="str">
        <f>IF(OR(TH!J348=TH!$W$7,K348=TH!$W$7),"x","")</f>
        <v/>
      </c>
      <c r="X348" s="102" t="str">
        <f t="shared" si="21"/>
        <v>3</v>
      </c>
    </row>
    <row r="349" spans="1:24" ht="13.5" customHeight="1">
      <c r="A349" s="182" t="str">
        <f>IF(B349&lt;&gt;"",IF(AND(B349&gt;=_TM1,B349&lt;=_TM2,OR(TH!J349="1111",TH!K349="1111")),TH!D349,""),"")</f>
        <v/>
      </c>
      <c r="B349" s="72">
        <f t="shared" si="20"/>
        <v>8</v>
      </c>
      <c r="C349" s="73">
        <v>42229</v>
      </c>
      <c r="D349" s="73" t="s">
        <v>8</v>
      </c>
      <c r="E349" s="73">
        <f t="shared" si="19"/>
        <v>42229</v>
      </c>
      <c r="F349" s="76" t="s">
        <v>22</v>
      </c>
      <c r="G349" s="189"/>
      <c r="H349" s="90"/>
      <c r="I349" s="74">
        <v>25000</v>
      </c>
      <c r="J349" s="75" t="s">
        <v>181</v>
      </c>
      <c r="K349" s="75" t="s">
        <v>35</v>
      </c>
      <c r="L349" s="102" t="str">
        <f>IF(AND('331-CT'!$E$7=TH!H349,OR(J349="331",K349="331")),"x","")</f>
        <v/>
      </c>
      <c r="M349" s="102" t="str">
        <f>IF(AND($B349&gt;='1111'!$N$10,$B349&lt;='1111'!$O$10,OR($J349=$M$7,$K349=$M$7)),"x","")</f>
        <v/>
      </c>
      <c r="N349" s="102" t="str">
        <f>IF(AND($J349=$M$7,$B349&lt;'1111'!$N$10),"x","")</f>
        <v/>
      </c>
      <c r="O349" s="102" t="str">
        <f>IF(AND($K349=$M$7,$B349&lt;'1111'!$N$10),"x","")</f>
        <v/>
      </c>
      <c r="P349" s="102" t="str">
        <f>IF(AND($B349&gt;='1121'!$N$9,$B349&lt;='1121'!$O$9,OR($J349=$P$7,$K349=$P$7)),"x","")</f>
        <v/>
      </c>
      <c r="Q349" s="102" t="str">
        <f>IF(AND($J349=$P$7,$B349&lt;'1121'!$N$9),"x","")</f>
        <v/>
      </c>
      <c r="R349" s="102" t="str">
        <f>IF(AND($K349=$P$7,$B349&lt;'1121'!$N$9),"x","")</f>
        <v>x</v>
      </c>
      <c r="S349" s="102" t="str">
        <f>IF(AND($B349&gt;='1331'!$I$9,$B349&lt;='1331'!$J$9,OR($J349=$S$7,$K349=$S$7)),"x","")</f>
        <v/>
      </c>
      <c r="T349" s="102" t="str">
        <f>IF(AND($J349=$S$7,$B349&lt;'1331'!$I$9),"x","")</f>
        <v/>
      </c>
      <c r="U349" s="102" t="str">
        <f>IF(AND($K349=$S$7,$B349&lt;'1331'!$I$9),"x","")</f>
        <v/>
      </c>
      <c r="V349" s="102" t="str">
        <f>IF(AND('3411-CT'!$E$9=TH!H349,OR(TH!J349=TH!$V$7,K349=TH!$V$7)),"x","")</f>
        <v/>
      </c>
      <c r="W349" s="102" t="str">
        <f>IF(OR(TH!J349=TH!$W$7,K349=TH!$W$7),"x","")</f>
        <v/>
      </c>
      <c r="X349" s="102" t="str">
        <f t="shared" si="21"/>
        <v>3</v>
      </c>
    </row>
    <row r="350" spans="1:24">
      <c r="A350" s="182" t="str">
        <f>IF(B350&lt;&gt;"",IF(AND(B350&gt;=_TM1,B350&lt;=_TM2,OR(TH!J350="1111",TH!K350="1111")),TH!D350,""),"")</f>
        <v/>
      </c>
      <c r="B350" s="72">
        <f t="shared" si="20"/>
        <v>8</v>
      </c>
      <c r="C350" s="73">
        <v>42229</v>
      </c>
      <c r="D350" s="73" t="s">
        <v>8</v>
      </c>
      <c r="E350" s="73">
        <f t="shared" si="19"/>
        <v>42229</v>
      </c>
      <c r="F350" s="76" t="s">
        <v>23</v>
      </c>
      <c r="G350" s="189"/>
      <c r="H350" s="90"/>
      <c r="I350" s="74">
        <v>2500</v>
      </c>
      <c r="J350" s="75" t="s">
        <v>10</v>
      </c>
      <c r="K350" s="75" t="s">
        <v>35</v>
      </c>
      <c r="L350" s="102" t="str">
        <f>IF(AND('331-CT'!$E$7=TH!H350,OR(J350="331",K350="331")),"x","")</f>
        <v/>
      </c>
      <c r="M350" s="102" t="str">
        <f>IF(AND($B350&gt;='1111'!$N$10,$B350&lt;='1111'!$O$10,OR($J350=$M$7,$K350=$M$7)),"x","")</f>
        <v/>
      </c>
      <c r="N350" s="102" t="str">
        <f>IF(AND($J350=$M$7,$B350&lt;'1111'!$N$10),"x","")</f>
        <v/>
      </c>
      <c r="O350" s="102" t="str">
        <f>IF(AND($K350=$M$7,$B350&lt;'1111'!$N$10),"x","")</f>
        <v/>
      </c>
      <c r="P350" s="102" t="str">
        <f>IF(AND($B350&gt;='1121'!$N$9,$B350&lt;='1121'!$O$9,OR($J350=$P$7,$K350=$P$7)),"x","")</f>
        <v/>
      </c>
      <c r="Q350" s="102" t="str">
        <f>IF(AND($J350=$P$7,$B350&lt;'1121'!$N$9),"x","")</f>
        <v/>
      </c>
      <c r="R350" s="102" t="str">
        <f>IF(AND($K350=$P$7,$B350&lt;'1121'!$N$9),"x","")</f>
        <v>x</v>
      </c>
      <c r="S350" s="102" t="str">
        <f>IF(AND($B350&gt;='1331'!$I$9,$B350&lt;='1331'!$J$9,OR($J350=$S$7,$K350=$S$7)),"x","")</f>
        <v/>
      </c>
      <c r="T350" s="102" t="str">
        <f>IF(AND($J350=$S$7,$B350&lt;'1331'!$I$9),"x","")</f>
        <v>x</v>
      </c>
      <c r="U350" s="102" t="str">
        <f>IF(AND($K350=$S$7,$B350&lt;'1331'!$I$9),"x","")</f>
        <v/>
      </c>
      <c r="V350" s="102" t="str">
        <f>IF(AND('3411-CT'!$E$9=TH!H350,OR(TH!J350=TH!$V$7,K350=TH!$V$7)),"x","")</f>
        <v/>
      </c>
      <c r="W350" s="102" t="str">
        <f>IF(OR(TH!J350=TH!$W$7,K350=TH!$W$7),"x","")</f>
        <v/>
      </c>
      <c r="X350" s="102" t="str">
        <f t="shared" si="21"/>
        <v>3</v>
      </c>
    </row>
    <row r="351" spans="1:24">
      <c r="A351" s="182" t="str">
        <f>IF(B351&lt;&gt;"",IF(AND(B351&gt;=_TM1,B351&lt;=_TM2,OR(TH!J351="1111",TH!K351="1111")),TH!D351,""),"")</f>
        <v/>
      </c>
      <c r="B351" s="72">
        <f t="shared" si="20"/>
        <v>8</v>
      </c>
      <c r="C351" s="73">
        <v>42229</v>
      </c>
      <c r="D351" s="73" t="s">
        <v>50</v>
      </c>
      <c r="E351" s="73">
        <f t="shared" si="19"/>
        <v>42229</v>
      </c>
      <c r="F351" s="76" t="s">
        <v>340</v>
      </c>
      <c r="G351" s="189" t="s">
        <v>339</v>
      </c>
      <c r="H351" s="90" t="s">
        <v>76</v>
      </c>
      <c r="I351" s="74">
        <v>2000000000</v>
      </c>
      <c r="J351" s="75" t="s">
        <v>560</v>
      </c>
      <c r="K351" s="75" t="s">
        <v>9</v>
      </c>
      <c r="L351" s="102" t="str">
        <f>IF(AND('331-CT'!$E$7=TH!H351,OR(J351="331",K351="331")),"x","")</f>
        <v/>
      </c>
      <c r="M351" s="102" t="str">
        <f>IF(AND($B351&gt;='1111'!$N$10,$B351&lt;='1111'!$O$10,OR($J351=$M$7,$K351=$M$7)),"x","")</f>
        <v/>
      </c>
      <c r="N351" s="102" t="str">
        <f>IF(AND($J351=$M$7,$B351&lt;'1111'!$N$10),"x","")</f>
        <v/>
      </c>
      <c r="O351" s="102" t="str">
        <f>IF(AND($K351=$M$7,$B351&lt;'1111'!$N$10),"x","")</f>
        <v/>
      </c>
      <c r="P351" s="102" t="str">
        <f>IF(AND($B351&gt;='1121'!$N$9,$B351&lt;='1121'!$O$9,OR($J351=$P$7,$K351=$P$7)),"x","")</f>
        <v/>
      </c>
      <c r="Q351" s="102" t="str">
        <f>IF(AND($J351=$P$7,$B351&lt;'1121'!$N$9),"x","")</f>
        <v/>
      </c>
      <c r="R351" s="102" t="str">
        <f>IF(AND($K351=$P$7,$B351&lt;'1121'!$N$9),"x","")</f>
        <v/>
      </c>
      <c r="S351" s="102" t="str">
        <f>IF(AND($B351&gt;='1331'!$I$9,$B351&lt;='1331'!$J$9,OR($J351=$S$7,$K351=$S$7)),"x","")</f>
        <v/>
      </c>
      <c r="T351" s="102" t="str">
        <f>IF(AND($J351=$S$7,$B351&lt;'1331'!$I$9),"x","")</f>
        <v/>
      </c>
      <c r="U351" s="102" t="str">
        <f>IF(AND($K351=$S$7,$B351&lt;'1331'!$I$9),"x","")</f>
        <v/>
      </c>
      <c r="V351" s="102" t="str">
        <f>IF(AND('3411-CT'!$E$9=TH!H351,OR(TH!J351=TH!$V$7,K351=TH!$V$7)),"x","")</f>
        <v/>
      </c>
      <c r="W351" s="102" t="str">
        <f>IF(OR(TH!J351=TH!$W$7,K351=TH!$W$7),"x","")</f>
        <v/>
      </c>
      <c r="X351" s="102" t="str">
        <f t="shared" si="21"/>
        <v>3</v>
      </c>
    </row>
    <row r="352" spans="1:24" ht="13.5" customHeight="1">
      <c r="A352" s="182" t="str">
        <f>IF(B352&lt;&gt;"",IF(AND(B352&gt;=_TM1,B352&lt;=_TM2,OR(TH!J352="1111",TH!K352="1111")),TH!D352,""),"")</f>
        <v/>
      </c>
      <c r="B352" s="72">
        <f t="shared" si="20"/>
        <v>8</v>
      </c>
      <c r="C352" s="73">
        <v>42229</v>
      </c>
      <c r="D352" s="73" t="s">
        <v>50</v>
      </c>
      <c r="E352" s="73">
        <f t="shared" si="19"/>
        <v>42229</v>
      </c>
      <c r="F352" s="76" t="s">
        <v>341</v>
      </c>
      <c r="G352" s="189" t="s">
        <v>339</v>
      </c>
      <c r="H352" s="90" t="s">
        <v>76</v>
      </c>
      <c r="I352" s="74">
        <v>200000000</v>
      </c>
      <c r="J352" s="75" t="s">
        <v>10</v>
      </c>
      <c r="K352" s="75" t="s">
        <v>9</v>
      </c>
      <c r="L352" s="102" t="str">
        <f>IF(AND('331-CT'!$E$7=TH!H352,OR(J352="331",K352="331")),"x","")</f>
        <v/>
      </c>
      <c r="M352" s="102" t="str">
        <f>IF(AND($B352&gt;='1111'!$N$10,$B352&lt;='1111'!$O$10,OR($J352=$M$7,$K352=$M$7)),"x","")</f>
        <v/>
      </c>
      <c r="N352" s="102" t="str">
        <f>IF(AND($J352=$M$7,$B352&lt;'1111'!$N$10),"x","")</f>
        <v/>
      </c>
      <c r="O352" s="102" t="str">
        <f>IF(AND($K352=$M$7,$B352&lt;'1111'!$N$10),"x","")</f>
        <v/>
      </c>
      <c r="P352" s="102" t="str">
        <f>IF(AND($B352&gt;='1121'!$N$9,$B352&lt;='1121'!$O$9,OR($J352=$P$7,$K352=$P$7)),"x","")</f>
        <v/>
      </c>
      <c r="Q352" s="102" t="str">
        <f>IF(AND($J352=$P$7,$B352&lt;'1121'!$N$9),"x","")</f>
        <v/>
      </c>
      <c r="R352" s="102" t="str">
        <f>IF(AND($K352=$P$7,$B352&lt;'1121'!$N$9),"x","")</f>
        <v/>
      </c>
      <c r="S352" s="102" t="str">
        <f>IF(AND($B352&gt;='1331'!$I$9,$B352&lt;='1331'!$J$9,OR($J352=$S$7,$K352=$S$7)),"x","")</f>
        <v/>
      </c>
      <c r="T352" s="102" t="str">
        <f>IF(AND($J352=$S$7,$B352&lt;'1331'!$I$9),"x","")</f>
        <v>x</v>
      </c>
      <c r="U352" s="102" t="str">
        <f>IF(AND($K352=$S$7,$B352&lt;'1331'!$I$9),"x","")</f>
        <v/>
      </c>
      <c r="V352" s="102" t="str">
        <f>IF(AND('3411-CT'!$E$9=TH!H352,OR(TH!J352=TH!$V$7,K352=TH!$V$7)),"x","")</f>
        <v/>
      </c>
      <c r="W352" s="102" t="str">
        <f>IF(OR(TH!J352=TH!$W$7,K352=TH!$W$7),"x","")</f>
        <v/>
      </c>
      <c r="X352" s="102" t="str">
        <f t="shared" si="21"/>
        <v>3</v>
      </c>
    </row>
    <row r="353" spans="1:24" ht="13.5" customHeight="1">
      <c r="A353" s="182" t="str">
        <f>IF(B353&lt;&gt;"",IF(AND(B353&gt;=_TM1,B353&lt;=_TM2,OR(TH!J353="1111",TH!K353="1111")),TH!D353,""),"")</f>
        <v/>
      </c>
      <c r="B353" s="72">
        <f t="shared" si="20"/>
        <v>8</v>
      </c>
      <c r="C353" s="73">
        <v>42229</v>
      </c>
      <c r="D353" s="73" t="s">
        <v>12</v>
      </c>
      <c r="E353" s="73">
        <f t="shared" si="19"/>
        <v>42229</v>
      </c>
      <c r="F353" s="76" t="s">
        <v>347</v>
      </c>
      <c r="G353" s="189"/>
      <c r="H353" s="90" t="s">
        <v>348</v>
      </c>
      <c r="I353" s="74">
        <v>1000000000</v>
      </c>
      <c r="J353" s="75" t="s">
        <v>35</v>
      </c>
      <c r="K353" s="75" t="s">
        <v>166</v>
      </c>
      <c r="L353" s="102" t="str">
        <f>IF(AND('331-CT'!$E$7=TH!H353,OR(J353="331",K353="331")),"x","")</f>
        <v/>
      </c>
      <c r="M353" s="102" t="str">
        <f>IF(AND($B353&gt;='1111'!$N$10,$B353&lt;='1111'!$O$10,OR($J353=$M$7,$K353=$M$7)),"x","")</f>
        <v/>
      </c>
      <c r="N353" s="102" t="str">
        <f>IF(AND($J353=$M$7,$B353&lt;'1111'!$N$10),"x","")</f>
        <v/>
      </c>
      <c r="O353" s="102" t="str">
        <f>IF(AND($K353=$M$7,$B353&lt;'1111'!$N$10),"x","")</f>
        <v/>
      </c>
      <c r="P353" s="102" t="str">
        <f>IF(AND($B353&gt;='1121'!$N$9,$B353&lt;='1121'!$O$9,OR($J353=$P$7,$K353=$P$7)),"x","")</f>
        <v/>
      </c>
      <c r="Q353" s="102" t="str">
        <f>IF(AND($J353=$P$7,$B353&lt;'1121'!$N$9),"x","")</f>
        <v>x</v>
      </c>
      <c r="R353" s="102" t="str">
        <f>IF(AND($K353=$P$7,$B353&lt;'1121'!$N$9),"x","")</f>
        <v/>
      </c>
      <c r="S353" s="102" t="str">
        <f>IF(AND($B353&gt;='1331'!$I$9,$B353&lt;='1331'!$J$9,OR($J353=$S$7,$K353=$S$7)),"x","")</f>
        <v/>
      </c>
      <c r="T353" s="102" t="str">
        <f>IF(AND($J353=$S$7,$B353&lt;'1331'!$I$9),"x","")</f>
        <v/>
      </c>
      <c r="U353" s="102" t="str">
        <f>IF(AND($K353=$S$7,$B353&lt;'1331'!$I$9),"x","")</f>
        <v/>
      </c>
      <c r="V353" s="102" t="str">
        <f>IF(AND('3411-CT'!$E$9=TH!H353,OR(TH!J353=TH!$V$7,K353=TH!$V$7)),"x","")</f>
        <v>x</v>
      </c>
      <c r="W353" s="102" t="str">
        <f>IF(OR(TH!J353=TH!$W$7,K353=TH!$W$7),"x","")</f>
        <v/>
      </c>
      <c r="X353" s="102" t="str">
        <f t="shared" si="21"/>
        <v>3</v>
      </c>
    </row>
    <row r="354" spans="1:24" ht="13.5" customHeight="1">
      <c r="A354" s="182" t="str">
        <f>IF(B354&lt;&gt;"",IF(AND(B354&gt;=_TM1,B354&lt;=_TM2,OR(TH!J354="1111",TH!K354="1111")),TH!D354,""),"")</f>
        <v/>
      </c>
      <c r="B354" s="72">
        <f t="shared" si="20"/>
        <v>8</v>
      </c>
      <c r="C354" s="73">
        <v>42230</v>
      </c>
      <c r="D354" s="73" t="s">
        <v>50</v>
      </c>
      <c r="E354" s="73">
        <f t="shared" si="19"/>
        <v>42230</v>
      </c>
      <c r="F354" s="76" t="s">
        <v>333</v>
      </c>
      <c r="G354" s="189" t="s">
        <v>332</v>
      </c>
      <c r="H354" s="90" t="s">
        <v>335</v>
      </c>
      <c r="I354" s="74">
        <v>30000000</v>
      </c>
      <c r="J354" s="75" t="s">
        <v>560</v>
      </c>
      <c r="K354" s="75" t="s">
        <v>9</v>
      </c>
      <c r="L354" s="102" t="str">
        <f>IF(AND('331-CT'!$E$7=TH!H354,OR(J354="331",K354="331")),"x","")</f>
        <v/>
      </c>
      <c r="M354" s="102" t="str">
        <f>IF(AND($B354&gt;='1111'!$N$10,$B354&lt;='1111'!$O$10,OR($J354=$M$7,$K354=$M$7)),"x","")</f>
        <v/>
      </c>
      <c r="N354" s="102" t="str">
        <f>IF(AND($J354=$M$7,$B354&lt;'1111'!$N$10),"x","")</f>
        <v/>
      </c>
      <c r="O354" s="102" t="str">
        <f>IF(AND($K354=$M$7,$B354&lt;'1111'!$N$10),"x","")</f>
        <v/>
      </c>
      <c r="P354" s="102" t="str">
        <f>IF(AND($B354&gt;='1121'!$N$9,$B354&lt;='1121'!$O$9,OR($J354=$P$7,$K354=$P$7)),"x","")</f>
        <v/>
      </c>
      <c r="Q354" s="102" t="str">
        <f>IF(AND($J354=$P$7,$B354&lt;'1121'!$N$9),"x","")</f>
        <v/>
      </c>
      <c r="R354" s="102" t="str">
        <f>IF(AND($K354=$P$7,$B354&lt;'1121'!$N$9),"x","")</f>
        <v/>
      </c>
      <c r="S354" s="102" t="str">
        <f>IF(AND($B354&gt;='1331'!$I$9,$B354&lt;='1331'!$J$9,OR($J354=$S$7,$K354=$S$7)),"x","")</f>
        <v/>
      </c>
      <c r="T354" s="102" t="str">
        <f>IF(AND($J354=$S$7,$B354&lt;'1331'!$I$9),"x","")</f>
        <v/>
      </c>
      <c r="U354" s="102" t="str">
        <f>IF(AND($K354=$S$7,$B354&lt;'1331'!$I$9),"x","")</f>
        <v/>
      </c>
      <c r="V354" s="102" t="str">
        <f>IF(AND('3411-CT'!$E$9=TH!H354,OR(TH!J354=TH!$V$7,K354=TH!$V$7)),"x","")</f>
        <v/>
      </c>
      <c r="W354" s="102" t="str">
        <f>IF(OR(TH!J354=TH!$W$7,K354=TH!$W$7),"x","")</f>
        <v/>
      </c>
      <c r="X354" s="102" t="str">
        <f t="shared" si="21"/>
        <v>3</v>
      </c>
    </row>
    <row r="355" spans="1:24" ht="13.5" customHeight="1">
      <c r="A355" s="182" t="str">
        <f>IF(B355&lt;&gt;"",IF(AND(B355&gt;=_TM1,B355&lt;=_TM2,OR(TH!J355="1111",TH!K355="1111")),TH!D355,""),"")</f>
        <v/>
      </c>
      <c r="B355" s="72">
        <f t="shared" si="20"/>
        <v>8</v>
      </c>
      <c r="C355" s="73">
        <v>42230</v>
      </c>
      <c r="D355" s="73" t="s">
        <v>50</v>
      </c>
      <c r="E355" s="73">
        <f t="shared" si="19"/>
        <v>42230</v>
      </c>
      <c r="F355" s="76" t="s">
        <v>334</v>
      </c>
      <c r="G355" s="189" t="s">
        <v>332</v>
      </c>
      <c r="H355" s="90" t="s">
        <v>335</v>
      </c>
      <c r="I355" s="74">
        <v>3000000</v>
      </c>
      <c r="J355" s="75" t="s">
        <v>10</v>
      </c>
      <c r="K355" s="75" t="s">
        <v>9</v>
      </c>
      <c r="L355" s="102" t="str">
        <f>IF(AND('331-CT'!$E$7=TH!H355,OR(J355="331",K355="331")),"x","")</f>
        <v/>
      </c>
      <c r="M355" s="102" t="str">
        <f>IF(AND($B355&gt;='1111'!$N$10,$B355&lt;='1111'!$O$10,OR($J355=$M$7,$K355=$M$7)),"x","")</f>
        <v/>
      </c>
      <c r="N355" s="102" t="str">
        <f>IF(AND($J355=$M$7,$B355&lt;'1111'!$N$10),"x","")</f>
        <v/>
      </c>
      <c r="O355" s="102" t="str">
        <f>IF(AND($K355=$M$7,$B355&lt;'1111'!$N$10),"x","")</f>
        <v/>
      </c>
      <c r="P355" s="102" t="str">
        <f>IF(AND($B355&gt;='1121'!$N$9,$B355&lt;='1121'!$O$9,OR($J355=$P$7,$K355=$P$7)),"x","")</f>
        <v/>
      </c>
      <c r="Q355" s="102" t="str">
        <f>IF(AND($J355=$P$7,$B355&lt;'1121'!$N$9),"x","")</f>
        <v/>
      </c>
      <c r="R355" s="102" t="str">
        <f>IF(AND($K355=$P$7,$B355&lt;'1121'!$N$9),"x","")</f>
        <v/>
      </c>
      <c r="S355" s="102" t="str">
        <f>IF(AND($B355&gt;='1331'!$I$9,$B355&lt;='1331'!$J$9,OR($J355=$S$7,$K355=$S$7)),"x","")</f>
        <v/>
      </c>
      <c r="T355" s="102" t="str">
        <f>IF(AND($J355=$S$7,$B355&lt;'1331'!$I$9),"x","")</f>
        <v>x</v>
      </c>
      <c r="U355" s="102" t="str">
        <f>IF(AND($K355=$S$7,$B355&lt;'1331'!$I$9),"x","")</f>
        <v/>
      </c>
      <c r="V355" s="102" t="str">
        <f>IF(AND('3411-CT'!$E$9=TH!H355,OR(TH!J355=TH!$V$7,K355=TH!$V$7)),"x","")</f>
        <v/>
      </c>
      <c r="W355" s="102" t="str">
        <f>IF(OR(TH!J355=TH!$W$7,K355=TH!$W$7),"x","")</f>
        <v/>
      </c>
      <c r="X355" s="102" t="str">
        <f t="shared" si="21"/>
        <v>3</v>
      </c>
    </row>
    <row r="356" spans="1:24" ht="13.5" customHeight="1">
      <c r="A356" s="182" t="str">
        <f>IF(B356&lt;&gt;"",IF(AND(B356&gt;=_TM1,B356&lt;=_TM2,OR(TH!J356="1111",TH!K356="1111")),TH!D356,""),"")</f>
        <v/>
      </c>
      <c r="B356" s="72">
        <f t="shared" si="20"/>
        <v>8</v>
      </c>
      <c r="C356" s="73">
        <v>42230</v>
      </c>
      <c r="D356" s="73" t="s">
        <v>50</v>
      </c>
      <c r="E356" s="73">
        <f t="shared" si="19"/>
        <v>42230</v>
      </c>
      <c r="F356" s="76" t="s">
        <v>337</v>
      </c>
      <c r="G356" s="189" t="s">
        <v>336</v>
      </c>
      <c r="H356" s="93" t="s">
        <v>373</v>
      </c>
      <c r="I356" s="74">
        <v>545120000</v>
      </c>
      <c r="J356" s="75" t="s">
        <v>560</v>
      </c>
      <c r="K356" s="75" t="s">
        <v>9</v>
      </c>
      <c r="L356" s="102" t="str">
        <f>IF(AND('331-CT'!$E$7=TH!H356,OR(J356="331",K356="331")),"x","")</f>
        <v/>
      </c>
      <c r="M356" s="102" t="str">
        <f>IF(AND($B356&gt;='1111'!$N$10,$B356&lt;='1111'!$O$10,OR($J356=$M$7,$K356=$M$7)),"x","")</f>
        <v/>
      </c>
      <c r="N356" s="102" t="str">
        <f>IF(AND($J356=$M$7,$B356&lt;'1111'!$N$10),"x","")</f>
        <v/>
      </c>
      <c r="O356" s="102" t="str">
        <f>IF(AND($K356=$M$7,$B356&lt;'1111'!$N$10),"x","")</f>
        <v/>
      </c>
      <c r="P356" s="102" t="str">
        <f>IF(AND($B356&gt;='1121'!$N$9,$B356&lt;='1121'!$O$9,OR($J356=$P$7,$K356=$P$7)),"x","")</f>
        <v/>
      </c>
      <c r="Q356" s="102" t="str">
        <f>IF(AND($J356=$P$7,$B356&lt;'1121'!$N$9),"x","")</f>
        <v/>
      </c>
      <c r="R356" s="102" t="str">
        <f>IF(AND($K356=$P$7,$B356&lt;'1121'!$N$9),"x","")</f>
        <v/>
      </c>
      <c r="S356" s="102" t="str">
        <f>IF(AND($B356&gt;='1331'!$I$9,$B356&lt;='1331'!$J$9,OR($J356=$S$7,$K356=$S$7)),"x","")</f>
        <v/>
      </c>
      <c r="T356" s="102" t="str">
        <f>IF(AND($J356=$S$7,$B356&lt;'1331'!$I$9),"x","")</f>
        <v/>
      </c>
      <c r="U356" s="102" t="str">
        <f>IF(AND($K356=$S$7,$B356&lt;'1331'!$I$9),"x","")</f>
        <v/>
      </c>
      <c r="V356" s="102" t="str">
        <f>IF(AND('3411-CT'!$E$9=TH!H356,OR(TH!J356=TH!$V$7,K356=TH!$V$7)),"x","")</f>
        <v/>
      </c>
      <c r="W356" s="102" t="str">
        <f>IF(OR(TH!J356=TH!$W$7,K356=TH!$W$7),"x","")</f>
        <v/>
      </c>
      <c r="X356" s="102" t="str">
        <f t="shared" si="21"/>
        <v>3</v>
      </c>
    </row>
    <row r="357" spans="1:24" ht="13.5" customHeight="1">
      <c r="A357" s="182" t="str">
        <f>IF(B357&lt;&gt;"",IF(AND(B357&gt;=_TM1,B357&lt;=_TM2,OR(TH!J357="1111",TH!K357="1111")),TH!D357,""),"")</f>
        <v/>
      </c>
      <c r="B357" s="72">
        <f t="shared" si="20"/>
        <v>8</v>
      </c>
      <c r="C357" s="73">
        <v>42230</v>
      </c>
      <c r="D357" s="73" t="s">
        <v>50</v>
      </c>
      <c r="E357" s="73">
        <f t="shared" si="19"/>
        <v>42230</v>
      </c>
      <c r="F357" s="76" t="s">
        <v>338</v>
      </c>
      <c r="G357" s="189" t="s">
        <v>336</v>
      </c>
      <c r="H357" s="93" t="s">
        <v>373</v>
      </c>
      <c r="I357" s="74">
        <v>54512000</v>
      </c>
      <c r="J357" s="75" t="s">
        <v>10</v>
      </c>
      <c r="K357" s="75" t="s">
        <v>9</v>
      </c>
      <c r="L357" s="102" t="str">
        <f>IF(AND('331-CT'!$E$7=TH!H357,OR(J357="331",K357="331")),"x","")</f>
        <v/>
      </c>
      <c r="M357" s="102" t="str">
        <f>IF(AND($B357&gt;='1111'!$N$10,$B357&lt;='1111'!$O$10,OR($J357=$M$7,$K357=$M$7)),"x","")</f>
        <v/>
      </c>
      <c r="N357" s="102" t="str">
        <f>IF(AND($J357=$M$7,$B357&lt;'1111'!$N$10),"x","")</f>
        <v/>
      </c>
      <c r="O357" s="102" t="str">
        <f>IF(AND($K357=$M$7,$B357&lt;'1111'!$N$10),"x","")</f>
        <v/>
      </c>
      <c r="P357" s="102" t="str">
        <f>IF(AND($B357&gt;='1121'!$N$9,$B357&lt;='1121'!$O$9,OR($J357=$P$7,$K357=$P$7)),"x","")</f>
        <v/>
      </c>
      <c r="Q357" s="102" t="str">
        <f>IF(AND($J357=$P$7,$B357&lt;'1121'!$N$9),"x","")</f>
        <v/>
      </c>
      <c r="R357" s="102" t="str">
        <f>IF(AND($K357=$P$7,$B357&lt;'1121'!$N$9),"x","")</f>
        <v/>
      </c>
      <c r="S357" s="102" t="str">
        <f>IF(AND($B357&gt;='1331'!$I$9,$B357&lt;='1331'!$J$9,OR($J357=$S$7,$K357=$S$7)),"x","")</f>
        <v/>
      </c>
      <c r="T357" s="102" t="str">
        <f>IF(AND($J357=$S$7,$B357&lt;'1331'!$I$9),"x","")</f>
        <v>x</v>
      </c>
      <c r="U357" s="102" t="str">
        <f>IF(AND($K357=$S$7,$B357&lt;'1331'!$I$9),"x","")</f>
        <v/>
      </c>
      <c r="V357" s="102" t="str">
        <f>IF(AND('3411-CT'!$E$9=TH!H357,OR(TH!J357=TH!$V$7,K357=TH!$V$7)),"x","")</f>
        <v/>
      </c>
      <c r="W357" s="102" t="str">
        <f>IF(OR(TH!J357=TH!$W$7,K357=TH!$W$7),"x","")</f>
        <v/>
      </c>
      <c r="X357" s="102" t="str">
        <f t="shared" si="21"/>
        <v>3</v>
      </c>
    </row>
    <row r="358" spans="1:24" ht="13.5" customHeight="1">
      <c r="A358" s="182" t="str">
        <f>IF(B358&lt;&gt;"",IF(AND(B358&gt;=_TM1,B358&lt;=_TM2,OR(TH!J358="1111",TH!K358="1111")),TH!D358,""),"")</f>
        <v/>
      </c>
      <c r="B358" s="72">
        <f t="shared" si="20"/>
        <v>8</v>
      </c>
      <c r="C358" s="73">
        <v>42230</v>
      </c>
      <c r="D358" s="73" t="s">
        <v>8</v>
      </c>
      <c r="E358" s="73">
        <f t="shared" si="19"/>
        <v>42230</v>
      </c>
      <c r="F358" s="76" t="s">
        <v>238</v>
      </c>
      <c r="G358" s="189"/>
      <c r="H358" s="9" t="s">
        <v>243</v>
      </c>
      <c r="I358" s="74">
        <v>500000000</v>
      </c>
      <c r="J358" s="75" t="s">
        <v>9</v>
      </c>
      <c r="K358" s="75" t="s">
        <v>35</v>
      </c>
      <c r="L358" s="102" t="str">
        <f>IF(AND('331-CT'!$E$7=TH!H358,OR(J358="331",K358="331")),"x","")</f>
        <v/>
      </c>
      <c r="M358" s="102" t="str">
        <f>IF(AND($B358&gt;='1111'!$N$10,$B358&lt;='1111'!$O$10,OR($J358=$M$7,$K358=$M$7)),"x","")</f>
        <v/>
      </c>
      <c r="N358" s="102" t="str">
        <f>IF(AND($J358=$M$7,$B358&lt;'1111'!$N$10),"x","")</f>
        <v/>
      </c>
      <c r="O358" s="102" t="str">
        <f>IF(AND($K358=$M$7,$B358&lt;'1111'!$N$10),"x","")</f>
        <v/>
      </c>
      <c r="P358" s="102" t="str">
        <f>IF(AND($B358&gt;='1121'!$N$9,$B358&lt;='1121'!$O$9,OR($J358=$P$7,$K358=$P$7)),"x","")</f>
        <v/>
      </c>
      <c r="Q358" s="102" t="str">
        <f>IF(AND($J358=$P$7,$B358&lt;'1121'!$N$9),"x","")</f>
        <v/>
      </c>
      <c r="R358" s="102" t="str">
        <f>IF(AND($K358=$P$7,$B358&lt;'1121'!$N$9),"x","")</f>
        <v>x</v>
      </c>
      <c r="S358" s="102" t="str">
        <f>IF(AND($B358&gt;='1331'!$I$9,$B358&lt;='1331'!$J$9,OR($J358=$S$7,$K358=$S$7)),"x","")</f>
        <v/>
      </c>
      <c r="T358" s="102" t="str">
        <f>IF(AND($J358=$S$7,$B358&lt;'1331'!$I$9),"x","")</f>
        <v/>
      </c>
      <c r="U358" s="102" t="str">
        <f>IF(AND($K358=$S$7,$B358&lt;'1331'!$I$9),"x","")</f>
        <v/>
      </c>
      <c r="V358" s="102" t="str">
        <f>IF(AND('3411-CT'!$E$9=TH!H358,OR(TH!J358=TH!$V$7,K358=TH!$V$7)),"x","")</f>
        <v/>
      </c>
      <c r="W358" s="102" t="str">
        <f>IF(OR(TH!J358=TH!$W$7,K358=TH!$W$7),"x","")</f>
        <v/>
      </c>
      <c r="X358" s="102" t="str">
        <f t="shared" si="21"/>
        <v>3</v>
      </c>
    </row>
    <row r="359" spans="1:24" ht="13.5" customHeight="1">
      <c r="A359" s="182" t="str">
        <f>IF(B359&lt;&gt;"",IF(AND(B359&gt;=_TM1,B359&lt;=_TM2,OR(TH!J359="1111",TH!K359="1111")),TH!D359,""),"")</f>
        <v/>
      </c>
      <c r="B359" s="72">
        <f t="shared" si="20"/>
        <v>8</v>
      </c>
      <c r="C359" s="73">
        <v>42230</v>
      </c>
      <c r="D359" s="73" t="s">
        <v>8</v>
      </c>
      <c r="E359" s="73">
        <f t="shared" si="19"/>
        <v>42230</v>
      </c>
      <c r="F359" s="76" t="s">
        <v>22</v>
      </c>
      <c r="G359" s="189"/>
      <c r="H359" s="90"/>
      <c r="I359" s="74">
        <v>150000</v>
      </c>
      <c r="J359" s="75" t="s">
        <v>181</v>
      </c>
      <c r="K359" s="75" t="s">
        <v>35</v>
      </c>
      <c r="L359" s="102" t="str">
        <f>IF(AND('331-CT'!$E$7=TH!H359,OR(J359="331",K359="331")),"x","")</f>
        <v/>
      </c>
      <c r="M359" s="102" t="str">
        <f>IF(AND($B359&gt;='1111'!$N$10,$B359&lt;='1111'!$O$10,OR($J359=$M$7,$K359=$M$7)),"x","")</f>
        <v/>
      </c>
      <c r="N359" s="102" t="str">
        <f>IF(AND($J359=$M$7,$B359&lt;'1111'!$N$10),"x","")</f>
        <v/>
      </c>
      <c r="O359" s="102" t="str">
        <f>IF(AND($K359=$M$7,$B359&lt;'1111'!$N$10),"x","")</f>
        <v/>
      </c>
      <c r="P359" s="102" t="str">
        <f>IF(AND($B359&gt;='1121'!$N$9,$B359&lt;='1121'!$O$9,OR($J359=$P$7,$K359=$P$7)),"x","")</f>
        <v/>
      </c>
      <c r="Q359" s="102" t="str">
        <f>IF(AND($J359=$P$7,$B359&lt;'1121'!$N$9),"x","")</f>
        <v/>
      </c>
      <c r="R359" s="102" t="str">
        <f>IF(AND($K359=$P$7,$B359&lt;'1121'!$N$9),"x","")</f>
        <v>x</v>
      </c>
      <c r="S359" s="102" t="str">
        <f>IF(AND($B359&gt;='1331'!$I$9,$B359&lt;='1331'!$J$9,OR($J359=$S$7,$K359=$S$7)),"x","")</f>
        <v/>
      </c>
      <c r="T359" s="102" t="str">
        <f>IF(AND($J359=$S$7,$B359&lt;'1331'!$I$9),"x","")</f>
        <v/>
      </c>
      <c r="U359" s="102" t="str">
        <f>IF(AND($K359=$S$7,$B359&lt;'1331'!$I$9),"x","")</f>
        <v/>
      </c>
      <c r="V359" s="102" t="str">
        <f>IF(AND('3411-CT'!$E$9=TH!H359,OR(TH!J359=TH!$V$7,K359=TH!$V$7)),"x","")</f>
        <v/>
      </c>
      <c r="W359" s="102" t="str">
        <f>IF(OR(TH!J359=TH!$W$7,K359=TH!$W$7),"x","")</f>
        <v/>
      </c>
      <c r="X359" s="102" t="str">
        <f t="shared" si="21"/>
        <v>3</v>
      </c>
    </row>
    <row r="360" spans="1:24" ht="13.5" customHeight="1">
      <c r="A360" s="182" t="str">
        <f>IF(B360&lt;&gt;"",IF(AND(B360&gt;=_TM1,B360&lt;=_TM2,OR(TH!J360="1111",TH!K360="1111")),TH!D360,""),"")</f>
        <v/>
      </c>
      <c r="B360" s="72">
        <f t="shared" si="20"/>
        <v>8</v>
      </c>
      <c r="C360" s="73">
        <v>42230</v>
      </c>
      <c r="D360" s="73" t="s">
        <v>8</v>
      </c>
      <c r="E360" s="73">
        <f t="shared" si="19"/>
        <v>42230</v>
      </c>
      <c r="F360" s="76" t="s">
        <v>23</v>
      </c>
      <c r="G360" s="189"/>
      <c r="H360" s="90"/>
      <c r="I360" s="74">
        <v>15000</v>
      </c>
      <c r="J360" s="75" t="s">
        <v>10</v>
      </c>
      <c r="K360" s="75" t="s">
        <v>35</v>
      </c>
      <c r="L360" s="102" t="str">
        <f>IF(AND('331-CT'!$E$7=TH!H360,OR(J360="331",K360="331")),"x","")</f>
        <v/>
      </c>
      <c r="M360" s="102" t="str">
        <f>IF(AND($B360&gt;='1111'!$N$10,$B360&lt;='1111'!$O$10,OR($J360=$M$7,$K360=$M$7)),"x","")</f>
        <v/>
      </c>
      <c r="N360" s="102" t="str">
        <f>IF(AND($J360=$M$7,$B360&lt;'1111'!$N$10),"x","")</f>
        <v/>
      </c>
      <c r="O360" s="102" t="str">
        <f>IF(AND($K360=$M$7,$B360&lt;'1111'!$N$10),"x","")</f>
        <v/>
      </c>
      <c r="P360" s="102" t="str">
        <f>IF(AND($B360&gt;='1121'!$N$9,$B360&lt;='1121'!$O$9,OR($J360=$P$7,$K360=$P$7)),"x","")</f>
        <v/>
      </c>
      <c r="Q360" s="102" t="str">
        <f>IF(AND($J360=$P$7,$B360&lt;'1121'!$N$9),"x","")</f>
        <v/>
      </c>
      <c r="R360" s="102" t="str">
        <f>IF(AND($K360=$P$7,$B360&lt;'1121'!$N$9),"x","")</f>
        <v>x</v>
      </c>
      <c r="S360" s="102" t="str">
        <f>IF(AND($B360&gt;='1331'!$I$9,$B360&lt;='1331'!$J$9,OR($J360=$S$7,$K360=$S$7)),"x","")</f>
        <v/>
      </c>
      <c r="T360" s="102" t="str">
        <f>IF(AND($J360=$S$7,$B360&lt;'1331'!$I$9),"x","")</f>
        <v>x</v>
      </c>
      <c r="U360" s="102" t="str">
        <f>IF(AND($K360=$S$7,$B360&lt;'1331'!$I$9),"x","")</f>
        <v/>
      </c>
      <c r="V360" s="102" t="str">
        <f>IF(AND('3411-CT'!$E$9=TH!H360,OR(TH!J360=TH!$V$7,K360=TH!$V$7)),"x","")</f>
        <v/>
      </c>
      <c r="W360" s="102" t="str">
        <f>IF(OR(TH!J360=TH!$W$7,K360=TH!$W$7),"x","")</f>
        <v/>
      </c>
      <c r="X360" s="102" t="str">
        <f t="shared" si="21"/>
        <v>3</v>
      </c>
    </row>
    <row r="361" spans="1:24" ht="13.5" customHeight="1">
      <c r="A361" s="182" t="str">
        <f>IF(B361&lt;&gt;"",IF(AND(B361&gt;=_TM1,B361&lt;=_TM2,OR(TH!J361="1111",TH!K361="1111")),TH!D361,""),"")</f>
        <v/>
      </c>
      <c r="B361" s="72">
        <f t="shared" si="20"/>
        <v>8</v>
      </c>
      <c r="C361" s="73">
        <v>42234</v>
      </c>
      <c r="D361" s="73" t="s">
        <v>109</v>
      </c>
      <c r="E361" s="73">
        <f t="shared" si="19"/>
        <v>42234</v>
      </c>
      <c r="F361" s="79" t="s">
        <v>461</v>
      </c>
      <c r="G361" s="189"/>
      <c r="H361" s="90" t="s">
        <v>209</v>
      </c>
      <c r="I361" s="74">
        <v>500000000</v>
      </c>
      <c r="J361" s="75" t="s">
        <v>35</v>
      </c>
      <c r="K361" s="75" t="s">
        <v>142</v>
      </c>
      <c r="L361" s="102" t="str">
        <f>IF(AND('331-CT'!$E$7=TH!H361,OR(J361="331",K361="331")),"x","")</f>
        <v/>
      </c>
      <c r="M361" s="102" t="str">
        <f>IF(AND($B361&gt;='1111'!$N$10,$B361&lt;='1111'!$O$10,OR($J361=$M$7,$K361=$M$7)),"x","")</f>
        <v/>
      </c>
      <c r="N361" s="102" t="str">
        <f>IF(AND($J361=$M$7,$B361&lt;'1111'!$N$10),"x","")</f>
        <v/>
      </c>
      <c r="O361" s="102" t="str">
        <f>IF(AND($K361=$M$7,$B361&lt;'1111'!$N$10),"x","")</f>
        <v>x</v>
      </c>
      <c r="P361" s="102" t="str">
        <f>IF(AND($B361&gt;='1121'!$N$9,$B361&lt;='1121'!$O$9,OR($J361=$P$7,$K361=$P$7)),"x","")</f>
        <v/>
      </c>
      <c r="Q361" s="102" t="str">
        <f>IF(AND($J361=$P$7,$B361&lt;'1121'!$N$9),"x","")</f>
        <v>x</v>
      </c>
      <c r="R361" s="102" t="str">
        <f>IF(AND($K361=$P$7,$B361&lt;'1121'!$N$9),"x","")</f>
        <v/>
      </c>
      <c r="S361" s="102" t="str">
        <f>IF(AND($B361&gt;='1331'!$I$9,$B361&lt;='1331'!$J$9,OR($J361=$S$7,$K361=$S$7)),"x","")</f>
        <v/>
      </c>
      <c r="T361" s="102" t="str">
        <f>IF(AND($J361=$S$7,$B361&lt;'1331'!$I$9),"x","")</f>
        <v/>
      </c>
      <c r="U361" s="102" t="str">
        <f>IF(AND($K361=$S$7,$B361&lt;'1331'!$I$9),"x","")</f>
        <v/>
      </c>
      <c r="V361" s="102" t="str">
        <f>IF(AND('3411-CT'!$E$9=TH!H361,OR(TH!J361=TH!$V$7,K361=TH!$V$7)),"x","")</f>
        <v/>
      </c>
      <c r="W361" s="102" t="str">
        <f>IF(OR(TH!J361=TH!$W$7,K361=TH!$W$7),"x","")</f>
        <v/>
      </c>
      <c r="X361" s="102" t="str">
        <f t="shared" si="21"/>
        <v>3</v>
      </c>
    </row>
    <row r="362" spans="1:24" ht="13.5" customHeight="1">
      <c r="A362" s="182" t="str">
        <f>IF(B362&lt;&gt;"",IF(AND(B362&gt;=_TM1,B362&lt;=_TM2,OR(TH!J362="1111",TH!K362="1111")),TH!D362,""),"")</f>
        <v/>
      </c>
      <c r="B362" s="72">
        <f t="shared" si="20"/>
        <v>8</v>
      </c>
      <c r="C362" s="73">
        <v>42235</v>
      </c>
      <c r="D362" s="73" t="s">
        <v>110</v>
      </c>
      <c r="E362" s="73">
        <f t="shared" ref="E362:E393" si="22">C362</f>
        <v>42235</v>
      </c>
      <c r="F362" s="76" t="s">
        <v>349</v>
      </c>
      <c r="G362" s="192" t="s">
        <v>447</v>
      </c>
      <c r="H362" s="90" t="s">
        <v>350</v>
      </c>
      <c r="I362" s="74">
        <v>3660000</v>
      </c>
      <c r="J362" s="75" t="s">
        <v>560</v>
      </c>
      <c r="K362" s="75" t="s">
        <v>142</v>
      </c>
      <c r="L362" s="102" t="str">
        <f>IF(AND('331-CT'!$E$7=TH!H362,OR(J362="331",K362="331")),"x","")</f>
        <v/>
      </c>
      <c r="M362" s="102" t="str">
        <f>IF(AND($B362&gt;='1111'!$N$10,$B362&lt;='1111'!$O$10,OR($J362=$M$7,$K362=$M$7)),"x","")</f>
        <v/>
      </c>
      <c r="N362" s="102" t="str">
        <f>IF(AND($J362=$M$7,$B362&lt;'1111'!$N$10),"x","")</f>
        <v/>
      </c>
      <c r="O362" s="102" t="str">
        <f>IF(AND($K362=$M$7,$B362&lt;'1111'!$N$10),"x","")</f>
        <v>x</v>
      </c>
      <c r="P362" s="102" t="str">
        <f>IF(AND($B362&gt;='1121'!$N$9,$B362&lt;='1121'!$O$9,OR($J362=$P$7,$K362=$P$7)),"x","")</f>
        <v/>
      </c>
      <c r="Q362" s="102" t="str">
        <f>IF(AND($J362=$P$7,$B362&lt;'1121'!$N$9),"x","")</f>
        <v/>
      </c>
      <c r="R362" s="102" t="str">
        <f>IF(AND($K362=$P$7,$B362&lt;'1121'!$N$9),"x","")</f>
        <v/>
      </c>
      <c r="S362" s="102" t="str">
        <f>IF(AND($B362&gt;='1331'!$I$9,$B362&lt;='1331'!$J$9,OR($J362=$S$7,$K362=$S$7)),"x","")</f>
        <v/>
      </c>
      <c r="T362" s="102" t="str">
        <f>IF(AND($J362=$S$7,$B362&lt;'1331'!$I$9),"x","")</f>
        <v/>
      </c>
      <c r="U362" s="102" t="str">
        <f>IF(AND($K362=$S$7,$B362&lt;'1331'!$I$9),"x","")</f>
        <v/>
      </c>
      <c r="V362" s="102" t="str">
        <f>IF(AND('3411-CT'!$E$9=TH!H362,OR(TH!J362=TH!$V$7,K362=TH!$V$7)),"x","")</f>
        <v/>
      </c>
      <c r="W362" s="102" t="str">
        <f>IF(OR(TH!J362=TH!$W$7,K362=TH!$W$7),"x","")</f>
        <v/>
      </c>
      <c r="X362" s="102" t="str">
        <f t="shared" si="21"/>
        <v>3</v>
      </c>
    </row>
    <row r="363" spans="1:24" ht="14.25" customHeight="1">
      <c r="A363" s="182" t="str">
        <f>IF(B363&lt;&gt;"",IF(AND(B363&gt;=_TM1,B363&lt;=_TM2,OR(TH!J363="1111",TH!K363="1111")),TH!D363,""),"")</f>
        <v/>
      </c>
      <c r="B363" s="72">
        <f t="shared" si="20"/>
        <v>8</v>
      </c>
      <c r="C363" s="73">
        <v>42235</v>
      </c>
      <c r="D363" s="73" t="s">
        <v>111</v>
      </c>
      <c r="E363" s="73">
        <f t="shared" si="22"/>
        <v>42235</v>
      </c>
      <c r="F363" s="76" t="s">
        <v>342</v>
      </c>
      <c r="G363" s="192" t="s">
        <v>448</v>
      </c>
      <c r="H363" s="90" t="s">
        <v>345</v>
      </c>
      <c r="I363" s="74">
        <v>6636364</v>
      </c>
      <c r="J363" s="75" t="s">
        <v>560</v>
      </c>
      <c r="K363" s="75" t="s">
        <v>142</v>
      </c>
      <c r="L363" s="102" t="str">
        <f>IF(AND('331-CT'!$E$7=TH!H363,OR(J363="331",K363="331")),"x","")</f>
        <v/>
      </c>
      <c r="M363" s="102" t="str">
        <f>IF(AND($B363&gt;='1111'!$N$10,$B363&lt;='1111'!$O$10,OR($J363=$M$7,$K363=$M$7)),"x","")</f>
        <v/>
      </c>
      <c r="N363" s="102" t="str">
        <f>IF(AND($J363=$M$7,$B363&lt;'1111'!$N$10),"x","")</f>
        <v/>
      </c>
      <c r="O363" s="102" t="str">
        <f>IF(AND($K363=$M$7,$B363&lt;'1111'!$N$10),"x","")</f>
        <v>x</v>
      </c>
      <c r="P363" s="102" t="str">
        <f>IF(AND($B363&gt;='1121'!$N$9,$B363&lt;='1121'!$O$9,OR($J363=$P$7,$K363=$P$7)),"x","")</f>
        <v/>
      </c>
      <c r="Q363" s="102" t="str">
        <f>IF(AND($J363=$P$7,$B363&lt;'1121'!$N$9),"x","")</f>
        <v/>
      </c>
      <c r="R363" s="102" t="str">
        <f>IF(AND($K363=$P$7,$B363&lt;'1121'!$N$9),"x","")</f>
        <v/>
      </c>
      <c r="S363" s="102" t="str">
        <f>IF(AND($B363&gt;='1331'!$I$9,$B363&lt;='1331'!$J$9,OR($J363=$S$7,$K363=$S$7)),"x","")</f>
        <v/>
      </c>
      <c r="T363" s="102" t="str">
        <f>IF(AND($J363=$S$7,$B363&lt;'1331'!$I$9),"x","")</f>
        <v/>
      </c>
      <c r="U363" s="102" t="str">
        <f>IF(AND($K363=$S$7,$B363&lt;'1331'!$I$9),"x","")</f>
        <v/>
      </c>
      <c r="V363" s="102" t="str">
        <f>IF(AND('3411-CT'!$E$9=TH!H363,OR(TH!J363=TH!$V$7,K363=TH!$V$7)),"x","")</f>
        <v/>
      </c>
      <c r="W363" s="102" t="str">
        <f>IF(OR(TH!J363=TH!$W$7,K363=TH!$W$7),"x","")</f>
        <v/>
      </c>
      <c r="X363" s="102" t="str">
        <f t="shared" si="21"/>
        <v>3</v>
      </c>
    </row>
    <row r="364" spans="1:24" ht="14.25" customHeight="1">
      <c r="A364" s="182" t="str">
        <f>IF(B364&lt;&gt;"",IF(AND(B364&gt;=_TM1,B364&lt;=_TM2,OR(TH!J364="1111",TH!K364="1111")),TH!D364,""),"")</f>
        <v/>
      </c>
      <c r="B364" s="72">
        <f t="shared" si="20"/>
        <v>8</v>
      </c>
      <c r="C364" s="73">
        <v>42235</v>
      </c>
      <c r="D364" s="73" t="s">
        <v>111</v>
      </c>
      <c r="E364" s="73">
        <f t="shared" si="22"/>
        <v>42235</v>
      </c>
      <c r="F364" s="76" t="s">
        <v>343</v>
      </c>
      <c r="G364" s="192" t="s">
        <v>448</v>
      </c>
      <c r="H364" s="90" t="s">
        <v>345</v>
      </c>
      <c r="I364" s="74">
        <v>663636</v>
      </c>
      <c r="J364" s="75" t="s">
        <v>10</v>
      </c>
      <c r="K364" s="75" t="s">
        <v>142</v>
      </c>
      <c r="L364" s="102" t="str">
        <f>IF(AND('331-CT'!$E$7=TH!H364,OR(J364="331",K364="331")),"x","")</f>
        <v/>
      </c>
      <c r="M364" s="102" t="str">
        <f>IF(AND($B364&gt;='1111'!$N$10,$B364&lt;='1111'!$O$10,OR($J364=$M$7,$K364=$M$7)),"x","")</f>
        <v/>
      </c>
      <c r="N364" s="102" t="str">
        <f>IF(AND($J364=$M$7,$B364&lt;'1111'!$N$10),"x","")</f>
        <v/>
      </c>
      <c r="O364" s="102" t="str">
        <f>IF(AND($K364=$M$7,$B364&lt;'1111'!$N$10),"x","")</f>
        <v>x</v>
      </c>
      <c r="P364" s="102" t="str">
        <f>IF(AND($B364&gt;='1121'!$N$9,$B364&lt;='1121'!$O$9,OR($J364=$P$7,$K364=$P$7)),"x","")</f>
        <v/>
      </c>
      <c r="Q364" s="102" t="str">
        <f>IF(AND($J364=$P$7,$B364&lt;'1121'!$N$9),"x","")</f>
        <v/>
      </c>
      <c r="R364" s="102" t="str">
        <f>IF(AND($K364=$P$7,$B364&lt;'1121'!$N$9),"x","")</f>
        <v/>
      </c>
      <c r="S364" s="102" t="str">
        <f>IF(AND($B364&gt;='1331'!$I$9,$B364&lt;='1331'!$J$9,OR($J364=$S$7,$K364=$S$7)),"x","")</f>
        <v/>
      </c>
      <c r="T364" s="102" t="str">
        <f>IF(AND($J364=$S$7,$B364&lt;'1331'!$I$9),"x","")</f>
        <v>x</v>
      </c>
      <c r="U364" s="102" t="str">
        <f>IF(AND($K364=$S$7,$B364&lt;'1331'!$I$9),"x","")</f>
        <v/>
      </c>
      <c r="V364" s="102" t="str">
        <f>IF(AND('3411-CT'!$E$9=TH!H364,OR(TH!J364=TH!$V$7,K364=TH!$V$7)),"x","")</f>
        <v/>
      </c>
      <c r="W364" s="102" t="str">
        <f>IF(OR(TH!J364=TH!$W$7,K364=TH!$W$7),"x","")</f>
        <v/>
      </c>
      <c r="X364" s="102" t="str">
        <f t="shared" si="21"/>
        <v>3</v>
      </c>
    </row>
    <row r="365" spans="1:24" ht="14.25" customHeight="1">
      <c r="A365" s="182" t="str">
        <f>IF(B365&lt;&gt;"",IF(AND(B365&gt;=_TM1,B365&lt;=_TM2,OR(TH!J365="1111",TH!K365="1111")),TH!D365,""),"")</f>
        <v/>
      </c>
      <c r="B365" s="72">
        <f t="shared" si="20"/>
        <v>8</v>
      </c>
      <c r="C365" s="73">
        <v>42235</v>
      </c>
      <c r="D365" s="73" t="s">
        <v>112</v>
      </c>
      <c r="E365" s="73">
        <f t="shared" si="22"/>
        <v>42235</v>
      </c>
      <c r="F365" s="76" t="s">
        <v>344</v>
      </c>
      <c r="G365" s="192" t="s">
        <v>449</v>
      </c>
      <c r="H365" s="90" t="s">
        <v>346</v>
      </c>
      <c r="I365" s="74">
        <v>4700000</v>
      </c>
      <c r="J365" s="75" t="s">
        <v>560</v>
      </c>
      <c r="K365" s="75" t="s">
        <v>142</v>
      </c>
      <c r="L365" s="102" t="str">
        <f>IF(AND('331-CT'!$E$7=TH!H365,OR(J365="331",K365="331")),"x","")</f>
        <v/>
      </c>
      <c r="M365" s="102" t="str">
        <f>IF(AND($B365&gt;='1111'!$N$10,$B365&lt;='1111'!$O$10,OR($J365=$M$7,$K365=$M$7)),"x","")</f>
        <v/>
      </c>
      <c r="N365" s="102" t="str">
        <f>IF(AND($J365=$M$7,$B365&lt;'1111'!$N$10),"x","")</f>
        <v/>
      </c>
      <c r="O365" s="102" t="str">
        <f>IF(AND($K365=$M$7,$B365&lt;'1111'!$N$10),"x","")</f>
        <v>x</v>
      </c>
      <c r="P365" s="102" t="str">
        <f>IF(AND($B365&gt;='1121'!$N$9,$B365&lt;='1121'!$O$9,OR($J365=$P$7,$K365=$P$7)),"x","")</f>
        <v/>
      </c>
      <c r="Q365" s="102" t="str">
        <f>IF(AND($J365=$P$7,$B365&lt;'1121'!$N$9),"x","")</f>
        <v/>
      </c>
      <c r="R365" s="102" t="str">
        <f>IF(AND($K365=$P$7,$B365&lt;'1121'!$N$9),"x","")</f>
        <v/>
      </c>
      <c r="S365" s="102" t="str">
        <f>IF(AND($B365&gt;='1331'!$I$9,$B365&lt;='1331'!$J$9,OR($J365=$S$7,$K365=$S$7)),"x","")</f>
        <v/>
      </c>
      <c r="T365" s="102" t="str">
        <f>IF(AND($J365=$S$7,$B365&lt;'1331'!$I$9),"x","")</f>
        <v/>
      </c>
      <c r="U365" s="102" t="str">
        <f>IF(AND($K365=$S$7,$B365&lt;'1331'!$I$9),"x","")</f>
        <v/>
      </c>
      <c r="V365" s="102" t="str">
        <f>IF(AND('3411-CT'!$E$9=TH!H365,OR(TH!J365=TH!$V$7,K365=TH!$V$7)),"x","")</f>
        <v/>
      </c>
      <c r="W365" s="102" t="str">
        <f>IF(OR(TH!J365=TH!$W$7,K365=TH!$W$7),"x","")</f>
        <v/>
      </c>
      <c r="X365" s="102" t="str">
        <f t="shared" si="21"/>
        <v>3</v>
      </c>
    </row>
    <row r="366" spans="1:24" ht="14.25" customHeight="1">
      <c r="A366" s="182" t="str">
        <f>IF(B366&lt;&gt;"",IF(AND(B366&gt;=_TM1,B366&lt;=_TM2,OR(TH!J366="1111",TH!K366="1111")),TH!D366,""),"")</f>
        <v/>
      </c>
      <c r="B366" s="72">
        <f t="shared" si="20"/>
        <v>8</v>
      </c>
      <c r="C366" s="73">
        <v>42235</v>
      </c>
      <c r="D366" s="73" t="s">
        <v>8</v>
      </c>
      <c r="E366" s="73">
        <f t="shared" si="22"/>
        <v>42235</v>
      </c>
      <c r="F366" s="76" t="s">
        <v>78</v>
      </c>
      <c r="G366" s="189"/>
      <c r="H366" s="90" t="s">
        <v>250</v>
      </c>
      <c r="I366" s="74">
        <v>8180556</v>
      </c>
      <c r="J366" s="75" t="s">
        <v>179</v>
      </c>
      <c r="K366" s="75" t="s">
        <v>35</v>
      </c>
      <c r="L366" s="102" t="str">
        <f>IF(AND('331-CT'!$E$7=TH!H366,OR(J366="331",K366="331")),"x","")</f>
        <v/>
      </c>
      <c r="M366" s="102" t="str">
        <f>IF(AND($B366&gt;='1111'!$N$10,$B366&lt;='1111'!$O$10,OR($J366=$M$7,$K366=$M$7)),"x","")</f>
        <v/>
      </c>
      <c r="N366" s="102" t="str">
        <f>IF(AND($J366=$M$7,$B366&lt;'1111'!$N$10),"x","")</f>
        <v/>
      </c>
      <c r="O366" s="102" t="str">
        <f>IF(AND($K366=$M$7,$B366&lt;'1111'!$N$10),"x","")</f>
        <v/>
      </c>
      <c r="P366" s="102" t="str">
        <f>IF(AND($B366&gt;='1121'!$N$9,$B366&lt;='1121'!$O$9,OR($J366=$P$7,$K366=$P$7)),"x","")</f>
        <v/>
      </c>
      <c r="Q366" s="102" t="str">
        <f>IF(AND($J366=$P$7,$B366&lt;'1121'!$N$9),"x","")</f>
        <v/>
      </c>
      <c r="R366" s="102" t="str">
        <f>IF(AND($K366=$P$7,$B366&lt;'1121'!$N$9),"x","")</f>
        <v>x</v>
      </c>
      <c r="S366" s="102" t="str">
        <f>IF(AND($B366&gt;='1331'!$I$9,$B366&lt;='1331'!$J$9,OR($J366=$S$7,$K366=$S$7)),"x","")</f>
        <v/>
      </c>
      <c r="T366" s="102" t="str">
        <f>IF(AND($J366=$S$7,$B366&lt;'1331'!$I$9),"x","")</f>
        <v/>
      </c>
      <c r="U366" s="102" t="str">
        <f>IF(AND($K366=$S$7,$B366&lt;'1331'!$I$9),"x","")</f>
        <v/>
      </c>
      <c r="V366" s="102" t="str">
        <f>IF(AND('3411-CT'!$E$9=TH!H366,OR(TH!J366=TH!$V$7,K366=TH!$V$7)),"x","")</f>
        <v/>
      </c>
      <c r="W366" s="102" t="str">
        <f>IF(OR(TH!J366=TH!$W$7,K366=TH!$W$7),"x","")</f>
        <v/>
      </c>
      <c r="X366" s="102" t="str">
        <f t="shared" si="21"/>
        <v>3</v>
      </c>
    </row>
    <row r="367" spans="1:24" ht="14.25" customHeight="1">
      <c r="A367" s="182" t="str">
        <f>IF(B367&lt;&gt;"",IF(AND(B367&gt;=_TM1,B367&lt;=_TM2,OR(TH!J367="1111",TH!K367="1111")),TH!D367,""),"")</f>
        <v/>
      </c>
      <c r="B367" s="72">
        <f t="shared" si="20"/>
        <v>8</v>
      </c>
      <c r="C367" s="73">
        <v>42235</v>
      </c>
      <c r="D367" s="73" t="s">
        <v>8</v>
      </c>
      <c r="E367" s="73">
        <f t="shared" si="22"/>
        <v>42235</v>
      </c>
      <c r="F367" s="76" t="s">
        <v>86</v>
      </c>
      <c r="G367" s="189"/>
      <c r="H367" s="90" t="s">
        <v>251</v>
      </c>
      <c r="I367" s="74">
        <v>16361111</v>
      </c>
      <c r="J367" s="75" t="s">
        <v>179</v>
      </c>
      <c r="K367" s="75" t="s">
        <v>35</v>
      </c>
      <c r="L367" s="102" t="str">
        <f>IF(AND('331-CT'!$E$7=TH!H367,OR(J367="331",K367="331")),"x","")</f>
        <v/>
      </c>
      <c r="M367" s="102" t="str">
        <f>IF(AND($B367&gt;='1111'!$N$10,$B367&lt;='1111'!$O$10,OR($J367=$M$7,$K367=$M$7)),"x","")</f>
        <v/>
      </c>
      <c r="N367" s="102" t="str">
        <f>IF(AND($J367=$M$7,$B367&lt;'1111'!$N$10),"x","")</f>
        <v/>
      </c>
      <c r="O367" s="102" t="str">
        <f>IF(AND($K367=$M$7,$B367&lt;'1111'!$N$10),"x","")</f>
        <v/>
      </c>
      <c r="P367" s="102" t="str">
        <f>IF(AND($B367&gt;='1121'!$N$9,$B367&lt;='1121'!$O$9,OR($J367=$P$7,$K367=$P$7)),"x","")</f>
        <v/>
      </c>
      <c r="Q367" s="102" t="str">
        <f>IF(AND($J367=$P$7,$B367&lt;'1121'!$N$9),"x","")</f>
        <v/>
      </c>
      <c r="R367" s="102" t="str">
        <f>IF(AND($K367=$P$7,$B367&lt;'1121'!$N$9),"x","")</f>
        <v>x</v>
      </c>
      <c r="S367" s="102" t="str">
        <f>IF(AND($B367&gt;='1331'!$I$9,$B367&lt;='1331'!$J$9,OR($J367=$S$7,$K367=$S$7)),"x","")</f>
        <v/>
      </c>
      <c r="T367" s="102" t="str">
        <f>IF(AND($J367=$S$7,$B367&lt;'1331'!$I$9),"x","")</f>
        <v/>
      </c>
      <c r="U367" s="102" t="str">
        <f>IF(AND($K367=$S$7,$B367&lt;'1331'!$I$9),"x","")</f>
        <v/>
      </c>
      <c r="V367" s="102" t="str">
        <f>IF(AND('3411-CT'!$E$9=TH!H367,OR(TH!J367=TH!$V$7,K367=TH!$V$7)),"x","")</f>
        <v/>
      </c>
      <c r="W367" s="102" t="str">
        <f>IF(OR(TH!J367=TH!$W$7,K367=TH!$W$7),"x","")</f>
        <v/>
      </c>
      <c r="X367" s="102" t="str">
        <f t="shared" si="21"/>
        <v>3</v>
      </c>
    </row>
    <row r="368" spans="1:24" ht="14.25" customHeight="1">
      <c r="A368" s="182" t="str">
        <f>IF(B368&lt;&gt;"",IF(AND(B368&gt;=_TM1,B368&lt;=_TM2,OR(TH!J368="1111",TH!K368="1111")),TH!D368,""),"")</f>
        <v/>
      </c>
      <c r="B368" s="72">
        <f t="shared" si="20"/>
        <v>8</v>
      </c>
      <c r="C368" s="73">
        <v>42235</v>
      </c>
      <c r="D368" s="73" t="s">
        <v>8</v>
      </c>
      <c r="E368" s="73">
        <f t="shared" si="22"/>
        <v>42235</v>
      </c>
      <c r="F368" s="76" t="s">
        <v>87</v>
      </c>
      <c r="G368" s="189"/>
      <c r="H368" s="90" t="s">
        <v>253</v>
      </c>
      <c r="I368" s="74">
        <v>13088889</v>
      </c>
      <c r="J368" s="75" t="s">
        <v>179</v>
      </c>
      <c r="K368" s="75" t="s">
        <v>35</v>
      </c>
      <c r="L368" s="102" t="str">
        <f>IF(AND('331-CT'!$E$7=TH!H368,OR(J368="331",K368="331")),"x","")</f>
        <v/>
      </c>
      <c r="M368" s="102" t="str">
        <f>IF(AND($B368&gt;='1111'!$N$10,$B368&lt;='1111'!$O$10,OR($J368=$M$7,$K368=$M$7)),"x","")</f>
        <v/>
      </c>
      <c r="N368" s="102" t="str">
        <f>IF(AND($J368=$M$7,$B368&lt;'1111'!$N$10),"x","")</f>
        <v/>
      </c>
      <c r="O368" s="102" t="str">
        <f>IF(AND($K368=$M$7,$B368&lt;'1111'!$N$10),"x","")</f>
        <v/>
      </c>
      <c r="P368" s="102" t="str">
        <f>IF(AND($B368&gt;='1121'!$N$9,$B368&lt;='1121'!$O$9,OR($J368=$P$7,$K368=$P$7)),"x","")</f>
        <v/>
      </c>
      <c r="Q368" s="102" t="str">
        <f>IF(AND($J368=$P$7,$B368&lt;'1121'!$N$9),"x","")</f>
        <v/>
      </c>
      <c r="R368" s="102" t="str">
        <f>IF(AND($K368=$P$7,$B368&lt;'1121'!$N$9),"x","")</f>
        <v>x</v>
      </c>
      <c r="S368" s="102" t="str">
        <f>IF(AND($B368&gt;='1331'!$I$9,$B368&lt;='1331'!$J$9,OR($J368=$S$7,$K368=$S$7)),"x","")</f>
        <v/>
      </c>
      <c r="T368" s="102" t="str">
        <f>IF(AND($J368=$S$7,$B368&lt;'1331'!$I$9),"x","")</f>
        <v/>
      </c>
      <c r="U368" s="102" t="str">
        <f>IF(AND($K368=$S$7,$B368&lt;'1331'!$I$9),"x","")</f>
        <v/>
      </c>
      <c r="V368" s="102" t="str">
        <f>IF(AND('3411-CT'!$E$9=TH!H368,OR(TH!J368=TH!$V$7,K368=TH!$V$7)),"x","")</f>
        <v/>
      </c>
      <c r="W368" s="102" t="str">
        <f>IF(OR(TH!J368=TH!$W$7,K368=TH!$W$7),"x","")</f>
        <v/>
      </c>
      <c r="X368" s="102" t="str">
        <f t="shared" si="21"/>
        <v>3</v>
      </c>
    </row>
    <row r="369" spans="1:24" ht="14.25" customHeight="1">
      <c r="A369" s="182" t="str">
        <f>IF(B369&lt;&gt;"",IF(AND(B369&gt;=_TM1,B369&lt;=_TM2,OR(TH!J369="1111",TH!K369="1111")),TH!D369,""),"")</f>
        <v/>
      </c>
      <c r="B369" s="72">
        <f t="shared" si="20"/>
        <v>8</v>
      </c>
      <c r="C369" s="73">
        <v>42235</v>
      </c>
      <c r="D369" s="73" t="s">
        <v>8</v>
      </c>
      <c r="E369" s="73">
        <f t="shared" si="22"/>
        <v>42235</v>
      </c>
      <c r="F369" s="76" t="s">
        <v>88</v>
      </c>
      <c r="G369" s="189"/>
      <c r="H369" s="90" t="s">
        <v>252</v>
      </c>
      <c r="I369" s="74">
        <v>12270833</v>
      </c>
      <c r="J369" s="75" t="s">
        <v>179</v>
      </c>
      <c r="K369" s="75" t="s">
        <v>35</v>
      </c>
      <c r="L369" s="102" t="str">
        <f>IF(AND('331-CT'!$E$7=TH!H369,OR(J369="331",K369="331")),"x","")</f>
        <v/>
      </c>
      <c r="M369" s="102" t="str">
        <f>IF(AND($B369&gt;='1111'!$N$10,$B369&lt;='1111'!$O$10,OR($J369=$M$7,$K369=$M$7)),"x","")</f>
        <v/>
      </c>
      <c r="N369" s="102" t="str">
        <f>IF(AND($J369=$M$7,$B369&lt;'1111'!$N$10),"x","")</f>
        <v/>
      </c>
      <c r="O369" s="102" t="str">
        <f>IF(AND($K369=$M$7,$B369&lt;'1111'!$N$10),"x","")</f>
        <v/>
      </c>
      <c r="P369" s="102" t="str">
        <f>IF(AND($B369&gt;='1121'!$N$9,$B369&lt;='1121'!$O$9,OR($J369=$P$7,$K369=$P$7)),"x","")</f>
        <v/>
      </c>
      <c r="Q369" s="102" t="str">
        <f>IF(AND($J369=$P$7,$B369&lt;'1121'!$N$9),"x","")</f>
        <v/>
      </c>
      <c r="R369" s="102" t="str">
        <f>IF(AND($K369=$P$7,$B369&lt;'1121'!$N$9),"x","")</f>
        <v>x</v>
      </c>
      <c r="S369" s="102" t="str">
        <f>IF(AND($B369&gt;='1331'!$I$9,$B369&lt;='1331'!$J$9,OR($J369=$S$7,$K369=$S$7)),"x","")</f>
        <v/>
      </c>
      <c r="T369" s="102" t="str">
        <f>IF(AND($J369=$S$7,$B369&lt;'1331'!$I$9),"x","")</f>
        <v/>
      </c>
      <c r="U369" s="102" t="str">
        <f>IF(AND($K369=$S$7,$B369&lt;'1331'!$I$9),"x","")</f>
        <v/>
      </c>
      <c r="V369" s="102" t="str">
        <f>IF(AND('3411-CT'!$E$9=TH!H369,OR(TH!J369=TH!$V$7,K369=TH!$V$7)),"x","")</f>
        <v/>
      </c>
      <c r="W369" s="102" t="str">
        <f>IF(OR(TH!J369=TH!$W$7,K369=TH!$W$7),"x","")</f>
        <v/>
      </c>
      <c r="X369" s="102" t="str">
        <f t="shared" si="21"/>
        <v>3</v>
      </c>
    </row>
    <row r="370" spans="1:24" ht="14.25" customHeight="1">
      <c r="A370" s="182" t="str">
        <f>IF(B370&lt;&gt;"",IF(AND(B370&gt;=_TM1,B370&lt;=_TM2,OR(TH!J370="1111",TH!K370="1111")),TH!D370,""),"")</f>
        <v/>
      </c>
      <c r="B370" s="72">
        <f t="shared" si="20"/>
        <v>8</v>
      </c>
      <c r="C370" s="73">
        <v>42235</v>
      </c>
      <c r="D370" s="73" t="s">
        <v>8</v>
      </c>
      <c r="E370" s="73">
        <f t="shared" si="22"/>
        <v>42235</v>
      </c>
      <c r="F370" s="76" t="s">
        <v>89</v>
      </c>
      <c r="G370" s="189"/>
      <c r="H370" s="90" t="s">
        <v>254</v>
      </c>
      <c r="I370" s="74">
        <v>8180556</v>
      </c>
      <c r="J370" s="75" t="s">
        <v>179</v>
      </c>
      <c r="K370" s="75" t="s">
        <v>35</v>
      </c>
      <c r="L370" s="102" t="str">
        <f>IF(AND('331-CT'!$E$7=TH!H370,OR(J370="331",K370="331")),"x","")</f>
        <v/>
      </c>
      <c r="M370" s="102" t="str">
        <f>IF(AND($B370&gt;='1111'!$N$10,$B370&lt;='1111'!$O$10,OR($J370=$M$7,$K370=$M$7)),"x","")</f>
        <v/>
      </c>
      <c r="N370" s="102" t="str">
        <f>IF(AND($J370=$M$7,$B370&lt;'1111'!$N$10),"x","")</f>
        <v/>
      </c>
      <c r="O370" s="102" t="str">
        <f>IF(AND($K370=$M$7,$B370&lt;'1111'!$N$10),"x","")</f>
        <v/>
      </c>
      <c r="P370" s="102" t="str">
        <f>IF(AND($B370&gt;='1121'!$N$9,$B370&lt;='1121'!$O$9,OR($J370=$P$7,$K370=$P$7)),"x","")</f>
        <v/>
      </c>
      <c r="Q370" s="102" t="str">
        <f>IF(AND($J370=$P$7,$B370&lt;'1121'!$N$9),"x","")</f>
        <v/>
      </c>
      <c r="R370" s="102" t="str">
        <f>IF(AND($K370=$P$7,$B370&lt;'1121'!$N$9),"x","")</f>
        <v>x</v>
      </c>
      <c r="S370" s="102" t="str">
        <f>IF(AND($B370&gt;='1331'!$I$9,$B370&lt;='1331'!$J$9,OR($J370=$S$7,$K370=$S$7)),"x","")</f>
        <v/>
      </c>
      <c r="T370" s="102" t="str">
        <f>IF(AND($J370=$S$7,$B370&lt;'1331'!$I$9),"x","")</f>
        <v/>
      </c>
      <c r="U370" s="102" t="str">
        <f>IF(AND($K370=$S$7,$B370&lt;'1331'!$I$9),"x","")</f>
        <v/>
      </c>
      <c r="V370" s="102" t="str">
        <f>IF(AND('3411-CT'!$E$9=TH!H370,OR(TH!J370=TH!$V$7,K370=TH!$V$7)),"x","")</f>
        <v/>
      </c>
      <c r="W370" s="102" t="str">
        <f>IF(OR(TH!J370=TH!$W$7,K370=TH!$W$7),"x","")</f>
        <v/>
      </c>
      <c r="X370" s="102" t="str">
        <f t="shared" si="21"/>
        <v>3</v>
      </c>
    </row>
    <row r="371" spans="1:24" ht="14.25" customHeight="1">
      <c r="A371" s="182" t="str">
        <f>IF(B371&lt;&gt;"",IF(AND(B371&gt;=_TM1,B371&lt;=_TM2,OR(TH!J371="1111",TH!K371="1111")),TH!D371,""),"")</f>
        <v/>
      </c>
      <c r="B371" s="72">
        <f t="shared" si="20"/>
        <v>8</v>
      </c>
      <c r="C371" s="73">
        <v>42235</v>
      </c>
      <c r="D371" s="73" t="s">
        <v>8</v>
      </c>
      <c r="E371" s="73">
        <f t="shared" si="22"/>
        <v>42235</v>
      </c>
      <c r="F371" s="76" t="s">
        <v>91</v>
      </c>
      <c r="G371" s="189"/>
      <c r="H371" s="90" t="s">
        <v>255</v>
      </c>
      <c r="I371" s="74">
        <v>12270833</v>
      </c>
      <c r="J371" s="75" t="s">
        <v>179</v>
      </c>
      <c r="K371" s="75" t="s">
        <v>35</v>
      </c>
      <c r="L371" s="102" t="str">
        <f>IF(AND('331-CT'!$E$7=TH!H371,OR(J371="331",K371="331")),"x","")</f>
        <v/>
      </c>
      <c r="M371" s="102" t="str">
        <f>IF(AND($B371&gt;='1111'!$N$10,$B371&lt;='1111'!$O$10,OR($J371=$M$7,$K371=$M$7)),"x","")</f>
        <v/>
      </c>
      <c r="N371" s="102" t="str">
        <f>IF(AND($J371=$M$7,$B371&lt;'1111'!$N$10),"x","")</f>
        <v/>
      </c>
      <c r="O371" s="102" t="str">
        <f>IF(AND($K371=$M$7,$B371&lt;'1111'!$N$10),"x","")</f>
        <v/>
      </c>
      <c r="P371" s="102" t="str">
        <f>IF(AND($B371&gt;='1121'!$N$9,$B371&lt;='1121'!$O$9,OR($J371=$P$7,$K371=$P$7)),"x","")</f>
        <v/>
      </c>
      <c r="Q371" s="102" t="str">
        <f>IF(AND($J371=$P$7,$B371&lt;'1121'!$N$9),"x","")</f>
        <v/>
      </c>
      <c r="R371" s="102" t="str">
        <f>IF(AND($K371=$P$7,$B371&lt;'1121'!$N$9),"x","")</f>
        <v>x</v>
      </c>
      <c r="S371" s="102" t="str">
        <f>IF(AND($B371&gt;='1331'!$I$9,$B371&lt;='1331'!$J$9,OR($J371=$S$7,$K371=$S$7)),"x","")</f>
        <v/>
      </c>
      <c r="T371" s="102" t="str">
        <f>IF(AND($J371=$S$7,$B371&lt;'1331'!$I$9),"x","")</f>
        <v/>
      </c>
      <c r="U371" s="102" t="str">
        <f>IF(AND($K371=$S$7,$B371&lt;'1331'!$I$9),"x","")</f>
        <v/>
      </c>
      <c r="V371" s="102" t="str">
        <f>IF(AND('3411-CT'!$E$9=TH!H371,OR(TH!J371=TH!$V$7,K371=TH!$V$7)),"x","")</f>
        <v/>
      </c>
      <c r="W371" s="102" t="str">
        <f>IF(OR(TH!J371=TH!$W$7,K371=TH!$W$7),"x","")</f>
        <v/>
      </c>
      <c r="X371" s="102" t="str">
        <f t="shared" si="21"/>
        <v>3</v>
      </c>
    </row>
    <row r="372" spans="1:24" ht="14.25" customHeight="1">
      <c r="A372" s="182" t="str">
        <f>IF(B372&lt;&gt;"",IF(AND(B372&gt;=_TM1,B372&lt;=_TM2,OR(TH!J372="1111",TH!K372="1111")),TH!D372,""),"")</f>
        <v/>
      </c>
      <c r="B372" s="72">
        <f t="shared" si="20"/>
        <v>8</v>
      </c>
      <c r="C372" s="73">
        <v>42235</v>
      </c>
      <c r="D372" s="73" t="s">
        <v>8</v>
      </c>
      <c r="E372" s="73">
        <f t="shared" si="22"/>
        <v>42235</v>
      </c>
      <c r="F372" s="76" t="s">
        <v>210</v>
      </c>
      <c r="G372" s="189"/>
      <c r="H372" s="90" t="s">
        <v>256</v>
      </c>
      <c r="I372" s="74">
        <v>16361111</v>
      </c>
      <c r="J372" s="75" t="s">
        <v>179</v>
      </c>
      <c r="K372" s="75" t="s">
        <v>35</v>
      </c>
      <c r="L372" s="102" t="str">
        <f>IF(AND('331-CT'!$E$7=TH!H372,OR(J372="331",K372="331")),"x","")</f>
        <v/>
      </c>
      <c r="M372" s="102" t="str">
        <f>IF(AND($B372&gt;='1111'!$N$10,$B372&lt;='1111'!$O$10,OR($J372=$M$7,$K372=$M$7)),"x","")</f>
        <v/>
      </c>
      <c r="N372" s="102" t="str">
        <f>IF(AND($J372=$M$7,$B372&lt;'1111'!$N$10),"x","")</f>
        <v/>
      </c>
      <c r="O372" s="102" t="str">
        <f>IF(AND($K372=$M$7,$B372&lt;'1111'!$N$10),"x","")</f>
        <v/>
      </c>
      <c r="P372" s="102" t="str">
        <f>IF(AND($B372&gt;='1121'!$N$9,$B372&lt;='1121'!$O$9,OR($J372=$P$7,$K372=$P$7)),"x","")</f>
        <v/>
      </c>
      <c r="Q372" s="102" t="str">
        <f>IF(AND($J372=$P$7,$B372&lt;'1121'!$N$9),"x","")</f>
        <v/>
      </c>
      <c r="R372" s="102" t="str">
        <f>IF(AND($K372=$P$7,$B372&lt;'1121'!$N$9),"x","")</f>
        <v>x</v>
      </c>
      <c r="S372" s="102" t="str">
        <f>IF(AND($B372&gt;='1331'!$I$9,$B372&lt;='1331'!$J$9,OR($J372=$S$7,$K372=$S$7)),"x","")</f>
        <v/>
      </c>
      <c r="T372" s="102" t="str">
        <f>IF(AND($J372=$S$7,$B372&lt;'1331'!$I$9),"x","")</f>
        <v/>
      </c>
      <c r="U372" s="102" t="str">
        <f>IF(AND($K372=$S$7,$B372&lt;'1331'!$I$9),"x","")</f>
        <v/>
      </c>
      <c r="V372" s="102" t="str">
        <f>IF(AND('3411-CT'!$E$9=TH!H372,OR(TH!J372=TH!$V$7,K372=TH!$V$7)),"x","")</f>
        <v/>
      </c>
      <c r="W372" s="102" t="str">
        <f>IF(OR(TH!J372=TH!$W$7,K372=TH!$W$7),"x","")</f>
        <v/>
      </c>
      <c r="X372" s="102" t="str">
        <f t="shared" si="21"/>
        <v>3</v>
      </c>
    </row>
    <row r="373" spans="1:24" ht="14.25" customHeight="1">
      <c r="A373" s="182" t="str">
        <f>IF(B373&lt;&gt;"",IF(AND(B373&gt;=_TM1,B373&lt;=_TM2,OR(TH!J373="1111",TH!K373="1111")),TH!D373,""),"")</f>
        <v/>
      </c>
      <c r="B373" s="72">
        <f t="shared" si="20"/>
        <v>8</v>
      </c>
      <c r="C373" s="73">
        <v>42235</v>
      </c>
      <c r="D373" s="73" t="s">
        <v>8</v>
      </c>
      <c r="E373" s="73">
        <f t="shared" si="22"/>
        <v>42235</v>
      </c>
      <c r="F373" s="76" t="s">
        <v>240</v>
      </c>
      <c r="G373" s="189"/>
      <c r="H373" s="90" t="s">
        <v>257</v>
      </c>
      <c r="I373" s="74">
        <v>11452778</v>
      </c>
      <c r="J373" s="75" t="s">
        <v>179</v>
      </c>
      <c r="K373" s="75" t="s">
        <v>35</v>
      </c>
      <c r="L373" s="102" t="str">
        <f>IF(AND('331-CT'!$E$7=TH!H373,OR(J373="331",K373="331")),"x","")</f>
        <v/>
      </c>
      <c r="M373" s="102" t="str">
        <f>IF(AND($B373&gt;='1111'!$N$10,$B373&lt;='1111'!$O$10,OR($J373=$M$7,$K373=$M$7)),"x","")</f>
        <v/>
      </c>
      <c r="N373" s="102" t="str">
        <f>IF(AND($J373=$M$7,$B373&lt;'1111'!$N$10),"x","")</f>
        <v/>
      </c>
      <c r="O373" s="102" t="str">
        <f>IF(AND($K373=$M$7,$B373&lt;'1111'!$N$10),"x","")</f>
        <v/>
      </c>
      <c r="P373" s="102" t="str">
        <f>IF(AND($B373&gt;='1121'!$N$9,$B373&lt;='1121'!$O$9,OR($J373=$P$7,$K373=$P$7)),"x","")</f>
        <v/>
      </c>
      <c r="Q373" s="102" t="str">
        <f>IF(AND($J373=$P$7,$B373&lt;'1121'!$N$9),"x","")</f>
        <v/>
      </c>
      <c r="R373" s="102" t="str">
        <f>IF(AND($K373=$P$7,$B373&lt;'1121'!$N$9),"x","")</f>
        <v>x</v>
      </c>
      <c r="S373" s="102" t="str">
        <f>IF(AND($B373&gt;='1331'!$I$9,$B373&lt;='1331'!$J$9,OR($J373=$S$7,$K373=$S$7)),"x","")</f>
        <v/>
      </c>
      <c r="T373" s="102" t="str">
        <f>IF(AND($J373=$S$7,$B373&lt;'1331'!$I$9),"x","")</f>
        <v/>
      </c>
      <c r="U373" s="102" t="str">
        <f>IF(AND($K373=$S$7,$B373&lt;'1331'!$I$9),"x","")</f>
        <v/>
      </c>
      <c r="V373" s="102" t="str">
        <f>IF(AND('3411-CT'!$E$9=TH!H373,OR(TH!J373=TH!$V$7,K373=TH!$V$7)),"x","")</f>
        <v/>
      </c>
      <c r="W373" s="102" t="str">
        <f>IF(OR(TH!J373=TH!$W$7,K373=TH!$W$7),"x","")</f>
        <v/>
      </c>
      <c r="X373" s="102" t="str">
        <f t="shared" si="21"/>
        <v>3</v>
      </c>
    </row>
    <row r="374" spans="1:24" ht="14.25" customHeight="1">
      <c r="A374" s="182" t="str">
        <f>IF(B374&lt;&gt;"",IF(AND(B374&gt;=_TM1,B374&lt;=_TM2,OR(TH!J374="1111",TH!K374="1111")),TH!D374,""),"")</f>
        <v/>
      </c>
      <c r="B374" s="72">
        <f t="shared" si="20"/>
        <v>8</v>
      </c>
      <c r="C374" s="73">
        <v>42235</v>
      </c>
      <c r="D374" s="73" t="s">
        <v>8</v>
      </c>
      <c r="E374" s="73">
        <f t="shared" si="22"/>
        <v>42235</v>
      </c>
      <c r="F374" s="76" t="s">
        <v>241</v>
      </c>
      <c r="G374" s="189"/>
      <c r="H374" s="90" t="s">
        <v>258</v>
      </c>
      <c r="I374" s="74">
        <v>12270833</v>
      </c>
      <c r="J374" s="75" t="s">
        <v>179</v>
      </c>
      <c r="K374" s="75" t="s">
        <v>35</v>
      </c>
      <c r="L374" s="102" t="str">
        <f>IF(AND('331-CT'!$E$7=TH!H374,OR(J374="331",K374="331")),"x","")</f>
        <v/>
      </c>
      <c r="M374" s="102" t="str">
        <f>IF(AND($B374&gt;='1111'!$N$10,$B374&lt;='1111'!$O$10,OR($J374=$M$7,$K374=$M$7)),"x","")</f>
        <v/>
      </c>
      <c r="N374" s="102" t="str">
        <f>IF(AND($J374=$M$7,$B374&lt;'1111'!$N$10),"x","")</f>
        <v/>
      </c>
      <c r="O374" s="102" t="str">
        <f>IF(AND($K374=$M$7,$B374&lt;'1111'!$N$10),"x","")</f>
        <v/>
      </c>
      <c r="P374" s="102" t="str">
        <f>IF(AND($B374&gt;='1121'!$N$9,$B374&lt;='1121'!$O$9,OR($J374=$P$7,$K374=$P$7)),"x","")</f>
        <v/>
      </c>
      <c r="Q374" s="102" t="str">
        <f>IF(AND($J374=$P$7,$B374&lt;'1121'!$N$9),"x","")</f>
        <v/>
      </c>
      <c r="R374" s="102" t="str">
        <f>IF(AND($K374=$P$7,$B374&lt;'1121'!$N$9),"x","")</f>
        <v>x</v>
      </c>
      <c r="S374" s="102" t="str">
        <f>IF(AND($B374&gt;='1331'!$I$9,$B374&lt;='1331'!$J$9,OR($J374=$S$7,$K374=$S$7)),"x","")</f>
        <v/>
      </c>
      <c r="T374" s="102" t="str">
        <f>IF(AND($J374=$S$7,$B374&lt;'1331'!$I$9),"x","")</f>
        <v/>
      </c>
      <c r="U374" s="102" t="str">
        <f>IF(AND($K374=$S$7,$B374&lt;'1331'!$I$9),"x","")</f>
        <v/>
      </c>
      <c r="V374" s="102" t="str">
        <f>IF(AND('3411-CT'!$E$9=TH!H374,OR(TH!J374=TH!$V$7,K374=TH!$V$7)),"x","")</f>
        <v/>
      </c>
      <c r="W374" s="102" t="str">
        <f>IF(OR(TH!J374=TH!$W$7,K374=TH!$W$7),"x","")</f>
        <v/>
      </c>
      <c r="X374" s="102" t="str">
        <f t="shared" si="21"/>
        <v>3</v>
      </c>
    </row>
    <row r="375" spans="1:24" ht="14.25" customHeight="1">
      <c r="A375" s="182" t="str">
        <f>IF(B375&lt;&gt;"",IF(AND(B375&gt;=_TM1,B375&lt;=_TM2,OR(TH!J375="1111",TH!K375="1111")),TH!D375,""),"")</f>
        <v/>
      </c>
      <c r="B375" s="72">
        <f t="shared" si="20"/>
        <v>8</v>
      </c>
      <c r="C375" s="73">
        <v>42235</v>
      </c>
      <c r="D375" s="73" t="s">
        <v>8</v>
      </c>
      <c r="E375" s="73">
        <f t="shared" si="22"/>
        <v>42235</v>
      </c>
      <c r="F375" s="76" t="s">
        <v>317</v>
      </c>
      <c r="G375" s="189"/>
      <c r="H375" s="90" t="s">
        <v>260</v>
      </c>
      <c r="I375" s="74">
        <v>12270833</v>
      </c>
      <c r="J375" s="75" t="s">
        <v>179</v>
      </c>
      <c r="K375" s="75" t="s">
        <v>35</v>
      </c>
      <c r="L375" s="102" t="str">
        <f>IF(AND('331-CT'!$E$7=TH!H375,OR(J375="331",K375="331")),"x","")</f>
        <v/>
      </c>
      <c r="M375" s="102" t="str">
        <f>IF(AND($B375&gt;='1111'!$N$10,$B375&lt;='1111'!$O$10,OR($J375=$M$7,$K375=$M$7)),"x","")</f>
        <v/>
      </c>
      <c r="N375" s="102" t="str">
        <f>IF(AND($J375=$M$7,$B375&lt;'1111'!$N$10),"x","")</f>
        <v/>
      </c>
      <c r="O375" s="102" t="str">
        <f>IF(AND($K375=$M$7,$B375&lt;'1111'!$N$10),"x","")</f>
        <v/>
      </c>
      <c r="P375" s="102" t="str">
        <f>IF(AND($B375&gt;='1121'!$N$9,$B375&lt;='1121'!$O$9,OR($J375=$P$7,$K375=$P$7)),"x","")</f>
        <v/>
      </c>
      <c r="Q375" s="102" t="str">
        <f>IF(AND($J375=$P$7,$B375&lt;'1121'!$N$9),"x","")</f>
        <v/>
      </c>
      <c r="R375" s="102" t="str">
        <f>IF(AND($K375=$P$7,$B375&lt;'1121'!$N$9),"x","")</f>
        <v>x</v>
      </c>
      <c r="S375" s="102" t="str">
        <f>IF(AND($B375&gt;='1331'!$I$9,$B375&lt;='1331'!$J$9,OR($J375=$S$7,$K375=$S$7)),"x","")</f>
        <v/>
      </c>
      <c r="T375" s="102" t="str">
        <f>IF(AND($J375=$S$7,$B375&lt;'1331'!$I$9),"x","")</f>
        <v/>
      </c>
      <c r="U375" s="102" t="str">
        <f>IF(AND($K375=$S$7,$B375&lt;'1331'!$I$9),"x","")</f>
        <v/>
      </c>
      <c r="V375" s="102" t="str">
        <f>IF(AND('3411-CT'!$E$9=TH!H375,OR(TH!J375=TH!$V$7,K375=TH!$V$7)),"x","")</f>
        <v/>
      </c>
      <c r="W375" s="102" t="str">
        <f>IF(OR(TH!J375=TH!$W$7,K375=TH!$W$7),"x","")</f>
        <v/>
      </c>
      <c r="X375" s="102" t="str">
        <f t="shared" si="21"/>
        <v>3</v>
      </c>
    </row>
    <row r="376" spans="1:24" ht="14.25" customHeight="1">
      <c r="A376" s="182" t="str">
        <f>IF(B376&lt;&gt;"",IF(AND(B376&gt;=_TM1,B376&lt;=_TM2,OR(TH!J376="1111",TH!K376="1111")),TH!D376,""),"")</f>
        <v/>
      </c>
      <c r="B376" s="72">
        <f t="shared" si="20"/>
        <v>8</v>
      </c>
      <c r="C376" s="73">
        <v>42235</v>
      </c>
      <c r="D376" s="73" t="s">
        <v>8</v>
      </c>
      <c r="E376" s="73">
        <f t="shared" si="22"/>
        <v>42235</v>
      </c>
      <c r="F376" s="76" t="s">
        <v>357</v>
      </c>
      <c r="G376" s="189"/>
      <c r="H376" s="90" t="s">
        <v>262</v>
      </c>
      <c r="I376" s="74">
        <v>19000000</v>
      </c>
      <c r="J376" s="75" t="s">
        <v>179</v>
      </c>
      <c r="K376" s="75" t="s">
        <v>35</v>
      </c>
      <c r="L376" s="102" t="str">
        <f>IF(AND('331-CT'!$E$7=TH!H376,OR(J376="331",K376="331")),"x","")</f>
        <v/>
      </c>
      <c r="M376" s="102" t="str">
        <f>IF(AND($B376&gt;='1111'!$N$10,$B376&lt;='1111'!$O$10,OR($J376=$M$7,$K376=$M$7)),"x","")</f>
        <v/>
      </c>
      <c r="N376" s="102" t="str">
        <f>IF(AND($J376=$M$7,$B376&lt;'1111'!$N$10),"x","")</f>
        <v/>
      </c>
      <c r="O376" s="102" t="str">
        <f>IF(AND($K376=$M$7,$B376&lt;'1111'!$N$10),"x","")</f>
        <v/>
      </c>
      <c r="P376" s="102" t="str">
        <f>IF(AND($B376&gt;='1121'!$N$9,$B376&lt;='1121'!$O$9,OR($J376=$P$7,$K376=$P$7)),"x","")</f>
        <v/>
      </c>
      <c r="Q376" s="102" t="str">
        <f>IF(AND($J376=$P$7,$B376&lt;'1121'!$N$9),"x","")</f>
        <v/>
      </c>
      <c r="R376" s="102" t="str">
        <f>IF(AND($K376=$P$7,$B376&lt;'1121'!$N$9),"x","")</f>
        <v>x</v>
      </c>
      <c r="S376" s="102" t="str">
        <f>IF(AND($B376&gt;='1331'!$I$9,$B376&lt;='1331'!$J$9,OR($J376=$S$7,$K376=$S$7)),"x","")</f>
        <v/>
      </c>
      <c r="T376" s="102" t="str">
        <f>IF(AND($J376=$S$7,$B376&lt;'1331'!$I$9),"x","")</f>
        <v/>
      </c>
      <c r="U376" s="102" t="str">
        <f>IF(AND($K376=$S$7,$B376&lt;'1331'!$I$9),"x","")</f>
        <v/>
      </c>
      <c r="V376" s="102" t="str">
        <f>IF(AND('3411-CT'!$E$9=TH!H376,OR(TH!J376=TH!$V$7,K376=TH!$V$7)),"x","")</f>
        <v/>
      </c>
      <c r="W376" s="102" t="str">
        <f>IF(OR(TH!J376=TH!$W$7,K376=TH!$W$7),"x","")</f>
        <v/>
      </c>
      <c r="X376" s="102" t="str">
        <f t="shared" si="21"/>
        <v>3</v>
      </c>
    </row>
    <row r="377" spans="1:24" ht="14.25" customHeight="1">
      <c r="A377" s="182" t="str">
        <f>IF(B377&lt;&gt;"",IF(AND(B377&gt;=_TM1,B377&lt;=_TM2,OR(TH!J377="1111",TH!K377="1111")),TH!D377,""),"")</f>
        <v/>
      </c>
      <c r="B377" s="72">
        <f t="shared" si="20"/>
        <v>8</v>
      </c>
      <c r="C377" s="73">
        <v>42235</v>
      </c>
      <c r="D377" s="73" t="s">
        <v>8</v>
      </c>
      <c r="E377" s="73">
        <f t="shared" si="22"/>
        <v>42235</v>
      </c>
      <c r="F377" s="76" t="s">
        <v>358</v>
      </c>
      <c r="G377" s="189"/>
      <c r="H377" s="90" t="s">
        <v>316</v>
      </c>
      <c r="I377" s="74">
        <v>15833333</v>
      </c>
      <c r="J377" s="75" t="s">
        <v>179</v>
      </c>
      <c r="K377" s="75" t="s">
        <v>35</v>
      </c>
      <c r="L377" s="102" t="str">
        <f>IF(AND('331-CT'!$E$7=TH!H377,OR(J377="331",K377="331")),"x","")</f>
        <v/>
      </c>
      <c r="M377" s="102" t="str">
        <f>IF(AND($B377&gt;='1111'!$N$10,$B377&lt;='1111'!$O$10,OR($J377=$M$7,$K377=$M$7)),"x","")</f>
        <v/>
      </c>
      <c r="N377" s="102" t="str">
        <f>IF(AND($J377=$M$7,$B377&lt;'1111'!$N$10),"x","")</f>
        <v/>
      </c>
      <c r="O377" s="102" t="str">
        <f>IF(AND($K377=$M$7,$B377&lt;'1111'!$N$10),"x","")</f>
        <v/>
      </c>
      <c r="P377" s="102" t="str">
        <f>IF(AND($B377&gt;='1121'!$N$9,$B377&lt;='1121'!$O$9,OR($J377=$P$7,$K377=$P$7)),"x","")</f>
        <v/>
      </c>
      <c r="Q377" s="102" t="str">
        <f>IF(AND($J377=$P$7,$B377&lt;'1121'!$N$9),"x","")</f>
        <v/>
      </c>
      <c r="R377" s="102" t="str">
        <f>IF(AND($K377=$P$7,$B377&lt;'1121'!$N$9),"x","")</f>
        <v>x</v>
      </c>
      <c r="S377" s="102" t="str">
        <f>IF(AND($B377&gt;='1331'!$I$9,$B377&lt;='1331'!$J$9,OR($J377=$S$7,$K377=$S$7)),"x","")</f>
        <v/>
      </c>
      <c r="T377" s="102" t="str">
        <f>IF(AND($J377=$S$7,$B377&lt;'1331'!$I$9),"x","")</f>
        <v/>
      </c>
      <c r="U377" s="102" t="str">
        <f>IF(AND($K377=$S$7,$B377&lt;'1331'!$I$9),"x","")</f>
        <v/>
      </c>
      <c r="V377" s="102" t="str">
        <f>IF(AND('3411-CT'!$E$9=TH!H377,OR(TH!J377=TH!$V$7,K377=TH!$V$7)),"x","")</f>
        <v/>
      </c>
      <c r="W377" s="102" t="str">
        <f>IF(OR(TH!J377=TH!$W$7,K377=TH!$W$7),"x","")</f>
        <v/>
      </c>
      <c r="X377" s="102" t="str">
        <f t="shared" si="21"/>
        <v>3</v>
      </c>
    </row>
    <row r="378" spans="1:24" ht="14.25" customHeight="1">
      <c r="A378" s="182" t="str">
        <f>IF(B378&lt;&gt;"",IF(AND(B378&gt;=_TM1,B378&lt;=_TM2,OR(TH!J378="1111",TH!K378="1111")),TH!D378,""),"")</f>
        <v/>
      </c>
      <c r="B378" s="72">
        <f t="shared" si="20"/>
        <v>8</v>
      </c>
      <c r="C378" s="73">
        <v>42235</v>
      </c>
      <c r="D378" s="73" t="s">
        <v>8</v>
      </c>
      <c r="E378" s="73">
        <f t="shared" si="22"/>
        <v>42235</v>
      </c>
      <c r="F378" s="76" t="s">
        <v>359</v>
      </c>
      <c r="G378" s="189"/>
      <c r="H378" s="9" t="s">
        <v>335</v>
      </c>
      <c r="I378" s="74">
        <v>33000000</v>
      </c>
      <c r="J378" s="75" t="s">
        <v>9</v>
      </c>
      <c r="K378" s="75" t="s">
        <v>35</v>
      </c>
      <c r="L378" s="102" t="str">
        <f>IF(AND('331-CT'!$E$7=TH!H378,OR(J378="331",K378="331")),"x","")</f>
        <v/>
      </c>
      <c r="M378" s="102" t="str">
        <f>IF(AND($B378&gt;='1111'!$N$10,$B378&lt;='1111'!$O$10,OR($J378=$M$7,$K378=$M$7)),"x","")</f>
        <v/>
      </c>
      <c r="N378" s="102" t="str">
        <f>IF(AND($J378=$M$7,$B378&lt;'1111'!$N$10),"x","")</f>
        <v/>
      </c>
      <c r="O378" s="102" t="str">
        <f>IF(AND($K378=$M$7,$B378&lt;'1111'!$N$10),"x","")</f>
        <v/>
      </c>
      <c r="P378" s="102" t="str">
        <f>IF(AND($B378&gt;='1121'!$N$9,$B378&lt;='1121'!$O$9,OR($J378=$P$7,$K378=$P$7)),"x","")</f>
        <v/>
      </c>
      <c r="Q378" s="102" t="str">
        <f>IF(AND($J378=$P$7,$B378&lt;'1121'!$N$9),"x","")</f>
        <v/>
      </c>
      <c r="R378" s="102" t="str">
        <f>IF(AND($K378=$P$7,$B378&lt;'1121'!$N$9),"x","")</f>
        <v>x</v>
      </c>
      <c r="S378" s="102" t="str">
        <f>IF(AND($B378&gt;='1331'!$I$9,$B378&lt;='1331'!$J$9,OR($J378=$S$7,$K378=$S$7)),"x","")</f>
        <v/>
      </c>
      <c r="T378" s="102" t="str">
        <f>IF(AND($J378=$S$7,$B378&lt;'1331'!$I$9),"x","")</f>
        <v/>
      </c>
      <c r="U378" s="102" t="str">
        <f>IF(AND($K378=$S$7,$B378&lt;'1331'!$I$9),"x","")</f>
        <v/>
      </c>
      <c r="V378" s="102" t="str">
        <f>IF(AND('3411-CT'!$E$9=TH!H378,OR(TH!J378=TH!$V$7,K378=TH!$V$7)),"x","")</f>
        <v/>
      </c>
      <c r="W378" s="102" t="str">
        <f>IF(OR(TH!J378=TH!$W$7,K378=TH!$W$7),"x","")</f>
        <v/>
      </c>
      <c r="X378" s="102" t="str">
        <f t="shared" si="21"/>
        <v>3</v>
      </c>
    </row>
    <row r="379" spans="1:24" ht="14.25" customHeight="1">
      <c r="A379" s="182" t="str">
        <f>IF(B379&lt;&gt;"",IF(AND(B379&gt;=_TM1,B379&lt;=_TM2,OR(TH!J379="1111",TH!K379="1111")),TH!D379,""),"")</f>
        <v/>
      </c>
      <c r="B379" s="72">
        <f t="shared" si="20"/>
        <v>8</v>
      </c>
      <c r="C379" s="73">
        <v>42235</v>
      </c>
      <c r="D379" s="73" t="s">
        <v>8</v>
      </c>
      <c r="E379" s="73">
        <f t="shared" si="22"/>
        <v>42235</v>
      </c>
      <c r="F379" s="76" t="s">
        <v>22</v>
      </c>
      <c r="G379" s="189"/>
      <c r="H379" s="90"/>
      <c r="I379" s="74">
        <v>20000</v>
      </c>
      <c r="J379" s="75" t="s">
        <v>181</v>
      </c>
      <c r="K379" s="75" t="s">
        <v>35</v>
      </c>
      <c r="L379" s="102" t="str">
        <f>IF(AND('331-CT'!$E$7=TH!H379,OR(J379="331",K379="331")),"x","")</f>
        <v/>
      </c>
      <c r="M379" s="102" t="str">
        <f>IF(AND($B379&gt;='1111'!$N$10,$B379&lt;='1111'!$O$10,OR($J379=$M$7,$K379=$M$7)),"x","")</f>
        <v/>
      </c>
      <c r="N379" s="102" t="str">
        <f>IF(AND($J379=$M$7,$B379&lt;'1111'!$N$10),"x","")</f>
        <v/>
      </c>
      <c r="O379" s="102" t="str">
        <f>IF(AND($K379=$M$7,$B379&lt;'1111'!$N$10),"x","")</f>
        <v/>
      </c>
      <c r="P379" s="102" t="str">
        <f>IF(AND($B379&gt;='1121'!$N$9,$B379&lt;='1121'!$O$9,OR($J379=$P$7,$K379=$P$7)),"x","")</f>
        <v/>
      </c>
      <c r="Q379" s="102" t="str">
        <f>IF(AND($J379=$P$7,$B379&lt;'1121'!$N$9),"x","")</f>
        <v/>
      </c>
      <c r="R379" s="102" t="str">
        <f>IF(AND($K379=$P$7,$B379&lt;'1121'!$N$9),"x","")</f>
        <v>x</v>
      </c>
      <c r="S379" s="102" t="str">
        <f>IF(AND($B379&gt;='1331'!$I$9,$B379&lt;='1331'!$J$9,OR($J379=$S$7,$K379=$S$7)),"x","")</f>
        <v/>
      </c>
      <c r="T379" s="102" t="str">
        <f>IF(AND($J379=$S$7,$B379&lt;'1331'!$I$9),"x","")</f>
        <v/>
      </c>
      <c r="U379" s="102" t="str">
        <f>IF(AND($K379=$S$7,$B379&lt;'1331'!$I$9),"x","")</f>
        <v/>
      </c>
      <c r="V379" s="102" t="str">
        <f>IF(AND('3411-CT'!$E$9=TH!H379,OR(TH!J379=TH!$V$7,K379=TH!$V$7)),"x","")</f>
        <v/>
      </c>
      <c r="W379" s="102" t="str">
        <f>IF(OR(TH!J379=TH!$W$7,K379=TH!$W$7),"x","")</f>
        <v/>
      </c>
      <c r="X379" s="102" t="str">
        <f t="shared" si="21"/>
        <v>3</v>
      </c>
    </row>
    <row r="380" spans="1:24" ht="14.25" customHeight="1">
      <c r="A380" s="182" t="str">
        <f>IF(B380&lt;&gt;"",IF(AND(B380&gt;=_TM1,B380&lt;=_TM2,OR(TH!J380="1111",TH!K380="1111")),TH!D380,""),"")</f>
        <v/>
      </c>
      <c r="B380" s="72">
        <f t="shared" si="20"/>
        <v>8</v>
      </c>
      <c r="C380" s="73">
        <v>42235</v>
      </c>
      <c r="D380" s="73" t="s">
        <v>8</v>
      </c>
      <c r="E380" s="73">
        <f t="shared" si="22"/>
        <v>42235</v>
      </c>
      <c r="F380" s="76" t="s">
        <v>23</v>
      </c>
      <c r="G380" s="189"/>
      <c r="H380" s="90"/>
      <c r="I380" s="74">
        <v>2000</v>
      </c>
      <c r="J380" s="75" t="s">
        <v>10</v>
      </c>
      <c r="K380" s="75" t="s">
        <v>35</v>
      </c>
      <c r="L380" s="102" t="str">
        <f>IF(AND('331-CT'!$E$7=TH!H380,OR(J380="331",K380="331")),"x","")</f>
        <v/>
      </c>
      <c r="M380" s="102" t="str">
        <f>IF(AND($B380&gt;='1111'!$N$10,$B380&lt;='1111'!$O$10,OR($J380=$M$7,$K380=$M$7)),"x","")</f>
        <v/>
      </c>
      <c r="N380" s="102" t="str">
        <f>IF(AND($J380=$M$7,$B380&lt;'1111'!$N$10),"x","")</f>
        <v/>
      </c>
      <c r="O380" s="102" t="str">
        <f>IF(AND($K380=$M$7,$B380&lt;'1111'!$N$10),"x","")</f>
        <v/>
      </c>
      <c r="P380" s="102" t="str">
        <f>IF(AND($B380&gt;='1121'!$N$9,$B380&lt;='1121'!$O$9,OR($J380=$P$7,$K380=$P$7)),"x","")</f>
        <v/>
      </c>
      <c r="Q380" s="102" t="str">
        <f>IF(AND($J380=$P$7,$B380&lt;'1121'!$N$9),"x","")</f>
        <v/>
      </c>
      <c r="R380" s="102" t="str">
        <f>IF(AND($K380=$P$7,$B380&lt;'1121'!$N$9),"x","")</f>
        <v>x</v>
      </c>
      <c r="S380" s="102" t="str">
        <f>IF(AND($B380&gt;='1331'!$I$9,$B380&lt;='1331'!$J$9,OR($J380=$S$7,$K380=$S$7)),"x","")</f>
        <v/>
      </c>
      <c r="T380" s="102" t="str">
        <f>IF(AND($J380=$S$7,$B380&lt;'1331'!$I$9),"x","")</f>
        <v>x</v>
      </c>
      <c r="U380" s="102" t="str">
        <f>IF(AND($K380=$S$7,$B380&lt;'1331'!$I$9),"x","")</f>
        <v/>
      </c>
      <c r="V380" s="102" t="str">
        <f>IF(AND('3411-CT'!$E$9=TH!H380,OR(TH!J380=TH!$V$7,K380=TH!$V$7)),"x","")</f>
        <v/>
      </c>
      <c r="W380" s="102" t="str">
        <f>IF(OR(TH!J380=TH!$W$7,K380=TH!$W$7),"x","")</f>
        <v/>
      </c>
      <c r="X380" s="102" t="str">
        <f t="shared" si="21"/>
        <v>3</v>
      </c>
    </row>
    <row r="381" spans="1:24" ht="14.25" customHeight="1">
      <c r="A381" s="182" t="str">
        <f>IF(B381&lt;&gt;"",IF(AND(B381&gt;=_TM1,B381&lt;=_TM2,OR(TH!J381="1111",TH!K381="1111")),TH!D381,""),"")</f>
        <v/>
      </c>
      <c r="B381" s="72">
        <f t="shared" si="20"/>
        <v>8</v>
      </c>
      <c r="C381" s="73">
        <v>42235</v>
      </c>
      <c r="D381" s="73" t="s">
        <v>50</v>
      </c>
      <c r="E381" s="73">
        <f t="shared" si="22"/>
        <v>42235</v>
      </c>
      <c r="F381" s="76" t="s">
        <v>355</v>
      </c>
      <c r="G381" s="189" t="s">
        <v>354</v>
      </c>
      <c r="H381" s="90" t="s">
        <v>129</v>
      </c>
      <c r="I381" s="74">
        <v>268648390</v>
      </c>
      <c r="J381" s="75" t="s">
        <v>560</v>
      </c>
      <c r="K381" s="75" t="s">
        <v>9</v>
      </c>
      <c r="L381" s="102" t="str">
        <f>IF(AND('331-CT'!$E$7=TH!H381,OR(J381="331",K381="331")),"x","")</f>
        <v/>
      </c>
      <c r="M381" s="102" t="str">
        <f>IF(AND($B381&gt;='1111'!$N$10,$B381&lt;='1111'!$O$10,OR($J381=$M$7,$K381=$M$7)),"x","")</f>
        <v/>
      </c>
      <c r="N381" s="102" t="str">
        <f>IF(AND($J381=$M$7,$B381&lt;'1111'!$N$10),"x","")</f>
        <v/>
      </c>
      <c r="O381" s="102" t="str">
        <f>IF(AND($K381=$M$7,$B381&lt;'1111'!$N$10),"x","")</f>
        <v/>
      </c>
      <c r="P381" s="102" t="str">
        <f>IF(AND($B381&gt;='1121'!$N$9,$B381&lt;='1121'!$O$9,OR($J381=$P$7,$K381=$P$7)),"x","")</f>
        <v/>
      </c>
      <c r="Q381" s="102" t="str">
        <f>IF(AND($J381=$P$7,$B381&lt;'1121'!$N$9),"x","")</f>
        <v/>
      </c>
      <c r="R381" s="102" t="str">
        <f>IF(AND($K381=$P$7,$B381&lt;'1121'!$N$9),"x","")</f>
        <v/>
      </c>
      <c r="S381" s="102" t="str">
        <f>IF(AND($B381&gt;='1331'!$I$9,$B381&lt;='1331'!$J$9,OR($J381=$S$7,$K381=$S$7)),"x","")</f>
        <v/>
      </c>
      <c r="T381" s="102" t="str">
        <f>IF(AND($J381=$S$7,$B381&lt;'1331'!$I$9),"x","")</f>
        <v/>
      </c>
      <c r="U381" s="102" t="str">
        <f>IF(AND($K381=$S$7,$B381&lt;'1331'!$I$9),"x","")</f>
        <v/>
      </c>
      <c r="V381" s="102" t="str">
        <f>IF(AND('3411-CT'!$E$9=TH!H381,OR(TH!J381=TH!$V$7,K381=TH!$V$7)),"x","")</f>
        <v/>
      </c>
      <c r="W381" s="102" t="str">
        <f>IF(OR(TH!J381=TH!$W$7,K381=TH!$W$7),"x","")</f>
        <v/>
      </c>
      <c r="X381" s="102" t="str">
        <f t="shared" si="21"/>
        <v>3</v>
      </c>
    </row>
    <row r="382" spans="1:24">
      <c r="A382" s="182" t="str">
        <f>IF(B382&lt;&gt;"",IF(AND(B382&gt;=_TM1,B382&lt;=_TM2,OR(TH!J382="1111",TH!K382="1111")),TH!D382,""),"")</f>
        <v/>
      </c>
      <c r="B382" s="72">
        <f t="shared" si="20"/>
        <v>8</v>
      </c>
      <c r="C382" s="73">
        <v>42235</v>
      </c>
      <c r="D382" s="73" t="s">
        <v>50</v>
      </c>
      <c r="E382" s="73">
        <f t="shared" si="22"/>
        <v>42235</v>
      </c>
      <c r="F382" s="76" t="s">
        <v>356</v>
      </c>
      <c r="G382" s="189" t="s">
        <v>354</v>
      </c>
      <c r="H382" s="90" t="s">
        <v>129</v>
      </c>
      <c r="I382" s="74">
        <v>26864839</v>
      </c>
      <c r="J382" s="75" t="s">
        <v>10</v>
      </c>
      <c r="K382" s="75" t="s">
        <v>9</v>
      </c>
      <c r="L382" s="102" t="str">
        <f>IF(AND('331-CT'!$E$7=TH!H382,OR(J382="331",K382="331")),"x","")</f>
        <v/>
      </c>
      <c r="M382" s="102" t="str">
        <f>IF(AND($B382&gt;='1111'!$N$10,$B382&lt;='1111'!$O$10,OR($J382=$M$7,$K382=$M$7)),"x","")</f>
        <v/>
      </c>
      <c r="N382" s="102" t="str">
        <f>IF(AND($J382=$M$7,$B382&lt;'1111'!$N$10),"x","")</f>
        <v/>
      </c>
      <c r="O382" s="102" t="str">
        <f>IF(AND($K382=$M$7,$B382&lt;'1111'!$N$10),"x","")</f>
        <v/>
      </c>
      <c r="P382" s="102" t="str">
        <f>IF(AND($B382&gt;='1121'!$N$9,$B382&lt;='1121'!$O$9,OR($J382=$P$7,$K382=$P$7)),"x","")</f>
        <v/>
      </c>
      <c r="Q382" s="102" t="str">
        <f>IF(AND($J382=$P$7,$B382&lt;'1121'!$N$9),"x","")</f>
        <v/>
      </c>
      <c r="R382" s="102" t="str">
        <f>IF(AND($K382=$P$7,$B382&lt;'1121'!$N$9),"x","")</f>
        <v/>
      </c>
      <c r="S382" s="102" t="str">
        <f>IF(AND($B382&gt;='1331'!$I$9,$B382&lt;='1331'!$J$9,OR($J382=$S$7,$K382=$S$7)),"x","")</f>
        <v/>
      </c>
      <c r="T382" s="102" t="str">
        <f>IF(AND($J382=$S$7,$B382&lt;'1331'!$I$9),"x","")</f>
        <v>x</v>
      </c>
      <c r="U382" s="102" t="str">
        <f>IF(AND($K382=$S$7,$B382&lt;'1331'!$I$9),"x","")</f>
        <v/>
      </c>
      <c r="V382" s="102" t="str">
        <f>IF(AND('3411-CT'!$E$9=TH!H382,OR(TH!J382=TH!$V$7,K382=TH!$V$7)),"x","")</f>
        <v/>
      </c>
      <c r="W382" s="102" t="str">
        <f>IF(OR(TH!J382=TH!$W$7,K382=TH!$W$7),"x","")</f>
        <v/>
      </c>
      <c r="X382" s="102" t="str">
        <f t="shared" si="21"/>
        <v>3</v>
      </c>
    </row>
    <row r="383" spans="1:24">
      <c r="A383" s="182" t="str">
        <f>IF(B383&lt;&gt;"",IF(AND(B383&gt;=_TM1,B383&lt;=_TM2,OR(TH!J383="1111",TH!K383="1111")),TH!D383,""),"")</f>
        <v/>
      </c>
      <c r="B383" s="72">
        <f t="shared" si="20"/>
        <v>8</v>
      </c>
      <c r="C383" s="73">
        <v>42236</v>
      </c>
      <c r="D383" s="73" t="s">
        <v>50</v>
      </c>
      <c r="E383" s="73">
        <f t="shared" si="22"/>
        <v>42236</v>
      </c>
      <c r="F383" s="76" t="s">
        <v>364</v>
      </c>
      <c r="G383" s="189" t="s">
        <v>363</v>
      </c>
      <c r="H383" s="90" t="s">
        <v>237</v>
      </c>
      <c r="I383" s="74">
        <v>54327273</v>
      </c>
      <c r="J383" s="75" t="s">
        <v>560</v>
      </c>
      <c r="K383" s="75" t="s">
        <v>9</v>
      </c>
      <c r="L383" s="102" t="str">
        <f>IF(AND('331-CT'!$E$7=TH!H383,OR(J383="331",K383="331")),"x","")</f>
        <v/>
      </c>
      <c r="M383" s="102" t="str">
        <f>IF(AND($B383&gt;='1111'!$N$10,$B383&lt;='1111'!$O$10,OR($J383=$M$7,$K383=$M$7)),"x","")</f>
        <v/>
      </c>
      <c r="N383" s="102" t="str">
        <f>IF(AND($J383=$M$7,$B383&lt;'1111'!$N$10),"x","")</f>
        <v/>
      </c>
      <c r="O383" s="102" t="str">
        <f>IF(AND($K383=$M$7,$B383&lt;'1111'!$N$10),"x","")</f>
        <v/>
      </c>
      <c r="P383" s="102" t="str">
        <f>IF(AND($B383&gt;='1121'!$N$9,$B383&lt;='1121'!$O$9,OR($J383=$P$7,$K383=$P$7)),"x","")</f>
        <v/>
      </c>
      <c r="Q383" s="102" t="str">
        <f>IF(AND($J383=$P$7,$B383&lt;'1121'!$N$9),"x","")</f>
        <v/>
      </c>
      <c r="R383" s="102" t="str">
        <f>IF(AND($K383=$P$7,$B383&lt;'1121'!$N$9),"x","")</f>
        <v/>
      </c>
      <c r="S383" s="102" t="str">
        <f>IF(AND($B383&gt;='1331'!$I$9,$B383&lt;='1331'!$J$9,OR($J383=$S$7,$K383=$S$7)),"x","")</f>
        <v/>
      </c>
      <c r="T383" s="102" t="str">
        <f>IF(AND($J383=$S$7,$B383&lt;'1331'!$I$9),"x","")</f>
        <v/>
      </c>
      <c r="U383" s="102" t="str">
        <f>IF(AND($K383=$S$7,$B383&lt;'1331'!$I$9),"x","")</f>
        <v/>
      </c>
      <c r="V383" s="102" t="str">
        <f>IF(AND('3411-CT'!$E$9=TH!H383,OR(TH!J383=TH!$V$7,K383=TH!$V$7)),"x","")</f>
        <v/>
      </c>
      <c r="W383" s="102" t="str">
        <f>IF(OR(TH!J383=TH!$W$7,K383=TH!$W$7),"x","")</f>
        <v/>
      </c>
      <c r="X383" s="102" t="str">
        <f t="shared" si="21"/>
        <v>3</v>
      </c>
    </row>
    <row r="384" spans="1:24">
      <c r="A384" s="182" t="str">
        <f>IF(B384&lt;&gt;"",IF(AND(B384&gt;=_TM1,B384&lt;=_TM2,OR(TH!J384="1111",TH!K384="1111")),TH!D384,""),"")</f>
        <v/>
      </c>
      <c r="B384" s="72">
        <f t="shared" si="20"/>
        <v>8</v>
      </c>
      <c r="C384" s="73">
        <v>42236</v>
      </c>
      <c r="D384" s="73" t="s">
        <v>50</v>
      </c>
      <c r="E384" s="73">
        <f t="shared" si="22"/>
        <v>42236</v>
      </c>
      <c r="F384" s="76" t="s">
        <v>365</v>
      </c>
      <c r="G384" s="189" t="s">
        <v>363</v>
      </c>
      <c r="H384" s="90" t="s">
        <v>237</v>
      </c>
      <c r="I384" s="74">
        <v>5432727</v>
      </c>
      <c r="J384" s="75" t="s">
        <v>10</v>
      </c>
      <c r="K384" s="75" t="s">
        <v>9</v>
      </c>
      <c r="L384" s="102" t="str">
        <f>IF(AND('331-CT'!$E$7=TH!H384,OR(J384="331",K384="331")),"x","")</f>
        <v/>
      </c>
      <c r="M384" s="102" t="str">
        <f>IF(AND($B384&gt;='1111'!$N$10,$B384&lt;='1111'!$O$10,OR($J384=$M$7,$K384=$M$7)),"x","")</f>
        <v/>
      </c>
      <c r="N384" s="102" t="str">
        <f>IF(AND($J384=$M$7,$B384&lt;'1111'!$N$10),"x","")</f>
        <v/>
      </c>
      <c r="O384" s="102" t="str">
        <f>IF(AND($K384=$M$7,$B384&lt;'1111'!$N$10),"x","")</f>
        <v/>
      </c>
      <c r="P384" s="102" t="str">
        <f>IF(AND($B384&gt;='1121'!$N$9,$B384&lt;='1121'!$O$9,OR($J384=$P$7,$K384=$P$7)),"x","")</f>
        <v/>
      </c>
      <c r="Q384" s="102" t="str">
        <f>IF(AND($J384=$P$7,$B384&lt;'1121'!$N$9),"x","")</f>
        <v/>
      </c>
      <c r="R384" s="102" t="str">
        <f>IF(AND($K384=$P$7,$B384&lt;'1121'!$N$9),"x","")</f>
        <v/>
      </c>
      <c r="S384" s="102" t="str">
        <f>IF(AND($B384&gt;='1331'!$I$9,$B384&lt;='1331'!$J$9,OR($J384=$S$7,$K384=$S$7)),"x","")</f>
        <v/>
      </c>
      <c r="T384" s="102" t="str">
        <f>IF(AND($J384=$S$7,$B384&lt;'1331'!$I$9),"x","")</f>
        <v>x</v>
      </c>
      <c r="U384" s="102" t="str">
        <f>IF(AND($K384=$S$7,$B384&lt;'1331'!$I$9),"x","")</f>
        <v/>
      </c>
      <c r="V384" s="102" t="str">
        <f>IF(AND('3411-CT'!$E$9=TH!H384,OR(TH!J384=TH!$V$7,K384=TH!$V$7)),"x","")</f>
        <v/>
      </c>
      <c r="W384" s="102" t="str">
        <f>IF(OR(TH!J384=TH!$W$7,K384=TH!$W$7),"x","")</f>
        <v/>
      </c>
      <c r="X384" s="102" t="str">
        <f t="shared" si="21"/>
        <v>3</v>
      </c>
    </row>
    <row r="385" spans="1:24" ht="13.5" customHeight="1">
      <c r="A385" s="182" t="str">
        <f>IF(B385&lt;&gt;"",IF(AND(B385&gt;=_TM1,B385&lt;=_TM2,OR(TH!J385="1111",TH!K385="1111")),TH!D385,""),"")</f>
        <v/>
      </c>
      <c r="B385" s="72">
        <f t="shared" si="20"/>
        <v>8</v>
      </c>
      <c r="C385" s="73">
        <v>42236</v>
      </c>
      <c r="D385" s="73" t="s">
        <v>386</v>
      </c>
      <c r="E385" s="73">
        <f t="shared" si="22"/>
        <v>42236</v>
      </c>
      <c r="F385" s="76" t="s">
        <v>351</v>
      </c>
      <c r="G385" s="192" t="s">
        <v>450</v>
      </c>
      <c r="H385" s="90" t="s">
        <v>352</v>
      </c>
      <c r="I385" s="74">
        <v>15500000</v>
      </c>
      <c r="J385" s="75" t="s">
        <v>560</v>
      </c>
      <c r="K385" s="75" t="s">
        <v>142</v>
      </c>
      <c r="L385" s="102" t="str">
        <f>IF(AND('331-CT'!$E$7=TH!H385,OR(J385="331",K385="331")),"x","")</f>
        <v/>
      </c>
      <c r="M385" s="102" t="str">
        <f>IF(AND($B385&gt;='1111'!$N$10,$B385&lt;='1111'!$O$10,OR($J385=$M$7,$K385=$M$7)),"x","")</f>
        <v/>
      </c>
      <c r="N385" s="102" t="str">
        <f>IF(AND($J385=$M$7,$B385&lt;'1111'!$N$10),"x","")</f>
        <v/>
      </c>
      <c r="O385" s="102" t="str">
        <f>IF(AND($K385=$M$7,$B385&lt;'1111'!$N$10),"x","")</f>
        <v>x</v>
      </c>
      <c r="P385" s="102" t="str">
        <f>IF(AND($B385&gt;='1121'!$N$9,$B385&lt;='1121'!$O$9,OR($J385=$P$7,$K385=$P$7)),"x","")</f>
        <v/>
      </c>
      <c r="Q385" s="102" t="str">
        <f>IF(AND($J385=$P$7,$B385&lt;'1121'!$N$9),"x","")</f>
        <v/>
      </c>
      <c r="R385" s="102" t="str">
        <f>IF(AND($K385=$P$7,$B385&lt;'1121'!$N$9),"x","")</f>
        <v/>
      </c>
      <c r="S385" s="102" t="str">
        <f>IF(AND($B385&gt;='1331'!$I$9,$B385&lt;='1331'!$J$9,OR($J385=$S$7,$K385=$S$7)),"x","")</f>
        <v/>
      </c>
      <c r="T385" s="102" t="str">
        <f>IF(AND($J385=$S$7,$B385&lt;'1331'!$I$9),"x","")</f>
        <v/>
      </c>
      <c r="U385" s="102" t="str">
        <f>IF(AND($K385=$S$7,$B385&lt;'1331'!$I$9),"x","")</f>
        <v/>
      </c>
      <c r="V385" s="102" t="str">
        <f>IF(AND('3411-CT'!$E$9=TH!H385,OR(TH!J385=TH!$V$7,K385=TH!$V$7)),"x","")</f>
        <v/>
      </c>
      <c r="W385" s="102" t="str">
        <f>IF(OR(TH!J385=TH!$W$7,K385=TH!$W$7),"x","")</f>
        <v/>
      </c>
      <c r="X385" s="102" t="str">
        <f t="shared" si="21"/>
        <v>3</v>
      </c>
    </row>
    <row r="386" spans="1:24" ht="13.5" customHeight="1">
      <c r="A386" s="182" t="str">
        <f>IF(B386&lt;&gt;"",IF(AND(B386&gt;=_TM1,B386&lt;=_TM2,OR(TH!J386="1111",TH!K386="1111")),TH!D386,""),"")</f>
        <v/>
      </c>
      <c r="B386" s="72">
        <f t="shared" si="20"/>
        <v>8</v>
      </c>
      <c r="C386" s="73">
        <v>42236</v>
      </c>
      <c r="D386" s="73" t="s">
        <v>387</v>
      </c>
      <c r="E386" s="73">
        <f t="shared" si="22"/>
        <v>42236</v>
      </c>
      <c r="F386" s="76" t="s">
        <v>351</v>
      </c>
      <c r="G386" s="192" t="s">
        <v>451</v>
      </c>
      <c r="H386" s="90" t="s">
        <v>353</v>
      </c>
      <c r="I386" s="74">
        <v>3300000</v>
      </c>
      <c r="J386" s="75" t="s">
        <v>560</v>
      </c>
      <c r="K386" s="75" t="s">
        <v>142</v>
      </c>
      <c r="L386" s="102" t="str">
        <f>IF(AND('331-CT'!$E$7=TH!H386,OR(J386="331",K386="331")),"x","")</f>
        <v/>
      </c>
      <c r="M386" s="102" t="str">
        <f>IF(AND($B386&gt;='1111'!$N$10,$B386&lt;='1111'!$O$10,OR($J386=$M$7,$K386=$M$7)),"x","")</f>
        <v/>
      </c>
      <c r="N386" s="102" t="str">
        <f>IF(AND($J386=$M$7,$B386&lt;'1111'!$N$10),"x","")</f>
        <v/>
      </c>
      <c r="O386" s="102" t="str">
        <f>IF(AND($K386=$M$7,$B386&lt;'1111'!$N$10),"x","")</f>
        <v>x</v>
      </c>
      <c r="P386" s="102" t="str">
        <f>IF(AND($B386&gt;='1121'!$N$9,$B386&lt;='1121'!$O$9,OR($J386=$P$7,$K386=$P$7)),"x","")</f>
        <v/>
      </c>
      <c r="Q386" s="102" t="str">
        <f>IF(AND($J386=$P$7,$B386&lt;'1121'!$N$9),"x","")</f>
        <v/>
      </c>
      <c r="R386" s="102" t="str">
        <f>IF(AND($K386=$P$7,$B386&lt;'1121'!$N$9),"x","")</f>
        <v/>
      </c>
      <c r="S386" s="102" t="str">
        <f>IF(AND($B386&gt;='1331'!$I$9,$B386&lt;='1331'!$J$9,OR($J386=$S$7,$K386=$S$7)),"x","")</f>
        <v/>
      </c>
      <c r="T386" s="102" t="str">
        <f>IF(AND($J386=$S$7,$B386&lt;'1331'!$I$9),"x","")</f>
        <v/>
      </c>
      <c r="U386" s="102" t="str">
        <f>IF(AND($K386=$S$7,$B386&lt;'1331'!$I$9),"x","")</f>
        <v/>
      </c>
      <c r="V386" s="102" t="str">
        <f>IF(AND('3411-CT'!$E$9=TH!H386,OR(TH!J386=TH!$V$7,K386=TH!$V$7)),"x","")</f>
        <v/>
      </c>
      <c r="W386" s="102" t="str">
        <f>IF(OR(TH!J386=TH!$W$7,K386=TH!$W$7),"x","")</f>
        <v/>
      </c>
      <c r="X386" s="102" t="str">
        <f t="shared" si="21"/>
        <v>3</v>
      </c>
    </row>
    <row r="387" spans="1:24" ht="13.5" customHeight="1">
      <c r="A387" s="182" t="str">
        <f>IF(B387&lt;&gt;"",IF(AND(B387&gt;=_TM1,B387&lt;=_TM2,OR(TH!J387="1111",TH!K387="1111")),TH!D387,""),"")</f>
        <v/>
      </c>
      <c r="B387" s="72">
        <f t="shared" si="20"/>
        <v>8</v>
      </c>
      <c r="C387" s="73">
        <v>42236</v>
      </c>
      <c r="D387" s="73" t="s">
        <v>8</v>
      </c>
      <c r="E387" s="73">
        <f t="shared" si="22"/>
        <v>42236</v>
      </c>
      <c r="F387" s="76" t="s">
        <v>238</v>
      </c>
      <c r="G387" s="189"/>
      <c r="H387" s="90" t="s">
        <v>57</v>
      </c>
      <c r="I387" s="74">
        <v>128400000</v>
      </c>
      <c r="J387" s="75" t="s">
        <v>9</v>
      </c>
      <c r="K387" s="75" t="s">
        <v>35</v>
      </c>
      <c r="L387" s="102" t="str">
        <f>IF(AND('331-CT'!$E$7=TH!H387,OR(J387="331",K387="331")),"x","")</f>
        <v/>
      </c>
      <c r="M387" s="102" t="str">
        <f>IF(AND($B387&gt;='1111'!$N$10,$B387&lt;='1111'!$O$10,OR($J387=$M$7,$K387=$M$7)),"x","")</f>
        <v/>
      </c>
      <c r="N387" s="102" t="str">
        <f>IF(AND($J387=$M$7,$B387&lt;'1111'!$N$10),"x","")</f>
        <v/>
      </c>
      <c r="O387" s="102" t="str">
        <f>IF(AND($K387=$M$7,$B387&lt;'1111'!$N$10),"x","")</f>
        <v/>
      </c>
      <c r="P387" s="102" t="str">
        <f>IF(AND($B387&gt;='1121'!$N$9,$B387&lt;='1121'!$O$9,OR($J387=$P$7,$K387=$P$7)),"x","")</f>
        <v/>
      </c>
      <c r="Q387" s="102" t="str">
        <f>IF(AND($J387=$P$7,$B387&lt;'1121'!$N$9),"x","")</f>
        <v/>
      </c>
      <c r="R387" s="102" t="str">
        <f>IF(AND($K387=$P$7,$B387&lt;'1121'!$N$9),"x","")</f>
        <v>x</v>
      </c>
      <c r="S387" s="102" t="str">
        <f>IF(AND($B387&gt;='1331'!$I$9,$B387&lt;='1331'!$J$9,OR($J387=$S$7,$K387=$S$7)),"x","")</f>
        <v/>
      </c>
      <c r="T387" s="102" t="str">
        <f>IF(AND($J387=$S$7,$B387&lt;'1331'!$I$9),"x","")</f>
        <v/>
      </c>
      <c r="U387" s="102" t="str">
        <f>IF(AND($K387=$S$7,$B387&lt;'1331'!$I$9),"x","")</f>
        <v/>
      </c>
      <c r="V387" s="102" t="str">
        <f>IF(AND('3411-CT'!$E$9=TH!H387,OR(TH!J387=TH!$V$7,K387=TH!$V$7)),"x","")</f>
        <v/>
      </c>
      <c r="W387" s="102" t="str">
        <f>IF(OR(TH!J387=TH!$W$7,K387=TH!$W$7),"x","")</f>
        <v/>
      </c>
      <c r="X387" s="102" t="str">
        <f t="shared" si="21"/>
        <v>3</v>
      </c>
    </row>
    <row r="388" spans="1:24" ht="13.5" customHeight="1">
      <c r="A388" s="182" t="str">
        <f>IF(B388&lt;&gt;"",IF(AND(B388&gt;=_TM1,B388&lt;=_TM2,OR(TH!J388="1111",TH!K388="1111")),TH!D388,""),"")</f>
        <v/>
      </c>
      <c r="B388" s="72">
        <f t="shared" si="20"/>
        <v>8</v>
      </c>
      <c r="C388" s="73">
        <v>42236</v>
      </c>
      <c r="D388" s="73" t="s">
        <v>8</v>
      </c>
      <c r="E388" s="73">
        <f t="shared" si="22"/>
        <v>42236</v>
      </c>
      <c r="F388" s="76" t="s">
        <v>22</v>
      </c>
      <c r="G388" s="189"/>
      <c r="H388" s="90"/>
      <c r="I388" s="74">
        <v>60000</v>
      </c>
      <c r="J388" s="75" t="s">
        <v>181</v>
      </c>
      <c r="K388" s="75" t="s">
        <v>35</v>
      </c>
      <c r="L388" s="102" t="str">
        <f>IF(AND('331-CT'!$E$7=TH!H388,OR(J388="331",K388="331")),"x","")</f>
        <v/>
      </c>
      <c r="M388" s="102" t="str">
        <f>IF(AND($B388&gt;='1111'!$N$10,$B388&lt;='1111'!$O$10,OR($J388=$M$7,$K388=$M$7)),"x","")</f>
        <v/>
      </c>
      <c r="N388" s="102" t="str">
        <f>IF(AND($J388=$M$7,$B388&lt;'1111'!$N$10),"x","")</f>
        <v/>
      </c>
      <c r="O388" s="102" t="str">
        <f>IF(AND($K388=$M$7,$B388&lt;'1111'!$N$10),"x","")</f>
        <v/>
      </c>
      <c r="P388" s="102" t="str">
        <f>IF(AND($B388&gt;='1121'!$N$9,$B388&lt;='1121'!$O$9,OR($J388=$P$7,$K388=$P$7)),"x","")</f>
        <v/>
      </c>
      <c r="Q388" s="102" t="str">
        <f>IF(AND($J388=$P$7,$B388&lt;'1121'!$N$9),"x","")</f>
        <v/>
      </c>
      <c r="R388" s="102" t="str">
        <f>IF(AND($K388=$P$7,$B388&lt;'1121'!$N$9),"x","")</f>
        <v>x</v>
      </c>
      <c r="S388" s="102" t="str">
        <f>IF(AND($B388&gt;='1331'!$I$9,$B388&lt;='1331'!$J$9,OR($J388=$S$7,$K388=$S$7)),"x","")</f>
        <v/>
      </c>
      <c r="T388" s="102" t="str">
        <f>IF(AND($J388=$S$7,$B388&lt;'1331'!$I$9),"x","")</f>
        <v/>
      </c>
      <c r="U388" s="102" t="str">
        <f>IF(AND($K388=$S$7,$B388&lt;'1331'!$I$9),"x","")</f>
        <v/>
      </c>
      <c r="V388" s="102" t="str">
        <f>IF(AND('3411-CT'!$E$9=TH!H388,OR(TH!J388=TH!$V$7,K388=TH!$V$7)),"x","")</f>
        <v/>
      </c>
      <c r="W388" s="102" t="str">
        <f>IF(OR(TH!J388=TH!$W$7,K388=TH!$W$7),"x","")</f>
        <v/>
      </c>
      <c r="X388" s="102" t="str">
        <f t="shared" si="21"/>
        <v>3</v>
      </c>
    </row>
    <row r="389" spans="1:24" ht="13.5" customHeight="1">
      <c r="A389" s="182" t="str">
        <f>IF(B389&lt;&gt;"",IF(AND(B389&gt;=_TM1,B389&lt;=_TM2,OR(TH!J389="1111",TH!K389="1111")),TH!D389,""),"")</f>
        <v/>
      </c>
      <c r="B389" s="72">
        <f t="shared" si="20"/>
        <v>8</v>
      </c>
      <c r="C389" s="73">
        <v>42236</v>
      </c>
      <c r="D389" s="73" t="s">
        <v>8</v>
      </c>
      <c r="E389" s="73">
        <f t="shared" si="22"/>
        <v>42236</v>
      </c>
      <c r="F389" s="76" t="s">
        <v>23</v>
      </c>
      <c r="G389" s="189"/>
      <c r="H389" s="90"/>
      <c r="I389" s="74">
        <v>6000</v>
      </c>
      <c r="J389" s="75" t="s">
        <v>10</v>
      </c>
      <c r="K389" s="75" t="s">
        <v>35</v>
      </c>
      <c r="L389" s="102" t="str">
        <f>IF(AND('331-CT'!$E$7=TH!H389,OR(J389="331",K389="331")),"x","")</f>
        <v/>
      </c>
      <c r="M389" s="102" t="str">
        <f>IF(AND($B389&gt;='1111'!$N$10,$B389&lt;='1111'!$O$10,OR($J389=$M$7,$K389=$M$7)),"x","")</f>
        <v/>
      </c>
      <c r="N389" s="102" t="str">
        <f>IF(AND($J389=$M$7,$B389&lt;'1111'!$N$10),"x","")</f>
        <v/>
      </c>
      <c r="O389" s="102" t="str">
        <f>IF(AND($K389=$M$7,$B389&lt;'1111'!$N$10),"x","")</f>
        <v/>
      </c>
      <c r="P389" s="102" t="str">
        <f>IF(AND($B389&gt;='1121'!$N$9,$B389&lt;='1121'!$O$9,OR($J389=$P$7,$K389=$P$7)),"x","")</f>
        <v/>
      </c>
      <c r="Q389" s="102" t="str">
        <f>IF(AND($J389=$P$7,$B389&lt;'1121'!$N$9),"x","")</f>
        <v/>
      </c>
      <c r="R389" s="102" t="str">
        <f>IF(AND($K389=$P$7,$B389&lt;'1121'!$N$9),"x","")</f>
        <v>x</v>
      </c>
      <c r="S389" s="102" t="str">
        <f>IF(AND($B389&gt;='1331'!$I$9,$B389&lt;='1331'!$J$9,OR($J389=$S$7,$K389=$S$7)),"x","")</f>
        <v/>
      </c>
      <c r="T389" s="102" t="str">
        <f>IF(AND($J389=$S$7,$B389&lt;'1331'!$I$9),"x","")</f>
        <v>x</v>
      </c>
      <c r="U389" s="102" t="str">
        <f>IF(AND($K389=$S$7,$B389&lt;'1331'!$I$9),"x","")</f>
        <v/>
      </c>
      <c r="V389" s="102" t="str">
        <f>IF(AND('3411-CT'!$E$9=TH!H389,OR(TH!J389=TH!$V$7,K389=TH!$V$7)),"x","")</f>
        <v/>
      </c>
      <c r="W389" s="102" t="str">
        <f>IF(OR(TH!J389=TH!$W$7,K389=TH!$W$7),"x","")</f>
        <v/>
      </c>
      <c r="X389" s="102" t="str">
        <f t="shared" si="21"/>
        <v>3</v>
      </c>
    </row>
    <row r="390" spans="1:24" s="187" customFormat="1" ht="13.5" customHeight="1">
      <c r="A390" s="182" t="str">
        <f>IF(B390&lt;&gt;"",IF(AND(B390&gt;=_TM1,B390&lt;=_TM2,OR(TH!J390="1111",TH!K390="1111")),TH!D390,""),"")</f>
        <v/>
      </c>
      <c r="B390" s="183">
        <f t="shared" si="20"/>
        <v>8</v>
      </c>
      <c r="C390" s="184">
        <v>42236</v>
      </c>
      <c r="D390" s="184" t="s">
        <v>8</v>
      </c>
      <c r="E390" s="184">
        <f t="shared" si="22"/>
        <v>42236</v>
      </c>
      <c r="F390" s="117" t="s">
        <v>360</v>
      </c>
      <c r="G390" s="489"/>
      <c r="H390" s="93" t="s">
        <v>373</v>
      </c>
      <c r="I390" s="185">
        <v>200000000</v>
      </c>
      <c r="J390" s="186" t="s">
        <v>9</v>
      </c>
      <c r="K390" s="186" t="s">
        <v>35</v>
      </c>
      <c r="L390" s="102" t="str">
        <f>IF(AND('331-CT'!$E$7=TH!H390,OR(J390="331",K390="331")),"x","")</f>
        <v/>
      </c>
      <c r="M390" s="102" t="str">
        <f>IF(AND($B390&gt;='1111'!$N$10,$B390&lt;='1111'!$O$10,OR($J390=$M$7,$K390=$M$7)),"x","")</f>
        <v/>
      </c>
      <c r="N390" s="102" t="str">
        <f>IF(AND($J390=$M$7,$B390&lt;'1111'!$N$10),"x","")</f>
        <v/>
      </c>
      <c r="O390" s="102" t="str">
        <f>IF(AND($K390=$M$7,$B390&lt;'1111'!$N$10),"x","")</f>
        <v/>
      </c>
      <c r="P390" s="102" t="str">
        <f>IF(AND($B390&gt;='1121'!$N$9,$B390&lt;='1121'!$O$9,OR($J390=$P$7,$K390=$P$7)),"x","")</f>
        <v/>
      </c>
      <c r="Q390" s="102" t="str">
        <f>IF(AND($J390=$P$7,$B390&lt;'1121'!$N$9),"x","")</f>
        <v/>
      </c>
      <c r="R390" s="102" t="str">
        <f>IF(AND($K390=$P$7,$B390&lt;'1121'!$N$9),"x","")</f>
        <v>x</v>
      </c>
      <c r="S390" s="102" t="str">
        <f>IF(AND($B390&gt;='1331'!$I$9,$B390&lt;='1331'!$J$9,OR($J390=$S$7,$K390=$S$7)),"x","")</f>
        <v/>
      </c>
      <c r="T390" s="102" t="str">
        <f>IF(AND($J390=$S$7,$B390&lt;'1331'!$I$9),"x","")</f>
        <v/>
      </c>
      <c r="U390" s="102" t="str">
        <f>IF(AND($K390=$S$7,$B390&lt;'1331'!$I$9),"x","")</f>
        <v/>
      </c>
      <c r="V390" s="102" t="str">
        <f>IF(AND('3411-CT'!$E$9=TH!H390,OR(TH!J390=TH!$V$7,K390=TH!$V$7)),"x","")</f>
        <v/>
      </c>
      <c r="W390" s="102" t="str">
        <f>IF(OR(TH!J390=TH!$W$7,K390=TH!$W$7),"x","")</f>
        <v/>
      </c>
      <c r="X390" s="102" t="str">
        <f t="shared" si="21"/>
        <v>3</v>
      </c>
    </row>
    <row r="391" spans="1:24" ht="13.5" customHeight="1">
      <c r="A391" s="182" t="str">
        <f>IF(B391&lt;&gt;"",IF(AND(B391&gt;=_TM1,B391&lt;=_TM2,OR(TH!J391="1111",TH!K391="1111")),TH!D391,""),"")</f>
        <v/>
      </c>
      <c r="B391" s="72">
        <f t="shared" si="20"/>
        <v>8</v>
      </c>
      <c r="C391" s="73">
        <v>42236</v>
      </c>
      <c r="D391" s="73" t="s">
        <v>8</v>
      </c>
      <c r="E391" s="73">
        <f t="shared" si="22"/>
        <v>42236</v>
      </c>
      <c r="F391" s="76" t="s">
        <v>22</v>
      </c>
      <c r="G391" s="189"/>
      <c r="H391" s="90"/>
      <c r="I391" s="74">
        <v>64200</v>
      </c>
      <c r="J391" s="75" t="s">
        <v>181</v>
      </c>
      <c r="K391" s="75" t="s">
        <v>35</v>
      </c>
      <c r="L391" s="102" t="str">
        <f>IF(AND('331-CT'!$E$7=TH!H391,OR(J391="331",K391="331")),"x","")</f>
        <v/>
      </c>
      <c r="M391" s="102" t="str">
        <f>IF(AND($B391&gt;='1111'!$N$10,$B391&lt;='1111'!$O$10,OR($J391=$M$7,$K391=$M$7)),"x","")</f>
        <v/>
      </c>
      <c r="N391" s="102" t="str">
        <f>IF(AND($J391=$M$7,$B391&lt;'1111'!$N$10),"x","")</f>
        <v/>
      </c>
      <c r="O391" s="102" t="str">
        <f>IF(AND($K391=$M$7,$B391&lt;'1111'!$N$10),"x","")</f>
        <v/>
      </c>
      <c r="P391" s="102" t="str">
        <f>IF(AND($B391&gt;='1121'!$N$9,$B391&lt;='1121'!$O$9,OR($J391=$P$7,$K391=$P$7)),"x","")</f>
        <v/>
      </c>
      <c r="Q391" s="102" t="str">
        <f>IF(AND($J391=$P$7,$B391&lt;'1121'!$N$9),"x","")</f>
        <v/>
      </c>
      <c r="R391" s="102" t="str">
        <f>IF(AND($K391=$P$7,$B391&lt;'1121'!$N$9),"x","")</f>
        <v>x</v>
      </c>
      <c r="S391" s="102" t="str">
        <f>IF(AND($B391&gt;='1331'!$I$9,$B391&lt;='1331'!$J$9,OR($J391=$S$7,$K391=$S$7)),"x","")</f>
        <v/>
      </c>
      <c r="T391" s="102" t="str">
        <f>IF(AND($J391=$S$7,$B391&lt;'1331'!$I$9),"x","")</f>
        <v/>
      </c>
      <c r="U391" s="102" t="str">
        <f>IF(AND($K391=$S$7,$B391&lt;'1331'!$I$9),"x","")</f>
        <v/>
      </c>
      <c r="V391" s="102" t="str">
        <f>IF(AND('3411-CT'!$E$9=TH!H391,OR(TH!J391=TH!$V$7,K391=TH!$V$7)),"x","")</f>
        <v/>
      </c>
      <c r="W391" s="102" t="str">
        <f>IF(OR(TH!J391=TH!$W$7,K391=TH!$W$7),"x","")</f>
        <v/>
      </c>
      <c r="X391" s="102" t="str">
        <f t="shared" si="21"/>
        <v>3</v>
      </c>
    </row>
    <row r="392" spans="1:24" ht="13.5" customHeight="1">
      <c r="A392" s="182" t="str">
        <f>IF(B392&lt;&gt;"",IF(AND(B392&gt;=_TM1,B392&lt;=_TM2,OR(TH!J392="1111",TH!K392="1111")),TH!D392,""),"")</f>
        <v/>
      </c>
      <c r="B392" s="72">
        <f t="shared" si="20"/>
        <v>8</v>
      </c>
      <c r="C392" s="73">
        <v>42236</v>
      </c>
      <c r="D392" s="73" t="s">
        <v>8</v>
      </c>
      <c r="E392" s="73">
        <f t="shared" si="22"/>
        <v>42236</v>
      </c>
      <c r="F392" s="76" t="s">
        <v>23</v>
      </c>
      <c r="G392" s="189"/>
      <c r="H392" s="90"/>
      <c r="I392" s="74">
        <v>6420</v>
      </c>
      <c r="J392" s="75" t="s">
        <v>10</v>
      </c>
      <c r="K392" s="75" t="s">
        <v>35</v>
      </c>
      <c r="L392" s="102" t="str">
        <f>IF(AND('331-CT'!$E$7=TH!H392,OR(J392="331",K392="331")),"x","")</f>
        <v/>
      </c>
      <c r="M392" s="102" t="str">
        <f>IF(AND($B392&gt;='1111'!$N$10,$B392&lt;='1111'!$O$10,OR($J392=$M$7,$K392=$M$7)),"x","")</f>
        <v/>
      </c>
      <c r="N392" s="102" t="str">
        <f>IF(AND($J392=$M$7,$B392&lt;'1111'!$N$10),"x","")</f>
        <v/>
      </c>
      <c r="O392" s="102" t="str">
        <f>IF(AND($K392=$M$7,$B392&lt;'1111'!$N$10),"x","")</f>
        <v/>
      </c>
      <c r="P392" s="102" t="str">
        <f>IF(AND($B392&gt;='1121'!$N$9,$B392&lt;='1121'!$O$9,OR($J392=$P$7,$K392=$P$7)),"x","")</f>
        <v/>
      </c>
      <c r="Q392" s="102" t="str">
        <f>IF(AND($J392=$P$7,$B392&lt;'1121'!$N$9),"x","")</f>
        <v/>
      </c>
      <c r="R392" s="102" t="str">
        <f>IF(AND($K392=$P$7,$B392&lt;'1121'!$N$9),"x","")</f>
        <v>x</v>
      </c>
      <c r="S392" s="102" t="str">
        <f>IF(AND($B392&gt;='1331'!$I$9,$B392&lt;='1331'!$J$9,OR($J392=$S$7,$K392=$S$7)),"x","")</f>
        <v/>
      </c>
      <c r="T392" s="102" t="str">
        <f>IF(AND($J392=$S$7,$B392&lt;'1331'!$I$9),"x","")</f>
        <v>x</v>
      </c>
      <c r="U392" s="102" t="str">
        <f>IF(AND($K392=$S$7,$B392&lt;'1331'!$I$9),"x","")</f>
        <v/>
      </c>
      <c r="V392" s="102" t="str">
        <f>IF(AND('3411-CT'!$E$9=TH!H392,OR(TH!J392=TH!$V$7,K392=TH!$V$7)),"x","")</f>
        <v/>
      </c>
      <c r="W392" s="102" t="str">
        <f>IF(OR(TH!J392=TH!$W$7,K392=TH!$W$7),"x","")</f>
        <v/>
      </c>
      <c r="X392" s="102" t="str">
        <f t="shared" si="21"/>
        <v>3</v>
      </c>
    </row>
    <row r="393" spans="1:24" s="113" customFormat="1" ht="13.5" customHeight="1">
      <c r="A393" s="182" t="str">
        <f>IF(B393&lt;&gt;"",IF(AND(B393&gt;=_TM1,B393&lt;=_TM2,OR(TH!J393="1111",TH!K393="1111")),TH!D393,""),"")</f>
        <v/>
      </c>
      <c r="B393" s="97">
        <f t="shared" si="20"/>
        <v>8</v>
      </c>
      <c r="C393" s="98">
        <v>42237</v>
      </c>
      <c r="D393" s="98" t="s">
        <v>388</v>
      </c>
      <c r="E393" s="98">
        <f t="shared" si="22"/>
        <v>42237</v>
      </c>
      <c r="F393" s="99" t="s">
        <v>374</v>
      </c>
      <c r="G393" s="193" t="s">
        <v>452</v>
      </c>
      <c r="H393" s="100" t="s">
        <v>128</v>
      </c>
      <c r="I393" s="101">
        <v>3922000</v>
      </c>
      <c r="J393" s="102" t="s">
        <v>181</v>
      </c>
      <c r="K393" s="102" t="s">
        <v>142</v>
      </c>
      <c r="L393" s="102" t="str">
        <f>IF(AND('331-CT'!$E$7=TH!H393,OR(J393="331",K393="331")),"x","")</f>
        <v/>
      </c>
      <c r="M393" s="102" t="str">
        <f>IF(AND($B393&gt;='1111'!$N$10,$B393&lt;='1111'!$O$10,OR($J393=$M$7,$K393=$M$7)),"x","")</f>
        <v/>
      </c>
      <c r="N393" s="102" t="str">
        <f>IF(AND($J393=$M$7,$B393&lt;'1111'!$N$10),"x","")</f>
        <v/>
      </c>
      <c r="O393" s="102" t="str">
        <f>IF(AND($K393=$M$7,$B393&lt;'1111'!$N$10),"x","")</f>
        <v>x</v>
      </c>
      <c r="P393" s="102" t="str">
        <f>IF(AND($B393&gt;='1121'!$N$9,$B393&lt;='1121'!$O$9,OR($J393=$P$7,$K393=$P$7)),"x","")</f>
        <v/>
      </c>
      <c r="Q393" s="102" t="str">
        <f>IF(AND($J393=$P$7,$B393&lt;'1121'!$N$9),"x","")</f>
        <v/>
      </c>
      <c r="R393" s="102" t="str">
        <f>IF(AND($K393=$P$7,$B393&lt;'1121'!$N$9),"x","")</f>
        <v/>
      </c>
      <c r="S393" s="102" t="str">
        <f>IF(AND($B393&gt;='1331'!$I$9,$B393&lt;='1331'!$J$9,OR($J393=$S$7,$K393=$S$7)),"x","")</f>
        <v/>
      </c>
      <c r="T393" s="102" t="str">
        <f>IF(AND($J393=$S$7,$B393&lt;'1331'!$I$9),"x","")</f>
        <v/>
      </c>
      <c r="U393" s="102" t="str">
        <f>IF(AND($K393=$S$7,$B393&lt;'1331'!$I$9),"x","")</f>
        <v/>
      </c>
      <c r="V393" s="102" t="str">
        <f>IF(AND('3411-CT'!$E$9=TH!H393,OR(TH!J393=TH!$V$7,K393=TH!$V$7)),"x","")</f>
        <v/>
      </c>
      <c r="W393" s="102" t="str">
        <f>IF(OR(TH!J393=TH!$W$7,K393=TH!$W$7),"x","")</f>
        <v/>
      </c>
      <c r="X393" s="102" t="str">
        <f t="shared" si="21"/>
        <v>3</v>
      </c>
    </row>
    <row r="394" spans="1:24" ht="13.5" customHeight="1">
      <c r="A394" s="182" t="str">
        <f>IF(B394&lt;&gt;"",IF(AND(B394&gt;=_TM1,B394&lt;=_TM2,OR(TH!J394="1111",TH!K394="1111")),TH!D394,""),"")</f>
        <v/>
      </c>
      <c r="B394" s="72">
        <f t="shared" si="20"/>
        <v>8</v>
      </c>
      <c r="C394" s="73">
        <v>42237</v>
      </c>
      <c r="D394" s="98" t="s">
        <v>388</v>
      </c>
      <c r="E394" s="73">
        <f t="shared" ref="E394:E425" si="23">C394</f>
        <v>42237</v>
      </c>
      <c r="F394" s="76" t="s">
        <v>375</v>
      </c>
      <c r="G394" s="192" t="s">
        <v>452</v>
      </c>
      <c r="H394" s="90" t="s">
        <v>128</v>
      </c>
      <c r="I394" s="74">
        <v>196100</v>
      </c>
      <c r="J394" s="75" t="s">
        <v>10</v>
      </c>
      <c r="K394" s="75" t="s">
        <v>142</v>
      </c>
      <c r="L394" s="102" t="str">
        <f>IF(AND('331-CT'!$E$7=TH!H394,OR(J394="331",K394="331")),"x","")</f>
        <v/>
      </c>
      <c r="M394" s="102" t="str">
        <f>IF(AND($B394&gt;='1111'!$N$10,$B394&lt;='1111'!$O$10,OR($J394=$M$7,$K394=$M$7)),"x","")</f>
        <v/>
      </c>
      <c r="N394" s="102" t="str">
        <f>IF(AND($J394=$M$7,$B394&lt;'1111'!$N$10),"x","")</f>
        <v/>
      </c>
      <c r="O394" s="102" t="str">
        <f>IF(AND($K394=$M$7,$B394&lt;'1111'!$N$10),"x","")</f>
        <v>x</v>
      </c>
      <c r="P394" s="102" t="str">
        <f>IF(AND($B394&gt;='1121'!$N$9,$B394&lt;='1121'!$O$9,OR($J394=$P$7,$K394=$P$7)),"x","")</f>
        <v/>
      </c>
      <c r="Q394" s="102" t="str">
        <f>IF(AND($J394=$P$7,$B394&lt;'1121'!$N$9),"x","")</f>
        <v/>
      </c>
      <c r="R394" s="102" t="str">
        <f>IF(AND($K394=$P$7,$B394&lt;'1121'!$N$9),"x","")</f>
        <v/>
      </c>
      <c r="S394" s="102" t="str">
        <f>IF(AND($B394&gt;='1331'!$I$9,$B394&lt;='1331'!$J$9,OR($J394=$S$7,$K394=$S$7)),"x","")</f>
        <v/>
      </c>
      <c r="T394" s="102" t="str">
        <f>IF(AND($J394=$S$7,$B394&lt;'1331'!$I$9),"x","")</f>
        <v>x</v>
      </c>
      <c r="U394" s="102" t="str">
        <f>IF(AND($K394=$S$7,$B394&lt;'1331'!$I$9),"x","")</f>
        <v/>
      </c>
      <c r="V394" s="102" t="str">
        <f>IF(AND('3411-CT'!$E$9=TH!H394,OR(TH!J394=TH!$V$7,K394=TH!$V$7)),"x","")</f>
        <v/>
      </c>
      <c r="W394" s="102" t="str">
        <f>IF(OR(TH!J394=TH!$W$7,K394=TH!$W$7),"x","")</f>
        <v/>
      </c>
      <c r="X394" s="102" t="str">
        <f t="shared" si="21"/>
        <v>3</v>
      </c>
    </row>
    <row r="395" spans="1:24" ht="13.5" customHeight="1">
      <c r="A395" s="182" t="str">
        <f>IF(B395&lt;&gt;"",IF(AND(B395&gt;=_TM1,B395&lt;=_TM2,OR(TH!J395="1111",TH!K395="1111")),TH!D395,""),"")</f>
        <v/>
      </c>
      <c r="B395" s="72">
        <f t="shared" si="20"/>
        <v>8</v>
      </c>
      <c r="C395" s="73">
        <v>42240</v>
      </c>
      <c r="D395" s="73" t="s">
        <v>12</v>
      </c>
      <c r="E395" s="73">
        <f t="shared" si="23"/>
        <v>42240</v>
      </c>
      <c r="F395" s="76" t="s">
        <v>67</v>
      </c>
      <c r="G395" s="189"/>
      <c r="H395" s="90"/>
      <c r="I395" s="74">
        <v>186494</v>
      </c>
      <c r="J395" s="75" t="s">
        <v>35</v>
      </c>
      <c r="K395" s="75" t="s">
        <v>68</v>
      </c>
      <c r="L395" s="102" t="str">
        <f>IF(AND('331-CT'!$E$7=TH!H395,OR(J395="331",K395="331")),"x","")</f>
        <v/>
      </c>
      <c r="M395" s="102" t="str">
        <f>IF(AND($B395&gt;='1111'!$N$10,$B395&lt;='1111'!$O$10,OR($J395=$M$7,$K395=$M$7)),"x","")</f>
        <v/>
      </c>
      <c r="N395" s="102" t="str">
        <f>IF(AND($J395=$M$7,$B395&lt;'1111'!$N$10),"x","")</f>
        <v/>
      </c>
      <c r="O395" s="102" t="str">
        <f>IF(AND($K395=$M$7,$B395&lt;'1111'!$N$10),"x","")</f>
        <v/>
      </c>
      <c r="P395" s="102" t="str">
        <f>IF(AND($B395&gt;='1121'!$N$9,$B395&lt;='1121'!$O$9,OR($J395=$P$7,$K395=$P$7)),"x","")</f>
        <v/>
      </c>
      <c r="Q395" s="102" t="str">
        <f>IF(AND($J395=$P$7,$B395&lt;'1121'!$N$9),"x","")</f>
        <v>x</v>
      </c>
      <c r="R395" s="102" t="str">
        <f>IF(AND($K395=$P$7,$B395&lt;'1121'!$N$9),"x","")</f>
        <v/>
      </c>
      <c r="S395" s="102" t="str">
        <f>IF(AND($B395&gt;='1331'!$I$9,$B395&lt;='1331'!$J$9,OR($J395=$S$7,$K395=$S$7)),"x","")</f>
        <v/>
      </c>
      <c r="T395" s="102" t="str">
        <f>IF(AND($J395=$S$7,$B395&lt;'1331'!$I$9),"x","")</f>
        <v/>
      </c>
      <c r="U395" s="102" t="str">
        <f>IF(AND($K395=$S$7,$B395&lt;'1331'!$I$9),"x","")</f>
        <v/>
      </c>
      <c r="V395" s="102" t="str">
        <f>IF(AND('3411-CT'!$E$9=TH!H395,OR(TH!J395=TH!$V$7,K395=TH!$V$7)),"x","")</f>
        <v/>
      </c>
      <c r="W395" s="102" t="str">
        <f>IF(OR(TH!J395=TH!$W$7,K395=TH!$W$7),"x","")</f>
        <v/>
      </c>
      <c r="X395" s="102" t="str">
        <f t="shared" si="21"/>
        <v>3</v>
      </c>
    </row>
    <row r="396" spans="1:24" ht="13.5" customHeight="1">
      <c r="A396" s="182" t="str">
        <f>IF(B396&lt;&gt;"",IF(AND(B396&gt;=_TM1,B396&lt;=_TM2,OR(TH!J396="1111",TH!K396="1111")),TH!D396,""),"")</f>
        <v/>
      </c>
      <c r="B396" s="72">
        <f t="shared" si="20"/>
        <v>8</v>
      </c>
      <c r="C396" s="73">
        <v>42241</v>
      </c>
      <c r="D396" s="73" t="s">
        <v>389</v>
      </c>
      <c r="E396" s="73">
        <f t="shared" si="23"/>
        <v>42241</v>
      </c>
      <c r="F396" s="76" t="s">
        <v>361</v>
      </c>
      <c r="G396" s="192" t="s">
        <v>453</v>
      </c>
      <c r="H396" s="90" t="s">
        <v>362</v>
      </c>
      <c r="I396" s="74">
        <v>2990000</v>
      </c>
      <c r="J396" s="75" t="s">
        <v>560</v>
      </c>
      <c r="K396" s="75" t="s">
        <v>142</v>
      </c>
      <c r="L396" s="102" t="str">
        <f>IF(AND('331-CT'!$E$7=TH!H396,OR(J396="331",K396="331")),"x","")</f>
        <v/>
      </c>
      <c r="M396" s="102" t="str">
        <f>IF(AND($B396&gt;='1111'!$N$10,$B396&lt;='1111'!$O$10,OR($J396=$M$7,$K396=$M$7)),"x","")</f>
        <v/>
      </c>
      <c r="N396" s="102" t="str">
        <f>IF(AND($J396=$M$7,$B396&lt;'1111'!$N$10),"x","")</f>
        <v/>
      </c>
      <c r="O396" s="102" t="str">
        <f>IF(AND($K396=$M$7,$B396&lt;'1111'!$N$10),"x","")</f>
        <v>x</v>
      </c>
      <c r="P396" s="102" t="str">
        <f>IF(AND($B396&gt;='1121'!$N$9,$B396&lt;='1121'!$O$9,OR($J396=$P$7,$K396=$P$7)),"x","")</f>
        <v/>
      </c>
      <c r="Q396" s="102" t="str">
        <f>IF(AND($J396=$P$7,$B396&lt;'1121'!$N$9),"x","")</f>
        <v/>
      </c>
      <c r="R396" s="102" t="str">
        <f>IF(AND($K396=$P$7,$B396&lt;'1121'!$N$9),"x","")</f>
        <v/>
      </c>
      <c r="S396" s="102" t="str">
        <f>IF(AND($B396&gt;='1331'!$I$9,$B396&lt;='1331'!$J$9,OR($J396=$S$7,$K396=$S$7)),"x","")</f>
        <v/>
      </c>
      <c r="T396" s="102" t="str">
        <f>IF(AND($J396=$S$7,$B396&lt;'1331'!$I$9),"x","")</f>
        <v/>
      </c>
      <c r="U396" s="102" t="str">
        <f>IF(AND($K396=$S$7,$B396&lt;'1331'!$I$9),"x","")</f>
        <v/>
      </c>
      <c r="V396" s="102" t="str">
        <f>IF(AND('3411-CT'!$E$9=TH!H396,OR(TH!J396=TH!$V$7,K396=TH!$V$7)),"x","")</f>
        <v/>
      </c>
      <c r="W396" s="102" t="str">
        <f>IF(OR(TH!J396=TH!$W$7,K396=TH!$W$7),"x","")</f>
        <v/>
      </c>
      <c r="X396" s="102" t="str">
        <f t="shared" si="21"/>
        <v>3</v>
      </c>
    </row>
    <row r="397" spans="1:24" ht="13.5" customHeight="1">
      <c r="A397" s="182" t="str">
        <f>IF(B397&lt;&gt;"",IF(AND(B397&gt;=_TM1,B397&lt;=_TM2,OR(TH!J397="1111",TH!K397="1111")),TH!D397,""),"")</f>
        <v/>
      </c>
      <c r="B397" s="72">
        <f t="shared" si="20"/>
        <v>8</v>
      </c>
      <c r="C397" s="73">
        <v>42241</v>
      </c>
      <c r="D397" s="73" t="s">
        <v>8</v>
      </c>
      <c r="E397" s="73">
        <f t="shared" si="23"/>
        <v>42241</v>
      </c>
      <c r="F397" s="76" t="s">
        <v>238</v>
      </c>
      <c r="G397" s="189"/>
      <c r="H397" s="90" t="s">
        <v>296</v>
      </c>
      <c r="I397" s="74">
        <v>50000000</v>
      </c>
      <c r="J397" s="75" t="s">
        <v>9</v>
      </c>
      <c r="K397" s="75" t="s">
        <v>35</v>
      </c>
      <c r="L397" s="102" t="str">
        <f>IF(AND('331-CT'!$E$7=TH!H397,OR(J397="331",K397="331")),"x","")</f>
        <v/>
      </c>
      <c r="M397" s="102" t="str">
        <f>IF(AND($B397&gt;='1111'!$N$10,$B397&lt;='1111'!$O$10,OR($J397=$M$7,$K397=$M$7)),"x","")</f>
        <v/>
      </c>
      <c r="N397" s="102" t="str">
        <f>IF(AND($J397=$M$7,$B397&lt;'1111'!$N$10),"x","")</f>
        <v/>
      </c>
      <c r="O397" s="102" t="str">
        <f>IF(AND($K397=$M$7,$B397&lt;'1111'!$N$10),"x","")</f>
        <v/>
      </c>
      <c r="P397" s="102" t="str">
        <f>IF(AND($B397&gt;='1121'!$N$9,$B397&lt;='1121'!$O$9,OR($J397=$P$7,$K397=$P$7)),"x","")</f>
        <v/>
      </c>
      <c r="Q397" s="102" t="str">
        <f>IF(AND($J397=$P$7,$B397&lt;'1121'!$N$9),"x","")</f>
        <v/>
      </c>
      <c r="R397" s="102" t="str">
        <f>IF(AND($K397=$P$7,$B397&lt;'1121'!$N$9),"x","")</f>
        <v>x</v>
      </c>
      <c r="S397" s="102" t="str">
        <f>IF(AND($B397&gt;='1331'!$I$9,$B397&lt;='1331'!$J$9,OR($J397=$S$7,$K397=$S$7)),"x","")</f>
        <v/>
      </c>
      <c r="T397" s="102" t="str">
        <f>IF(AND($J397=$S$7,$B397&lt;'1331'!$I$9),"x","")</f>
        <v/>
      </c>
      <c r="U397" s="102" t="str">
        <f>IF(AND($K397=$S$7,$B397&lt;'1331'!$I$9),"x","")</f>
        <v/>
      </c>
      <c r="V397" s="102" t="str">
        <f>IF(AND('3411-CT'!$E$9=TH!H397,OR(TH!J397=TH!$V$7,K397=TH!$V$7)),"x","")</f>
        <v/>
      </c>
      <c r="W397" s="102" t="str">
        <f>IF(OR(TH!J397=TH!$W$7,K397=TH!$W$7),"x","")</f>
        <v/>
      </c>
      <c r="X397" s="102" t="str">
        <f t="shared" si="21"/>
        <v>3</v>
      </c>
    </row>
    <row r="398" spans="1:24" ht="13.5" customHeight="1">
      <c r="A398" s="182" t="str">
        <f>IF(B398&lt;&gt;"",IF(AND(B398&gt;=_TM1,B398&lt;=_TM2,OR(TH!J398="1111",TH!K398="1111")),TH!D398,""),"")</f>
        <v/>
      </c>
      <c r="B398" s="72">
        <f t="shared" si="20"/>
        <v>8</v>
      </c>
      <c r="C398" s="73">
        <v>42241</v>
      </c>
      <c r="D398" s="73" t="s">
        <v>8</v>
      </c>
      <c r="E398" s="73">
        <f t="shared" si="23"/>
        <v>42241</v>
      </c>
      <c r="F398" s="76" t="s">
        <v>22</v>
      </c>
      <c r="G398" s="189"/>
      <c r="H398" s="90"/>
      <c r="I398" s="74">
        <v>25000</v>
      </c>
      <c r="J398" s="75" t="s">
        <v>181</v>
      </c>
      <c r="K398" s="75" t="s">
        <v>35</v>
      </c>
      <c r="L398" s="102" t="str">
        <f>IF(AND('331-CT'!$E$7=TH!H398,OR(J398="331",K398="331")),"x","")</f>
        <v/>
      </c>
      <c r="M398" s="102" t="str">
        <f>IF(AND($B398&gt;='1111'!$N$10,$B398&lt;='1111'!$O$10,OR($J398=$M$7,$K398=$M$7)),"x","")</f>
        <v/>
      </c>
      <c r="N398" s="102" t="str">
        <f>IF(AND($J398=$M$7,$B398&lt;'1111'!$N$10),"x","")</f>
        <v/>
      </c>
      <c r="O398" s="102" t="str">
        <f>IF(AND($K398=$M$7,$B398&lt;'1111'!$N$10),"x","")</f>
        <v/>
      </c>
      <c r="P398" s="102" t="str">
        <f>IF(AND($B398&gt;='1121'!$N$9,$B398&lt;='1121'!$O$9,OR($J398=$P$7,$K398=$P$7)),"x","")</f>
        <v/>
      </c>
      <c r="Q398" s="102" t="str">
        <f>IF(AND($J398=$P$7,$B398&lt;'1121'!$N$9),"x","")</f>
        <v/>
      </c>
      <c r="R398" s="102" t="str">
        <f>IF(AND($K398=$P$7,$B398&lt;'1121'!$N$9),"x","")</f>
        <v>x</v>
      </c>
      <c r="S398" s="102" t="str">
        <f>IF(AND($B398&gt;='1331'!$I$9,$B398&lt;='1331'!$J$9,OR($J398=$S$7,$K398=$S$7)),"x","")</f>
        <v/>
      </c>
      <c r="T398" s="102" t="str">
        <f>IF(AND($J398=$S$7,$B398&lt;'1331'!$I$9),"x","")</f>
        <v/>
      </c>
      <c r="U398" s="102" t="str">
        <f>IF(AND($K398=$S$7,$B398&lt;'1331'!$I$9),"x","")</f>
        <v/>
      </c>
      <c r="V398" s="102" t="str">
        <f>IF(AND('3411-CT'!$E$9=TH!H398,OR(TH!J398=TH!$V$7,K398=TH!$V$7)),"x","")</f>
        <v/>
      </c>
      <c r="W398" s="102" t="str">
        <f>IF(OR(TH!J398=TH!$W$7,K398=TH!$W$7),"x","")</f>
        <v/>
      </c>
      <c r="X398" s="102" t="str">
        <f t="shared" si="21"/>
        <v>3</v>
      </c>
    </row>
    <row r="399" spans="1:24" ht="13.5" customHeight="1">
      <c r="A399" s="182" t="str">
        <f>IF(B399&lt;&gt;"",IF(AND(B399&gt;=_TM1,B399&lt;=_TM2,OR(TH!J399="1111",TH!K399="1111")),TH!D399,""),"")</f>
        <v/>
      </c>
      <c r="B399" s="72">
        <f t="shared" ref="B399:B449" si="24">IF(C399&lt;&gt;"",MONTH(C399),"")</f>
        <v>8</v>
      </c>
      <c r="C399" s="73">
        <v>42241</v>
      </c>
      <c r="D399" s="73" t="s">
        <v>8</v>
      </c>
      <c r="E399" s="73">
        <f t="shared" si="23"/>
        <v>42241</v>
      </c>
      <c r="F399" s="76" t="s">
        <v>23</v>
      </c>
      <c r="G399" s="189"/>
      <c r="H399" s="90"/>
      <c r="I399" s="74">
        <v>2500</v>
      </c>
      <c r="J399" s="75" t="s">
        <v>10</v>
      </c>
      <c r="K399" s="75" t="s">
        <v>35</v>
      </c>
      <c r="L399" s="102" t="str">
        <f>IF(AND('331-CT'!$E$7=TH!H399,OR(J399="331",K399="331")),"x","")</f>
        <v/>
      </c>
      <c r="M399" s="102" t="str">
        <f>IF(AND($B399&gt;='1111'!$N$10,$B399&lt;='1111'!$O$10,OR($J399=$M$7,$K399=$M$7)),"x","")</f>
        <v/>
      </c>
      <c r="N399" s="102" t="str">
        <f>IF(AND($J399=$M$7,$B399&lt;'1111'!$N$10),"x","")</f>
        <v/>
      </c>
      <c r="O399" s="102" t="str">
        <f>IF(AND($K399=$M$7,$B399&lt;'1111'!$N$10),"x","")</f>
        <v/>
      </c>
      <c r="P399" s="102" t="str">
        <f>IF(AND($B399&gt;='1121'!$N$9,$B399&lt;='1121'!$O$9,OR($J399=$P$7,$K399=$P$7)),"x","")</f>
        <v/>
      </c>
      <c r="Q399" s="102" t="str">
        <f>IF(AND($J399=$P$7,$B399&lt;'1121'!$N$9),"x","")</f>
        <v/>
      </c>
      <c r="R399" s="102" t="str">
        <f>IF(AND($K399=$P$7,$B399&lt;'1121'!$N$9),"x","")</f>
        <v>x</v>
      </c>
      <c r="S399" s="102" t="str">
        <f>IF(AND($B399&gt;='1331'!$I$9,$B399&lt;='1331'!$J$9,OR($J399=$S$7,$K399=$S$7)),"x","")</f>
        <v/>
      </c>
      <c r="T399" s="102" t="str">
        <f>IF(AND($J399=$S$7,$B399&lt;'1331'!$I$9),"x","")</f>
        <v>x</v>
      </c>
      <c r="U399" s="102" t="str">
        <f>IF(AND($K399=$S$7,$B399&lt;'1331'!$I$9),"x","")</f>
        <v/>
      </c>
      <c r="V399" s="102" t="str">
        <f>IF(AND('3411-CT'!$E$9=TH!H399,OR(TH!J399=TH!$V$7,K399=TH!$V$7)),"x","")</f>
        <v/>
      </c>
      <c r="W399" s="102" t="str">
        <f>IF(OR(TH!J399=TH!$W$7,K399=TH!$W$7),"x","")</f>
        <v/>
      </c>
      <c r="X399" s="102" t="str">
        <f t="shared" si="21"/>
        <v>3</v>
      </c>
    </row>
    <row r="400" spans="1:24" ht="13.5" customHeight="1">
      <c r="A400" s="182" t="str">
        <f>IF(B400&lt;&gt;"",IF(AND(B400&gt;=_TM1,B400&lt;=_TM2,OR(TH!J400="1111",TH!K400="1111")),TH!D400,""),"")</f>
        <v/>
      </c>
      <c r="B400" s="72">
        <f t="shared" si="24"/>
        <v>8</v>
      </c>
      <c r="C400" s="73">
        <v>42241</v>
      </c>
      <c r="D400" s="73" t="s">
        <v>8</v>
      </c>
      <c r="E400" s="73">
        <f t="shared" si="23"/>
        <v>42241</v>
      </c>
      <c r="F400" s="76" t="s">
        <v>238</v>
      </c>
      <c r="G400" s="189"/>
      <c r="H400" s="90" t="s">
        <v>206</v>
      </c>
      <c r="I400" s="74">
        <v>500000000</v>
      </c>
      <c r="J400" s="75" t="s">
        <v>9</v>
      </c>
      <c r="K400" s="75" t="s">
        <v>35</v>
      </c>
      <c r="L400" s="102" t="str">
        <f>IF(AND('331-CT'!$E$7=TH!H400,OR(J400="331",K400="331")),"x","")</f>
        <v/>
      </c>
      <c r="M400" s="102" t="str">
        <f>IF(AND($B400&gt;='1111'!$N$10,$B400&lt;='1111'!$O$10,OR($J400=$M$7,$K400=$M$7)),"x","")</f>
        <v/>
      </c>
      <c r="N400" s="102" t="str">
        <f>IF(AND($J400=$M$7,$B400&lt;'1111'!$N$10),"x","")</f>
        <v/>
      </c>
      <c r="O400" s="102" t="str">
        <f>IF(AND($K400=$M$7,$B400&lt;'1111'!$N$10),"x","")</f>
        <v/>
      </c>
      <c r="P400" s="102" t="str">
        <f>IF(AND($B400&gt;='1121'!$N$9,$B400&lt;='1121'!$O$9,OR($J400=$P$7,$K400=$P$7)),"x","")</f>
        <v/>
      </c>
      <c r="Q400" s="102" t="str">
        <f>IF(AND($J400=$P$7,$B400&lt;'1121'!$N$9),"x","")</f>
        <v/>
      </c>
      <c r="R400" s="102" t="str">
        <f>IF(AND($K400=$P$7,$B400&lt;'1121'!$N$9),"x","")</f>
        <v>x</v>
      </c>
      <c r="S400" s="102" t="str">
        <f>IF(AND($B400&gt;='1331'!$I$9,$B400&lt;='1331'!$J$9,OR($J400=$S$7,$K400=$S$7)),"x","")</f>
        <v/>
      </c>
      <c r="T400" s="102" t="str">
        <f>IF(AND($J400=$S$7,$B400&lt;'1331'!$I$9),"x","")</f>
        <v/>
      </c>
      <c r="U400" s="102" t="str">
        <f>IF(AND($K400=$S$7,$B400&lt;'1331'!$I$9),"x","")</f>
        <v/>
      </c>
      <c r="V400" s="102" t="str">
        <f>IF(AND('3411-CT'!$E$9=TH!H400,OR(TH!J400=TH!$V$7,K400=TH!$V$7)),"x","")</f>
        <v/>
      </c>
      <c r="W400" s="102" t="str">
        <f>IF(OR(TH!J400=TH!$W$7,K400=TH!$W$7),"x","")</f>
        <v/>
      </c>
      <c r="X400" s="102" t="str">
        <f t="shared" si="21"/>
        <v>3</v>
      </c>
    </row>
    <row r="401" spans="1:24">
      <c r="A401" s="182" t="str">
        <f>IF(B401&lt;&gt;"",IF(AND(B401&gt;=_TM1,B401&lt;=_TM2,OR(TH!J401="1111",TH!K401="1111")),TH!D401,""),"")</f>
        <v/>
      </c>
      <c r="B401" s="72">
        <f t="shared" si="24"/>
        <v>8</v>
      </c>
      <c r="C401" s="73">
        <v>42241</v>
      </c>
      <c r="D401" s="73" t="s">
        <v>8</v>
      </c>
      <c r="E401" s="73">
        <f t="shared" si="23"/>
        <v>42241</v>
      </c>
      <c r="F401" s="76" t="s">
        <v>22</v>
      </c>
      <c r="G401" s="189"/>
      <c r="H401" s="90"/>
      <c r="I401" s="74">
        <v>250000</v>
      </c>
      <c r="J401" s="75" t="s">
        <v>181</v>
      </c>
      <c r="K401" s="75" t="s">
        <v>35</v>
      </c>
      <c r="L401" s="102" t="str">
        <f>IF(AND('331-CT'!$E$7=TH!H401,OR(J401="331",K401="331")),"x","")</f>
        <v/>
      </c>
      <c r="M401" s="102" t="str">
        <f>IF(AND($B401&gt;='1111'!$N$10,$B401&lt;='1111'!$O$10,OR($J401=$M$7,$K401=$M$7)),"x","")</f>
        <v/>
      </c>
      <c r="N401" s="102" t="str">
        <f>IF(AND($J401=$M$7,$B401&lt;'1111'!$N$10),"x","")</f>
        <v/>
      </c>
      <c r="O401" s="102" t="str">
        <f>IF(AND($K401=$M$7,$B401&lt;'1111'!$N$10),"x","")</f>
        <v/>
      </c>
      <c r="P401" s="102" t="str">
        <f>IF(AND($B401&gt;='1121'!$N$9,$B401&lt;='1121'!$O$9,OR($J401=$P$7,$K401=$P$7)),"x","")</f>
        <v/>
      </c>
      <c r="Q401" s="102" t="str">
        <f>IF(AND($J401=$P$7,$B401&lt;'1121'!$N$9),"x","")</f>
        <v/>
      </c>
      <c r="R401" s="102" t="str">
        <f>IF(AND($K401=$P$7,$B401&lt;'1121'!$N$9),"x","")</f>
        <v>x</v>
      </c>
      <c r="S401" s="102" t="str">
        <f>IF(AND($B401&gt;='1331'!$I$9,$B401&lt;='1331'!$J$9,OR($J401=$S$7,$K401=$S$7)),"x","")</f>
        <v/>
      </c>
      <c r="T401" s="102" t="str">
        <f>IF(AND($J401=$S$7,$B401&lt;'1331'!$I$9),"x","")</f>
        <v/>
      </c>
      <c r="U401" s="102" t="str">
        <f>IF(AND($K401=$S$7,$B401&lt;'1331'!$I$9),"x","")</f>
        <v/>
      </c>
      <c r="V401" s="102" t="str">
        <f>IF(AND('3411-CT'!$E$9=TH!H401,OR(TH!J401=TH!$V$7,K401=TH!$V$7)),"x","")</f>
        <v/>
      </c>
      <c r="W401" s="102" t="str">
        <f>IF(OR(TH!J401=TH!$W$7,K401=TH!$W$7),"x","")</f>
        <v/>
      </c>
      <c r="X401" s="102" t="str">
        <f t="shared" si="21"/>
        <v>3</v>
      </c>
    </row>
    <row r="402" spans="1:24">
      <c r="A402" s="182" t="str">
        <f>IF(B402&lt;&gt;"",IF(AND(B402&gt;=_TM1,B402&lt;=_TM2,OR(TH!J402="1111",TH!K402="1111")),TH!D402,""),"")</f>
        <v/>
      </c>
      <c r="B402" s="72">
        <f t="shared" si="24"/>
        <v>8</v>
      </c>
      <c r="C402" s="73">
        <v>42241</v>
      </c>
      <c r="D402" s="73" t="s">
        <v>8</v>
      </c>
      <c r="E402" s="73">
        <f t="shared" si="23"/>
        <v>42241</v>
      </c>
      <c r="F402" s="76" t="s">
        <v>23</v>
      </c>
      <c r="G402" s="189"/>
      <c r="H402" s="90"/>
      <c r="I402" s="74">
        <v>25000</v>
      </c>
      <c r="J402" s="75" t="s">
        <v>10</v>
      </c>
      <c r="K402" s="75" t="s">
        <v>35</v>
      </c>
      <c r="L402" s="102" t="str">
        <f>IF(AND('331-CT'!$E$7=TH!H402,OR(J402="331",K402="331")),"x","")</f>
        <v/>
      </c>
      <c r="M402" s="102" t="str">
        <f>IF(AND($B402&gt;='1111'!$N$10,$B402&lt;='1111'!$O$10,OR($J402=$M$7,$K402=$M$7)),"x","")</f>
        <v/>
      </c>
      <c r="N402" s="102" t="str">
        <f>IF(AND($J402=$M$7,$B402&lt;'1111'!$N$10),"x","")</f>
        <v/>
      </c>
      <c r="O402" s="102" t="str">
        <f>IF(AND($K402=$M$7,$B402&lt;'1111'!$N$10),"x","")</f>
        <v/>
      </c>
      <c r="P402" s="102" t="str">
        <f>IF(AND($B402&gt;='1121'!$N$9,$B402&lt;='1121'!$O$9,OR($J402=$P$7,$K402=$P$7)),"x","")</f>
        <v/>
      </c>
      <c r="Q402" s="102" t="str">
        <f>IF(AND($J402=$P$7,$B402&lt;'1121'!$N$9),"x","")</f>
        <v/>
      </c>
      <c r="R402" s="102" t="str">
        <f>IF(AND($K402=$P$7,$B402&lt;'1121'!$N$9),"x","")</f>
        <v>x</v>
      </c>
      <c r="S402" s="102" t="str">
        <f>IF(AND($B402&gt;='1331'!$I$9,$B402&lt;='1331'!$J$9,OR($J402=$S$7,$K402=$S$7)),"x","")</f>
        <v/>
      </c>
      <c r="T402" s="102" t="str">
        <f>IF(AND($J402=$S$7,$B402&lt;'1331'!$I$9),"x","")</f>
        <v>x</v>
      </c>
      <c r="U402" s="102" t="str">
        <f>IF(AND($K402=$S$7,$B402&lt;'1331'!$I$9),"x","")</f>
        <v/>
      </c>
      <c r="V402" s="102" t="str">
        <f>IF(AND('3411-CT'!$E$9=TH!H402,OR(TH!J402=TH!$V$7,K402=TH!$V$7)),"x","")</f>
        <v/>
      </c>
      <c r="W402" s="102" t="str">
        <f>IF(OR(TH!J402=TH!$W$7,K402=TH!$W$7),"x","")</f>
        <v/>
      </c>
      <c r="X402" s="102" t="str">
        <f t="shared" ref="X402:X465" si="25">IF(AND(1&lt;=$B402,$B402&lt;=3),"1",IF(AND(4&lt;=$B402,$B402&lt;=6),"2",IF(AND(7&lt;=$B402,$B402&lt;=9),"3",IF(AND(10&lt;=$B402,$B402&lt;=12),"4",""))))</f>
        <v>3</v>
      </c>
    </row>
    <row r="403" spans="1:24" s="187" customFormat="1" ht="15" customHeight="1">
      <c r="A403" s="182" t="str">
        <f>IF(B403&lt;&gt;"",IF(AND(B403&gt;=_TM1,B403&lt;=_TM2,OR(TH!J403="1111",TH!K403="1111")),TH!D403,""),"")</f>
        <v/>
      </c>
      <c r="B403" s="183">
        <f t="shared" si="24"/>
        <v>8</v>
      </c>
      <c r="C403" s="184">
        <v>42244</v>
      </c>
      <c r="D403" s="73" t="s">
        <v>50</v>
      </c>
      <c r="E403" s="184">
        <f t="shared" si="23"/>
        <v>42244</v>
      </c>
      <c r="F403" s="117" t="s">
        <v>367</v>
      </c>
      <c r="G403" s="189" t="s">
        <v>366</v>
      </c>
      <c r="H403" s="93" t="s">
        <v>85</v>
      </c>
      <c r="I403" s="185">
        <v>2000000000</v>
      </c>
      <c r="J403" s="186" t="s">
        <v>560</v>
      </c>
      <c r="K403" s="186" t="s">
        <v>9</v>
      </c>
      <c r="L403" s="102" t="str">
        <f>IF(AND('331-CT'!$E$7=TH!H403,OR(J403="331",K403="331")),"x","")</f>
        <v/>
      </c>
      <c r="M403" s="102" t="str">
        <f>IF(AND($B403&gt;='1111'!$N$10,$B403&lt;='1111'!$O$10,OR($J403=$M$7,$K403=$M$7)),"x","")</f>
        <v/>
      </c>
      <c r="N403" s="102" t="str">
        <f>IF(AND($J403=$M$7,$B403&lt;'1111'!$N$10),"x","")</f>
        <v/>
      </c>
      <c r="O403" s="102" t="str">
        <f>IF(AND($K403=$M$7,$B403&lt;'1111'!$N$10),"x","")</f>
        <v/>
      </c>
      <c r="P403" s="102" t="str">
        <f>IF(AND($B403&gt;='1121'!$N$9,$B403&lt;='1121'!$O$9,OR($J403=$P$7,$K403=$P$7)),"x","")</f>
        <v/>
      </c>
      <c r="Q403" s="102" t="str">
        <f>IF(AND($J403=$P$7,$B403&lt;'1121'!$N$9),"x","")</f>
        <v/>
      </c>
      <c r="R403" s="102" t="str">
        <f>IF(AND($K403=$P$7,$B403&lt;'1121'!$N$9),"x","")</f>
        <v/>
      </c>
      <c r="S403" s="102" t="str">
        <f>IF(AND($B403&gt;='1331'!$I$9,$B403&lt;='1331'!$J$9,OR($J403=$S$7,$K403=$S$7)),"x","")</f>
        <v/>
      </c>
      <c r="T403" s="102" t="str">
        <f>IF(AND($J403=$S$7,$B403&lt;'1331'!$I$9),"x","")</f>
        <v/>
      </c>
      <c r="U403" s="102" t="str">
        <f>IF(AND($K403=$S$7,$B403&lt;'1331'!$I$9),"x","")</f>
        <v/>
      </c>
      <c r="V403" s="102" t="str">
        <f>IF(AND('3411-CT'!$E$9=TH!H403,OR(TH!J403=TH!$V$7,K403=TH!$V$7)),"x","")</f>
        <v/>
      </c>
      <c r="W403" s="102" t="str">
        <f>IF(OR(TH!J403=TH!$W$7,K403=TH!$W$7),"x","")</f>
        <v/>
      </c>
      <c r="X403" s="102" t="str">
        <f t="shared" si="25"/>
        <v>3</v>
      </c>
    </row>
    <row r="404" spans="1:24" s="187" customFormat="1" ht="15" customHeight="1">
      <c r="A404" s="182" t="str">
        <f>IF(B404&lt;&gt;"",IF(AND(B404&gt;=_TM1,B404&lt;=_TM2,OR(TH!J404="1111",TH!K404="1111")),TH!D404,""),"")</f>
        <v/>
      </c>
      <c r="B404" s="183">
        <f t="shared" si="24"/>
        <v>8</v>
      </c>
      <c r="C404" s="184">
        <v>42244</v>
      </c>
      <c r="D404" s="73" t="s">
        <v>50</v>
      </c>
      <c r="E404" s="184">
        <f t="shared" si="23"/>
        <v>42244</v>
      </c>
      <c r="F404" s="117" t="s">
        <v>368</v>
      </c>
      <c r="G404" s="189" t="s">
        <v>366</v>
      </c>
      <c r="H404" s="93" t="s">
        <v>85</v>
      </c>
      <c r="I404" s="185">
        <v>200000000</v>
      </c>
      <c r="J404" s="186" t="s">
        <v>10</v>
      </c>
      <c r="K404" s="186" t="s">
        <v>9</v>
      </c>
      <c r="L404" s="102" t="str">
        <f>IF(AND('331-CT'!$E$7=TH!H404,OR(J404="331",K404="331")),"x","")</f>
        <v/>
      </c>
      <c r="M404" s="102" t="str">
        <f>IF(AND($B404&gt;='1111'!$N$10,$B404&lt;='1111'!$O$10,OR($J404=$M$7,$K404=$M$7)),"x","")</f>
        <v/>
      </c>
      <c r="N404" s="102" t="str">
        <f>IF(AND($J404=$M$7,$B404&lt;'1111'!$N$10),"x","")</f>
        <v/>
      </c>
      <c r="O404" s="102" t="str">
        <f>IF(AND($K404=$M$7,$B404&lt;'1111'!$N$10),"x","")</f>
        <v/>
      </c>
      <c r="P404" s="102" t="str">
        <f>IF(AND($B404&gt;='1121'!$N$9,$B404&lt;='1121'!$O$9,OR($J404=$P$7,$K404=$P$7)),"x","")</f>
        <v/>
      </c>
      <c r="Q404" s="102" t="str">
        <f>IF(AND($J404=$P$7,$B404&lt;'1121'!$N$9),"x","")</f>
        <v/>
      </c>
      <c r="R404" s="102" t="str">
        <f>IF(AND($K404=$P$7,$B404&lt;'1121'!$N$9),"x","")</f>
        <v/>
      </c>
      <c r="S404" s="102" t="str">
        <f>IF(AND($B404&gt;='1331'!$I$9,$B404&lt;='1331'!$J$9,OR($J404=$S$7,$K404=$S$7)),"x","")</f>
        <v/>
      </c>
      <c r="T404" s="102" t="str">
        <f>IF(AND($J404=$S$7,$B404&lt;'1331'!$I$9),"x","")</f>
        <v>x</v>
      </c>
      <c r="U404" s="102" t="str">
        <f>IF(AND($K404=$S$7,$B404&lt;'1331'!$I$9),"x","")</f>
        <v/>
      </c>
      <c r="V404" s="102" t="str">
        <f>IF(AND('3411-CT'!$E$9=TH!H404,OR(TH!J404=TH!$V$7,K404=TH!$V$7)),"x","")</f>
        <v/>
      </c>
      <c r="W404" s="102" t="str">
        <f>IF(OR(TH!J404=TH!$W$7,K404=TH!$W$7),"x","")</f>
        <v/>
      </c>
      <c r="X404" s="102" t="str">
        <f t="shared" si="25"/>
        <v>3</v>
      </c>
    </row>
    <row r="405" spans="1:24" s="201" customFormat="1" ht="15" customHeight="1">
      <c r="A405" s="182" t="str">
        <f>IF(B405&lt;&gt;"",IF(AND(B405&gt;=_TM1,B405&lt;=_TM2,OR(TH!J405="1111",TH!K405="1111")),TH!D405,""),"")</f>
        <v/>
      </c>
      <c r="B405" s="196">
        <f t="shared" si="24"/>
        <v>9</v>
      </c>
      <c r="C405" s="197">
        <v>42248</v>
      </c>
      <c r="D405" s="98" t="s">
        <v>711</v>
      </c>
      <c r="E405" s="197">
        <f t="shared" si="23"/>
        <v>42248</v>
      </c>
      <c r="F405" s="198" t="s">
        <v>463</v>
      </c>
      <c r="G405" s="190"/>
      <c r="H405" s="100" t="s">
        <v>325</v>
      </c>
      <c r="I405" s="199">
        <v>2000000000</v>
      </c>
      <c r="J405" s="200" t="s">
        <v>142</v>
      </c>
      <c r="K405" s="200" t="s">
        <v>24</v>
      </c>
      <c r="L405" s="102" t="str">
        <f>IF(AND('331-CT'!$E$7=TH!H405,OR(J405="331",K405="331")),"x","")</f>
        <v/>
      </c>
      <c r="M405" s="102" t="str">
        <f>IF(AND($B405&gt;='1111'!$N$10,$B405&lt;='1111'!$O$10,OR($J405=$M$7,$K405=$M$7)),"x","")</f>
        <v/>
      </c>
      <c r="N405" s="102" t="str">
        <f>IF(AND($J405=$M$7,$B405&lt;'1111'!$N$10),"x","")</f>
        <v>x</v>
      </c>
      <c r="O405" s="102" t="str">
        <f>IF(AND($K405=$M$7,$B405&lt;'1111'!$N$10),"x","")</f>
        <v/>
      </c>
      <c r="P405" s="102" t="str">
        <f>IF(AND($B405&gt;='1121'!$N$9,$B405&lt;='1121'!$O$9,OR($J405=$P$7,$K405=$P$7)),"x","")</f>
        <v/>
      </c>
      <c r="Q405" s="102" t="str">
        <f>IF(AND($J405=$P$7,$B405&lt;'1121'!$N$9),"x","")</f>
        <v/>
      </c>
      <c r="R405" s="102" t="str">
        <f>IF(AND($K405=$P$7,$B405&lt;'1121'!$N$9),"x","")</f>
        <v/>
      </c>
      <c r="S405" s="102" t="str">
        <f>IF(AND($B405&gt;='1331'!$I$9,$B405&lt;='1331'!$J$9,OR($J405=$S$7,$K405=$S$7)),"x","")</f>
        <v/>
      </c>
      <c r="T405" s="102" t="str">
        <f>IF(AND($J405=$S$7,$B405&lt;'1331'!$I$9),"x","")</f>
        <v/>
      </c>
      <c r="U405" s="102" t="str">
        <f>IF(AND($K405=$S$7,$B405&lt;'1331'!$I$9),"x","")</f>
        <v/>
      </c>
      <c r="V405" s="102" t="str">
        <f>IF(AND('3411-CT'!$E$9=TH!H405,OR(TH!J405=TH!$V$7,K405=TH!$V$7)),"x","")</f>
        <v/>
      </c>
      <c r="W405" s="102" t="str">
        <f>IF(OR(TH!J405=TH!$W$7,K405=TH!$W$7),"x","")</f>
        <v/>
      </c>
      <c r="X405" s="102" t="str">
        <f t="shared" si="25"/>
        <v>3</v>
      </c>
    </row>
    <row r="406" spans="1:24">
      <c r="A406" s="182" t="str">
        <f>IF(B406&lt;&gt;"",IF(AND(B406&gt;=_TM1,B406&lt;=_TM2,OR(TH!J406="1111",TH!K406="1111")),TH!D406,""),"")</f>
        <v/>
      </c>
      <c r="B406" s="72">
        <f t="shared" si="24"/>
        <v>9</v>
      </c>
      <c r="C406" s="73">
        <v>42248</v>
      </c>
      <c r="D406" s="73" t="s">
        <v>50</v>
      </c>
      <c r="E406" s="73">
        <f t="shared" si="23"/>
        <v>42248</v>
      </c>
      <c r="F406" s="76" t="s">
        <v>370</v>
      </c>
      <c r="G406" s="105" t="s">
        <v>369</v>
      </c>
      <c r="H406" s="9" t="s">
        <v>239</v>
      </c>
      <c r="I406" s="74">
        <v>362727273</v>
      </c>
      <c r="J406" s="186" t="s">
        <v>560</v>
      </c>
      <c r="K406" s="75" t="s">
        <v>9</v>
      </c>
      <c r="L406" s="102" t="str">
        <f>IF(AND('331-CT'!$E$7=TH!H406,OR(J406="331",K406="331")),"x","")</f>
        <v/>
      </c>
      <c r="M406" s="102" t="str">
        <f>IF(AND($B406&gt;='1111'!$N$10,$B406&lt;='1111'!$O$10,OR($J406=$M$7,$K406=$M$7)),"x","")</f>
        <v/>
      </c>
      <c r="N406" s="102" t="str">
        <f>IF(AND($J406=$M$7,$B406&lt;'1111'!$N$10),"x","")</f>
        <v/>
      </c>
      <c r="O406" s="102" t="str">
        <f>IF(AND($K406=$M$7,$B406&lt;'1111'!$N$10),"x","")</f>
        <v/>
      </c>
      <c r="P406" s="102" t="str">
        <f>IF(AND($B406&gt;='1121'!$N$9,$B406&lt;='1121'!$O$9,OR($J406=$P$7,$K406=$P$7)),"x","")</f>
        <v/>
      </c>
      <c r="Q406" s="102" t="str">
        <f>IF(AND($J406=$P$7,$B406&lt;'1121'!$N$9),"x","")</f>
        <v/>
      </c>
      <c r="R406" s="102" t="str">
        <f>IF(AND($K406=$P$7,$B406&lt;'1121'!$N$9),"x","")</f>
        <v/>
      </c>
      <c r="S406" s="102" t="str">
        <f>IF(AND($B406&gt;='1331'!$I$9,$B406&lt;='1331'!$J$9,OR($J406=$S$7,$K406=$S$7)),"x","")</f>
        <v/>
      </c>
      <c r="T406" s="102" t="str">
        <f>IF(AND($J406=$S$7,$B406&lt;'1331'!$I$9),"x","")</f>
        <v/>
      </c>
      <c r="U406" s="102" t="str">
        <f>IF(AND($K406=$S$7,$B406&lt;'1331'!$I$9),"x","")</f>
        <v/>
      </c>
      <c r="V406" s="102" t="str">
        <f>IF(AND('3411-CT'!$E$9=TH!H406,OR(TH!J406=TH!$V$7,K406=TH!$V$7)),"x","")</f>
        <v/>
      </c>
      <c r="W406" s="102" t="str">
        <f>IF(OR(TH!J406=TH!$W$7,K406=TH!$W$7),"x","")</f>
        <v/>
      </c>
      <c r="X406" s="102" t="str">
        <f t="shared" si="25"/>
        <v>3</v>
      </c>
    </row>
    <row r="407" spans="1:24">
      <c r="A407" s="182" t="str">
        <f>IF(B407&lt;&gt;"",IF(AND(B407&gt;=_TM1,B407&lt;=_TM2,OR(TH!J407="1111",TH!K407="1111")),TH!D407,""),"")</f>
        <v/>
      </c>
      <c r="B407" s="72">
        <f t="shared" si="24"/>
        <v>9</v>
      </c>
      <c r="C407" s="73">
        <v>42248</v>
      </c>
      <c r="D407" s="73" t="s">
        <v>50</v>
      </c>
      <c r="E407" s="73">
        <f t="shared" si="23"/>
        <v>42248</v>
      </c>
      <c r="F407" s="76" t="s">
        <v>370</v>
      </c>
      <c r="G407" s="105" t="s">
        <v>369</v>
      </c>
      <c r="H407" s="9" t="s">
        <v>239</v>
      </c>
      <c r="I407" s="74">
        <v>36272727</v>
      </c>
      <c r="J407" s="75" t="s">
        <v>10</v>
      </c>
      <c r="K407" s="75" t="s">
        <v>9</v>
      </c>
      <c r="L407" s="102" t="str">
        <f>IF(AND('331-CT'!$E$7=TH!H407,OR(J407="331",K407="331")),"x","")</f>
        <v/>
      </c>
      <c r="M407" s="102" t="str">
        <f>IF(AND($B407&gt;='1111'!$N$10,$B407&lt;='1111'!$O$10,OR($J407=$M$7,$K407=$M$7)),"x","")</f>
        <v/>
      </c>
      <c r="N407" s="102" t="str">
        <f>IF(AND($J407=$M$7,$B407&lt;'1111'!$N$10),"x","")</f>
        <v/>
      </c>
      <c r="O407" s="102" t="str">
        <f>IF(AND($K407=$M$7,$B407&lt;'1111'!$N$10),"x","")</f>
        <v/>
      </c>
      <c r="P407" s="102" t="str">
        <f>IF(AND($B407&gt;='1121'!$N$9,$B407&lt;='1121'!$O$9,OR($J407=$P$7,$K407=$P$7)),"x","")</f>
        <v/>
      </c>
      <c r="Q407" s="102" t="str">
        <f>IF(AND($J407=$P$7,$B407&lt;'1121'!$N$9),"x","")</f>
        <v/>
      </c>
      <c r="R407" s="102" t="str">
        <f>IF(AND($K407=$P$7,$B407&lt;'1121'!$N$9),"x","")</f>
        <v/>
      </c>
      <c r="S407" s="102" t="str">
        <f>IF(AND($B407&gt;='1331'!$I$9,$B407&lt;='1331'!$J$9,OR($J407=$S$7,$K407=$S$7)),"x","")</f>
        <v/>
      </c>
      <c r="T407" s="102" t="str">
        <f>IF(AND($J407=$S$7,$B407&lt;'1331'!$I$9),"x","")</f>
        <v>x</v>
      </c>
      <c r="U407" s="102" t="str">
        <f>IF(AND($K407=$S$7,$B407&lt;'1331'!$I$9),"x","")</f>
        <v/>
      </c>
      <c r="V407" s="102" t="str">
        <f>IF(AND('3411-CT'!$E$9=TH!H407,OR(TH!J407=TH!$V$7,K407=TH!$V$7)),"x","")</f>
        <v/>
      </c>
      <c r="W407" s="102" t="str">
        <f>IF(OR(TH!J407=TH!$W$7,K407=TH!$W$7),"x","")</f>
        <v/>
      </c>
      <c r="X407" s="102" t="str">
        <f t="shared" si="25"/>
        <v>3</v>
      </c>
    </row>
    <row r="408" spans="1:24" s="123" customFormat="1">
      <c r="A408" s="182" t="str">
        <f>IF(B408&lt;&gt;"",IF(AND(B408&gt;=_TM1,B408&lt;=_TM2,OR(TH!J408="1111",TH!K408="1111")),TH!D408,""),"")</f>
        <v/>
      </c>
      <c r="B408" s="72">
        <f t="shared" si="24"/>
        <v>9</v>
      </c>
      <c r="C408" s="73">
        <v>42251</v>
      </c>
      <c r="D408" s="73" t="s">
        <v>390</v>
      </c>
      <c r="E408" s="73">
        <f t="shared" si="23"/>
        <v>42251</v>
      </c>
      <c r="F408" s="76" t="s">
        <v>461</v>
      </c>
      <c r="G408" s="189"/>
      <c r="H408" s="90" t="s">
        <v>209</v>
      </c>
      <c r="I408" s="74">
        <v>300000000</v>
      </c>
      <c r="J408" s="75" t="s">
        <v>35</v>
      </c>
      <c r="K408" s="75" t="s">
        <v>142</v>
      </c>
      <c r="L408" s="102" t="str">
        <f>IF(AND('331-CT'!$E$7=TH!H408,OR(J408="331",K408="331")),"x","")</f>
        <v/>
      </c>
      <c r="M408" s="102" t="str">
        <f>IF(AND($B408&gt;='1111'!$N$10,$B408&lt;='1111'!$O$10,OR($J408=$M$7,$K408=$M$7)),"x","")</f>
        <v/>
      </c>
      <c r="N408" s="102" t="str">
        <f>IF(AND($J408=$M$7,$B408&lt;'1111'!$N$10),"x","")</f>
        <v/>
      </c>
      <c r="O408" s="102" t="str">
        <f>IF(AND($K408=$M$7,$B408&lt;'1111'!$N$10),"x","")</f>
        <v>x</v>
      </c>
      <c r="P408" s="102" t="str">
        <f>IF(AND($B408&gt;='1121'!$N$9,$B408&lt;='1121'!$O$9,OR($J408=$P$7,$K408=$P$7)),"x","")</f>
        <v/>
      </c>
      <c r="Q408" s="102" t="str">
        <f>IF(AND($J408=$P$7,$B408&lt;'1121'!$N$9),"x","")</f>
        <v>x</v>
      </c>
      <c r="R408" s="102" t="str">
        <f>IF(AND($K408=$P$7,$B408&lt;'1121'!$N$9),"x","")</f>
        <v/>
      </c>
      <c r="S408" s="102" t="str">
        <f>IF(AND($B408&gt;='1331'!$I$9,$B408&lt;='1331'!$J$9,OR($J408=$S$7,$K408=$S$7)),"x","")</f>
        <v/>
      </c>
      <c r="T408" s="102" t="str">
        <f>IF(AND($J408=$S$7,$B408&lt;'1331'!$I$9),"x","")</f>
        <v/>
      </c>
      <c r="U408" s="102" t="str">
        <f>IF(AND($K408=$S$7,$B408&lt;'1331'!$I$9),"x","")</f>
        <v/>
      </c>
      <c r="V408" s="102" t="str">
        <f>IF(AND('3411-CT'!$E$9=TH!H408,OR(TH!J408=TH!$V$7,K408=TH!$V$7)),"x","")</f>
        <v/>
      </c>
      <c r="W408" s="102" t="str">
        <f>IF(OR(TH!J408=TH!$W$7,K408=TH!$W$7),"x","")</f>
        <v/>
      </c>
      <c r="X408" s="102" t="str">
        <f t="shared" si="25"/>
        <v>3</v>
      </c>
    </row>
    <row r="409" spans="1:24" s="123" customFormat="1">
      <c r="A409" s="182" t="str">
        <f>IF(B409&lt;&gt;"",IF(AND(B409&gt;=_TM1,B409&lt;=_TM2,OR(TH!J409="1111",TH!K409="1111")),TH!D409,""),"")</f>
        <v/>
      </c>
      <c r="B409" s="72">
        <f t="shared" si="24"/>
        <v>9</v>
      </c>
      <c r="C409" s="73">
        <v>42251</v>
      </c>
      <c r="D409" s="73" t="s">
        <v>8</v>
      </c>
      <c r="E409" s="73">
        <f t="shared" si="23"/>
        <v>42251</v>
      </c>
      <c r="F409" s="76" t="s">
        <v>238</v>
      </c>
      <c r="G409" s="189"/>
      <c r="H409" s="9" t="s">
        <v>239</v>
      </c>
      <c r="I409" s="74">
        <v>228000000</v>
      </c>
      <c r="J409" s="75" t="s">
        <v>9</v>
      </c>
      <c r="K409" s="75" t="s">
        <v>35</v>
      </c>
      <c r="L409" s="102" t="str">
        <f>IF(AND('331-CT'!$E$7=TH!H409,OR(J409="331",K409="331")),"x","")</f>
        <v/>
      </c>
      <c r="M409" s="102" t="str">
        <f>IF(AND($B409&gt;='1111'!$N$10,$B409&lt;='1111'!$O$10,OR($J409=$M$7,$K409=$M$7)),"x","")</f>
        <v/>
      </c>
      <c r="N409" s="102" t="str">
        <f>IF(AND($J409=$M$7,$B409&lt;'1111'!$N$10),"x","")</f>
        <v/>
      </c>
      <c r="O409" s="102" t="str">
        <f>IF(AND($K409=$M$7,$B409&lt;'1111'!$N$10),"x","")</f>
        <v/>
      </c>
      <c r="P409" s="102" t="str">
        <f>IF(AND($B409&gt;='1121'!$N$9,$B409&lt;='1121'!$O$9,OR($J409=$P$7,$K409=$P$7)),"x","")</f>
        <v/>
      </c>
      <c r="Q409" s="102" t="str">
        <f>IF(AND($J409=$P$7,$B409&lt;'1121'!$N$9),"x","")</f>
        <v/>
      </c>
      <c r="R409" s="102" t="str">
        <f>IF(AND($K409=$P$7,$B409&lt;'1121'!$N$9),"x","")</f>
        <v>x</v>
      </c>
      <c r="S409" s="102" t="str">
        <f>IF(AND($B409&gt;='1331'!$I$9,$B409&lt;='1331'!$J$9,OR($J409=$S$7,$K409=$S$7)),"x","")</f>
        <v/>
      </c>
      <c r="T409" s="102" t="str">
        <f>IF(AND($J409=$S$7,$B409&lt;'1331'!$I$9),"x","")</f>
        <v/>
      </c>
      <c r="U409" s="102" t="str">
        <f>IF(AND($K409=$S$7,$B409&lt;'1331'!$I$9),"x","")</f>
        <v/>
      </c>
      <c r="V409" s="102" t="str">
        <f>IF(AND('3411-CT'!$E$9=TH!H409,OR(TH!J409=TH!$V$7,K409=TH!$V$7)),"x","")</f>
        <v/>
      </c>
      <c r="W409" s="102" t="str">
        <f>IF(OR(TH!J409=TH!$W$7,K409=TH!$W$7),"x","")</f>
        <v/>
      </c>
      <c r="X409" s="102" t="str">
        <f t="shared" si="25"/>
        <v>3</v>
      </c>
    </row>
    <row r="410" spans="1:24">
      <c r="A410" s="182" t="str">
        <f>IF(B410&lt;&gt;"",IF(AND(B410&gt;=_TM1,B410&lt;=_TM2,OR(TH!J410="1111",TH!K410="1111")),TH!D410,""),"")</f>
        <v/>
      </c>
      <c r="B410" s="72">
        <f t="shared" si="24"/>
        <v>9</v>
      </c>
      <c r="C410" s="73">
        <v>42251</v>
      </c>
      <c r="D410" s="73" t="s">
        <v>8</v>
      </c>
      <c r="E410" s="73">
        <f t="shared" si="23"/>
        <v>42251</v>
      </c>
      <c r="F410" s="76" t="s">
        <v>22</v>
      </c>
      <c r="G410" s="189"/>
      <c r="H410" s="90"/>
      <c r="I410" s="74">
        <v>114000</v>
      </c>
      <c r="J410" s="75" t="s">
        <v>181</v>
      </c>
      <c r="K410" s="75" t="s">
        <v>35</v>
      </c>
      <c r="L410" s="102" t="str">
        <f>IF(AND('331-CT'!$E$7=TH!H410,OR(J410="331",K410="331")),"x","")</f>
        <v/>
      </c>
      <c r="M410" s="102" t="str">
        <f>IF(AND($B410&gt;='1111'!$N$10,$B410&lt;='1111'!$O$10,OR($J410=$M$7,$K410=$M$7)),"x","")</f>
        <v/>
      </c>
      <c r="N410" s="102" t="str">
        <f>IF(AND($J410=$M$7,$B410&lt;'1111'!$N$10),"x","")</f>
        <v/>
      </c>
      <c r="O410" s="102" t="str">
        <f>IF(AND($K410=$M$7,$B410&lt;'1111'!$N$10),"x","")</f>
        <v/>
      </c>
      <c r="P410" s="102" t="str">
        <f>IF(AND($B410&gt;='1121'!$N$9,$B410&lt;='1121'!$O$9,OR($J410=$P$7,$K410=$P$7)),"x","")</f>
        <v/>
      </c>
      <c r="Q410" s="102" t="str">
        <f>IF(AND($J410=$P$7,$B410&lt;'1121'!$N$9),"x","")</f>
        <v/>
      </c>
      <c r="R410" s="102" t="str">
        <f>IF(AND($K410=$P$7,$B410&lt;'1121'!$N$9),"x","")</f>
        <v>x</v>
      </c>
      <c r="S410" s="102" t="str">
        <f>IF(AND($B410&gt;='1331'!$I$9,$B410&lt;='1331'!$J$9,OR($J410=$S$7,$K410=$S$7)),"x","")</f>
        <v/>
      </c>
      <c r="T410" s="102" t="str">
        <f>IF(AND($J410=$S$7,$B410&lt;'1331'!$I$9),"x","")</f>
        <v/>
      </c>
      <c r="U410" s="102" t="str">
        <f>IF(AND($K410=$S$7,$B410&lt;'1331'!$I$9),"x","")</f>
        <v/>
      </c>
      <c r="V410" s="102" t="str">
        <f>IF(AND('3411-CT'!$E$9=TH!H410,OR(TH!J410=TH!$V$7,K410=TH!$V$7)),"x","")</f>
        <v/>
      </c>
      <c r="W410" s="102" t="str">
        <f>IF(OR(TH!J410=TH!$W$7,K410=TH!$W$7),"x","")</f>
        <v/>
      </c>
      <c r="X410" s="102" t="str">
        <f t="shared" si="25"/>
        <v>3</v>
      </c>
    </row>
    <row r="411" spans="1:24">
      <c r="A411" s="182" t="str">
        <f>IF(B411&lt;&gt;"",IF(AND(B411&gt;=_TM1,B411&lt;=_TM2,OR(TH!J411="1111",TH!K411="1111")),TH!D411,""),"")</f>
        <v/>
      </c>
      <c r="B411" s="72">
        <f t="shared" si="24"/>
        <v>9</v>
      </c>
      <c r="C411" s="73">
        <v>42251</v>
      </c>
      <c r="D411" s="73" t="s">
        <v>8</v>
      </c>
      <c r="E411" s="73">
        <f t="shared" si="23"/>
        <v>42251</v>
      </c>
      <c r="F411" s="76" t="s">
        <v>23</v>
      </c>
      <c r="G411" s="189"/>
      <c r="H411" s="90"/>
      <c r="I411" s="74">
        <v>11400</v>
      </c>
      <c r="J411" s="75" t="s">
        <v>10</v>
      </c>
      <c r="K411" s="75" t="s">
        <v>35</v>
      </c>
      <c r="L411" s="102" t="str">
        <f>IF(AND('331-CT'!$E$7=TH!H411,OR(J411="331",K411="331")),"x","")</f>
        <v/>
      </c>
      <c r="M411" s="102" t="str">
        <f>IF(AND($B411&gt;='1111'!$N$10,$B411&lt;='1111'!$O$10,OR($J411=$M$7,$K411=$M$7)),"x","")</f>
        <v/>
      </c>
      <c r="N411" s="102" t="str">
        <f>IF(AND($J411=$M$7,$B411&lt;'1111'!$N$10),"x","")</f>
        <v/>
      </c>
      <c r="O411" s="102" t="str">
        <f>IF(AND($K411=$M$7,$B411&lt;'1111'!$N$10),"x","")</f>
        <v/>
      </c>
      <c r="P411" s="102" t="str">
        <f>IF(AND($B411&gt;='1121'!$N$9,$B411&lt;='1121'!$O$9,OR($J411=$P$7,$K411=$P$7)),"x","")</f>
        <v/>
      </c>
      <c r="Q411" s="102" t="str">
        <f>IF(AND($J411=$P$7,$B411&lt;'1121'!$N$9),"x","")</f>
        <v/>
      </c>
      <c r="R411" s="102" t="str">
        <f>IF(AND($K411=$P$7,$B411&lt;'1121'!$N$9),"x","")</f>
        <v>x</v>
      </c>
      <c r="S411" s="102" t="str">
        <f>IF(AND($B411&gt;='1331'!$I$9,$B411&lt;='1331'!$J$9,OR($J411=$S$7,$K411=$S$7)),"x","")</f>
        <v/>
      </c>
      <c r="T411" s="102" t="str">
        <f>IF(AND($J411=$S$7,$B411&lt;'1331'!$I$9),"x","")</f>
        <v>x</v>
      </c>
      <c r="U411" s="102" t="str">
        <f>IF(AND($K411=$S$7,$B411&lt;'1331'!$I$9),"x","")</f>
        <v/>
      </c>
      <c r="V411" s="102" t="str">
        <f>IF(AND('3411-CT'!$E$9=TH!H411,OR(TH!J411=TH!$V$7,K411=TH!$V$7)),"x","")</f>
        <v/>
      </c>
      <c r="W411" s="102" t="str">
        <f>IF(OR(TH!J411=TH!$W$7,K411=TH!$W$7),"x","")</f>
        <v/>
      </c>
      <c r="X411" s="102" t="str">
        <f t="shared" si="25"/>
        <v>3</v>
      </c>
    </row>
    <row r="412" spans="1:24">
      <c r="A412" s="182" t="str">
        <f>IF(B412&lt;&gt;"",IF(AND(B412&gt;=_TM1,B412&lt;=_TM2,OR(TH!J412="1111",TH!K412="1111")),TH!D412,""),"")</f>
        <v/>
      </c>
      <c r="B412" s="72">
        <f t="shared" si="24"/>
        <v>9</v>
      </c>
      <c r="C412" s="73">
        <v>42251</v>
      </c>
      <c r="D412" s="73" t="s">
        <v>8</v>
      </c>
      <c r="E412" s="73">
        <f t="shared" si="23"/>
        <v>42251</v>
      </c>
      <c r="F412" s="76" t="s">
        <v>238</v>
      </c>
      <c r="G412" s="189"/>
      <c r="H412" s="90" t="s">
        <v>129</v>
      </c>
      <c r="I412" s="74">
        <v>150000000</v>
      </c>
      <c r="J412" s="75" t="s">
        <v>9</v>
      </c>
      <c r="K412" s="75" t="s">
        <v>35</v>
      </c>
      <c r="L412" s="102" t="str">
        <f>IF(AND('331-CT'!$E$7=TH!H412,OR(J412="331",K412="331")),"x","")</f>
        <v/>
      </c>
      <c r="M412" s="102" t="str">
        <f>IF(AND($B412&gt;='1111'!$N$10,$B412&lt;='1111'!$O$10,OR($J412=$M$7,$K412=$M$7)),"x","")</f>
        <v/>
      </c>
      <c r="N412" s="102" t="str">
        <f>IF(AND($J412=$M$7,$B412&lt;'1111'!$N$10),"x","")</f>
        <v/>
      </c>
      <c r="O412" s="102" t="str">
        <f>IF(AND($K412=$M$7,$B412&lt;'1111'!$N$10),"x","")</f>
        <v/>
      </c>
      <c r="P412" s="102" t="str">
        <f>IF(AND($B412&gt;='1121'!$N$9,$B412&lt;='1121'!$O$9,OR($J412=$P$7,$K412=$P$7)),"x","")</f>
        <v/>
      </c>
      <c r="Q412" s="102" t="str">
        <f>IF(AND($J412=$P$7,$B412&lt;'1121'!$N$9),"x","")</f>
        <v/>
      </c>
      <c r="R412" s="102" t="str">
        <f>IF(AND($K412=$P$7,$B412&lt;'1121'!$N$9),"x","")</f>
        <v>x</v>
      </c>
      <c r="S412" s="102" t="str">
        <f>IF(AND($B412&gt;='1331'!$I$9,$B412&lt;='1331'!$J$9,OR($J412=$S$7,$K412=$S$7)),"x","")</f>
        <v/>
      </c>
      <c r="T412" s="102" t="str">
        <f>IF(AND($J412=$S$7,$B412&lt;'1331'!$I$9),"x","")</f>
        <v/>
      </c>
      <c r="U412" s="102" t="str">
        <f>IF(AND($K412=$S$7,$B412&lt;'1331'!$I$9),"x","")</f>
        <v/>
      </c>
      <c r="V412" s="102" t="str">
        <f>IF(AND('3411-CT'!$E$9=TH!H412,OR(TH!J412=TH!$V$7,K412=TH!$V$7)),"x","")</f>
        <v/>
      </c>
      <c r="W412" s="102" t="str">
        <f>IF(OR(TH!J412=TH!$W$7,K412=TH!$W$7),"x","")</f>
        <v/>
      </c>
      <c r="X412" s="102" t="str">
        <f t="shared" si="25"/>
        <v>3</v>
      </c>
    </row>
    <row r="413" spans="1:24">
      <c r="A413" s="182" t="str">
        <f>IF(B413&lt;&gt;"",IF(AND(B413&gt;=_TM1,B413&lt;=_TM2,OR(TH!J413="1111",TH!K413="1111")),TH!D413,""),"")</f>
        <v/>
      </c>
      <c r="B413" s="72">
        <f t="shared" si="24"/>
        <v>9</v>
      </c>
      <c r="C413" s="73">
        <v>42251</v>
      </c>
      <c r="D413" s="73" t="s">
        <v>8</v>
      </c>
      <c r="E413" s="73">
        <f t="shared" si="23"/>
        <v>42251</v>
      </c>
      <c r="F413" s="76" t="s">
        <v>22</v>
      </c>
      <c r="G413" s="189"/>
      <c r="H413" s="90"/>
      <c r="I413" s="74">
        <v>95000</v>
      </c>
      <c r="J413" s="75" t="s">
        <v>181</v>
      </c>
      <c r="K413" s="75" t="s">
        <v>35</v>
      </c>
      <c r="L413" s="102" t="str">
        <f>IF(AND('331-CT'!$E$7=TH!H413,OR(J413="331",K413="331")),"x","")</f>
        <v/>
      </c>
      <c r="M413" s="102" t="str">
        <f>IF(AND($B413&gt;='1111'!$N$10,$B413&lt;='1111'!$O$10,OR($J413=$M$7,$K413=$M$7)),"x","")</f>
        <v/>
      </c>
      <c r="N413" s="102" t="str">
        <f>IF(AND($J413=$M$7,$B413&lt;'1111'!$N$10),"x","")</f>
        <v/>
      </c>
      <c r="O413" s="102" t="str">
        <f>IF(AND($K413=$M$7,$B413&lt;'1111'!$N$10),"x","")</f>
        <v/>
      </c>
      <c r="P413" s="102" t="str">
        <f>IF(AND($B413&gt;='1121'!$N$9,$B413&lt;='1121'!$O$9,OR($J413=$P$7,$K413=$P$7)),"x","")</f>
        <v/>
      </c>
      <c r="Q413" s="102" t="str">
        <f>IF(AND($J413=$P$7,$B413&lt;'1121'!$N$9),"x","")</f>
        <v/>
      </c>
      <c r="R413" s="102" t="str">
        <f>IF(AND($K413=$P$7,$B413&lt;'1121'!$N$9),"x","")</f>
        <v>x</v>
      </c>
      <c r="S413" s="102" t="str">
        <f>IF(AND($B413&gt;='1331'!$I$9,$B413&lt;='1331'!$J$9,OR($J413=$S$7,$K413=$S$7)),"x","")</f>
        <v/>
      </c>
      <c r="T413" s="102" t="str">
        <f>IF(AND($J413=$S$7,$B413&lt;'1331'!$I$9),"x","")</f>
        <v/>
      </c>
      <c r="U413" s="102" t="str">
        <f>IF(AND($K413=$S$7,$B413&lt;'1331'!$I$9),"x","")</f>
        <v/>
      </c>
      <c r="V413" s="102" t="str">
        <f>IF(AND('3411-CT'!$E$9=TH!H413,OR(TH!J413=TH!$V$7,K413=TH!$V$7)),"x","")</f>
        <v/>
      </c>
      <c r="W413" s="102" t="str">
        <f>IF(OR(TH!J413=TH!$W$7,K413=TH!$W$7),"x","")</f>
        <v/>
      </c>
      <c r="X413" s="102" t="str">
        <f t="shared" si="25"/>
        <v>3</v>
      </c>
    </row>
    <row r="414" spans="1:24">
      <c r="A414" s="182" t="str">
        <f>IF(B414&lt;&gt;"",IF(AND(B414&gt;=_TM1,B414&lt;=_TM2,OR(TH!J414="1111",TH!K414="1111")),TH!D414,""),"")</f>
        <v/>
      </c>
      <c r="B414" s="72">
        <f t="shared" si="24"/>
        <v>9</v>
      </c>
      <c r="C414" s="73">
        <v>42251</v>
      </c>
      <c r="D414" s="73" t="s">
        <v>8</v>
      </c>
      <c r="E414" s="73">
        <f t="shared" si="23"/>
        <v>42251</v>
      </c>
      <c r="F414" s="76" t="s">
        <v>23</v>
      </c>
      <c r="G414" s="189"/>
      <c r="H414" s="90"/>
      <c r="I414" s="74">
        <v>9500</v>
      </c>
      <c r="J414" s="75" t="s">
        <v>10</v>
      </c>
      <c r="K414" s="75" t="s">
        <v>35</v>
      </c>
      <c r="L414" s="102" t="str">
        <f>IF(AND('331-CT'!$E$7=TH!H414,OR(J414="331",K414="331")),"x","")</f>
        <v/>
      </c>
      <c r="M414" s="102" t="str">
        <f>IF(AND($B414&gt;='1111'!$N$10,$B414&lt;='1111'!$O$10,OR($J414=$M$7,$K414=$M$7)),"x","")</f>
        <v/>
      </c>
      <c r="N414" s="102" t="str">
        <f>IF(AND($J414=$M$7,$B414&lt;'1111'!$N$10),"x","")</f>
        <v/>
      </c>
      <c r="O414" s="102" t="str">
        <f>IF(AND($K414=$M$7,$B414&lt;'1111'!$N$10),"x","")</f>
        <v/>
      </c>
      <c r="P414" s="102" t="str">
        <f>IF(AND($B414&gt;='1121'!$N$9,$B414&lt;='1121'!$O$9,OR($J414=$P$7,$K414=$P$7)),"x","")</f>
        <v/>
      </c>
      <c r="Q414" s="102" t="str">
        <f>IF(AND($J414=$P$7,$B414&lt;'1121'!$N$9),"x","")</f>
        <v/>
      </c>
      <c r="R414" s="102" t="str">
        <f>IF(AND($K414=$P$7,$B414&lt;'1121'!$N$9),"x","")</f>
        <v>x</v>
      </c>
      <c r="S414" s="102" t="str">
        <f>IF(AND($B414&gt;='1331'!$I$9,$B414&lt;='1331'!$J$9,OR($J414=$S$7,$K414=$S$7)),"x","")</f>
        <v/>
      </c>
      <c r="T414" s="102" t="str">
        <f>IF(AND($J414=$S$7,$B414&lt;'1331'!$I$9),"x","")</f>
        <v>x</v>
      </c>
      <c r="U414" s="102" t="str">
        <f>IF(AND($K414=$S$7,$B414&lt;'1331'!$I$9),"x","")</f>
        <v/>
      </c>
      <c r="V414" s="102" t="str">
        <f>IF(AND('3411-CT'!$E$9=TH!H414,OR(TH!J414=TH!$V$7,K414=TH!$V$7)),"x","")</f>
        <v/>
      </c>
      <c r="W414" s="102" t="str">
        <f>IF(OR(TH!J414=TH!$W$7,K414=TH!$W$7),"x","")</f>
        <v/>
      </c>
      <c r="X414" s="102" t="str">
        <f t="shared" si="25"/>
        <v>3</v>
      </c>
    </row>
    <row r="415" spans="1:24">
      <c r="A415" s="182" t="str">
        <f>IF(B415&lt;&gt;"",IF(AND(B415&gt;=_TM1,B415&lt;=_TM2,OR(TH!J415="1111",TH!K415="1111")),TH!D415,""),"")</f>
        <v/>
      </c>
      <c r="B415" s="72">
        <f t="shared" si="24"/>
        <v>9</v>
      </c>
      <c r="C415" s="73">
        <v>42251</v>
      </c>
      <c r="D415" s="73" t="s">
        <v>8</v>
      </c>
      <c r="E415" s="73">
        <f t="shared" si="23"/>
        <v>42251</v>
      </c>
      <c r="F415" s="76" t="s">
        <v>238</v>
      </c>
      <c r="G415" s="189"/>
      <c r="H415" s="90" t="s">
        <v>296</v>
      </c>
      <c r="I415" s="74">
        <v>50000000</v>
      </c>
      <c r="J415" s="75" t="s">
        <v>9</v>
      </c>
      <c r="K415" s="75" t="s">
        <v>35</v>
      </c>
      <c r="L415" s="102" t="str">
        <f>IF(AND('331-CT'!$E$7=TH!H415,OR(J415="331",K415="331")),"x","")</f>
        <v/>
      </c>
      <c r="M415" s="102" t="str">
        <f>IF(AND($B415&gt;='1111'!$N$10,$B415&lt;='1111'!$O$10,OR($J415=$M$7,$K415=$M$7)),"x","")</f>
        <v/>
      </c>
      <c r="N415" s="102" t="str">
        <f>IF(AND($J415=$M$7,$B415&lt;'1111'!$N$10),"x","")</f>
        <v/>
      </c>
      <c r="O415" s="102" t="str">
        <f>IF(AND($K415=$M$7,$B415&lt;'1111'!$N$10),"x","")</f>
        <v/>
      </c>
      <c r="P415" s="102" t="str">
        <f>IF(AND($B415&gt;='1121'!$N$9,$B415&lt;='1121'!$O$9,OR($J415=$P$7,$K415=$P$7)),"x","")</f>
        <v/>
      </c>
      <c r="Q415" s="102" t="str">
        <f>IF(AND($J415=$P$7,$B415&lt;'1121'!$N$9),"x","")</f>
        <v/>
      </c>
      <c r="R415" s="102" t="str">
        <f>IF(AND($K415=$P$7,$B415&lt;'1121'!$N$9),"x","")</f>
        <v>x</v>
      </c>
      <c r="S415" s="102" t="str">
        <f>IF(AND($B415&gt;='1331'!$I$9,$B415&lt;='1331'!$J$9,OR($J415=$S$7,$K415=$S$7)),"x","")</f>
        <v/>
      </c>
      <c r="T415" s="102" t="str">
        <f>IF(AND($J415=$S$7,$B415&lt;'1331'!$I$9),"x","")</f>
        <v/>
      </c>
      <c r="U415" s="102" t="str">
        <f>IF(AND($K415=$S$7,$B415&lt;'1331'!$I$9),"x","")</f>
        <v/>
      </c>
      <c r="V415" s="102" t="str">
        <f>IF(AND('3411-CT'!$E$9=TH!H415,OR(TH!J415=TH!$V$7,K415=TH!$V$7)),"x","")</f>
        <v/>
      </c>
      <c r="W415" s="102" t="str">
        <f>IF(OR(TH!J415=TH!$W$7,K415=TH!$W$7),"x","")</f>
        <v/>
      </c>
      <c r="X415" s="102" t="str">
        <f t="shared" si="25"/>
        <v>3</v>
      </c>
    </row>
    <row r="416" spans="1:24">
      <c r="A416" s="182" t="str">
        <f>IF(B416&lt;&gt;"",IF(AND(B416&gt;=_TM1,B416&lt;=_TM2,OR(TH!J416="1111",TH!K416="1111")),TH!D416,""),"")</f>
        <v/>
      </c>
      <c r="B416" s="72">
        <f t="shared" si="24"/>
        <v>9</v>
      </c>
      <c r="C416" s="73">
        <v>42251</v>
      </c>
      <c r="D416" s="73" t="s">
        <v>8</v>
      </c>
      <c r="E416" s="73">
        <f t="shared" si="23"/>
        <v>42251</v>
      </c>
      <c r="F416" s="76" t="s">
        <v>22</v>
      </c>
      <c r="G416" s="189"/>
      <c r="H416" s="90"/>
      <c r="I416" s="74">
        <v>25000</v>
      </c>
      <c r="J416" s="75" t="s">
        <v>181</v>
      </c>
      <c r="K416" s="75" t="s">
        <v>35</v>
      </c>
      <c r="L416" s="102" t="str">
        <f>IF(AND('331-CT'!$E$7=TH!H416,OR(J416="331",K416="331")),"x","")</f>
        <v/>
      </c>
      <c r="M416" s="102" t="str">
        <f>IF(AND($B416&gt;='1111'!$N$10,$B416&lt;='1111'!$O$10,OR($J416=$M$7,$K416=$M$7)),"x","")</f>
        <v/>
      </c>
      <c r="N416" s="102" t="str">
        <f>IF(AND($J416=$M$7,$B416&lt;'1111'!$N$10),"x","")</f>
        <v/>
      </c>
      <c r="O416" s="102" t="str">
        <f>IF(AND($K416=$M$7,$B416&lt;'1111'!$N$10),"x","")</f>
        <v/>
      </c>
      <c r="P416" s="102" t="str">
        <f>IF(AND($B416&gt;='1121'!$N$9,$B416&lt;='1121'!$O$9,OR($J416=$P$7,$K416=$P$7)),"x","")</f>
        <v/>
      </c>
      <c r="Q416" s="102" t="str">
        <f>IF(AND($J416=$P$7,$B416&lt;'1121'!$N$9),"x","")</f>
        <v/>
      </c>
      <c r="R416" s="102" t="str">
        <f>IF(AND($K416=$P$7,$B416&lt;'1121'!$N$9),"x","")</f>
        <v>x</v>
      </c>
      <c r="S416" s="102" t="str">
        <f>IF(AND($B416&gt;='1331'!$I$9,$B416&lt;='1331'!$J$9,OR($J416=$S$7,$K416=$S$7)),"x","")</f>
        <v/>
      </c>
      <c r="T416" s="102" t="str">
        <f>IF(AND($J416=$S$7,$B416&lt;'1331'!$I$9),"x","")</f>
        <v/>
      </c>
      <c r="U416" s="102" t="str">
        <f>IF(AND($K416=$S$7,$B416&lt;'1331'!$I$9),"x","")</f>
        <v/>
      </c>
      <c r="V416" s="102" t="str">
        <f>IF(AND('3411-CT'!$E$9=TH!H416,OR(TH!J416=TH!$V$7,K416=TH!$V$7)),"x","")</f>
        <v/>
      </c>
      <c r="W416" s="102" t="str">
        <f>IF(OR(TH!J416=TH!$W$7,K416=TH!$W$7),"x","")</f>
        <v/>
      </c>
      <c r="X416" s="102" t="str">
        <f t="shared" si="25"/>
        <v>3</v>
      </c>
    </row>
    <row r="417" spans="1:24">
      <c r="A417" s="182" t="str">
        <f>IF(B417&lt;&gt;"",IF(AND(B417&gt;=_TM1,B417&lt;=_TM2,OR(TH!J417="1111",TH!K417="1111")),TH!D417,""),"")</f>
        <v/>
      </c>
      <c r="B417" s="72">
        <f t="shared" si="24"/>
        <v>9</v>
      </c>
      <c r="C417" s="73">
        <v>42251</v>
      </c>
      <c r="D417" s="73" t="s">
        <v>8</v>
      </c>
      <c r="E417" s="73">
        <f t="shared" si="23"/>
        <v>42251</v>
      </c>
      <c r="F417" s="76" t="s">
        <v>23</v>
      </c>
      <c r="G417" s="189"/>
      <c r="H417" s="90"/>
      <c r="I417" s="74">
        <v>2500</v>
      </c>
      <c r="J417" s="75" t="s">
        <v>10</v>
      </c>
      <c r="K417" s="75" t="s">
        <v>35</v>
      </c>
      <c r="L417" s="102" t="str">
        <f>IF(AND('331-CT'!$E$7=TH!H417,OR(J417="331",K417="331")),"x","")</f>
        <v/>
      </c>
      <c r="M417" s="102" t="str">
        <f>IF(AND($B417&gt;='1111'!$N$10,$B417&lt;='1111'!$O$10,OR($J417=$M$7,$K417=$M$7)),"x","")</f>
        <v/>
      </c>
      <c r="N417" s="102" t="str">
        <f>IF(AND($J417=$M$7,$B417&lt;'1111'!$N$10),"x","")</f>
        <v/>
      </c>
      <c r="O417" s="102" t="str">
        <f>IF(AND($K417=$M$7,$B417&lt;'1111'!$N$10),"x","")</f>
        <v/>
      </c>
      <c r="P417" s="102" t="str">
        <f>IF(AND($B417&gt;='1121'!$N$9,$B417&lt;='1121'!$O$9,OR($J417=$P$7,$K417=$P$7)),"x","")</f>
        <v/>
      </c>
      <c r="Q417" s="102" t="str">
        <f>IF(AND($J417=$P$7,$B417&lt;'1121'!$N$9),"x","")</f>
        <v/>
      </c>
      <c r="R417" s="102" t="str">
        <f>IF(AND($K417=$P$7,$B417&lt;'1121'!$N$9),"x","")</f>
        <v>x</v>
      </c>
      <c r="S417" s="102" t="str">
        <f>IF(AND($B417&gt;='1331'!$I$9,$B417&lt;='1331'!$J$9,OR($J417=$S$7,$K417=$S$7)),"x","")</f>
        <v/>
      </c>
      <c r="T417" s="102" t="str">
        <f>IF(AND($J417=$S$7,$B417&lt;'1331'!$I$9),"x","")</f>
        <v>x</v>
      </c>
      <c r="U417" s="102" t="str">
        <f>IF(AND($K417=$S$7,$B417&lt;'1331'!$I$9),"x","")</f>
        <v/>
      </c>
      <c r="V417" s="102" t="str">
        <f>IF(AND('3411-CT'!$E$9=TH!H417,OR(TH!J417=TH!$V$7,K417=TH!$V$7)),"x","")</f>
        <v/>
      </c>
      <c r="W417" s="102" t="str">
        <f>IF(OR(TH!J417=TH!$W$7,K417=TH!$W$7),"x","")</f>
        <v/>
      </c>
      <c r="X417" s="102" t="str">
        <f t="shared" si="25"/>
        <v>3</v>
      </c>
    </row>
    <row r="418" spans="1:24">
      <c r="A418" s="182" t="str">
        <f>IF(B418&lt;&gt;"",IF(AND(B418&gt;=_TM1,B418&lt;=_TM2,OR(TH!J418="1111",TH!K418="1111")),TH!D418,""),"")</f>
        <v/>
      </c>
      <c r="B418" s="118">
        <f t="shared" si="24"/>
        <v>9</v>
      </c>
      <c r="C418" s="119">
        <v>42254</v>
      </c>
      <c r="D418" s="73" t="s">
        <v>391</v>
      </c>
      <c r="E418" s="119">
        <f t="shared" si="23"/>
        <v>42254</v>
      </c>
      <c r="F418" s="120" t="s">
        <v>371</v>
      </c>
      <c r="G418" s="191"/>
      <c r="H418" s="121" t="s">
        <v>325</v>
      </c>
      <c r="I418" s="122">
        <v>1591000</v>
      </c>
      <c r="J418" s="104" t="s">
        <v>181</v>
      </c>
      <c r="K418" s="104" t="s">
        <v>142</v>
      </c>
      <c r="L418" s="102" t="str">
        <f>IF(AND('331-CT'!$E$7=TH!H418,OR(J418="331",K418="331")),"x","")</f>
        <v/>
      </c>
      <c r="M418" s="102" t="str">
        <f>IF(AND($B418&gt;='1111'!$N$10,$B418&lt;='1111'!$O$10,OR($J418=$M$7,$K418=$M$7)),"x","")</f>
        <v/>
      </c>
      <c r="N418" s="102" t="str">
        <f>IF(AND($J418=$M$7,$B418&lt;'1111'!$N$10),"x","")</f>
        <v/>
      </c>
      <c r="O418" s="102" t="str">
        <f>IF(AND($K418=$M$7,$B418&lt;'1111'!$N$10),"x","")</f>
        <v>x</v>
      </c>
      <c r="P418" s="102" t="str">
        <f>IF(AND($B418&gt;='1121'!$N$9,$B418&lt;='1121'!$O$9,OR($J418=$P$7,$K418=$P$7)),"x","")</f>
        <v/>
      </c>
      <c r="Q418" s="102" t="str">
        <f>IF(AND($J418=$P$7,$B418&lt;'1121'!$N$9),"x","")</f>
        <v/>
      </c>
      <c r="R418" s="102" t="str">
        <f>IF(AND($K418=$P$7,$B418&lt;'1121'!$N$9),"x","")</f>
        <v/>
      </c>
      <c r="S418" s="102" t="str">
        <f>IF(AND($B418&gt;='1331'!$I$9,$B418&lt;='1331'!$J$9,OR($J418=$S$7,$K418=$S$7)),"x","")</f>
        <v/>
      </c>
      <c r="T418" s="102" t="str">
        <f>IF(AND($J418=$S$7,$B418&lt;'1331'!$I$9),"x","")</f>
        <v/>
      </c>
      <c r="U418" s="102" t="str">
        <f>IF(AND($K418=$S$7,$B418&lt;'1331'!$I$9),"x","")</f>
        <v/>
      </c>
      <c r="V418" s="102" t="str">
        <f>IF(AND('3411-CT'!$E$9=TH!H418,OR(TH!J418=TH!$V$7,K418=TH!$V$7)),"x","")</f>
        <v/>
      </c>
      <c r="W418" s="102" t="str">
        <f>IF(OR(TH!J418=TH!$W$7,K418=TH!$W$7),"x","")</f>
        <v/>
      </c>
      <c r="X418" s="102" t="str">
        <f t="shared" si="25"/>
        <v>3</v>
      </c>
    </row>
    <row r="419" spans="1:24">
      <c r="A419" s="182" t="str">
        <f>IF(B419&lt;&gt;"",IF(AND(B419&gt;=_TM1,B419&lt;=_TM2,OR(TH!J419="1111",TH!K419="1111")),TH!D419,""),"")</f>
        <v/>
      </c>
      <c r="B419" s="118">
        <f t="shared" si="24"/>
        <v>9</v>
      </c>
      <c r="C419" s="119">
        <v>42254</v>
      </c>
      <c r="D419" s="73" t="s">
        <v>391</v>
      </c>
      <c r="E419" s="119">
        <f t="shared" si="23"/>
        <v>42254</v>
      </c>
      <c r="F419" s="120" t="s">
        <v>372</v>
      </c>
      <c r="G419" s="191"/>
      <c r="H419" s="121" t="s">
        <v>325</v>
      </c>
      <c r="I419" s="122">
        <v>159000</v>
      </c>
      <c r="J419" s="104" t="s">
        <v>10</v>
      </c>
      <c r="K419" s="104" t="s">
        <v>142</v>
      </c>
      <c r="L419" s="102" t="str">
        <f>IF(AND('331-CT'!$E$7=TH!H419,OR(J419="331",K419="331")),"x","")</f>
        <v/>
      </c>
      <c r="M419" s="102" t="str">
        <f>IF(AND($B419&gt;='1111'!$N$10,$B419&lt;='1111'!$O$10,OR($J419=$M$7,$K419=$M$7)),"x","")</f>
        <v/>
      </c>
      <c r="N419" s="102" t="str">
        <f>IF(AND($J419=$M$7,$B419&lt;'1111'!$N$10),"x","")</f>
        <v/>
      </c>
      <c r="O419" s="102" t="str">
        <f>IF(AND($K419=$M$7,$B419&lt;'1111'!$N$10),"x","")</f>
        <v>x</v>
      </c>
      <c r="P419" s="102" t="str">
        <f>IF(AND($B419&gt;='1121'!$N$9,$B419&lt;='1121'!$O$9,OR($J419=$P$7,$K419=$P$7)),"x","")</f>
        <v/>
      </c>
      <c r="Q419" s="102" t="str">
        <f>IF(AND($J419=$P$7,$B419&lt;'1121'!$N$9),"x","")</f>
        <v/>
      </c>
      <c r="R419" s="102" t="str">
        <f>IF(AND($K419=$P$7,$B419&lt;'1121'!$N$9),"x","")</f>
        <v/>
      </c>
      <c r="S419" s="102" t="str">
        <f>IF(AND($B419&gt;='1331'!$I$9,$B419&lt;='1331'!$J$9,OR($J419=$S$7,$K419=$S$7)),"x","")</f>
        <v/>
      </c>
      <c r="T419" s="102" t="str">
        <f>IF(AND($J419=$S$7,$B419&lt;'1331'!$I$9),"x","")</f>
        <v>x</v>
      </c>
      <c r="U419" s="102" t="str">
        <f>IF(AND($K419=$S$7,$B419&lt;'1331'!$I$9),"x","")</f>
        <v/>
      </c>
      <c r="V419" s="102" t="str">
        <f>IF(AND('3411-CT'!$E$9=TH!H419,OR(TH!J419=TH!$V$7,K419=TH!$V$7)),"x","")</f>
        <v/>
      </c>
      <c r="W419" s="102" t="str">
        <f>IF(OR(TH!J419=TH!$W$7,K419=TH!$W$7),"x","")</f>
        <v/>
      </c>
      <c r="X419" s="102" t="str">
        <f t="shared" si="25"/>
        <v>3</v>
      </c>
    </row>
    <row r="420" spans="1:24">
      <c r="A420" s="182" t="str">
        <f>IF(B420&lt;&gt;"",IF(AND(B420&gt;=_TM1,B420&lt;=_TM2,OR(TH!J420="1111",TH!K420="1111")),TH!D420,""),"")</f>
        <v/>
      </c>
      <c r="B420" s="72">
        <f t="shared" si="24"/>
        <v>9</v>
      </c>
      <c r="C420" s="73">
        <v>42261</v>
      </c>
      <c r="D420" s="73" t="s">
        <v>50</v>
      </c>
      <c r="E420" s="73">
        <f t="shared" si="23"/>
        <v>42261</v>
      </c>
      <c r="F420" s="76" t="s">
        <v>384</v>
      </c>
      <c r="G420" s="105" t="s">
        <v>383</v>
      </c>
      <c r="H420" s="90" t="s">
        <v>237</v>
      </c>
      <c r="I420" s="74">
        <v>104460564</v>
      </c>
      <c r="J420" s="75" t="s">
        <v>560</v>
      </c>
      <c r="K420" s="75" t="s">
        <v>9</v>
      </c>
      <c r="L420" s="102" t="str">
        <f>IF(AND('331-CT'!$E$7=TH!H420,OR(J420="331",K420="331")),"x","")</f>
        <v/>
      </c>
      <c r="M420" s="102" t="str">
        <f>IF(AND($B420&gt;='1111'!$N$10,$B420&lt;='1111'!$O$10,OR($J420=$M$7,$K420=$M$7)),"x","")</f>
        <v/>
      </c>
      <c r="N420" s="102" t="str">
        <f>IF(AND($J420=$M$7,$B420&lt;'1111'!$N$10),"x","")</f>
        <v/>
      </c>
      <c r="O420" s="102" t="str">
        <f>IF(AND($K420=$M$7,$B420&lt;'1111'!$N$10),"x","")</f>
        <v/>
      </c>
      <c r="P420" s="102" t="str">
        <f>IF(AND($B420&gt;='1121'!$N$9,$B420&lt;='1121'!$O$9,OR($J420=$P$7,$K420=$P$7)),"x","")</f>
        <v/>
      </c>
      <c r="Q420" s="102" t="str">
        <f>IF(AND($J420=$P$7,$B420&lt;'1121'!$N$9),"x","")</f>
        <v/>
      </c>
      <c r="R420" s="102" t="str">
        <f>IF(AND($K420=$P$7,$B420&lt;'1121'!$N$9),"x","")</f>
        <v/>
      </c>
      <c r="S420" s="102" t="str">
        <f>IF(AND($B420&gt;='1331'!$I$9,$B420&lt;='1331'!$J$9,OR($J420=$S$7,$K420=$S$7)),"x","")</f>
        <v/>
      </c>
      <c r="T420" s="102" t="str">
        <f>IF(AND($J420=$S$7,$B420&lt;'1331'!$I$9),"x","")</f>
        <v/>
      </c>
      <c r="U420" s="102" t="str">
        <f>IF(AND($K420=$S$7,$B420&lt;'1331'!$I$9),"x","")</f>
        <v/>
      </c>
      <c r="V420" s="102" t="str">
        <f>IF(AND('3411-CT'!$E$9=TH!H420,OR(TH!J420=TH!$V$7,K420=TH!$V$7)),"x","")</f>
        <v/>
      </c>
      <c r="W420" s="102" t="str">
        <f>IF(OR(TH!J420=TH!$W$7,K420=TH!$W$7),"x","")</f>
        <v/>
      </c>
      <c r="X420" s="102" t="str">
        <f t="shared" si="25"/>
        <v>3</v>
      </c>
    </row>
    <row r="421" spans="1:24">
      <c r="A421" s="182" t="str">
        <f>IF(B421&lt;&gt;"",IF(AND(B421&gt;=_TM1,B421&lt;=_TM2,OR(TH!J421="1111",TH!K421="1111")),TH!D421,""),"")</f>
        <v/>
      </c>
      <c r="B421" s="72">
        <f t="shared" si="24"/>
        <v>9</v>
      </c>
      <c r="C421" s="73">
        <v>42261</v>
      </c>
      <c r="D421" s="73" t="s">
        <v>50</v>
      </c>
      <c r="E421" s="73">
        <f t="shared" si="23"/>
        <v>42261</v>
      </c>
      <c r="F421" s="76" t="s">
        <v>385</v>
      </c>
      <c r="G421" s="105" t="s">
        <v>383</v>
      </c>
      <c r="H421" s="90" t="s">
        <v>237</v>
      </c>
      <c r="I421" s="74">
        <v>10446056</v>
      </c>
      <c r="J421" s="75" t="s">
        <v>10</v>
      </c>
      <c r="K421" s="75" t="s">
        <v>9</v>
      </c>
      <c r="L421" s="102" t="str">
        <f>IF(AND('331-CT'!$E$7=TH!H421,OR(J421="331",K421="331")),"x","")</f>
        <v/>
      </c>
      <c r="M421" s="102" t="str">
        <f>IF(AND($B421&gt;='1111'!$N$10,$B421&lt;='1111'!$O$10,OR($J421=$M$7,$K421=$M$7)),"x","")</f>
        <v/>
      </c>
      <c r="N421" s="102" t="str">
        <f>IF(AND($J421=$M$7,$B421&lt;'1111'!$N$10),"x","")</f>
        <v/>
      </c>
      <c r="O421" s="102" t="str">
        <f>IF(AND($K421=$M$7,$B421&lt;'1111'!$N$10),"x","")</f>
        <v/>
      </c>
      <c r="P421" s="102" t="str">
        <f>IF(AND($B421&gt;='1121'!$N$9,$B421&lt;='1121'!$O$9,OR($J421=$P$7,$K421=$P$7)),"x","")</f>
        <v/>
      </c>
      <c r="Q421" s="102" t="str">
        <f>IF(AND($J421=$P$7,$B421&lt;'1121'!$N$9),"x","")</f>
        <v/>
      </c>
      <c r="R421" s="102" t="str">
        <f>IF(AND($K421=$P$7,$B421&lt;'1121'!$N$9),"x","")</f>
        <v/>
      </c>
      <c r="S421" s="102" t="str">
        <f>IF(AND($B421&gt;='1331'!$I$9,$B421&lt;='1331'!$J$9,OR($J421=$S$7,$K421=$S$7)),"x","")</f>
        <v/>
      </c>
      <c r="T421" s="102" t="str">
        <f>IF(AND($J421=$S$7,$B421&lt;'1331'!$I$9),"x","")</f>
        <v>x</v>
      </c>
      <c r="U421" s="102" t="str">
        <f>IF(AND($K421=$S$7,$B421&lt;'1331'!$I$9),"x","")</f>
        <v/>
      </c>
      <c r="V421" s="102" t="str">
        <f>IF(AND('3411-CT'!$E$9=TH!H421,OR(TH!J421=TH!$V$7,K421=TH!$V$7)),"x","")</f>
        <v/>
      </c>
      <c r="W421" s="102" t="str">
        <f>IF(OR(TH!J421=TH!$W$7,K421=TH!$W$7),"x","")</f>
        <v/>
      </c>
      <c r="X421" s="102" t="str">
        <f t="shared" si="25"/>
        <v>3</v>
      </c>
    </row>
    <row r="422" spans="1:24">
      <c r="A422" s="182" t="str">
        <f>IF(B422&lt;&gt;"",IF(AND(B422&gt;=_TM1,B422&lt;=_TM2,OR(TH!J422="1111",TH!K422="1111")),TH!D422,""),"")</f>
        <v/>
      </c>
      <c r="B422" s="72">
        <f t="shared" si="24"/>
        <v>9</v>
      </c>
      <c r="C422" s="73">
        <v>42263</v>
      </c>
      <c r="D422" s="73" t="s">
        <v>392</v>
      </c>
      <c r="E422" s="73">
        <f t="shared" si="23"/>
        <v>42263</v>
      </c>
      <c r="F422" s="76" t="s">
        <v>377</v>
      </c>
      <c r="G422" s="192" t="s">
        <v>454</v>
      </c>
      <c r="H422" s="90" t="s">
        <v>376</v>
      </c>
      <c r="I422" s="74">
        <v>16600000</v>
      </c>
      <c r="J422" s="75" t="s">
        <v>560</v>
      </c>
      <c r="K422" s="75" t="s">
        <v>142</v>
      </c>
      <c r="L422" s="102" t="str">
        <f>IF(AND('331-CT'!$E$7=TH!H422,OR(J422="331",K422="331")),"x","")</f>
        <v/>
      </c>
      <c r="M422" s="102" t="str">
        <f>IF(AND($B422&gt;='1111'!$N$10,$B422&lt;='1111'!$O$10,OR($J422=$M$7,$K422=$M$7)),"x","")</f>
        <v/>
      </c>
      <c r="N422" s="102" t="str">
        <f>IF(AND($J422=$M$7,$B422&lt;'1111'!$N$10),"x","")</f>
        <v/>
      </c>
      <c r="O422" s="102" t="str">
        <f>IF(AND($K422=$M$7,$B422&lt;'1111'!$N$10),"x","")</f>
        <v>x</v>
      </c>
      <c r="P422" s="102" t="str">
        <f>IF(AND($B422&gt;='1121'!$N$9,$B422&lt;='1121'!$O$9,OR($J422=$P$7,$K422=$P$7)),"x","")</f>
        <v/>
      </c>
      <c r="Q422" s="102" t="str">
        <f>IF(AND($J422=$P$7,$B422&lt;'1121'!$N$9),"x","")</f>
        <v/>
      </c>
      <c r="R422" s="102" t="str">
        <f>IF(AND($K422=$P$7,$B422&lt;'1121'!$N$9),"x","")</f>
        <v/>
      </c>
      <c r="S422" s="102" t="str">
        <f>IF(AND($B422&gt;='1331'!$I$9,$B422&lt;='1331'!$J$9,OR($J422=$S$7,$K422=$S$7)),"x","")</f>
        <v/>
      </c>
      <c r="T422" s="102" t="str">
        <f>IF(AND($J422=$S$7,$B422&lt;'1331'!$I$9),"x","")</f>
        <v/>
      </c>
      <c r="U422" s="102" t="str">
        <f>IF(AND($K422=$S$7,$B422&lt;'1331'!$I$9),"x","")</f>
        <v/>
      </c>
      <c r="V422" s="102" t="str">
        <f>IF(AND('3411-CT'!$E$9=TH!H422,OR(TH!J422=TH!$V$7,K422=TH!$V$7)),"x","")</f>
        <v/>
      </c>
      <c r="W422" s="102" t="str">
        <f>IF(OR(TH!J422=TH!$W$7,K422=TH!$W$7),"x","")</f>
        <v/>
      </c>
      <c r="X422" s="102" t="str">
        <f t="shared" si="25"/>
        <v>3</v>
      </c>
    </row>
    <row r="423" spans="1:24">
      <c r="A423" s="182" t="str">
        <f>IF(B423&lt;&gt;"",IF(AND(B423&gt;=_TM1,B423&lt;=_TM2,OR(TH!J423="1111",TH!K423="1111")),TH!D423,""),"")</f>
        <v/>
      </c>
      <c r="B423" s="72">
        <f t="shared" si="24"/>
        <v>9</v>
      </c>
      <c r="C423" s="73">
        <v>42263</v>
      </c>
      <c r="D423" s="73" t="s">
        <v>392</v>
      </c>
      <c r="E423" s="73">
        <f t="shared" si="23"/>
        <v>42263</v>
      </c>
      <c r="F423" s="76" t="s">
        <v>378</v>
      </c>
      <c r="G423" s="192" t="s">
        <v>454</v>
      </c>
      <c r="H423" s="90" t="s">
        <v>376</v>
      </c>
      <c r="I423" s="74">
        <v>1660000</v>
      </c>
      <c r="J423" s="75" t="s">
        <v>10</v>
      </c>
      <c r="K423" s="75" t="s">
        <v>142</v>
      </c>
      <c r="L423" s="102" t="str">
        <f>IF(AND('331-CT'!$E$7=TH!H423,OR(J423="331",K423="331")),"x","")</f>
        <v/>
      </c>
      <c r="M423" s="102" t="str">
        <f>IF(AND($B423&gt;='1111'!$N$10,$B423&lt;='1111'!$O$10,OR($J423=$M$7,$K423=$M$7)),"x","")</f>
        <v/>
      </c>
      <c r="N423" s="102" t="str">
        <f>IF(AND($J423=$M$7,$B423&lt;'1111'!$N$10),"x","")</f>
        <v/>
      </c>
      <c r="O423" s="102" t="str">
        <f>IF(AND($K423=$M$7,$B423&lt;'1111'!$N$10),"x","")</f>
        <v>x</v>
      </c>
      <c r="P423" s="102" t="str">
        <f>IF(AND($B423&gt;='1121'!$N$9,$B423&lt;='1121'!$O$9,OR($J423=$P$7,$K423=$P$7)),"x","")</f>
        <v/>
      </c>
      <c r="Q423" s="102" t="str">
        <f>IF(AND($J423=$P$7,$B423&lt;'1121'!$N$9),"x","")</f>
        <v/>
      </c>
      <c r="R423" s="102" t="str">
        <f>IF(AND($K423=$P$7,$B423&lt;'1121'!$N$9),"x","")</f>
        <v/>
      </c>
      <c r="S423" s="102" t="str">
        <f>IF(AND($B423&gt;='1331'!$I$9,$B423&lt;='1331'!$J$9,OR($J423=$S$7,$K423=$S$7)),"x","")</f>
        <v/>
      </c>
      <c r="T423" s="102" t="str">
        <f>IF(AND($J423=$S$7,$B423&lt;'1331'!$I$9),"x","")</f>
        <v>x</v>
      </c>
      <c r="U423" s="102" t="str">
        <f>IF(AND($K423=$S$7,$B423&lt;'1331'!$I$9),"x","")</f>
        <v/>
      </c>
      <c r="V423" s="102" t="str">
        <f>IF(AND('3411-CT'!$E$9=TH!H423,OR(TH!J423=TH!$V$7,K423=TH!$V$7)),"x","")</f>
        <v/>
      </c>
      <c r="W423" s="102" t="str">
        <f>IF(OR(TH!J423=TH!$W$7,K423=TH!$W$7),"x","")</f>
        <v/>
      </c>
      <c r="X423" s="102" t="str">
        <f t="shared" si="25"/>
        <v>3</v>
      </c>
    </row>
    <row r="424" spans="1:24">
      <c r="A424" s="182" t="str">
        <f>IF(B424&lt;&gt;"",IF(AND(B424&gt;=_TM1,B424&lt;=_TM2,OR(TH!J424="1111",TH!K424="1111")),TH!D424,""),"")</f>
        <v/>
      </c>
      <c r="B424" s="72">
        <f t="shared" si="24"/>
        <v>9</v>
      </c>
      <c r="C424" s="73">
        <v>42264</v>
      </c>
      <c r="D424" s="73" t="s">
        <v>393</v>
      </c>
      <c r="E424" s="73">
        <f t="shared" si="23"/>
        <v>42264</v>
      </c>
      <c r="F424" s="76" t="s">
        <v>379</v>
      </c>
      <c r="G424" s="192" t="s">
        <v>455</v>
      </c>
      <c r="H424" s="90" t="s">
        <v>376</v>
      </c>
      <c r="I424" s="74">
        <v>18032000</v>
      </c>
      <c r="J424" s="75" t="s">
        <v>560</v>
      </c>
      <c r="K424" s="75" t="s">
        <v>142</v>
      </c>
      <c r="L424" s="102" t="str">
        <f>IF(AND('331-CT'!$E$7=TH!H424,OR(J424="331",K424="331")),"x","")</f>
        <v/>
      </c>
      <c r="M424" s="102" t="str">
        <f>IF(AND($B424&gt;='1111'!$N$10,$B424&lt;='1111'!$O$10,OR($J424=$M$7,$K424=$M$7)),"x","")</f>
        <v/>
      </c>
      <c r="N424" s="102" t="str">
        <f>IF(AND($J424=$M$7,$B424&lt;'1111'!$N$10),"x","")</f>
        <v/>
      </c>
      <c r="O424" s="102" t="str">
        <f>IF(AND($K424=$M$7,$B424&lt;'1111'!$N$10),"x","")</f>
        <v>x</v>
      </c>
      <c r="P424" s="102" t="str">
        <f>IF(AND($B424&gt;='1121'!$N$9,$B424&lt;='1121'!$O$9,OR($J424=$P$7,$K424=$P$7)),"x","")</f>
        <v/>
      </c>
      <c r="Q424" s="102" t="str">
        <f>IF(AND($J424=$P$7,$B424&lt;'1121'!$N$9),"x","")</f>
        <v/>
      </c>
      <c r="R424" s="102" t="str">
        <f>IF(AND($K424=$P$7,$B424&lt;'1121'!$N$9),"x","")</f>
        <v/>
      </c>
      <c r="S424" s="102" t="str">
        <f>IF(AND($B424&gt;='1331'!$I$9,$B424&lt;='1331'!$J$9,OR($J424=$S$7,$K424=$S$7)),"x","")</f>
        <v/>
      </c>
      <c r="T424" s="102" t="str">
        <f>IF(AND($J424=$S$7,$B424&lt;'1331'!$I$9),"x","")</f>
        <v/>
      </c>
      <c r="U424" s="102" t="str">
        <f>IF(AND($K424=$S$7,$B424&lt;'1331'!$I$9),"x","")</f>
        <v/>
      </c>
      <c r="V424" s="102" t="str">
        <f>IF(AND('3411-CT'!$E$9=TH!H424,OR(TH!J424=TH!$V$7,K424=TH!$V$7)),"x","")</f>
        <v/>
      </c>
      <c r="W424" s="102" t="str">
        <f>IF(OR(TH!J424=TH!$W$7,K424=TH!$W$7),"x","")</f>
        <v/>
      </c>
      <c r="X424" s="102" t="str">
        <f t="shared" si="25"/>
        <v>3</v>
      </c>
    </row>
    <row r="425" spans="1:24">
      <c r="A425" s="182" t="str">
        <f>IF(B425&lt;&gt;"",IF(AND(B425&gt;=_TM1,B425&lt;=_TM2,OR(TH!J425="1111",TH!K425="1111")),TH!D425,""),"")</f>
        <v/>
      </c>
      <c r="B425" s="72">
        <f t="shared" si="24"/>
        <v>9</v>
      </c>
      <c r="C425" s="73">
        <v>42264</v>
      </c>
      <c r="D425" s="73" t="s">
        <v>393</v>
      </c>
      <c r="E425" s="73">
        <f t="shared" si="23"/>
        <v>42264</v>
      </c>
      <c r="F425" s="76" t="s">
        <v>380</v>
      </c>
      <c r="G425" s="192" t="s">
        <v>455</v>
      </c>
      <c r="H425" s="90" t="s">
        <v>376</v>
      </c>
      <c r="I425" s="74">
        <v>1803200</v>
      </c>
      <c r="J425" s="75" t="s">
        <v>10</v>
      </c>
      <c r="K425" s="75" t="s">
        <v>142</v>
      </c>
      <c r="L425" s="102" t="str">
        <f>IF(AND('331-CT'!$E$7=TH!H425,OR(J425="331",K425="331")),"x","")</f>
        <v/>
      </c>
      <c r="M425" s="102" t="str">
        <f>IF(AND($B425&gt;='1111'!$N$10,$B425&lt;='1111'!$O$10,OR($J425=$M$7,$K425=$M$7)),"x","")</f>
        <v/>
      </c>
      <c r="N425" s="102" t="str">
        <f>IF(AND($J425=$M$7,$B425&lt;'1111'!$N$10),"x","")</f>
        <v/>
      </c>
      <c r="O425" s="102" t="str">
        <f>IF(AND($K425=$M$7,$B425&lt;'1111'!$N$10),"x","")</f>
        <v>x</v>
      </c>
      <c r="P425" s="102" t="str">
        <f>IF(AND($B425&gt;='1121'!$N$9,$B425&lt;='1121'!$O$9,OR($J425=$P$7,$K425=$P$7)),"x","")</f>
        <v/>
      </c>
      <c r="Q425" s="102" t="str">
        <f>IF(AND($J425=$P$7,$B425&lt;'1121'!$N$9),"x","")</f>
        <v/>
      </c>
      <c r="R425" s="102" t="str">
        <f>IF(AND($K425=$P$7,$B425&lt;'1121'!$N$9),"x","")</f>
        <v/>
      </c>
      <c r="S425" s="102" t="str">
        <f>IF(AND($B425&gt;='1331'!$I$9,$B425&lt;='1331'!$J$9,OR($J425=$S$7,$K425=$S$7)),"x","")</f>
        <v/>
      </c>
      <c r="T425" s="102" t="str">
        <f>IF(AND($J425=$S$7,$B425&lt;'1331'!$I$9),"x","")</f>
        <v>x</v>
      </c>
      <c r="U425" s="102" t="str">
        <f>IF(AND($K425=$S$7,$B425&lt;'1331'!$I$9),"x","")</f>
        <v/>
      </c>
      <c r="V425" s="102" t="str">
        <f>IF(AND('3411-CT'!$E$9=TH!H425,OR(TH!J425=TH!$V$7,K425=TH!$V$7)),"x","")</f>
        <v/>
      </c>
      <c r="W425" s="102" t="str">
        <f>IF(OR(TH!J425=TH!$W$7,K425=TH!$W$7),"x","")</f>
        <v/>
      </c>
      <c r="X425" s="102" t="str">
        <f t="shared" si="25"/>
        <v>3</v>
      </c>
    </row>
    <row r="426" spans="1:24">
      <c r="A426" s="182" t="str">
        <f>IF(B426&lt;&gt;"",IF(AND(B426&gt;=_TM1,B426&lt;=_TM2,OR(TH!J426="1111",TH!K426="1111")),TH!D426,""),"")</f>
        <v/>
      </c>
      <c r="B426" s="72">
        <f t="shared" si="24"/>
        <v>9</v>
      </c>
      <c r="C426" s="73">
        <v>42265</v>
      </c>
      <c r="D426" s="73" t="s">
        <v>394</v>
      </c>
      <c r="E426" s="73">
        <f t="shared" ref="E426:E453" si="26">C426</f>
        <v>42265</v>
      </c>
      <c r="F426" s="76" t="s">
        <v>381</v>
      </c>
      <c r="G426" s="192" t="s">
        <v>456</v>
      </c>
      <c r="H426" s="90" t="s">
        <v>376</v>
      </c>
      <c r="I426" s="74">
        <v>11650000</v>
      </c>
      <c r="J426" s="75" t="s">
        <v>560</v>
      </c>
      <c r="K426" s="75" t="s">
        <v>142</v>
      </c>
      <c r="L426" s="102" t="str">
        <f>IF(AND('331-CT'!$E$7=TH!H426,OR(J426="331",K426="331")),"x","")</f>
        <v/>
      </c>
      <c r="M426" s="102" t="str">
        <f>IF(AND($B426&gt;='1111'!$N$10,$B426&lt;='1111'!$O$10,OR($J426=$M$7,$K426=$M$7)),"x","")</f>
        <v/>
      </c>
      <c r="N426" s="102" t="str">
        <f>IF(AND($J426=$M$7,$B426&lt;'1111'!$N$10),"x","")</f>
        <v/>
      </c>
      <c r="O426" s="102" t="str">
        <f>IF(AND($K426=$M$7,$B426&lt;'1111'!$N$10),"x","")</f>
        <v>x</v>
      </c>
      <c r="P426" s="102" t="str">
        <f>IF(AND($B426&gt;='1121'!$N$9,$B426&lt;='1121'!$O$9,OR($J426=$P$7,$K426=$P$7)),"x","")</f>
        <v/>
      </c>
      <c r="Q426" s="102" t="str">
        <f>IF(AND($J426=$P$7,$B426&lt;'1121'!$N$9),"x","")</f>
        <v/>
      </c>
      <c r="R426" s="102" t="str">
        <f>IF(AND($K426=$P$7,$B426&lt;'1121'!$N$9),"x","")</f>
        <v/>
      </c>
      <c r="S426" s="102" t="str">
        <f>IF(AND($B426&gt;='1331'!$I$9,$B426&lt;='1331'!$J$9,OR($J426=$S$7,$K426=$S$7)),"x","")</f>
        <v/>
      </c>
      <c r="T426" s="102" t="str">
        <f>IF(AND($J426=$S$7,$B426&lt;'1331'!$I$9),"x","")</f>
        <v/>
      </c>
      <c r="U426" s="102" t="str">
        <f>IF(AND($K426=$S$7,$B426&lt;'1331'!$I$9),"x","")</f>
        <v/>
      </c>
      <c r="V426" s="102" t="str">
        <f>IF(AND('3411-CT'!$E$9=TH!H426,OR(TH!J426=TH!$V$7,K426=TH!$V$7)),"x","")</f>
        <v/>
      </c>
      <c r="W426" s="102" t="str">
        <f>IF(OR(TH!J426=TH!$W$7,K426=TH!$W$7),"x","")</f>
        <v/>
      </c>
      <c r="X426" s="102" t="str">
        <f t="shared" si="25"/>
        <v>3</v>
      </c>
    </row>
    <row r="427" spans="1:24">
      <c r="A427" s="182" t="str">
        <f>IF(B427&lt;&gt;"",IF(AND(B427&gt;=_TM1,B427&lt;=_TM2,OR(TH!J427="1111",TH!K427="1111")),TH!D427,""),"")</f>
        <v/>
      </c>
      <c r="B427" s="72">
        <f t="shared" si="24"/>
        <v>9</v>
      </c>
      <c r="C427" s="73">
        <v>42265</v>
      </c>
      <c r="D427" s="73" t="s">
        <v>394</v>
      </c>
      <c r="E427" s="73">
        <f t="shared" si="26"/>
        <v>42265</v>
      </c>
      <c r="F427" s="76" t="s">
        <v>382</v>
      </c>
      <c r="G427" s="192" t="s">
        <v>456</v>
      </c>
      <c r="H427" s="90" t="s">
        <v>376</v>
      </c>
      <c r="I427" s="74">
        <v>1165000</v>
      </c>
      <c r="J427" s="75" t="s">
        <v>10</v>
      </c>
      <c r="K427" s="75" t="s">
        <v>142</v>
      </c>
      <c r="L427" s="102" t="str">
        <f>IF(AND('331-CT'!$E$7=TH!H427,OR(J427="331",K427="331")),"x","")</f>
        <v/>
      </c>
      <c r="M427" s="102" t="str">
        <f>IF(AND($B427&gt;='1111'!$N$10,$B427&lt;='1111'!$O$10,OR($J427=$M$7,$K427=$M$7)),"x","")</f>
        <v/>
      </c>
      <c r="N427" s="102" t="str">
        <f>IF(AND($J427=$M$7,$B427&lt;'1111'!$N$10),"x","")</f>
        <v/>
      </c>
      <c r="O427" s="102" t="str">
        <f>IF(AND($K427=$M$7,$B427&lt;'1111'!$N$10),"x","")</f>
        <v>x</v>
      </c>
      <c r="P427" s="102" t="str">
        <f>IF(AND($B427&gt;='1121'!$N$9,$B427&lt;='1121'!$O$9,OR($J427=$P$7,$K427=$P$7)),"x","")</f>
        <v/>
      </c>
      <c r="Q427" s="102" t="str">
        <f>IF(AND($J427=$P$7,$B427&lt;'1121'!$N$9),"x","")</f>
        <v/>
      </c>
      <c r="R427" s="102" t="str">
        <f>IF(AND($K427=$P$7,$B427&lt;'1121'!$N$9),"x","")</f>
        <v/>
      </c>
      <c r="S427" s="102" t="str">
        <f>IF(AND($B427&gt;='1331'!$I$9,$B427&lt;='1331'!$J$9,OR($J427=$S$7,$K427=$S$7)),"x","")</f>
        <v/>
      </c>
      <c r="T427" s="102" t="str">
        <f>IF(AND($J427=$S$7,$B427&lt;'1331'!$I$9),"x","")</f>
        <v>x</v>
      </c>
      <c r="U427" s="102" t="str">
        <f>IF(AND($K427=$S$7,$B427&lt;'1331'!$I$9),"x","")</f>
        <v/>
      </c>
      <c r="V427" s="102" t="str">
        <f>IF(AND('3411-CT'!$E$9=TH!H427,OR(TH!J427=TH!$V$7,K427=TH!$V$7)),"x","")</f>
        <v/>
      </c>
      <c r="W427" s="102" t="str">
        <f>IF(OR(TH!J427=TH!$W$7,K427=TH!$W$7),"x","")</f>
        <v/>
      </c>
      <c r="X427" s="102" t="str">
        <f t="shared" si="25"/>
        <v>3</v>
      </c>
    </row>
    <row r="428" spans="1:24">
      <c r="A428" s="182" t="str">
        <f>IF(B428&lt;&gt;"",IF(AND(B428&gt;=_TM1,B428&lt;=_TM2,OR(TH!J428="1111",TH!K428="1111")),TH!D428,""),"")</f>
        <v/>
      </c>
      <c r="B428" s="72">
        <f t="shared" si="24"/>
        <v>9</v>
      </c>
      <c r="C428" s="73">
        <v>42266</v>
      </c>
      <c r="D428" s="73" t="s">
        <v>395</v>
      </c>
      <c r="E428" s="73">
        <f t="shared" si="26"/>
        <v>42266</v>
      </c>
      <c r="F428" s="76" t="s">
        <v>471</v>
      </c>
      <c r="G428" s="192" t="s">
        <v>467</v>
      </c>
      <c r="H428" s="90" t="s">
        <v>469</v>
      </c>
      <c r="I428" s="74">
        <v>1682000</v>
      </c>
      <c r="J428" s="75" t="s">
        <v>560</v>
      </c>
      <c r="K428" s="75" t="s">
        <v>142</v>
      </c>
      <c r="L428" s="102" t="str">
        <f>IF(AND('331-CT'!$E$7=TH!H428,OR(J428="331",K428="331")),"x","")</f>
        <v/>
      </c>
      <c r="M428" s="102" t="str">
        <f>IF(AND($B428&gt;='1111'!$N$10,$B428&lt;='1111'!$O$10,OR($J428=$M$7,$K428=$M$7)),"x","")</f>
        <v/>
      </c>
      <c r="N428" s="102" t="str">
        <f>IF(AND($J428=$M$7,$B428&lt;'1111'!$N$10),"x","")</f>
        <v/>
      </c>
      <c r="O428" s="102" t="str">
        <f>IF(AND($K428=$M$7,$B428&lt;'1111'!$N$10),"x","")</f>
        <v>x</v>
      </c>
      <c r="P428" s="102" t="str">
        <f>IF(AND($B428&gt;='1121'!$N$9,$B428&lt;='1121'!$O$9,OR($J428=$P$7,$K428=$P$7)),"x","")</f>
        <v/>
      </c>
      <c r="Q428" s="102" t="str">
        <f>IF(AND($J428=$P$7,$B428&lt;'1121'!$N$9),"x","")</f>
        <v/>
      </c>
      <c r="R428" s="102" t="str">
        <f>IF(AND($K428=$P$7,$B428&lt;'1121'!$N$9),"x","")</f>
        <v/>
      </c>
      <c r="S428" s="102" t="str">
        <f>IF(AND($B428&gt;='1331'!$I$9,$B428&lt;='1331'!$J$9,OR($J428=$S$7,$K428=$S$7)),"x","")</f>
        <v/>
      </c>
      <c r="T428" s="102" t="str">
        <f>IF(AND($J428=$S$7,$B428&lt;'1331'!$I$9),"x","")</f>
        <v/>
      </c>
      <c r="U428" s="102" t="str">
        <f>IF(AND($K428=$S$7,$B428&lt;'1331'!$I$9),"x","")</f>
        <v/>
      </c>
      <c r="V428" s="102" t="str">
        <f>IF(AND('3411-CT'!$E$9=TH!H428,OR(TH!J428=TH!$V$7,K428=TH!$V$7)),"x","")</f>
        <v/>
      </c>
      <c r="W428" s="102" t="str">
        <f>IF(OR(TH!J428=TH!$W$7,K428=TH!$W$7),"x","")</f>
        <v/>
      </c>
      <c r="X428" s="102" t="str">
        <f t="shared" si="25"/>
        <v>3</v>
      </c>
    </row>
    <row r="429" spans="1:24">
      <c r="A429" s="182" t="str">
        <f>IF(B429&lt;&gt;"",IF(AND(B429&gt;=_TM1,B429&lt;=_TM2,OR(TH!J429="1111",TH!K429="1111")),TH!D429,""),"")</f>
        <v/>
      </c>
      <c r="B429" s="72">
        <f t="shared" si="24"/>
        <v>9</v>
      </c>
      <c r="C429" s="73">
        <v>42266</v>
      </c>
      <c r="D429" s="73" t="s">
        <v>395</v>
      </c>
      <c r="E429" s="73">
        <f t="shared" si="26"/>
        <v>42266</v>
      </c>
      <c r="F429" s="76" t="s">
        <v>466</v>
      </c>
      <c r="G429" s="192" t="s">
        <v>468</v>
      </c>
      <c r="H429" s="90" t="s">
        <v>470</v>
      </c>
      <c r="I429" s="74">
        <v>8200000</v>
      </c>
      <c r="J429" s="75" t="s">
        <v>560</v>
      </c>
      <c r="K429" s="75" t="s">
        <v>142</v>
      </c>
      <c r="L429" s="102" t="str">
        <f>IF(AND('331-CT'!$E$7=TH!H429,OR(J429="331",K429="331")),"x","")</f>
        <v/>
      </c>
      <c r="M429" s="102" t="str">
        <f>IF(AND($B429&gt;='1111'!$N$10,$B429&lt;='1111'!$O$10,OR($J429=$M$7,$K429=$M$7)),"x","")</f>
        <v/>
      </c>
      <c r="N429" s="102" t="str">
        <f>IF(AND($J429=$M$7,$B429&lt;'1111'!$N$10),"x","")</f>
        <v/>
      </c>
      <c r="O429" s="102" t="str">
        <f>IF(AND($K429=$M$7,$B429&lt;'1111'!$N$10),"x","")</f>
        <v>x</v>
      </c>
      <c r="P429" s="102" t="str">
        <f>IF(AND($B429&gt;='1121'!$N$9,$B429&lt;='1121'!$O$9,OR($J429=$P$7,$K429=$P$7)),"x","")</f>
        <v/>
      </c>
      <c r="Q429" s="102" t="str">
        <f>IF(AND($J429=$P$7,$B429&lt;'1121'!$N$9),"x","")</f>
        <v/>
      </c>
      <c r="R429" s="102" t="str">
        <f>IF(AND($K429=$P$7,$B429&lt;'1121'!$N$9),"x","")</f>
        <v/>
      </c>
      <c r="S429" s="102" t="str">
        <f>IF(AND($B429&gt;='1331'!$I$9,$B429&lt;='1331'!$J$9,OR($J429=$S$7,$K429=$S$7)),"x","")</f>
        <v/>
      </c>
      <c r="T429" s="102" t="str">
        <f>IF(AND($J429=$S$7,$B429&lt;'1331'!$I$9),"x","")</f>
        <v/>
      </c>
      <c r="U429" s="102" t="str">
        <f>IF(AND($K429=$S$7,$B429&lt;'1331'!$I$9),"x","")</f>
        <v/>
      </c>
      <c r="V429" s="102" t="str">
        <f>IF(AND('3411-CT'!$E$9=TH!H429,OR(TH!J429=TH!$V$7,K429=TH!$V$7)),"x","")</f>
        <v/>
      </c>
      <c r="W429" s="102" t="str">
        <f>IF(OR(TH!J429=TH!$W$7,K429=TH!$W$7),"x","")</f>
        <v/>
      </c>
      <c r="X429" s="102" t="str">
        <f t="shared" si="25"/>
        <v>3</v>
      </c>
    </row>
    <row r="430" spans="1:24">
      <c r="A430" s="182" t="str">
        <f>IF(B430&lt;&gt;"",IF(AND(B430&gt;=_TM1,B430&lt;=_TM2,OR(TH!J430="1111",TH!K430="1111")),TH!D430,""),"")</f>
        <v/>
      </c>
      <c r="B430" s="72">
        <f t="shared" si="24"/>
        <v>9</v>
      </c>
      <c r="C430" s="73">
        <v>42266</v>
      </c>
      <c r="D430" s="73" t="s">
        <v>396</v>
      </c>
      <c r="E430" s="73">
        <f t="shared" si="26"/>
        <v>42266</v>
      </c>
      <c r="F430" s="76" t="s">
        <v>461</v>
      </c>
      <c r="G430" s="189"/>
      <c r="H430" s="90" t="s">
        <v>209</v>
      </c>
      <c r="I430" s="74">
        <v>200000000</v>
      </c>
      <c r="J430" s="75" t="s">
        <v>35</v>
      </c>
      <c r="K430" s="75" t="s">
        <v>142</v>
      </c>
      <c r="L430" s="102" t="str">
        <f>IF(AND('331-CT'!$E$7=TH!H430,OR(J430="331",K430="331")),"x","")</f>
        <v/>
      </c>
      <c r="M430" s="102" t="str">
        <f>IF(AND($B430&gt;='1111'!$N$10,$B430&lt;='1111'!$O$10,OR($J430=$M$7,$K430=$M$7)),"x","")</f>
        <v/>
      </c>
      <c r="N430" s="102" t="str">
        <f>IF(AND($J430=$M$7,$B430&lt;'1111'!$N$10),"x","")</f>
        <v/>
      </c>
      <c r="O430" s="102" t="str">
        <f>IF(AND($K430=$M$7,$B430&lt;'1111'!$N$10),"x","")</f>
        <v>x</v>
      </c>
      <c r="P430" s="102" t="str">
        <f>IF(AND($B430&gt;='1121'!$N$9,$B430&lt;='1121'!$O$9,OR($J430=$P$7,$K430=$P$7)),"x","")</f>
        <v/>
      </c>
      <c r="Q430" s="102" t="str">
        <f>IF(AND($J430=$P$7,$B430&lt;'1121'!$N$9),"x","")</f>
        <v>x</v>
      </c>
      <c r="R430" s="102" t="str">
        <f>IF(AND($K430=$P$7,$B430&lt;'1121'!$N$9),"x","")</f>
        <v/>
      </c>
      <c r="S430" s="102" t="str">
        <f>IF(AND($B430&gt;='1331'!$I$9,$B430&lt;='1331'!$J$9,OR($J430=$S$7,$K430=$S$7)),"x","")</f>
        <v/>
      </c>
      <c r="T430" s="102" t="str">
        <f>IF(AND($J430=$S$7,$B430&lt;'1331'!$I$9),"x","")</f>
        <v/>
      </c>
      <c r="U430" s="102" t="str">
        <f>IF(AND($K430=$S$7,$B430&lt;'1331'!$I$9),"x","")</f>
        <v/>
      </c>
      <c r="V430" s="102" t="str">
        <f>IF(AND('3411-CT'!$E$9=TH!H430,OR(TH!J430=TH!$V$7,K430=TH!$V$7)),"x","")</f>
        <v/>
      </c>
      <c r="W430" s="102" t="str">
        <f>IF(OR(TH!J430=TH!$W$7,K430=TH!$W$7),"x","")</f>
        <v/>
      </c>
      <c r="X430" s="102" t="str">
        <f t="shared" si="25"/>
        <v>3</v>
      </c>
    </row>
    <row r="431" spans="1:24">
      <c r="A431" s="182" t="str">
        <f>IF(B431&lt;&gt;"",IF(AND(B431&gt;=_TM1,B431&lt;=_TM2,OR(TH!J431="1111",TH!K431="1111")),TH!D431,""),"")</f>
        <v/>
      </c>
      <c r="B431" s="72">
        <f t="shared" si="24"/>
        <v>9</v>
      </c>
      <c r="C431" s="73">
        <v>42266</v>
      </c>
      <c r="D431" s="73" t="s">
        <v>8</v>
      </c>
      <c r="E431" s="73">
        <f t="shared" si="26"/>
        <v>42266</v>
      </c>
      <c r="F431" s="76" t="s">
        <v>238</v>
      </c>
      <c r="G431" s="189"/>
      <c r="H431" s="90" t="s">
        <v>237</v>
      </c>
      <c r="I431" s="74">
        <v>201012500</v>
      </c>
      <c r="J431" s="75" t="s">
        <v>9</v>
      </c>
      <c r="K431" s="75" t="s">
        <v>35</v>
      </c>
      <c r="L431" s="102" t="str">
        <f>IF(AND('331-CT'!$E$7=TH!H431,OR(J431="331",K431="331")),"x","")</f>
        <v/>
      </c>
      <c r="M431" s="102" t="str">
        <f>IF(AND($B431&gt;='1111'!$N$10,$B431&lt;='1111'!$O$10,OR($J431=$M$7,$K431=$M$7)),"x","")</f>
        <v/>
      </c>
      <c r="N431" s="102" t="str">
        <f>IF(AND($J431=$M$7,$B431&lt;'1111'!$N$10),"x","")</f>
        <v/>
      </c>
      <c r="O431" s="102" t="str">
        <f>IF(AND($K431=$M$7,$B431&lt;'1111'!$N$10),"x","")</f>
        <v/>
      </c>
      <c r="P431" s="102" t="str">
        <f>IF(AND($B431&gt;='1121'!$N$9,$B431&lt;='1121'!$O$9,OR($J431=$P$7,$K431=$P$7)),"x","")</f>
        <v/>
      </c>
      <c r="Q431" s="102" t="str">
        <f>IF(AND($J431=$P$7,$B431&lt;'1121'!$N$9),"x","")</f>
        <v/>
      </c>
      <c r="R431" s="102" t="str">
        <f>IF(AND($K431=$P$7,$B431&lt;'1121'!$N$9),"x","")</f>
        <v>x</v>
      </c>
      <c r="S431" s="102" t="str">
        <f>IF(AND($B431&gt;='1331'!$I$9,$B431&lt;='1331'!$J$9,OR($J431=$S$7,$K431=$S$7)),"x","")</f>
        <v/>
      </c>
      <c r="T431" s="102" t="str">
        <f>IF(AND($J431=$S$7,$B431&lt;'1331'!$I$9),"x","")</f>
        <v/>
      </c>
      <c r="U431" s="102" t="str">
        <f>IF(AND($K431=$S$7,$B431&lt;'1331'!$I$9),"x","")</f>
        <v/>
      </c>
      <c r="V431" s="102" t="str">
        <f>IF(AND('3411-CT'!$E$9=TH!H431,OR(TH!J431=TH!$V$7,K431=TH!$V$7)),"x","")</f>
        <v/>
      </c>
      <c r="W431" s="102" t="str">
        <f>IF(OR(TH!J431=TH!$W$7,K431=TH!$W$7),"x","")</f>
        <v/>
      </c>
      <c r="X431" s="102" t="str">
        <f t="shared" si="25"/>
        <v>3</v>
      </c>
    </row>
    <row r="432" spans="1:24">
      <c r="A432" s="182" t="str">
        <f>IF(B432&lt;&gt;"",IF(AND(B432&gt;=_TM1,B432&lt;=_TM2,OR(TH!J432="1111",TH!K432="1111")),TH!D432,""),"")</f>
        <v/>
      </c>
      <c r="B432" s="72">
        <f t="shared" si="24"/>
        <v>9</v>
      </c>
      <c r="C432" s="73">
        <v>42266</v>
      </c>
      <c r="D432" s="73" t="s">
        <v>8</v>
      </c>
      <c r="E432" s="73">
        <f t="shared" si="26"/>
        <v>42266</v>
      </c>
      <c r="F432" s="76" t="s">
        <v>22</v>
      </c>
      <c r="G432" s="189"/>
      <c r="H432" s="90"/>
      <c r="I432" s="74">
        <v>120506</v>
      </c>
      <c r="J432" s="75" t="s">
        <v>181</v>
      </c>
      <c r="K432" s="75" t="s">
        <v>35</v>
      </c>
      <c r="L432" s="102" t="str">
        <f>IF(AND('331-CT'!$E$7=TH!H432,OR(J432="331",K432="331")),"x","")</f>
        <v/>
      </c>
      <c r="M432" s="102" t="str">
        <f>IF(AND($B432&gt;='1111'!$N$10,$B432&lt;='1111'!$O$10,OR($J432=$M$7,$K432=$M$7)),"x","")</f>
        <v/>
      </c>
      <c r="N432" s="102" t="str">
        <f>IF(AND($J432=$M$7,$B432&lt;'1111'!$N$10),"x","")</f>
        <v/>
      </c>
      <c r="O432" s="102" t="str">
        <f>IF(AND($K432=$M$7,$B432&lt;'1111'!$N$10),"x","")</f>
        <v/>
      </c>
      <c r="P432" s="102" t="str">
        <f>IF(AND($B432&gt;='1121'!$N$9,$B432&lt;='1121'!$O$9,OR($J432=$P$7,$K432=$P$7)),"x","")</f>
        <v/>
      </c>
      <c r="Q432" s="102" t="str">
        <f>IF(AND($J432=$P$7,$B432&lt;'1121'!$N$9),"x","")</f>
        <v/>
      </c>
      <c r="R432" s="102" t="str">
        <f>IF(AND($K432=$P$7,$B432&lt;'1121'!$N$9),"x","")</f>
        <v>x</v>
      </c>
      <c r="S432" s="102" t="str">
        <f>IF(AND($B432&gt;='1331'!$I$9,$B432&lt;='1331'!$J$9,OR($J432=$S$7,$K432=$S$7)),"x","")</f>
        <v/>
      </c>
      <c r="T432" s="102" t="str">
        <f>IF(AND($J432=$S$7,$B432&lt;'1331'!$I$9),"x","")</f>
        <v/>
      </c>
      <c r="U432" s="102" t="str">
        <f>IF(AND($K432=$S$7,$B432&lt;'1331'!$I$9),"x","")</f>
        <v/>
      </c>
      <c r="V432" s="102" t="str">
        <f>IF(AND('3411-CT'!$E$9=TH!H432,OR(TH!J432=TH!$V$7,K432=TH!$V$7)),"x","")</f>
        <v/>
      </c>
      <c r="W432" s="102" t="str">
        <f>IF(OR(TH!J432=TH!$W$7,K432=TH!$W$7),"x","")</f>
        <v/>
      </c>
      <c r="X432" s="102" t="str">
        <f t="shared" si="25"/>
        <v>3</v>
      </c>
    </row>
    <row r="433" spans="1:24">
      <c r="A433" s="182" t="str">
        <f>IF(B433&lt;&gt;"",IF(AND(B433&gt;=_TM1,B433&lt;=_TM2,OR(TH!J433="1111",TH!K433="1111")),TH!D433,""),"")</f>
        <v/>
      </c>
      <c r="B433" s="72">
        <f t="shared" si="24"/>
        <v>9</v>
      </c>
      <c r="C433" s="73">
        <v>42266</v>
      </c>
      <c r="D433" s="73" t="s">
        <v>8</v>
      </c>
      <c r="E433" s="73">
        <f t="shared" si="26"/>
        <v>42266</v>
      </c>
      <c r="F433" s="76" t="s">
        <v>23</v>
      </c>
      <c r="G433" s="189"/>
      <c r="H433" s="90"/>
      <c r="I433" s="74">
        <v>12051</v>
      </c>
      <c r="J433" s="75" t="s">
        <v>10</v>
      </c>
      <c r="K433" s="75" t="s">
        <v>35</v>
      </c>
      <c r="L433" s="102" t="str">
        <f>IF(AND('331-CT'!$E$7=TH!H433,OR(J433="331",K433="331")),"x","")</f>
        <v/>
      </c>
      <c r="M433" s="102" t="str">
        <f>IF(AND($B433&gt;='1111'!$N$10,$B433&lt;='1111'!$O$10,OR($J433=$M$7,$K433=$M$7)),"x","")</f>
        <v/>
      </c>
      <c r="N433" s="102" t="str">
        <f>IF(AND($J433=$M$7,$B433&lt;'1111'!$N$10),"x","")</f>
        <v/>
      </c>
      <c r="O433" s="102" t="str">
        <f>IF(AND($K433=$M$7,$B433&lt;'1111'!$N$10),"x","")</f>
        <v/>
      </c>
      <c r="P433" s="102" t="str">
        <f>IF(AND($B433&gt;='1121'!$N$9,$B433&lt;='1121'!$O$9,OR($J433=$P$7,$K433=$P$7)),"x","")</f>
        <v/>
      </c>
      <c r="Q433" s="102" t="str">
        <f>IF(AND($J433=$P$7,$B433&lt;'1121'!$N$9),"x","")</f>
        <v/>
      </c>
      <c r="R433" s="102" t="str">
        <f>IF(AND($K433=$P$7,$B433&lt;'1121'!$N$9),"x","")</f>
        <v>x</v>
      </c>
      <c r="S433" s="102" t="str">
        <f>IF(AND($B433&gt;='1331'!$I$9,$B433&lt;='1331'!$J$9,OR($J433=$S$7,$K433=$S$7)),"x","")</f>
        <v/>
      </c>
      <c r="T433" s="102" t="str">
        <f>IF(AND($J433=$S$7,$B433&lt;'1331'!$I$9),"x","")</f>
        <v>x</v>
      </c>
      <c r="U433" s="102" t="str">
        <f>IF(AND($K433=$S$7,$B433&lt;'1331'!$I$9),"x","")</f>
        <v/>
      </c>
      <c r="V433" s="102" t="str">
        <f>IF(AND('3411-CT'!$E$9=TH!H433,OR(TH!J433=TH!$V$7,K433=TH!$V$7)),"x","")</f>
        <v/>
      </c>
      <c r="W433" s="102" t="str">
        <f>IF(OR(TH!J433=TH!$W$7,K433=TH!$W$7),"x","")</f>
        <v/>
      </c>
      <c r="X433" s="102" t="str">
        <f t="shared" si="25"/>
        <v>3</v>
      </c>
    </row>
    <row r="434" spans="1:24">
      <c r="A434" s="182" t="str">
        <f>IF(B434&lt;&gt;"",IF(AND(B434&gt;=_TM1,B434&lt;=_TM2,OR(TH!J434="1111",TH!K434="1111")),TH!D434,""),"")</f>
        <v/>
      </c>
      <c r="B434" s="72">
        <f t="shared" si="24"/>
        <v>9</v>
      </c>
      <c r="C434" s="73">
        <v>42266</v>
      </c>
      <c r="D434" s="73" t="s">
        <v>8</v>
      </c>
      <c r="E434" s="73">
        <f t="shared" si="26"/>
        <v>42266</v>
      </c>
      <c r="F434" s="76" t="s">
        <v>78</v>
      </c>
      <c r="G434" s="189"/>
      <c r="H434" s="90" t="s">
        <v>250</v>
      </c>
      <c r="I434" s="74">
        <v>8180556</v>
      </c>
      <c r="J434" s="75" t="s">
        <v>179</v>
      </c>
      <c r="K434" s="75" t="s">
        <v>35</v>
      </c>
      <c r="L434" s="102" t="str">
        <f>IF(AND('331-CT'!$E$7=TH!H434,OR(J434="331",K434="331")),"x","")</f>
        <v/>
      </c>
      <c r="M434" s="102" t="str">
        <f>IF(AND($B434&gt;='1111'!$N$10,$B434&lt;='1111'!$O$10,OR($J434=$M$7,$K434=$M$7)),"x","")</f>
        <v/>
      </c>
      <c r="N434" s="102" t="str">
        <f>IF(AND($J434=$M$7,$B434&lt;'1111'!$N$10),"x","")</f>
        <v/>
      </c>
      <c r="O434" s="102" t="str">
        <f>IF(AND($K434=$M$7,$B434&lt;'1111'!$N$10),"x","")</f>
        <v/>
      </c>
      <c r="P434" s="102" t="str">
        <f>IF(AND($B434&gt;='1121'!$N$9,$B434&lt;='1121'!$O$9,OR($J434=$P$7,$K434=$P$7)),"x","")</f>
        <v/>
      </c>
      <c r="Q434" s="102" t="str">
        <f>IF(AND($J434=$P$7,$B434&lt;'1121'!$N$9),"x","")</f>
        <v/>
      </c>
      <c r="R434" s="102" t="str">
        <f>IF(AND($K434=$P$7,$B434&lt;'1121'!$N$9),"x","")</f>
        <v>x</v>
      </c>
      <c r="S434" s="102" t="str">
        <f>IF(AND($B434&gt;='1331'!$I$9,$B434&lt;='1331'!$J$9,OR($J434=$S$7,$K434=$S$7)),"x","")</f>
        <v/>
      </c>
      <c r="T434" s="102" t="str">
        <f>IF(AND($J434=$S$7,$B434&lt;'1331'!$I$9),"x","")</f>
        <v/>
      </c>
      <c r="U434" s="102" t="str">
        <f>IF(AND($K434=$S$7,$B434&lt;'1331'!$I$9),"x","")</f>
        <v/>
      </c>
      <c r="V434" s="102" t="str">
        <f>IF(AND('3411-CT'!$E$9=TH!H434,OR(TH!J434=TH!$V$7,K434=TH!$V$7)),"x","")</f>
        <v/>
      </c>
      <c r="W434" s="102" t="str">
        <f>IF(OR(TH!J434=TH!$W$7,K434=TH!$W$7),"x","")</f>
        <v/>
      </c>
      <c r="X434" s="102" t="str">
        <f t="shared" si="25"/>
        <v>3</v>
      </c>
    </row>
    <row r="435" spans="1:24">
      <c r="A435" s="182" t="str">
        <f>IF(B435&lt;&gt;"",IF(AND(B435&gt;=_TM1,B435&lt;=_TM2,OR(TH!J435="1111",TH!K435="1111")),TH!D435,""),"")</f>
        <v/>
      </c>
      <c r="B435" s="72">
        <f t="shared" si="24"/>
        <v>9</v>
      </c>
      <c r="C435" s="73">
        <v>42266</v>
      </c>
      <c r="D435" s="73" t="s">
        <v>8</v>
      </c>
      <c r="E435" s="73">
        <f t="shared" si="26"/>
        <v>42266</v>
      </c>
      <c r="F435" s="76" t="s">
        <v>86</v>
      </c>
      <c r="G435" s="189"/>
      <c r="H435" s="90" t="s">
        <v>251</v>
      </c>
      <c r="I435" s="74">
        <v>16361111</v>
      </c>
      <c r="J435" s="75" t="s">
        <v>179</v>
      </c>
      <c r="K435" s="75" t="s">
        <v>35</v>
      </c>
      <c r="L435" s="102" t="str">
        <f>IF(AND('331-CT'!$E$7=TH!H435,OR(J435="331",K435="331")),"x","")</f>
        <v/>
      </c>
      <c r="M435" s="102" t="str">
        <f>IF(AND($B435&gt;='1111'!$N$10,$B435&lt;='1111'!$O$10,OR($J435=$M$7,$K435=$M$7)),"x","")</f>
        <v/>
      </c>
      <c r="N435" s="102" t="str">
        <f>IF(AND($J435=$M$7,$B435&lt;'1111'!$N$10),"x","")</f>
        <v/>
      </c>
      <c r="O435" s="102" t="str">
        <f>IF(AND($K435=$M$7,$B435&lt;'1111'!$N$10),"x","")</f>
        <v/>
      </c>
      <c r="P435" s="102" t="str">
        <f>IF(AND($B435&gt;='1121'!$N$9,$B435&lt;='1121'!$O$9,OR($J435=$P$7,$K435=$P$7)),"x","")</f>
        <v/>
      </c>
      <c r="Q435" s="102" t="str">
        <f>IF(AND($J435=$P$7,$B435&lt;'1121'!$N$9),"x","")</f>
        <v/>
      </c>
      <c r="R435" s="102" t="str">
        <f>IF(AND($K435=$P$7,$B435&lt;'1121'!$N$9),"x","")</f>
        <v>x</v>
      </c>
      <c r="S435" s="102" t="str">
        <f>IF(AND($B435&gt;='1331'!$I$9,$B435&lt;='1331'!$J$9,OR($J435=$S$7,$K435=$S$7)),"x","")</f>
        <v/>
      </c>
      <c r="T435" s="102" t="str">
        <f>IF(AND($J435=$S$7,$B435&lt;'1331'!$I$9),"x","")</f>
        <v/>
      </c>
      <c r="U435" s="102" t="str">
        <f>IF(AND($K435=$S$7,$B435&lt;'1331'!$I$9),"x","")</f>
        <v/>
      </c>
      <c r="V435" s="102" t="str">
        <f>IF(AND('3411-CT'!$E$9=TH!H435,OR(TH!J435=TH!$V$7,K435=TH!$V$7)),"x","")</f>
        <v/>
      </c>
      <c r="W435" s="102" t="str">
        <f>IF(OR(TH!J435=TH!$W$7,K435=TH!$W$7),"x","")</f>
        <v/>
      </c>
      <c r="X435" s="102" t="str">
        <f t="shared" si="25"/>
        <v>3</v>
      </c>
    </row>
    <row r="436" spans="1:24">
      <c r="A436" s="182" t="str">
        <f>IF(B436&lt;&gt;"",IF(AND(B436&gt;=_TM1,B436&lt;=_TM2,OR(TH!J436="1111",TH!K436="1111")),TH!D436,""),"")</f>
        <v/>
      </c>
      <c r="B436" s="72">
        <f t="shared" si="24"/>
        <v>9</v>
      </c>
      <c r="C436" s="73">
        <v>42266</v>
      </c>
      <c r="D436" s="73" t="s">
        <v>8</v>
      </c>
      <c r="E436" s="73">
        <f t="shared" si="26"/>
        <v>42266</v>
      </c>
      <c r="F436" s="76" t="s">
        <v>87</v>
      </c>
      <c r="G436" s="189"/>
      <c r="H436" s="90" t="s">
        <v>253</v>
      </c>
      <c r="I436" s="74">
        <v>13088889</v>
      </c>
      <c r="J436" s="75" t="s">
        <v>179</v>
      </c>
      <c r="K436" s="75" t="s">
        <v>35</v>
      </c>
      <c r="L436" s="102" t="str">
        <f>IF(AND('331-CT'!$E$7=TH!H436,OR(J436="331",K436="331")),"x","")</f>
        <v/>
      </c>
      <c r="M436" s="102" t="str">
        <f>IF(AND($B436&gt;='1111'!$N$10,$B436&lt;='1111'!$O$10,OR($J436=$M$7,$K436=$M$7)),"x","")</f>
        <v/>
      </c>
      <c r="N436" s="102" t="str">
        <f>IF(AND($J436=$M$7,$B436&lt;'1111'!$N$10),"x","")</f>
        <v/>
      </c>
      <c r="O436" s="102" t="str">
        <f>IF(AND($K436=$M$7,$B436&lt;'1111'!$N$10),"x","")</f>
        <v/>
      </c>
      <c r="P436" s="102" t="str">
        <f>IF(AND($B436&gt;='1121'!$N$9,$B436&lt;='1121'!$O$9,OR($J436=$P$7,$K436=$P$7)),"x","")</f>
        <v/>
      </c>
      <c r="Q436" s="102" t="str">
        <f>IF(AND($J436=$P$7,$B436&lt;'1121'!$N$9),"x","")</f>
        <v/>
      </c>
      <c r="R436" s="102" t="str">
        <f>IF(AND($K436=$P$7,$B436&lt;'1121'!$N$9),"x","")</f>
        <v>x</v>
      </c>
      <c r="S436" s="102" t="str">
        <f>IF(AND($B436&gt;='1331'!$I$9,$B436&lt;='1331'!$J$9,OR($J436=$S$7,$K436=$S$7)),"x","")</f>
        <v/>
      </c>
      <c r="T436" s="102" t="str">
        <f>IF(AND($J436=$S$7,$B436&lt;'1331'!$I$9),"x","")</f>
        <v/>
      </c>
      <c r="U436" s="102" t="str">
        <f>IF(AND($K436=$S$7,$B436&lt;'1331'!$I$9),"x","")</f>
        <v/>
      </c>
      <c r="V436" s="102" t="str">
        <f>IF(AND('3411-CT'!$E$9=TH!H436,OR(TH!J436=TH!$V$7,K436=TH!$V$7)),"x","")</f>
        <v/>
      </c>
      <c r="W436" s="102" t="str">
        <f>IF(OR(TH!J436=TH!$W$7,K436=TH!$W$7),"x","")</f>
        <v/>
      </c>
      <c r="X436" s="102" t="str">
        <f t="shared" si="25"/>
        <v>3</v>
      </c>
    </row>
    <row r="437" spans="1:24">
      <c r="A437" s="182" t="str">
        <f>IF(B437&lt;&gt;"",IF(AND(B437&gt;=_TM1,B437&lt;=_TM2,OR(TH!J437="1111",TH!K437="1111")),TH!D437,""),"")</f>
        <v/>
      </c>
      <c r="B437" s="72">
        <f t="shared" si="24"/>
        <v>9</v>
      </c>
      <c r="C437" s="73">
        <v>42266</v>
      </c>
      <c r="D437" s="73" t="s">
        <v>8</v>
      </c>
      <c r="E437" s="73">
        <f t="shared" si="26"/>
        <v>42266</v>
      </c>
      <c r="F437" s="76" t="s">
        <v>88</v>
      </c>
      <c r="G437" s="189"/>
      <c r="H437" s="90" t="s">
        <v>252</v>
      </c>
      <c r="I437" s="74">
        <v>12270833</v>
      </c>
      <c r="J437" s="75" t="s">
        <v>179</v>
      </c>
      <c r="K437" s="75" t="s">
        <v>35</v>
      </c>
      <c r="L437" s="102" t="str">
        <f>IF(AND('331-CT'!$E$7=TH!H437,OR(J437="331",K437="331")),"x","")</f>
        <v/>
      </c>
      <c r="M437" s="102" t="str">
        <f>IF(AND($B437&gt;='1111'!$N$10,$B437&lt;='1111'!$O$10,OR($J437=$M$7,$K437=$M$7)),"x","")</f>
        <v/>
      </c>
      <c r="N437" s="102" t="str">
        <f>IF(AND($J437=$M$7,$B437&lt;'1111'!$N$10),"x","")</f>
        <v/>
      </c>
      <c r="O437" s="102" t="str">
        <f>IF(AND($K437=$M$7,$B437&lt;'1111'!$N$10),"x","")</f>
        <v/>
      </c>
      <c r="P437" s="102" t="str">
        <f>IF(AND($B437&gt;='1121'!$N$9,$B437&lt;='1121'!$O$9,OR($J437=$P$7,$K437=$P$7)),"x","")</f>
        <v/>
      </c>
      <c r="Q437" s="102" t="str">
        <f>IF(AND($J437=$P$7,$B437&lt;'1121'!$N$9),"x","")</f>
        <v/>
      </c>
      <c r="R437" s="102" t="str">
        <f>IF(AND($K437=$P$7,$B437&lt;'1121'!$N$9),"x","")</f>
        <v>x</v>
      </c>
      <c r="S437" s="102" t="str">
        <f>IF(AND($B437&gt;='1331'!$I$9,$B437&lt;='1331'!$J$9,OR($J437=$S$7,$K437=$S$7)),"x","")</f>
        <v/>
      </c>
      <c r="T437" s="102" t="str">
        <f>IF(AND($J437=$S$7,$B437&lt;'1331'!$I$9),"x","")</f>
        <v/>
      </c>
      <c r="U437" s="102" t="str">
        <f>IF(AND($K437=$S$7,$B437&lt;'1331'!$I$9),"x","")</f>
        <v/>
      </c>
      <c r="V437" s="102" t="str">
        <f>IF(AND('3411-CT'!$E$9=TH!H437,OR(TH!J437=TH!$V$7,K437=TH!$V$7)),"x","")</f>
        <v/>
      </c>
      <c r="W437" s="102" t="str">
        <f>IF(OR(TH!J437=TH!$W$7,K437=TH!$W$7),"x","")</f>
        <v/>
      </c>
      <c r="X437" s="102" t="str">
        <f t="shared" si="25"/>
        <v>3</v>
      </c>
    </row>
    <row r="438" spans="1:24">
      <c r="A438" s="182" t="str">
        <f>IF(B438&lt;&gt;"",IF(AND(B438&gt;=_TM1,B438&lt;=_TM2,OR(TH!J438="1111",TH!K438="1111")),TH!D438,""),"")</f>
        <v/>
      </c>
      <c r="B438" s="72">
        <f t="shared" si="24"/>
        <v>9</v>
      </c>
      <c r="C438" s="73">
        <v>42266</v>
      </c>
      <c r="D438" s="73" t="s">
        <v>8</v>
      </c>
      <c r="E438" s="73">
        <f t="shared" si="26"/>
        <v>42266</v>
      </c>
      <c r="F438" s="76" t="s">
        <v>89</v>
      </c>
      <c r="G438" s="189"/>
      <c r="H438" s="90" t="s">
        <v>254</v>
      </c>
      <c r="I438" s="74">
        <v>8180556</v>
      </c>
      <c r="J438" s="75" t="s">
        <v>179</v>
      </c>
      <c r="K438" s="75" t="s">
        <v>35</v>
      </c>
      <c r="L438" s="102" t="str">
        <f>IF(AND('331-CT'!$E$7=TH!H438,OR(J438="331",K438="331")),"x","")</f>
        <v/>
      </c>
      <c r="M438" s="102" t="str">
        <f>IF(AND($B438&gt;='1111'!$N$10,$B438&lt;='1111'!$O$10,OR($J438=$M$7,$K438=$M$7)),"x","")</f>
        <v/>
      </c>
      <c r="N438" s="102" t="str">
        <f>IF(AND($J438=$M$7,$B438&lt;'1111'!$N$10),"x","")</f>
        <v/>
      </c>
      <c r="O438" s="102" t="str">
        <f>IF(AND($K438=$M$7,$B438&lt;'1111'!$N$10),"x","")</f>
        <v/>
      </c>
      <c r="P438" s="102" t="str">
        <f>IF(AND($B438&gt;='1121'!$N$9,$B438&lt;='1121'!$O$9,OR($J438=$P$7,$K438=$P$7)),"x","")</f>
        <v/>
      </c>
      <c r="Q438" s="102" t="str">
        <f>IF(AND($J438=$P$7,$B438&lt;'1121'!$N$9),"x","")</f>
        <v/>
      </c>
      <c r="R438" s="102" t="str">
        <f>IF(AND($K438=$P$7,$B438&lt;'1121'!$N$9),"x","")</f>
        <v>x</v>
      </c>
      <c r="S438" s="102" t="str">
        <f>IF(AND($B438&gt;='1331'!$I$9,$B438&lt;='1331'!$J$9,OR($J438=$S$7,$K438=$S$7)),"x","")</f>
        <v/>
      </c>
      <c r="T438" s="102" t="str">
        <f>IF(AND($J438=$S$7,$B438&lt;'1331'!$I$9),"x","")</f>
        <v/>
      </c>
      <c r="U438" s="102" t="str">
        <f>IF(AND($K438=$S$7,$B438&lt;'1331'!$I$9),"x","")</f>
        <v/>
      </c>
      <c r="V438" s="102" t="str">
        <f>IF(AND('3411-CT'!$E$9=TH!H438,OR(TH!J438=TH!$V$7,K438=TH!$V$7)),"x","")</f>
        <v/>
      </c>
      <c r="W438" s="102" t="str">
        <f>IF(OR(TH!J438=TH!$W$7,K438=TH!$W$7),"x","")</f>
        <v/>
      </c>
      <c r="X438" s="102" t="str">
        <f t="shared" si="25"/>
        <v>3</v>
      </c>
    </row>
    <row r="439" spans="1:24">
      <c r="A439" s="182" t="str">
        <f>IF(B439&lt;&gt;"",IF(AND(B439&gt;=_TM1,B439&lt;=_TM2,OR(TH!J439="1111",TH!K439="1111")),TH!D439,""),"")</f>
        <v/>
      </c>
      <c r="B439" s="72">
        <f t="shared" si="24"/>
        <v>9</v>
      </c>
      <c r="C439" s="73">
        <v>42266</v>
      </c>
      <c r="D439" s="73" t="s">
        <v>8</v>
      </c>
      <c r="E439" s="73">
        <f t="shared" si="26"/>
        <v>42266</v>
      </c>
      <c r="F439" s="76" t="s">
        <v>91</v>
      </c>
      <c r="G439" s="189"/>
      <c r="H439" s="90" t="s">
        <v>255</v>
      </c>
      <c r="I439" s="74">
        <v>12270833</v>
      </c>
      <c r="J439" s="75" t="s">
        <v>179</v>
      </c>
      <c r="K439" s="75" t="s">
        <v>35</v>
      </c>
      <c r="L439" s="102" t="str">
        <f>IF(AND('331-CT'!$E$7=TH!H439,OR(J439="331",K439="331")),"x","")</f>
        <v/>
      </c>
      <c r="M439" s="102" t="str">
        <f>IF(AND($B439&gt;='1111'!$N$10,$B439&lt;='1111'!$O$10,OR($J439=$M$7,$K439=$M$7)),"x","")</f>
        <v/>
      </c>
      <c r="N439" s="102" t="str">
        <f>IF(AND($J439=$M$7,$B439&lt;'1111'!$N$10),"x","")</f>
        <v/>
      </c>
      <c r="O439" s="102" t="str">
        <f>IF(AND($K439=$M$7,$B439&lt;'1111'!$N$10),"x","")</f>
        <v/>
      </c>
      <c r="P439" s="102" t="str">
        <f>IF(AND($B439&gt;='1121'!$N$9,$B439&lt;='1121'!$O$9,OR($J439=$P$7,$K439=$P$7)),"x","")</f>
        <v/>
      </c>
      <c r="Q439" s="102" t="str">
        <f>IF(AND($J439=$P$7,$B439&lt;'1121'!$N$9),"x","")</f>
        <v/>
      </c>
      <c r="R439" s="102" t="str">
        <f>IF(AND($K439=$P$7,$B439&lt;'1121'!$N$9),"x","")</f>
        <v>x</v>
      </c>
      <c r="S439" s="102" t="str">
        <f>IF(AND($B439&gt;='1331'!$I$9,$B439&lt;='1331'!$J$9,OR($J439=$S$7,$K439=$S$7)),"x","")</f>
        <v/>
      </c>
      <c r="T439" s="102" t="str">
        <f>IF(AND($J439=$S$7,$B439&lt;'1331'!$I$9),"x","")</f>
        <v/>
      </c>
      <c r="U439" s="102" t="str">
        <f>IF(AND($K439=$S$7,$B439&lt;'1331'!$I$9),"x","")</f>
        <v/>
      </c>
      <c r="V439" s="102" t="str">
        <f>IF(AND('3411-CT'!$E$9=TH!H439,OR(TH!J439=TH!$V$7,K439=TH!$V$7)),"x","")</f>
        <v/>
      </c>
      <c r="W439" s="102" t="str">
        <f>IF(OR(TH!J439=TH!$W$7,K439=TH!$W$7),"x","")</f>
        <v/>
      </c>
      <c r="X439" s="102" t="str">
        <f t="shared" si="25"/>
        <v>3</v>
      </c>
    </row>
    <row r="440" spans="1:24">
      <c r="A440" s="182" t="str">
        <f>IF(B440&lt;&gt;"",IF(AND(B440&gt;=_TM1,B440&lt;=_TM2,OR(TH!J440="1111",TH!K440="1111")),TH!D440,""),"")</f>
        <v/>
      </c>
      <c r="B440" s="72">
        <f t="shared" si="24"/>
        <v>9</v>
      </c>
      <c r="C440" s="73">
        <v>42266</v>
      </c>
      <c r="D440" s="73" t="s">
        <v>8</v>
      </c>
      <c r="E440" s="73">
        <f t="shared" si="26"/>
        <v>42266</v>
      </c>
      <c r="F440" s="76" t="s">
        <v>210</v>
      </c>
      <c r="G440" s="189"/>
      <c r="H440" s="90" t="s">
        <v>256</v>
      </c>
      <c r="I440" s="74">
        <v>16361111</v>
      </c>
      <c r="J440" s="75" t="s">
        <v>179</v>
      </c>
      <c r="K440" s="75" t="s">
        <v>35</v>
      </c>
      <c r="L440" s="102" t="str">
        <f>IF(AND('331-CT'!$E$7=TH!H440,OR(J440="331",K440="331")),"x","")</f>
        <v/>
      </c>
      <c r="M440" s="102" t="str">
        <f>IF(AND($B440&gt;='1111'!$N$10,$B440&lt;='1111'!$O$10,OR($J440=$M$7,$K440=$M$7)),"x","")</f>
        <v/>
      </c>
      <c r="N440" s="102" t="str">
        <f>IF(AND($J440=$M$7,$B440&lt;'1111'!$N$10),"x","")</f>
        <v/>
      </c>
      <c r="O440" s="102" t="str">
        <f>IF(AND($K440=$M$7,$B440&lt;'1111'!$N$10),"x","")</f>
        <v/>
      </c>
      <c r="P440" s="102" t="str">
        <f>IF(AND($B440&gt;='1121'!$N$9,$B440&lt;='1121'!$O$9,OR($J440=$P$7,$K440=$P$7)),"x","")</f>
        <v/>
      </c>
      <c r="Q440" s="102" t="str">
        <f>IF(AND($J440=$P$7,$B440&lt;'1121'!$N$9),"x","")</f>
        <v/>
      </c>
      <c r="R440" s="102" t="str">
        <f>IF(AND($K440=$P$7,$B440&lt;'1121'!$N$9),"x","")</f>
        <v>x</v>
      </c>
      <c r="S440" s="102" t="str">
        <f>IF(AND($B440&gt;='1331'!$I$9,$B440&lt;='1331'!$J$9,OR($J440=$S$7,$K440=$S$7)),"x","")</f>
        <v/>
      </c>
      <c r="T440" s="102" t="str">
        <f>IF(AND($J440=$S$7,$B440&lt;'1331'!$I$9),"x","")</f>
        <v/>
      </c>
      <c r="U440" s="102" t="str">
        <f>IF(AND($K440=$S$7,$B440&lt;'1331'!$I$9),"x","")</f>
        <v/>
      </c>
      <c r="V440" s="102" t="str">
        <f>IF(AND('3411-CT'!$E$9=TH!H440,OR(TH!J440=TH!$V$7,K440=TH!$V$7)),"x","")</f>
        <v/>
      </c>
      <c r="W440" s="102" t="str">
        <f>IF(OR(TH!J440=TH!$W$7,K440=TH!$W$7),"x","")</f>
        <v/>
      </c>
      <c r="X440" s="102" t="str">
        <f t="shared" si="25"/>
        <v>3</v>
      </c>
    </row>
    <row r="441" spans="1:24">
      <c r="A441" s="182" t="str">
        <f>IF(B441&lt;&gt;"",IF(AND(B441&gt;=_TM1,B441&lt;=_TM2,OR(TH!J441="1111",TH!K441="1111")),TH!D441,""),"")</f>
        <v/>
      </c>
      <c r="B441" s="72">
        <f t="shared" si="24"/>
        <v>9</v>
      </c>
      <c r="C441" s="73">
        <v>42266</v>
      </c>
      <c r="D441" s="73" t="s">
        <v>8</v>
      </c>
      <c r="E441" s="73">
        <f t="shared" si="26"/>
        <v>42266</v>
      </c>
      <c r="F441" s="76" t="s">
        <v>240</v>
      </c>
      <c r="G441" s="189"/>
      <c r="H441" s="90" t="s">
        <v>257</v>
      </c>
      <c r="I441" s="74">
        <v>11452778</v>
      </c>
      <c r="J441" s="75" t="s">
        <v>179</v>
      </c>
      <c r="K441" s="75" t="s">
        <v>35</v>
      </c>
      <c r="L441" s="102" t="str">
        <f>IF(AND('331-CT'!$E$7=TH!H441,OR(J441="331",K441="331")),"x","")</f>
        <v/>
      </c>
      <c r="M441" s="102" t="str">
        <f>IF(AND($B441&gt;='1111'!$N$10,$B441&lt;='1111'!$O$10,OR($J441=$M$7,$K441=$M$7)),"x","")</f>
        <v/>
      </c>
      <c r="N441" s="102" t="str">
        <f>IF(AND($J441=$M$7,$B441&lt;'1111'!$N$10),"x","")</f>
        <v/>
      </c>
      <c r="O441" s="102" t="str">
        <f>IF(AND($K441=$M$7,$B441&lt;'1111'!$N$10),"x","")</f>
        <v/>
      </c>
      <c r="P441" s="102" t="str">
        <f>IF(AND($B441&gt;='1121'!$N$9,$B441&lt;='1121'!$O$9,OR($J441=$P$7,$K441=$P$7)),"x","")</f>
        <v/>
      </c>
      <c r="Q441" s="102" t="str">
        <f>IF(AND($J441=$P$7,$B441&lt;'1121'!$N$9),"x","")</f>
        <v/>
      </c>
      <c r="R441" s="102" t="str">
        <f>IF(AND($K441=$P$7,$B441&lt;'1121'!$N$9),"x","")</f>
        <v>x</v>
      </c>
      <c r="S441" s="102" t="str">
        <f>IF(AND($B441&gt;='1331'!$I$9,$B441&lt;='1331'!$J$9,OR($J441=$S$7,$K441=$S$7)),"x","")</f>
        <v/>
      </c>
      <c r="T441" s="102" t="str">
        <f>IF(AND($J441=$S$7,$B441&lt;'1331'!$I$9),"x","")</f>
        <v/>
      </c>
      <c r="U441" s="102" t="str">
        <f>IF(AND($K441=$S$7,$B441&lt;'1331'!$I$9),"x","")</f>
        <v/>
      </c>
      <c r="V441" s="102" t="str">
        <f>IF(AND('3411-CT'!$E$9=TH!H441,OR(TH!J441=TH!$V$7,K441=TH!$V$7)),"x","")</f>
        <v/>
      </c>
      <c r="W441" s="102" t="str">
        <f>IF(OR(TH!J441=TH!$W$7,K441=TH!$W$7),"x","")</f>
        <v/>
      </c>
      <c r="X441" s="102" t="str">
        <f t="shared" si="25"/>
        <v>3</v>
      </c>
    </row>
    <row r="442" spans="1:24">
      <c r="A442" s="182" t="str">
        <f>IF(B442&lt;&gt;"",IF(AND(B442&gt;=_TM1,B442&lt;=_TM2,OR(TH!J442="1111",TH!K442="1111")),TH!D442,""),"")</f>
        <v/>
      </c>
      <c r="B442" s="72">
        <f t="shared" si="24"/>
        <v>9</v>
      </c>
      <c r="C442" s="73">
        <v>42266</v>
      </c>
      <c r="D442" s="73" t="s">
        <v>8</v>
      </c>
      <c r="E442" s="73">
        <f t="shared" si="26"/>
        <v>42266</v>
      </c>
      <c r="F442" s="76" t="s">
        <v>241</v>
      </c>
      <c r="G442" s="189"/>
      <c r="H442" s="90" t="s">
        <v>258</v>
      </c>
      <c r="I442" s="74">
        <v>12270833</v>
      </c>
      <c r="J442" s="75" t="s">
        <v>179</v>
      </c>
      <c r="K442" s="75" t="s">
        <v>35</v>
      </c>
      <c r="L442" s="102" t="str">
        <f>IF(AND('331-CT'!$E$7=TH!H442,OR(J442="331",K442="331")),"x","")</f>
        <v/>
      </c>
      <c r="M442" s="102" t="str">
        <f>IF(AND($B442&gt;='1111'!$N$10,$B442&lt;='1111'!$O$10,OR($J442=$M$7,$K442=$M$7)),"x","")</f>
        <v/>
      </c>
      <c r="N442" s="102" t="str">
        <f>IF(AND($J442=$M$7,$B442&lt;'1111'!$N$10),"x","")</f>
        <v/>
      </c>
      <c r="O442" s="102" t="str">
        <f>IF(AND($K442=$M$7,$B442&lt;'1111'!$N$10),"x","")</f>
        <v/>
      </c>
      <c r="P442" s="102" t="str">
        <f>IF(AND($B442&gt;='1121'!$N$9,$B442&lt;='1121'!$O$9,OR($J442=$P$7,$K442=$P$7)),"x","")</f>
        <v/>
      </c>
      <c r="Q442" s="102" t="str">
        <f>IF(AND($J442=$P$7,$B442&lt;'1121'!$N$9),"x","")</f>
        <v/>
      </c>
      <c r="R442" s="102" t="str">
        <f>IF(AND($K442=$P$7,$B442&lt;'1121'!$N$9),"x","")</f>
        <v>x</v>
      </c>
      <c r="S442" s="102" t="str">
        <f>IF(AND($B442&gt;='1331'!$I$9,$B442&lt;='1331'!$J$9,OR($J442=$S$7,$K442=$S$7)),"x","")</f>
        <v/>
      </c>
      <c r="T442" s="102" t="str">
        <f>IF(AND($J442=$S$7,$B442&lt;'1331'!$I$9),"x","")</f>
        <v/>
      </c>
      <c r="U442" s="102" t="str">
        <f>IF(AND($K442=$S$7,$B442&lt;'1331'!$I$9),"x","")</f>
        <v/>
      </c>
      <c r="V442" s="102" t="str">
        <f>IF(AND('3411-CT'!$E$9=TH!H442,OR(TH!J442=TH!$V$7,K442=TH!$V$7)),"x","")</f>
        <v/>
      </c>
      <c r="W442" s="102" t="str">
        <f>IF(OR(TH!J442=TH!$W$7,K442=TH!$W$7),"x","")</f>
        <v/>
      </c>
      <c r="X442" s="102" t="str">
        <f t="shared" si="25"/>
        <v>3</v>
      </c>
    </row>
    <row r="443" spans="1:24">
      <c r="A443" s="182" t="str">
        <f>IF(B443&lt;&gt;"",IF(AND(B443&gt;=_TM1,B443&lt;=_TM2,OR(TH!J443="1111",TH!K443="1111")),TH!D443,""),"")</f>
        <v/>
      </c>
      <c r="B443" s="72">
        <f t="shared" si="24"/>
        <v>9</v>
      </c>
      <c r="C443" s="73">
        <v>42266</v>
      </c>
      <c r="D443" s="73" t="s">
        <v>8</v>
      </c>
      <c r="E443" s="73">
        <f t="shared" si="26"/>
        <v>42266</v>
      </c>
      <c r="F443" s="76" t="s">
        <v>317</v>
      </c>
      <c r="G443" s="189"/>
      <c r="H443" s="90" t="s">
        <v>260</v>
      </c>
      <c r="I443" s="74">
        <v>12270833</v>
      </c>
      <c r="J443" s="75" t="s">
        <v>179</v>
      </c>
      <c r="K443" s="75" t="s">
        <v>35</v>
      </c>
      <c r="L443" s="102" t="str">
        <f>IF(AND('331-CT'!$E$7=TH!H443,OR(J443="331",K443="331")),"x","")</f>
        <v/>
      </c>
      <c r="M443" s="102" t="str">
        <f>IF(AND($B443&gt;='1111'!$N$10,$B443&lt;='1111'!$O$10,OR($J443=$M$7,$K443=$M$7)),"x","")</f>
        <v/>
      </c>
      <c r="N443" s="102" t="str">
        <f>IF(AND($J443=$M$7,$B443&lt;'1111'!$N$10),"x","")</f>
        <v/>
      </c>
      <c r="O443" s="102" t="str">
        <f>IF(AND($K443=$M$7,$B443&lt;'1111'!$N$10),"x","")</f>
        <v/>
      </c>
      <c r="P443" s="102" t="str">
        <f>IF(AND($B443&gt;='1121'!$N$9,$B443&lt;='1121'!$O$9,OR($J443=$P$7,$K443=$P$7)),"x","")</f>
        <v/>
      </c>
      <c r="Q443" s="102" t="str">
        <f>IF(AND($J443=$P$7,$B443&lt;'1121'!$N$9),"x","")</f>
        <v/>
      </c>
      <c r="R443" s="102" t="str">
        <f>IF(AND($K443=$P$7,$B443&lt;'1121'!$N$9),"x","")</f>
        <v>x</v>
      </c>
      <c r="S443" s="102" t="str">
        <f>IF(AND($B443&gt;='1331'!$I$9,$B443&lt;='1331'!$J$9,OR($J443=$S$7,$K443=$S$7)),"x","")</f>
        <v/>
      </c>
      <c r="T443" s="102" t="str">
        <f>IF(AND($J443=$S$7,$B443&lt;'1331'!$I$9),"x","")</f>
        <v/>
      </c>
      <c r="U443" s="102" t="str">
        <f>IF(AND($K443=$S$7,$B443&lt;'1331'!$I$9),"x","")</f>
        <v/>
      </c>
      <c r="V443" s="102" t="str">
        <f>IF(AND('3411-CT'!$E$9=TH!H443,OR(TH!J443=TH!$V$7,K443=TH!$V$7)),"x","")</f>
        <v/>
      </c>
      <c r="W443" s="102" t="str">
        <f>IF(OR(TH!J443=TH!$W$7,K443=TH!$W$7),"x","")</f>
        <v/>
      </c>
      <c r="X443" s="102" t="str">
        <f t="shared" si="25"/>
        <v>3</v>
      </c>
    </row>
    <row r="444" spans="1:24">
      <c r="A444" s="182" t="str">
        <f>IF(B444&lt;&gt;"",IF(AND(B444&gt;=_TM1,B444&lt;=_TM2,OR(TH!J444="1111",TH!K444="1111")),TH!D444,""),"")</f>
        <v/>
      </c>
      <c r="B444" s="72">
        <f t="shared" si="24"/>
        <v>9</v>
      </c>
      <c r="C444" s="73">
        <v>42266</v>
      </c>
      <c r="D444" s="73" t="s">
        <v>8</v>
      </c>
      <c r="E444" s="73">
        <f t="shared" si="26"/>
        <v>42266</v>
      </c>
      <c r="F444" s="76" t="s">
        <v>357</v>
      </c>
      <c r="G444" s="189"/>
      <c r="H444" s="90" t="s">
        <v>262</v>
      </c>
      <c r="I444" s="74">
        <v>12270833</v>
      </c>
      <c r="J444" s="75" t="s">
        <v>179</v>
      </c>
      <c r="K444" s="75" t="s">
        <v>35</v>
      </c>
      <c r="L444" s="102" t="str">
        <f>IF(AND('331-CT'!$E$7=TH!H444,OR(J444="331",K444="331")),"x","")</f>
        <v/>
      </c>
      <c r="M444" s="102" t="str">
        <f>IF(AND($B444&gt;='1111'!$N$10,$B444&lt;='1111'!$O$10,OR($J444=$M$7,$K444=$M$7)),"x","")</f>
        <v/>
      </c>
      <c r="N444" s="102" t="str">
        <f>IF(AND($J444=$M$7,$B444&lt;'1111'!$N$10),"x","")</f>
        <v/>
      </c>
      <c r="O444" s="102" t="str">
        <f>IF(AND($K444=$M$7,$B444&lt;'1111'!$N$10),"x","")</f>
        <v/>
      </c>
      <c r="P444" s="102" t="str">
        <f>IF(AND($B444&gt;='1121'!$N$9,$B444&lt;='1121'!$O$9,OR($J444=$P$7,$K444=$P$7)),"x","")</f>
        <v/>
      </c>
      <c r="Q444" s="102" t="str">
        <f>IF(AND($J444=$P$7,$B444&lt;'1121'!$N$9),"x","")</f>
        <v/>
      </c>
      <c r="R444" s="102" t="str">
        <f>IF(AND($K444=$P$7,$B444&lt;'1121'!$N$9),"x","")</f>
        <v>x</v>
      </c>
      <c r="S444" s="102" t="str">
        <f>IF(AND($B444&gt;='1331'!$I$9,$B444&lt;='1331'!$J$9,OR($J444=$S$7,$K444=$S$7)),"x","")</f>
        <v/>
      </c>
      <c r="T444" s="102" t="str">
        <f>IF(AND($J444=$S$7,$B444&lt;'1331'!$I$9),"x","")</f>
        <v/>
      </c>
      <c r="U444" s="102" t="str">
        <f>IF(AND($K444=$S$7,$B444&lt;'1331'!$I$9),"x","")</f>
        <v/>
      </c>
      <c r="V444" s="102" t="str">
        <f>IF(AND('3411-CT'!$E$9=TH!H444,OR(TH!J444=TH!$V$7,K444=TH!$V$7)),"x","")</f>
        <v/>
      </c>
      <c r="W444" s="102" t="str">
        <f>IF(OR(TH!J444=TH!$W$7,K444=TH!$W$7),"x","")</f>
        <v/>
      </c>
      <c r="X444" s="102" t="str">
        <f t="shared" si="25"/>
        <v>3</v>
      </c>
    </row>
    <row r="445" spans="1:24">
      <c r="A445" s="182" t="str">
        <f>IF(B445&lt;&gt;"",IF(AND(B445&gt;=_TM1,B445&lt;=_TM2,OR(TH!J445="1111",TH!K445="1111")),TH!D445,""),"")</f>
        <v/>
      </c>
      <c r="B445" s="72">
        <f t="shared" si="24"/>
        <v>9</v>
      </c>
      <c r="C445" s="73">
        <v>42266</v>
      </c>
      <c r="D445" s="73" t="s">
        <v>8</v>
      </c>
      <c r="E445" s="73">
        <f t="shared" si="26"/>
        <v>42266</v>
      </c>
      <c r="F445" s="76" t="s">
        <v>358</v>
      </c>
      <c r="G445" s="189"/>
      <c r="H445" s="90" t="s">
        <v>316</v>
      </c>
      <c r="I445" s="74">
        <v>12270833</v>
      </c>
      <c r="J445" s="75" t="s">
        <v>179</v>
      </c>
      <c r="K445" s="75" t="s">
        <v>35</v>
      </c>
      <c r="L445" s="102" t="str">
        <f>IF(AND('331-CT'!$E$7=TH!H445,OR(J445="331",K445="331")),"x","")</f>
        <v/>
      </c>
      <c r="M445" s="102" t="str">
        <f>IF(AND($B445&gt;='1111'!$N$10,$B445&lt;='1111'!$O$10,OR($J445=$M$7,$K445=$M$7)),"x","")</f>
        <v/>
      </c>
      <c r="N445" s="102" t="str">
        <f>IF(AND($J445=$M$7,$B445&lt;'1111'!$N$10),"x","")</f>
        <v/>
      </c>
      <c r="O445" s="102" t="str">
        <f>IF(AND($K445=$M$7,$B445&lt;'1111'!$N$10),"x","")</f>
        <v/>
      </c>
      <c r="P445" s="102" t="str">
        <f>IF(AND($B445&gt;='1121'!$N$9,$B445&lt;='1121'!$O$9,OR($J445=$P$7,$K445=$P$7)),"x","")</f>
        <v/>
      </c>
      <c r="Q445" s="102" t="str">
        <f>IF(AND($J445=$P$7,$B445&lt;'1121'!$N$9),"x","")</f>
        <v/>
      </c>
      <c r="R445" s="102" t="str">
        <f>IF(AND($K445=$P$7,$B445&lt;'1121'!$N$9),"x","")</f>
        <v>x</v>
      </c>
      <c r="S445" s="102" t="str">
        <f>IF(AND($B445&gt;='1331'!$I$9,$B445&lt;='1331'!$J$9,OR($J445=$S$7,$K445=$S$7)),"x","")</f>
        <v/>
      </c>
      <c r="T445" s="102" t="str">
        <f>IF(AND($J445=$S$7,$B445&lt;'1331'!$I$9),"x","")</f>
        <v/>
      </c>
      <c r="U445" s="102" t="str">
        <f>IF(AND($K445=$S$7,$B445&lt;'1331'!$I$9),"x","")</f>
        <v/>
      </c>
      <c r="V445" s="102" t="str">
        <f>IF(AND('3411-CT'!$E$9=TH!H445,OR(TH!J445=TH!$V$7,K445=TH!$V$7)),"x","")</f>
        <v/>
      </c>
      <c r="W445" s="102" t="str">
        <f>IF(OR(TH!J445=TH!$W$7,K445=TH!$W$7),"x","")</f>
        <v/>
      </c>
      <c r="X445" s="102" t="str">
        <f t="shared" si="25"/>
        <v>3</v>
      </c>
    </row>
    <row r="446" spans="1:24">
      <c r="A446" s="182" t="str">
        <f>IF(B446&lt;&gt;"",IF(AND(B446&gt;=_TM1,B446&lt;=_TM2,OR(TH!J446="1111",TH!K446="1111")),TH!D446,""),"")</f>
        <v/>
      </c>
      <c r="B446" s="72">
        <f t="shared" si="24"/>
        <v>9</v>
      </c>
      <c r="C446" s="73">
        <v>42266</v>
      </c>
      <c r="D446" s="73" t="s">
        <v>8</v>
      </c>
      <c r="E446" s="73">
        <f t="shared" si="26"/>
        <v>42266</v>
      </c>
      <c r="F446" s="76" t="s">
        <v>464</v>
      </c>
      <c r="G446" s="189"/>
      <c r="H446" s="90" t="s">
        <v>321</v>
      </c>
      <c r="I446" s="74">
        <v>13458333</v>
      </c>
      <c r="J446" s="75" t="s">
        <v>179</v>
      </c>
      <c r="K446" s="75" t="s">
        <v>35</v>
      </c>
      <c r="L446" s="102" t="str">
        <f>IF(AND('331-CT'!$E$7=TH!H446,OR(J446="331",K446="331")),"x","")</f>
        <v/>
      </c>
      <c r="M446" s="102" t="str">
        <f>IF(AND($B446&gt;='1111'!$N$10,$B446&lt;='1111'!$O$10,OR($J446=$M$7,$K446=$M$7)),"x","")</f>
        <v/>
      </c>
      <c r="N446" s="102" t="str">
        <f>IF(AND($J446=$M$7,$B446&lt;'1111'!$N$10),"x","")</f>
        <v/>
      </c>
      <c r="O446" s="102" t="str">
        <f>IF(AND($K446=$M$7,$B446&lt;'1111'!$N$10),"x","")</f>
        <v/>
      </c>
      <c r="P446" s="102" t="str">
        <f>IF(AND($B446&gt;='1121'!$N$9,$B446&lt;='1121'!$O$9,OR($J446=$P$7,$K446=$P$7)),"x","")</f>
        <v/>
      </c>
      <c r="Q446" s="102" t="str">
        <f>IF(AND($J446=$P$7,$B446&lt;'1121'!$N$9),"x","")</f>
        <v/>
      </c>
      <c r="R446" s="102" t="str">
        <f>IF(AND($K446=$P$7,$B446&lt;'1121'!$N$9),"x","")</f>
        <v>x</v>
      </c>
      <c r="S446" s="102" t="str">
        <f>IF(AND($B446&gt;='1331'!$I$9,$B446&lt;='1331'!$J$9,OR($J446=$S$7,$K446=$S$7)),"x","")</f>
        <v/>
      </c>
      <c r="T446" s="102" t="str">
        <f>IF(AND($J446=$S$7,$B446&lt;'1331'!$I$9),"x","")</f>
        <v/>
      </c>
      <c r="U446" s="102" t="str">
        <f>IF(AND($K446=$S$7,$B446&lt;'1331'!$I$9),"x","")</f>
        <v/>
      </c>
      <c r="V446" s="102" t="str">
        <f>IF(AND('3411-CT'!$E$9=TH!H446,OR(TH!J446=TH!$V$7,K446=TH!$V$7)),"x","")</f>
        <v/>
      </c>
      <c r="W446" s="102" t="str">
        <f>IF(OR(TH!J446=TH!$W$7,K446=TH!$W$7),"x","")</f>
        <v/>
      </c>
      <c r="X446" s="102" t="str">
        <f t="shared" si="25"/>
        <v>3</v>
      </c>
    </row>
    <row r="447" spans="1:24">
      <c r="A447" s="182" t="str">
        <f>IF(B447&lt;&gt;"",IF(AND(B447&gt;=_TM1,B447&lt;=_TM2,OR(TH!J447="1111",TH!K447="1111")),TH!D447,""),"")</f>
        <v/>
      </c>
      <c r="B447" s="72">
        <f t="shared" si="24"/>
        <v>9</v>
      </c>
      <c r="C447" s="73">
        <v>42266</v>
      </c>
      <c r="D447" s="73" t="s">
        <v>8</v>
      </c>
      <c r="E447" s="73">
        <f t="shared" si="26"/>
        <v>42266</v>
      </c>
      <c r="F447" s="76" t="s">
        <v>465</v>
      </c>
      <c r="G447" s="189"/>
      <c r="H447" s="90" t="s">
        <v>348</v>
      </c>
      <c r="I447" s="74">
        <v>9763889</v>
      </c>
      <c r="J447" s="75" t="s">
        <v>179</v>
      </c>
      <c r="K447" s="75" t="s">
        <v>35</v>
      </c>
      <c r="L447" s="102" t="str">
        <f>IF(AND('331-CT'!$E$7=TH!H447,OR(J447="331",K447="331")),"x","")</f>
        <v/>
      </c>
      <c r="M447" s="102" t="str">
        <f>IF(AND($B447&gt;='1111'!$N$10,$B447&lt;='1111'!$O$10,OR($J447=$M$7,$K447=$M$7)),"x","")</f>
        <v/>
      </c>
      <c r="N447" s="102" t="str">
        <f>IF(AND($J447=$M$7,$B447&lt;'1111'!$N$10),"x","")</f>
        <v/>
      </c>
      <c r="O447" s="102" t="str">
        <f>IF(AND($K447=$M$7,$B447&lt;'1111'!$N$10),"x","")</f>
        <v/>
      </c>
      <c r="P447" s="102" t="str">
        <f>IF(AND($B447&gt;='1121'!$N$9,$B447&lt;='1121'!$O$9,OR($J447=$P$7,$K447=$P$7)),"x","")</f>
        <v/>
      </c>
      <c r="Q447" s="102" t="str">
        <f>IF(AND($J447=$P$7,$B447&lt;'1121'!$N$9),"x","")</f>
        <v/>
      </c>
      <c r="R447" s="102" t="str">
        <f>IF(AND($K447=$P$7,$B447&lt;'1121'!$N$9),"x","")</f>
        <v>x</v>
      </c>
      <c r="S447" s="102" t="str">
        <f>IF(AND($B447&gt;='1331'!$I$9,$B447&lt;='1331'!$J$9,OR($J447=$S$7,$K447=$S$7)),"x","")</f>
        <v/>
      </c>
      <c r="T447" s="102" t="str">
        <f>IF(AND($J447=$S$7,$B447&lt;'1331'!$I$9),"x","")</f>
        <v/>
      </c>
      <c r="U447" s="102" t="str">
        <f>IF(AND($K447=$S$7,$B447&lt;'1331'!$I$9),"x","")</f>
        <v/>
      </c>
      <c r="V447" s="102" t="str">
        <f>IF(AND('3411-CT'!$E$9=TH!H447,OR(TH!J447=TH!$V$7,K447=TH!$V$7)),"x","")</f>
        <v/>
      </c>
      <c r="W447" s="102" t="str">
        <f>IF(OR(TH!J447=TH!$W$7,K447=TH!$W$7),"x","")</f>
        <v/>
      </c>
      <c r="X447" s="102" t="str">
        <f t="shared" si="25"/>
        <v>3</v>
      </c>
    </row>
    <row r="448" spans="1:24">
      <c r="A448" s="182" t="str">
        <f>IF(B448&lt;&gt;"",IF(AND(B448&gt;=_TM1,B448&lt;=_TM2,OR(TH!J448="1111",TH!K448="1111")),TH!D448,""),"")</f>
        <v/>
      </c>
      <c r="B448" s="72">
        <f t="shared" si="24"/>
        <v>9</v>
      </c>
      <c r="C448" s="73">
        <v>42266</v>
      </c>
      <c r="D448" s="73" t="s">
        <v>8</v>
      </c>
      <c r="E448" s="73">
        <f t="shared" si="26"/>
        <v>42266</v>
      </c>
      <c r="F448" s="76" t="s">
        <v>496</v>
      </c>
      <c r="G448" s="189"/>
      <c r="H448" s="90"/>
      <c r="I448" s="74">
        <v>50000</v>
      </c>
      <c r="J448" s="75" t="s">
        <v>181</v>
      </c>
      <c r="K448" s="75" t="s">
        <v>35</v>
      </c>
      <c r="L448" s="102" t="str">
        <f>IF(AND('331-CT'!$E$7=TH!H448,OR(J448="331",K448="331")),"x","")</f>
        <v/>
      </c>
      <c r="M448" s="102" t="str">
        <f>IF(AND($B448&gt;='1111'!$N$10,$B448&lt;='1111'!$O$10,OR($J448=$M$7,$K448=$M$7)),"x","")</f>
        <v/>
      </c>
      <c r="N448" s="102" t="str">
        <f>IF(AND($J448=$M$7,$B448&lt;'1111'!$N$10),"x","")</f>
        <v/>
      </c>
      <c r="O448" s="102" t="str">
        <f>IF(AND($K448=$M$7,$B448&lt;'1111'!$N$10),"x","")</f>
        <v/>
      </c>
      <c r="P448" s="102" t="str">
        <f>IF(AND($B448&gt;='1121'!$N$9,$B448&lt;='1121'!$O$9,OR($J448=$P$7,$K448=$P$7)),"x","")</f>
        <v/>
      </c>
      <c r="Q448" s="102" t="str">
        <f>IF(AND($J448=$P$7,$B448&lt;'1121'!$N$9),"x","")</f>
        <v/>
      </c>
      <c r="R448" s="102" t="str">
        <f>IF(AND($K448=$P$7,$B448&lt;'1121'!$N$9),"x","")</f>
        <v>x</v>
      </c>
      <c r="S448" s="102" t="str">
        <f>IF(AND($B448&gt;='1331'!$I$9,$B448&lt;='1331'!$J$9,OR($J448=$S$7,$K448=$S$7)),"x","")</f>
        <v/>
      </c>
      <c r="T448" s="102" t="str">
        <f>IF(AND($J448=$S$7,$B448&lt;'1331'!$I$9),"x","")</f>
        <v/>
      </c>
      <c r="U448" s="102" t="str">
        <f>IF(AND($K448=$S$7,$B448&lt;'1331'!$I$9),"x","")</f>
        <v/>
      </c>
      <c r="V448" s="102" t="str">
        <f>IF(AND('3411-CT'!$E$9=TH!H448,OR(TH!J448=TH!$V$7,K448=TH!$V$7)),"x","")</f>
        <v/>
      </c>
      <c r="W448" s="102" t="str">
        <f>IF(OR(TH!J448=TH!$W$7,K448=TH!$W$7),"x","")</f>
        <v/>
      </c>
      <c r="X448" s="102" t="str">
        <f t="shared" si="25"/>
        <v>3</v>
      </c>
    </row>
    <row r="449" spans="1:24">
      <c r="A449" s="182" t="str">
        <f>IF(B449&lt;&gt;"",IF(AND(B449&gt;=_TM1,B449&lt;=_TM2,OR(TH!J449="1111",TH!K449="1111")),TH!D449,""),"")</f>
        <v/>
      </c>
      <c r="B449" s="72">
        <f t="shared" si="24"/>
        <v>9</v>
      </c>
      <c r="C449" s="73">
        <v>42266</v>
      </c>
      <c r="D449" s="73" t="s">
        <v>8</v>
      </c>
      <c r="E449" s="73">
        <f t="shared" si="26"/>
        <v>42266</v>
      </c>
      <c r="F449" s="76" t="s">
        <v>27</v>
      </c>
      <c r="G449" s="189"/>
      <c r="H449" s="90"/>
      <c r="I449" s="74">
        <v>5000</v>
      </c>
      <c r="J449" s="75" t="s">
        <v>10</v>
      </c>
      <c r="K449" s="75" t="s">
        <v>35</v>
      </c>
      <c r="L449" s="102" t="str">
        <f>IF(AND('331-CT'!$E$7=TH!H449,OR(J449="331",K449="331")),"x","")</f>
        <v/>
      </c>
      <c r="M449" s="102" t="str">
        <f>IF(AND($B449&gt;='1111'!$N$10,$B449&lt;='1111'!$O$10,OR($J449=$M$7,$K449=$M$7)),"x","")</f>
        <v/>
      </c>
      <c r="N449" s="102" t="str">
        <f>IF(AND($J449=$M$7,$B449&lt;'1111'!$N$10),"x","")</f>
        <v/>
      </c>
      <c r="O449" s="102" t="str">
        <f>IF(AND($K449=$M$7,$B449&lt;'1111'!$N$10),"x","")</f>
        <v/>
      </c>
      <c r="P449" s="102" t="str">
        <f>IF(AND($B449&gt;='1121'!$N$9,$B449&lt;='1121'!$O$9,OR($J449=$P$7,$K449=$P$7)),"x","")</f>
        <v/>
      </c>
      <c r="Q449" s="102" t="str">
        <f>IF(AND($J449=$P$7,$B449&lt;'1121'!$N$9),"x","")</f>
        <v/>
      </c>
      <c r="R449" s="102" t="str">
        <f>IF(AND($K449=$P$7,$B449&lt;'1121'!$N$9),"x","")</f>
        <v>x</v>
      </c>
      <c r="S449" s="102" t="str">
        <f>IF(AND($B449&gt;='1331'!$I$9,$B449&lt;='1331'!$J$9,OR($J449=$S$7,$K449=$S$7)),"x","")</f>
        <v/>
      </c>
      <c r="T449" s="102" t="str">
        <f>IF(AND($J449=$S$7,$B449&lt;'1331'!$I$9),"x","")</f>
        <v>x</v>
      </c>
      <c r="U449" s="102" t="str">
        <f>IF(AND($K449=$S$7,$B449&lt;'1331'!$I$9),"x","")</f>
        <v/>
      </c>
      <c r="V449" s="102" t="str">
        <f>IF(AND('3411-CT'!$E$9=TH!H449,OR(TH!J449=TH!$V$7,K449=TH!$V$7)),"x","")</f>
        <v/>
      </c>
      <c r="W449" s="102" t="str">
        <f>IF(OR(TH!J449=TH!$W$7,K449=TH!$W$7),"x","")</f>
        <v/>
      </c>
      <c r="X449" s="102" t="str">
        <f t="shared" si="25"/>
        <v>3</v>
      </c>
    </row>
    <row r="450" spans="1:24">
      <c r="A450" s="182" t="str">
        <f>IF(B450&lt;&gt;"",IF(AND(B450&gt;=_TM1,B450&lt;=_TM2,OR(TH!J450="1111",TH!K450="1111")),TH!D450,""),"")</f>
        <v/>
      </c>
      <c r="B450" s="72">
        <f t="shared" ref="B450:B454" si="27">IF(C450&lt;&gt;"",MONTH(C450),"")</f>
        <v>9</v>
      </c>
      <c r="C450" s="73">
        <v>42266</v>
      </c>
      <c r="D450" s="73" t="s">
        <v>8</v>
      </c>
      <c r="E450" s="73">
        <f t="shared" si="26"/>
        <v>42266</v>
      </c>
      <c r="F450" s="76" t="s">
        <v>497</v>
      </c>
      <c r="G450" s="189"/>
      <c r="H450" s="90"/>
      <c r="I450" s="74">
        <v>50000</v>
      </c>
      <c r="J450" s="75" t="s">
        <v>181</v>
      </c>
      <c r="K450" s="75" t="s">
        <v>35</v>
      </c>
      <c r="L450" s="102" t="str">
        <f>IF(AND('331-CT'!$E$7=TH!H450,OR(J450="331",K450="331")),"x","")</f>
        <v/>
      </c>
      <c r="M450" s="102" t="str">
        <f>IF(AND($B450&gt;='1111'!$N$10,$B450&lt;='1111'!$O$10,OR($J450=$M$7,$K450=$M$7)),"x","")</f>
        <v/>
      </c>
      <c r="N450" s="102" t="str">
        <f>IF(AND($J450=$M$7,$B450&lt;'1111'!$N$10),"x","")</f>
        <v/>
      </c>
      <c r="O450" s="102" t="str">
        <f>IF(AND($K450=$M$7,$B450&lt;'1111'!$N$10),"x","")</f>
        <v/>
      </c>
      <c r="P450" s="102" t="str">
        <f>IF(AND($B450&gt;='1121'!$N$9,$B450&lt;='1121'!$O$9,OR($J450=$P$7,$K450=$P$7)),"x","")</f>
        <v/>
      </c>
      <c r="Q450" s="102" t="str">
        <f>IF(AND($J450=$P$7,$B450&lt;'1121'!$N$9),"x","")</f>
        <v/>
      </c>
      <c r="R450" s="102" t="str">
        <f>IF(AND($K450=$P$7,$B450&lt;'1121'!$N$9),"x","")</f>
        <v>x</v>
      </c>
      <c r="S450" s="102" t="str">
        <f>IF(AND($B450&gt;='1331'!$I$9,$B450&lt;='1331'!$J$9,OR($J450=$S$7,$K450=$S$7)),"x","")</f>
        <v/>
      </c>
      <c r="T450" s="102" t="str">
        <f>IF(AND($J450=$S$7,$B450&lt;'1331'!$I$9),"x","")</f>
        <v/>
      </c>
      <c r="U450" s="102" t="str">
        <f>IF(AND($K450=$S$7,$B450&lt;'1331'!$I$9),"x","")</f>
        <v/>
      </c>
      <c r="V450" s="102" t="str">
        <f>IF(AND('3411-CT'!$E$9=TH!H450,OR(TH!J450=TH!$V$7,K450=TH!$V$7)),"x","")</f>
        <v/>
      </c>
      <c r="W450" s="102" t="str">
        <f>IF(OR(TH!J450=TH!$W$7,K450=TH!$W$7),"x","")</f>
        <v/>
      </c>
      <c r="X450" s="102" t="str">
        <f t="shared" si="25"/>
        <v>3</v>
      </c>
    </row>
    <row r="451" spans="1:24">
      <c r="A451" s="182" t="str">
        <f>IF(B451&lt;&gt;"",IF(AND(B451&gt;=_TM1,B451&lt;=_TM2,OR(TH!J451="1111",TH!K451="1111")),TH!D451,""),"")</f>
        <v/>
      </c>
      <c r="B451" s="72">
        <f t="shared" si="27"/>
        <v>9</v>
      </c>
      <c r="C451" s="73">
        <v>42266</v>
      </c>
      <c r="D451" s="73" t="s">
        <v>8</v>
      </c>
      <c r="E451" s="73">
        <f t="shared" si="26"/>
        <v>42266</v>
      </c>
      <c r="F451" s="76" t="s">
        <v>27</v>
      </c>
      <c r="G451" s="189"/>
      <c r="H451" s="90"/>
      <c r="I451" s="74">
        <v>5000</v>
      </c>
      <c r="J451" s="75" t="s">
        <v>10</v>
      </c>
      <c r="K451" s="75" t="s">
        <v>35</v>
      </c>
      <c r="L451" s="102" t="str">
        <f>IF(AND('331-CT'!$E$7=TH!H451,OR(J451="331",K451="331")),"x","")</f>
        <v/>
      </c>
      <c r="M451" s="102" t="str">
        <f>IF(AND($B451&gt;='1111'!$N$10,$B451&lt;='1111'!$O$10,OR($J451=$M$7,$K451=$M$7)),"x","")</f>
        <v/>
      </c>
      <c r="N451" s="102" t="str">
        <f>IF(AND($J451=$M$7,$B451&lt;'1111'!$N$10),"x","")</f>
        <v/>
      </c>
      <c r="O451" s="102" t="str">
        <f>IF(AND($K451=$M$7,$B451&lt;'1111'!$N$10),"x","")</f>
        <v/>
      </c>
      <c r="P451" s="102" t="str">
        <f>IF(AND($B451&gt;='1121'!$N$9,$B451&lt;='1121'!$O$9,OR($J451=$P$7,$K451=$P$7)),"x","")</f>
        <v/>
      </c>
      <c r="Q451" s="102" t="str">
        <f>IF(AND($J451=$P$7,$B451&lt;'1121'!$N$9),"x","")</f>
        <v/>
      </c>
      <c r="R451" s="102" t="str">
        <f>IF(AND($K451=$P$7,$B451&lt;'1121'!$N$9),"x","")</f>
        <v>x</v>
      </c>
      <c r="S451" s="102" t="str">
        <f>IF(AND($B451&gt;='1331'!$I$9,$B451&lt;='1331'!$J$9,OR($J451=$S$7,$K451=$S$7)),"x","")</f>
        <v/>
      </c>
      <c r="T451" s="102" t="str">
        <f>IF(AND($J451=$S$7,$B451&lt;'1331'!$I$9),"x","")</f>
        <v>x</v>
      </c>
      <c r="U451" s="102" t="str">
        <f>IF(AND($K451=$S$7,$B451&lt;'1331'!$I$9),"x","")</f>
        <v/>
      </c>
      <c r="V451" s="102" t="str">
        <f>IF(AND('3411-CT'!$E$9=TH!H451,OR(TH!J451=TH!$V$7,K451=TH!$V$7)),"x","")</f>
        <v/>
      </c>
      <c r="W451" s="102" t="str">
        <f>IF(OR(TH!J451=TH!$W$7,K451=TH!$W$7),"x","")</f>
        <v/>
      </c>
      <c r="X451" s="102" t="str">
        <f t="shared" si="25"/>
        <v>3</v>
      </c>
    </row>
    <row r="452" spans="1:24">
      <c r="A452" s="182" t="str">
        <f>IF(B452&lt;&gt;"",IF(AND(B452&gt;=_TM1,B452&lt;=_TM2,OR(TH!J452="1111",TH!K452="1111")),TH!D452,""),"")</f>
        <v/>
      </c>
      <c r="B452" s="72">
        <f t="shared" si="27"/>
        <v>9</v>
      </c>
      <c r="C452" s="73">
        <v>42268</v>
      </c>
      <c r="D452" s="73" t="s">
        <v>8</v>
      </c>
      <c r="E452" s="73">
        <f t="shared" si="26"/>
        <v>42268</v>
      </c>
      <c r="F452" s="76" t="s">
        <v>64</v>
      </c>
      <c r="G452" s="189"/>
      <c r="H452" s="90"/>
      <c r="I452" s="74">
        <v>100000</v>
      </c>
      <c r="J452" s="75" t="s">
        <v>181</v>
      </c>
      <c r="K452" s="75" t="s">
        <v>35</v>
      </c>
      <c r="L452" s="102" t="str">
        <f>IF(AND('331-CT'!$E$7=TH!H452,OR(J452="331",K452="331")),"x","")</f>
        <v/>
      </c>
      <c r="M452" s="102" t="str">
        <f>IF(AND($B452&gt;='1111'!$N$10,$B452&lt;='1111'!$O$10,OR($J452=$M$7,$K452=$M$7)),"x","")</f>
        <v/>
      </c>
      <c r="N452" s="102" t="str">
        <f>IF(AND($J452=$M$7,$B452&lt;'1111'!$N$10),"x","")</f>
        <v/>
      </c>
      <c r="O452" s="102" t="str">
        <f>IF(AND($K452=$M$7,$B452&lt;'1111'!$N$10),"x","")</f>
        <v/>
      </c>
      <c r="P452" s="102" t="str">
        <f>IF(AND($B452&gt;='1121'!$N$9,$B452&lt;='1121'!$O$9,OR($J452=$P$7,$K452=$P$7)),"x","")</f>
        <v/>
      </c>
      <c r="Q452" s="102" t="str">
        <f>IF(AND($J452=$P$7,$B452&lt;'1121'!$N$9),"x","")</f>
        <v/>
      </c>
      <c r="R452" s="102" t="str">
        <f>IF(AND($K452=$P$7,$B452&lt;'1121'!$N$9),"x","")</f>
        <v>x</v>
      </c>
      <c r="S452" s="102" t="str">
        <f>IF(AND($B452&gt;='1331'!$I$9,$B452&lt;='1331'!$J$9,OR($J452=$S$7,$K452=$S$7)),"x","")</f>
        <v/>
      </c>
      <c r="T452" s="102" t="str">
        <f>IF(AND($J452=$S$7,$B452&lt;'1331'!$I$9),"x","")</f>
        <v/>
      </c>
      <c r="U452" s="102" t="str">
        <f>IF(AND($K452=$S$7,$B452&lt;'1331'!$I$9),"x","")</f>
        <v/>
      </c>
      <c r="V452" s="102" t="str">
        <f>IF(AND('3411-CT'!$E$9=TH!H452,OR(TH!J452=TH!$V$7,K452=TH!$V$7)),"x","")</f>
        <v/>
      </c>
      <c r="W452" s="102" t="str">
        <f>IF(OR(TH!J452=TH!$W$7,K452=TH!$W$7),"x","")</f>
        <v/>
      </c>
      <c r="X452" s="102" t="str">
        <f t="shared" si="25"/>
        <v>3</v>
      </c>
    </row>
    <row r="453" spans="1:24">
      <c r="A453" s="182" t="str">
        <f>IF(B453&lt;&gt;"",IF(AND(B453&gt;=_TM1,B453&lt;=_TM2,OR(TH!J453="1111",TH!K453="1111")),TH!D453,""),"")</f>
        <v/>
      </c>
      <c r="B453" s="72">
        <f t="shared" si="27"/>
        <v>9</v>
      </c>
      <c r="C453" s="73">
        <v>42268</v>
      </c>
      <c r="D453" s="73" t="s">
        <v>8</v>
      </c>
      <c r="E453" s="73">
        <f t="shared" si="26"/>
        <v>42268</v>
      </c>
      <c r="F453" s="76" t="s">
        <v>65</v>
      </c>
      <c r="G453" s="189"/>
      <c r="H453" s="90"/>
      <c r="I453" s="74">
        <v>10000</v>
      </c>
      <c r="J453" s="75" t="s">
        <v>10</v>
      </c>
      <c r="K453" s="75" t="s">
        <v>35</v>
      </c>
      <c r="L453" s="102" t="str">
        <f>IF(AND('331-CT'!$E$7=TH!H453,OR(J453="331",K453="331")),"x","")</f>
        <v/>
      </c>
      <c r="M453" s="102" t="str">
        <f>IF(AND($B453&gt;='1111'!$N$10,$B453&lt;='1111'!$O$10,OR($J453=$M$7,$K453=$M$7)),"x","")</f>
        <v/>
      </c>
      <c r="N453" s="102" t="str">
        <f>IF(AND($J453=$M$7,$B453&lt;'1111'!$N$10),"x","")</f>
        <v/>
      </c>
      <c r="O453" s="102" t="str">
        <f>IF(AND($K453=$M$7,$B453&lt;'1111'!$N$10),"x","")</f>
        <v/>
      </c>
      <c r="P453" s="102" t="str">
        <f>IF(AND($B453&gt;='1121'!$N$9,$B453&lt;='1121'!$O$9,OR($J453=$P$7,$K453=$P$7)),"x","")</f>
        <v/>
      </c>
      <c r="Q453" s="102" t="str">
        <f>IF(AND($J453=$P$7,$B453&lt;'1121'!$N$9),"x","")</f>
        <v/>
      </c>
      <c r="R453" s="102" t="str">
        <f>IF(AND($K453=$P$7,$B453&lt;'1121'!$N$9),"x","")</f>
        <v>x</v>
      </c>
      <c r="S453" s="102" t="str">
        <f>IF(AND($B453&gt;='1331'!$I$9,$B453&lt;='1331'!$J$9,OR($J453=$S$7,$K453=$S$7)),"x","")</f>
        <v/>
      </c>
      <c r="T453" s="102" t="str">
        <f>IF(AND($J453=$S$7,$B453&lt;'1331'!$I$9),"x","")</f>
        <v>x</v>
      </c>
      <c r="U453" s="102" t="str">
        <f>IF(AND($K453=$S$7,$B453&lt;'1331'!$I$9),"x","")</f>
        <v/>
      </c>
      <c r="V453" s="102" t="str">
        <f>IF(AND('3411-CT'!$E$9=TH!H453,OR(TH!J453=TH!$V$7,K453=TH!$V$7)),"x","")</f>
        <v/>
      </c>
      <c r="W453" s="102" t="str">
        <f>IF(OR(TH!J453=TH!$W$7,K453=TH!$W$7),"x","")</f>
        <v/>
      </c>
      <c r="X453" s="102" t="str">
        <f t="shared" si="25"/>
        <v>3</v>
      </c>
    </row>
    <row r="454" spans="1:24">
      <c r="A454" s="182" t="str">
        <f>IF(B454&lt;&gt;"",IF(AND(B454&gt;=_TM1,B454&lt;=_TM2,OR(TH!J454="1111",TH!K454="1111")),TH!D454,""),"")</f>
        <v/>
      </c>
      <c r="B454" s="72">
        <f t="shared" si="27"/>
        <v>9</v>
      </c>
      <c r="C454" s="73">
        <v>42275</v>
      </c>
      <c r="D454" s="73" t="s">
        <v>397</v>
      </c>
      <c r="E454" s="73">
        <v>42275</v>
      </c>
      <c r="F454" s="76" t="s">
        <v>461</v>
      </c>
      <c r="G454" s="189"/>
      <c r="H454" s="90" t="s">
        <v>209</v>
      </c>
      <c r="I454" s="74">
        <v>400000000</v>
      </c>
      <c r="J454" s="75" t="s">
        <v>35</v>
      </c>
      <c r="K454" s="75" t="s">
        <v>142</v>
      </c>
      <c r="L454" s="102" t="str">
        <f>IF(AND('331-CT'!$E$7=TH!H454,OR(J454="331",K454="331")),"x","")</f>
        <v/>
      </c>
      <c r="M454" s="102" t="str">
        <f>IF(AND($B454&gt;='1111'!$N$10,$B454&lt;='1111'!$O$10,OR($J454=$M$7,$K454=$M$7)),"x","")</f>
        <v/>
      </c>
      <c r="N454" s="102" t="str">
        <f>IF(AND($J454=$M$7,$B454&lt;'1111'!$N$10),"x","")</f>
        <v/>
      </c>
      <c r="O454" s="102" t="str">
        <f>IF(AND($K454=$M$7,$B454&lt;'1111'!$N$10),"x","")</f>
        <v>x</v>
      </c>
      <c r="P454" s="102" t="str">
        <f>IF(AND($B454&gt;='1121'!$N$9,$B454&lt;='1121'!$O$9,OR($J454=$P$7,$K454=$P$7)),"x","")</f>
        <v/>
      </c>
      <c r="Q454" s="102" t="str">
        <f>IF(AND($J454=$P$7,$B454&lt;'1121'!$N$9),"x","")</f>
        <v>x</v>
      </c>
      <c r="R454" s="102" t="str">
        <f>IF(AND($K454=$P$7,$B454&lt;'1121'!$N$9),"x","")</f>
        <v/>
      </c>
      <c r="S454" s="102" t="str">
        <f>IF(AND($B454&gt;='1331'!$I$9,$B454&lt;='1331'!$J$9,OR($J454=$S$7,$K454=$S$7)),"x","")</f>
        <v/>
      </c>
      <c r="T454" s="102" t="str">
        <f>IF(AND($J454=$S$7,$B454&lt;'1331'!$I$9),"x","")</f>
        <v/>
      </c>
      <c r="U454" s="102" t="str">
        <f>IF(AND($K454=$S$7,$B454&lt;'1331'!$I$9),"x","")</f>
        <v/>
      </c>
      <c r="V454" s="102" t="str">
        <f>IF(AND('3411-CT'!$E$9=TH!H454,OR(TH!J454=TH!$V$7,K454=TH!$V$7)),"x","")</f>
        <v/>
      </c>
      <c r="W454" s="102" t="str">
        <f>IF(OR(TH!J454=TH!$W$7,K454=TH!$W$7),"x","")</f>
        <v/>
      </c>
      <c r="X454" s="102" t="str">
        <f t="shared" si="25"/>
        <v>3</v>
      </c>
    </row>
    <row r="455" spans="1:24">
      <c r="A455" s="182" t="str">
        <f>IF(B455&lt;&gt;"",IF(AND(B455&gt;=_TM1,B455&lt;=_TM2,OR(TH!J455="1111",TH!K455="1111")),TH!D455,""),"")</f>
        <v>C01</v>
      </c>
      <c r="B455" s="72">
        <f t="shared" ref="B455:B486" si="28">IF(C455&lt;&gt;"",MONTH(C455),"")</f>
        <v>10</v>
      </c>
      <c r="C455" s="490">
        <v>42278</v>
      </c>
      <c r="D455" s="490" t="s">
        <v>46</v>
      </c>
      <c r="E455" s="490">
        <v>42261</v>
      </c>
      <c r="F455" s="491" t="s">
        <v>480</v>
      </c>
      <c r="G455" s="492" t="s">
        <v>477</v>
      </c>
      <c r="H455" s="493" t="s">
        <v>217</v>
      </c>
      <c r="I455" s="74">
        <v>490600</v>
      </c>
      <c r="J455" s="494" t="s">
        <v>181</v>
      </c>
      <c r="K455" s="494" t="s">
        <v>142</v>
      </c>
      <c r="L455" s="102" t="str">
        <f>IF(AND('331-CT'!$E$7=TH!H455,OR(J455="331",K455="331")),"x","")</f>
        <v/>
      </c>
      <c r="M455" s="102" t="str">
        <f>IF(AND($B455&gt;='1111'!$N$10,$B455&lt;='1111'!$O$10,OR($J455=$M$7,$K455=$M$7)),"x","")</f>
        <v>x</v>
      </c>
      <c r="N455" s="102" t="str">
        <f>IF(AND($J455=$M$7,$B455&lt;'1111'!$N$10),"x","")</f>
        <v/>
      </c>
      <c r="O455" s="102" t="str">
        <f>IF(AND($K455=$M$7,$B455&lt;'1111'!$N$10),"x","")</f>
        <v/>
      </c>
      <c r="P455" s="102" t="str">
        <f>IF(AND($B455&gt;='1121'!$N$9,$B455&lt;='1121'!$O$9,OR($J455=$P$7,$K455=$P$7)),"x","")</f>
        <v/>
      </c>
      <c r="Q455" s="102" t="str">
        <f>IF(AND($J455=$P$7,$B455&lt;'1121'!$N$9),"x","")</f>
        <v/>
      </c>
      <c r="R455" s="102" t="str">
        <f>IF(AND($K455=$P$7,$B455&lt;'1121'!$N$9),"x","")</f>
        <v/>
      </c>
      <c r="S455" s="102" t="str">
        <f>IF(AND($B455&gt;='1331'!$I$9,$B455&lt;='1331'!$J$9,OR($J455=$S$7,$K455=$S$7)),"x","")</f>
        <v/>
      </c>
      <c r="T455" s="102" t="str">
        <f>IF(AND($J455=$S$7,$B455&lt;'1331'!$I$9),"x","")</f>
        <v/>
      </c>
      <c r="U455" s="102" t="str">
        <f>IF(AND($K455=$S$7,$B455&lt;'1331'!$I$9),"x","")</f>
        <v/>
      </c>
      <c r="V455" s="102" t="str">
        <f>IF(AND('3411-CT'!$E$9=TH!H455,OR(TH!J455=TH!$V$7,K455=TH!$V$7)),"x","")</f>
        <v/>
      </c>
      <c r="W455" s="102" t="str">
        <f>IF(OR(TH!J455=TH!$W$7,K455=TH!$W$7),"x","")</f>
        <v/>
      </c>
      <c r="X455" s="102" t="str">
        <f t="shared" si="25"/>
        <v>4</v>
      </c>
    </row>
    <row r="456" spans="1:24">
      <c r="A456" s="182" t="str">
        <f>IF(B456&lt;&gt;"",IF(AND(B456&gt;=_TM1,B456&lt;=_TM2,OR(TH!J456="1111",TH!K456="1111")),TH!D456,""),"")</f>
        <v>C01</v>
      </c>
      <c r="B456" s="72">
        <f t="shared" si="28"/>
        <v>10</v>
      </c>
      <c r="C456" s="490">
        <v>42278</v>
      </c>
      <c r="D456" s="490" t="s">
        <v>46</v>
      </c>
      <c r="E456" s="490">
        <v>42261</v>
      </c>
      <c r="F456" s="491" t="s">
        <v>481</v>
      </c>
      <c r="G456" s="492" t="s">
        <v>477</v>
      </c>
      <c r="H456" s="493" t="s">
        <v>217</v>
      </c>
      <c r="I456" s="74">
        <v>49060</v>
      </c>
      <c r="J456" s="494" t="s">
        <v>10</v>
      </c>
      <c r="K456" s="494" t="s">
        <v>142</v>
      </c>
      <c r="L456" s="102" t="str">
        <f>IF(AND('331-CT'!$E$7=TH!H456,OR(J456="331",K456="331")),"x","")</f>
        <v/>
      </c>
      <c r="M456" s="102" t="str">
        <f>IF(AND($B456&gt;='1111'!$N$10,$B456&lt;='1111'!$O$10,OR($J456=$M$7,$K456=$M$7)),"x","")</f>
        <v>x</v>
      </c>
      <c r="N456" s="102" t="str">
        <f>IF(AND($J456=$M$7,$B456&lt;'1111'!$N$10),"x","")</f>
        <v/>
      </c>
      <c r="O456" s="102" t="str">
        <f>IF(AND($K456=$M$7,$B456&lt;'1111'!$N$10),"x","")</f>
        <v/>
      </c>
      <c r="P456" s="102" t="str">
        <f>IF(AND($B456&gt;='1121'!$N$9,$B456&lt;='1121'!$O$9,OR($J456=$P$7,$K456=$P$7)),"x","")</f>
        <v/>
      </c>
      <c r="Q456" s="102" t="str">
        <f>IF(AND($J456=$P$7,$B456&lt;'1121'!$N$9),"x","")</f>
        <v/>
      </c>
      <c r="R456" s="102" t="str">
        <f>IF(AND($K456=$P$7,$B456&lt;'1121'!$N$9),"x","")</f>
        <v/>
      </c>
      <c r="S456" s="102" t="str">
        <f>IF(AND($B456&gt;='1331'!$I$9,$B456&lt;='1331'!$J$9,OR($J456=$S$7,$K456=$S$7)),"x","")</f>
        <v>x</v>
      </c>
      <c r="T456" s="102" t="str">
        <f>IF(AND($J456=$S$7,$B456&lt;'1331'!$I$9),"x","")</f>
        <v/>
      </c>
      <c r="U456" s="102" t="str">
        <f>IF(AND($K456=$S$7,$B456&lt;'1331'!$I$9),"x","")</f>
        <v/>
      </c>
      <c r="V456" s="102" t="str">
        <f>IF(AND('3411-CT'!$E$9=TH!H456,OR(TH!J456=TH!$V$7,K456=TH!$V$7)),"x","")</f>
        <v/>
      </c>
      <c r="W456" s="102" t="str">
        <f>IF(OR(TH!J456=TH!$W$7,K456=TH!$W$7),"x","")</f>
        <v/>
      </c>
      <c r="X456" s="102" t="str">
        <f t="shared" si="25"/>
        <v>4</v>
      </c>
    </row>
    <row r="457" spans="1:24">
      <c r="A457" s="182" t="str">
        <f>IF(B457&lt;&gt;"",IF(AND(B457&gt;=_TM1,B457&lt;=_TM2,OR(TH!J457="1111",TH!K457="1111")),TH!D457,""),"")</f>
        <v>C02</v>
      </c>
      <c r="B457" s="72">
        <f t="shared" si="28"/>
        <v>10</v>
      </c>
      <c r="C457" s="490">
        <v>42278</v>
      </c>
      <c r="D457" s="490" t="s">
        <v>61</v>
      </c>
      <c r="E457" s="490">
        <v>42273</v>
      </c>
      <c r="F457" s="491" t="s">
        <v>473</v>
      </c>
      <c r="G457" s="492" t="s">
        <v>474</v>
      </c>
      <c r="H457" s="493" t="s">
        <v>475</v>
      </c>
      <c r="I457" s="74">
        <v>12818181</v>
      </c>
      <c r="J457" s="494" t="s">
        <v>560</v>
      </c>
      <c r="K457" s="494" t="s">
        <v>142</v>
      </c>
      <c r="L457" s="102" t="str">
        <f>IF(AND('331-CT'!$E$7=TH!H457,OR(J457="331",K457="331")),"x","")</f>
        <v/>
      </c>
      <c r="M457" s="102" t="str">
        <f>IF(AND($B457&gt;='1111'!$N$10,$B457&lt;='1111'!$O$10,OR($J457=$M$7,$K457=$M$7)),"x","")</f>
        <v>x</v>
      </c>
      <c r="N457" s="102" t="str">
        <f>IF(AND($J457=$M$7,$B457&lt;'1111'!$N$10),"x","")</f>
        <v/>
      </c>
      <c r="O457" s="102" t="str">
        <f>IF(AND($K457=$M$7,$B457&lt;'1111'!$N$10),"x","")</f>
        <v/>
      </c>
      <c r="P457" s="102" t="str">
        <f>IF(AND($B457&gt;='1121'!$N$9,$B457&lt;='1121'!$O$9,OR($J457=$P$7,$K457=$P$7)),"x","")</f>
        <v/>
      </c>
      <c r="Q457" s="102" t="str">
        <f>IF(AND($J457=$P$7,$B457&lt;'1121'!$N$9),"x","")</f>
        <v/>
      </c>
      <c r="R457" s="102" t="str">
        <f>IF(AND($K457=$P$7,$B457&lt;'1121'!$N$9),"x","")</f>
        <v/>
      </c>
      <c r="S457" s="102" t="str">
        <f>IF(AND($B457&gt;='1331'!$I$9,$B457&lt;='1331'!$J$9,OR($J457=$S$7,$K457=$S$7)),"x","")</f>
        <v/>
      </c>
      <c r="T457" s="102" t="str">
        <f>IF(AND($J457=$S$7,$B457&lt;'1331'!$I$9),"x","")</f>
        <v/>
      </c>
      <c r="U457" s="102" t="str">
        <f>IF(AND($K457=$S$7,$B457&lt;'1331'!$I$9),"x","")</f>
        <v/>
      </c>
      <c r="V457" s="102" t="str">
        <f>IF(AND('3411-CT'!$E$9=TH!H457,OR(TH!J457=TH!$V$7,K457=TH!$V$7)),"x","")</f>
        <v/>
      </c>
      <c r="W457" s="102" t="str">
        <f>IF(OR(TH!J457=TH!$W$7,K457=TH!$W$7),"x","")</f>
        <v/>
      </c>
      <c r="X457" s="102" t="str">
        <f t="shared" si="25"/>
        <v>4</v>
      </c>
    </row>
    <row r="458" spans="1:24">
      <c r="A458" s="182" t="str">
        <f>IF(B458&lt;&gt;"",IF(AND(B458&gt;=_TM1,B458&lt;=_TM2,OR(TH!J458="1111",TH!K458="1111")),TH!D458,""),"")</f>
        <v>C02</v>
      </c>
      <c r="B458" s="72">
        <f t="shared" si="28"/>
        <v>10</v>
      </c>
      <c r="C458" s="490">
        <v>42278</v>
      </c>
      <c r="D458" s="490" t="s">
        <v>61</v>
      </c>
      <c r="E458" s="490">
        <v>42273</v>
      </c>
      <c r="F458" s="491" t="s">
        <v>476</v>
      </c>
      <c r="G458" s="492" t="s">
        <v>474</v>
      </c>
      <c r="H458" s="493" t="s">
        <v>475</v>
      </c>
      <c r="I458" s="74">
        <v>1281819</v>
      </c>
      <c r="J458" s="494" t="s">
        <v>10</v>
      </c>
      <c r="K458" s="494" t="s">
        <v>142</v>
      </c>
      <c r="L458" s="102" t="str">
        <f>IF(AND('331-CT'!$E$7=TH!H458,OR(J458="331",K458="331")),"x","")</f>
        <v/>
      </c>
      <c r="M458" s="102" t="str">
        <f>IF(AND($B458&gt;='1111'!$N$10,$B458&lt;='1111'!$O$10,OR($J458=$M$7,$K458=$M$7)),"x","")</f>
        <v>x</v>
      </c>
      <c r="N458" s="102" t="str">
        <f>IF(AND($J458=$M$7,$B458&lt;'1111'!$N$10),"x","")</f>
        <v/>
      </c>
      <c r="O458" s="102" t="str">
        <f>IF(AND($K458=$M$7,$B458&lt;'1111'!$N$10),"x","")</f>
        <v/>
      </c>
      <c r="P458" s="102" t="str">
        <f>IF(AND($B458&gt;='1121'!$N$9,$B458&lt;='1121'!$O$9,OR($J458=$P$7,$K458=$P$7)),"x","")</f>
        <v/>
      </c>
      <c r="Q458" s="102" t="str">
        <f>IF(AND($J458=$P$7,$B458&lt;'1121'!$N$9),"x","")</f>
        <v/>
      </c>
      <c r="R458" s="102" t="str">
        <f>IF(AND($K458=$P$7,$B458&lt;'1121'!$N$9),"x","")</f>
        <v/>
      </c>
      <c r="S458" s="102" t="str">
        <f>IF(AND($B458&gt;='1331'!$I$9,$B458&lt;='1331'!$J$9,OR($J458=$S$7,$K458=$S$7)),"x","")</f>
        <v>x</v>
      </c>
      <c r="T458" s="102" t="str">
        <f>IF(AND($J458=$S$7,$B458&lt;'1331'!$I$9),"x","")</f>
        <v/>
      </c>
      <c r="U458" s="102" t="str">
        <f>IF(AND($K458=$S$7,$B458&lt;'1331'!$I$9),"x","")</f>
        <v/>
      </c>
      <c r="V458" s="102" t="str">
        <f>IF(AND('3411-CT'!$E$9=TH!H458,OR(TH!J458=TH!$V$7,K458=TH!$V$7)),"x","")</f>
        <v/>
      </c>
      <c r="W458" s="102" t="str">
        <f>IF(OR(TH!J458=TH!$W$7,K458=TH!$W$7),"x","")</f>
        <v/>
      </c>
      <c r="X458" s="102" t="str">
        <f t="shared" si="25"/>
        <v>4</v>
      </c>
    </row>
    <row r="459" spans="1:24">
      <c r="A459" s="182" t="str">
        <f>IF(B459&lt;&gt;"",IF(AND(B459&gt;=_TM1,B459&lt;=_TM2,OR(TH!J459="1111",TH!K459="1111")),TH!D459,""),"")</f>
        <v>C03</v>
      </c>
      <c r="B459" s="72">
        <f t="shared" si="28"/>
        <v>10</v>
      </c>
      <c r="C459" s="490">
        <v>42278</v>
      </c>
      <c r="D459" s="490" t="s">
        <v>62</v>
      </c>
      <c r="E459" s="490">
        <v>42278</v>
      </c>
      <c r="F459" s="491" t="s">
        <v>482</v>
      </c>
      <c r="G459" s="492"/>
      <c r="H459" s="493"/>
      <c r="I459" s="74">
        <v>1336364</v>
      </c>
      <c r="J459" s="494" t="s">
        <v>181</v>
      </c>
      <c r="K459" s="494" t="s">
        <v>142</v>
      </c>
      <c r="L459" s="102" t="str">
        <f>IF(AND('331-CT'!$E$7=TH!H459,OR(J459="331",K459="331")),"x","")</f>
        <v/>
      </c>
      <c r="M459" s="102" t="str">
        <f>IF(AND($B459&gt;='1111'!$N$10,$B459&lt;='1111'!$O$10,OR($J459=$M$7,$K459=$M$7)),"x","")</f>
        <v>x</v>
      </c>
      <c r="N459" s="102" t="str">
        <f>IF(AND($J459=$M$7,$B459&lt;'1111'!$N$10),"x","")</f>
        <v/>
      </c>
      <c r="O459" s="102" t="str">
        <f>IF(AND($K459=$M$7,$B459&lt;'1111'!$N$10),"x","")</f>
        <v/>
      </c>
      <c r="P459" s="102" t="str">
        <f>IF(AND($B459&gt;='1121'!$N$9,$B459&lt;='1121'!$O$9,OR($J459=$P$7,$K459=$P$7)),"x","")</f>
        <v/>
      </c>
      <c r="Q459" s="102" t="str">
        <f>IF(AND($J459=$P$7,$B459&lt;'1121'!$N$9),"x","")</f>
        <v/>
      </c>
      <c r="R459" s="102" t="str">
        <f>IF(AND($K459=$P$7,$B459&lt;'1121'!$N$9),"x","")</f>
        <v/>
      </c>
      <c r="S459" s="102" t="str">
        <f>IF(AND($B459&gt;='1331'!$I$9,$B459&lt;='1331'!$J$9,OR($J459=$S$7,$K459=$S$7)),"x","")</f>
        <v/>
      </c>
      <c r="T459" s="102" t="str">
        <f>IF(AND($J459=$S$7,$B459&lt;'1331'!$I$9),"x","")</f>
        <v/>
      </c>
      <c r="U459" s="102" t="str">
        <f>IF(AND($K459=$S$7,$B459&lt;'1331'!$I$9),"x","")</f>
        <v/>
      </c>
      <c r="V459" s="102" t="str">
        <f>IF(AND('3411-CT'!$E$9=TH!H459,OR(TH!J459=TH!$V$7,K459=TH!$V$7)),"x","")</f>
        <v/>
      </c>
      <c r="W459" s="102" t="str">
        <f>IF(OR(TH!J459=TH!$W$7,K459=TH!$W$7),"x","")</f>
        <v/>
      </c>
      <c r="X459" s="102" t="str">
        <f t="shared" si="25"/>
        <v>4</v>
      </c>
    </row>
    <row r="460" spans="1:24">
      <c r="A460" s="182" t="str">
        <f>IF(B460&lt;&gt;"",IF(AND(B460&gt;=_TM1,B460&lt;=_TM2,OR(TH!J460="1111",TH!K460="1111")),TH!D460,""),"")</f>
        <v>C03</v>
      </c>
      <c r="B460" s="72">
        <f t="shared" si="28"/>
        <v>10</v>
      </c>
      <c r="C460" s="490">
        <v>42278</v>
      </c>
      <c r="D460" s="490" t="s">
        <v>62</v>
      </c>
      <c r="E460" s="490">
        <v>42278</v>
      </c>
      <c r="F460" s="491" t="s">
        <v>483</v>
      </c>
      <c r="G460" s="492"/>
      <c r="H460" s="493"/>
      <c r="I460" s="74">
        <v>133636</v>
      </c>
      <c r="J460" s="494" t="s">
        <v>10</v>
      </c>
      <c r="K460" s="494" t="s">
        <v>142</v>
      </c>
      <c r="L460" s="102" t="str">
        <f>IF(AND('331-CT'!$E$7=TH!H460,OR(J460="331",K460="331")),"x","")</f>
        <v/>
      </c>
      <c r="M460" s="102" t="str">
        <f>IF(AND($B460&gt;='1111'!$N$10,$B460&lt;='1111'!$O$10,OR($J460=$M$7,$K460=$M$7)),"x","")</f>
        <v>x</v>
      </c>
      <c r="N460" s="102" t="str">
        <f>IF(AND($J460=$M$7,$B460&lt;'1111'!$N$10),"x","")</f>
        <v/>
      </c>
      <c r="O460" s="102" t="str">
        <f>IF(AND($K460=$M$7,$B460&lt;'1111'!$N$10),"x","")</f>
        <v/>
      </c>
      <c r="P460" s="102" t="str">
        <f>IF(AND($B460&gt;='1121'!$N$9,$B460&lt;='1121'!$O$9,OR($J460=$P$7,$K460=$P$7)),"x","")</f>
        <v/>
      </c>
      <c r="Q460" s="102" t="str">
        <f>IF(AND($J460=$P$7,$B460&lt;'1121'!$N$9),"x","")</f>
        <v/>
      </c>
      <c r="R460" s="102" t="str">
        <f>IF(AND($K460=$P$7,$B460&lt;'1121'!$N$9),"x","")</f>
        <v/>
      </c>
      <c r="S460" s="102" t="str">
        <f>IF(AND($B460&gt;='1331'!$I$9,$B460&lt;='1331'!$J$9,OR($J460=$S$7,$K460=$S$7)),"x","")</f>
        <v>x</v>
      </c>
      <c r="T460" s="102" t="str">
        <f>IF(AND($J460=$S$7,$B460&lt;'1331'!$I$9),"x","")</f>
        <v/>
      </c>
      <c r="U460" s="102" t="str">
        <f>IF(AND($K460=$S$7,$B460&lt;'1331'!$I$9),"x","")</f>
        <v/>
      </c>
      <c r="V460" s="102" t="str">
        <f>IF(AND('3411-CT'!$E$9=TH!H460,OR(TH!J460=TH!$V$7,K460=TH!$V$7)),"x","")</f>
        <v/>
      </c>
      <c r="W460" s="102" t="str">
        <f>IF(OR(TH!J460=TH!$W$7,K460=TH!$W$7),"x","")</f>
        <v/>
      </c>
      <c r="X460" s="102" t="str">
        <f t="shared" si="25"/>
        <v>4</v>
      </c>
    </row>
    <row r="461" spans="1:24">
      <c r="A461" s="182" t="str">
        <f>IF(B461&lt;&gt;"",IF(AND(B461&gt;=_TM1,B461&lt;=_TM2,OR(TH!J461="1111",TH!K461="1111")),TH!D461,""),"")</f>
        <v>C04</v>
      </c>
      <c r="B461" s="72">
        <f t="shared" si="28"/>
        <v>10</v>
      </c>
      <c r="C461" s="490">
        <v>42278</v>
      </c>
      <c r="D461" s="490" t="s">
        <v>45</v>
      </c>
      <c r="E461" s="490">
        <v>42278</v>
      </c>
      <c r="F461" s="491" t="s">
        <v>489</v>
      </c>
      <c r="G461" s="492" t="s">
        <v>490</v>
      </c>
      <c r="H461" s="493" t="s">
        <v>330</v>
      </c>
      <c r="I461" s="74">
        <v>18000000</v>
      </c>
      <c r="J461" s="494" t="s">
        <v>560</v>
      </c>
      <c r="K461" s="494" t="s">
        <v>142</v>
      </c>
      <c r="L461" s="102" t="str">
        <f>IF(AND('331-CT'!$E$7=TH!H461,OR(J461="331",K461="331")),"x","")</f>
        <v/>
      </c>
      <c r="M461" s="102" t="str">
        <f>IF(AND($B461&gt;='1111'!$N$10,$B461&lt;='1111'!$O$10,OR($J461=$M$7,$K461=$M$7)),"x","")</f>
        <v>x</v>
      </c>
      <c r="N461" s="102" t="str">
        <f>IF(AND($J461=$M$7,$B461&lt;'1111'!$N$10),"x","")</f>
        <v/>
      </c>
      <c r="O461" s="102" t="str">
        <f>IF(AND($K461=$M$7,$B461&lt;'1111'!$N$10),"x","")</f>
        <v/>
      </c>
      <c r="P461" s="102" t="str">
        <f>IF(AND($B461&gt;='1121'!$N$9,$B461&lt;='1121'!$O$9,OR($J461=$P$7,$K461=$P$7)),"x","")</f>
        <v/>
      </c>
      <c r="Q461" s="102" t="str">
        <f>IF(AND($J461=$P$7,$B461&lt;'1121'!$N$9),"x","")</f>
        <v/>
      </c>
      <c r="R461" s="102" t="str">
        <f>IF(AND($K461=$P$7,$B461&lt;'1121'!$N$9),"x","")</f>
        <v/>
      </c>
      <c r="S461" s="102" t="str">
        <f>IF(AND($B461&gt;='1331'!$I$9,$B461&lt;='1331'!$J$9,OR($J461=$S$7,$K461=$S$7)),"x","")</f>
        <v/>
      </c>
      <c r="T461" s="102" t="str">
        <f>IF(AND($J461=$S$7,$B461&lt;'1331'!$I$9),"x","")</f>
        <v/>
      </c>
      <c r="U461" s="102" t="str">
        <f>IF(AND($K461=$S$7,$B461&lt;'1331'!$I$9),"x","")</f>
        <v/>
      </c>
      <c r="V461" s="102" t="str">
        <f>IF(AND('3411-CT'!$E$9=TH!H461,OR(TH!J461=TH!$V$7,K461=TH!$V$7)),"x","")</f>
        <v/>
      </c>
      <c r="W461" s="102" t="str">
        <f>IF(OR(TH!J461=TH!$W$7,K461=TH!$W$7),"x","")</f>
        <v/>
      </c>
      <c r="X461" s="102" t="str">
        <f t="shared" si="25"/>
        <v>4</v>
      </c>
    </row>
    <row r="462" spans="1:24">
      <c r="A462" s="182" t="str">
        <f>IF(B462&lt;&gt;"",IF(AND(B462&gt;=_TM1,B462&lt;=_TM2,OR(TH!J462="1111",TH!K462="1111")),TH!D462,""),"")</f>
        <v>C04</v>
      </c>
      <c r="B462" s="72">
        <f t="shared" si="28"/>
        <v>10</v>
      </c>
      <c r="C462" s="490">
        <v>42278</v>
      </c>
      <c r="D462" s="490" t="s">
        <v>45</v>
      </c>
      <c r="E462" s="490">
        <v>42278</v>
      </c>
      <c r="F462" s="491" t="s">
        <v>495</v>
      </c>
      <c r="G462" s="492" t="s">
        <v>490</v>
      </c>
      <c r="H462" s="493" t="s">
        <v>330</v>
      </c>
      <c r="I462" s="74">
        <v>1800000</v>
      </c>
      <c r="J462" s="494" t="s">
        <v>10</v>
      </c>
      <c r="K462" s="494" t="s">
        <v>142</v>
      </c>
      <c r="L462" s="102" t="str">
        <f>IF(AND('331-CT'!$E$7=TH!H462,OR(J462="331",K462="331")),"x","")</f>
        <v/>
      </c>
      <c r="M462" s="102" t="str">
        <f>IF(AND($B462&gt;='1111'!$N$10,$B462&lt;='1111'!$O$10,OR($J462=$M$7,$K462=$M$7)),"x","")</f>
        <v>x</v>
      </c>
      <c r="N462" s="102" t="str">
        <f>IF(AND($J462=$M$7,$B462&lt;'1111'!$N$10),"x","")</f>
        <v/>
      </c>
      <c r="O462" s="102" t="str">
        <f>IF(AND($K462=$M$7,$B462&lt;'1111'!$N$10),"x","")</f>
        <v/>
      </c>
      <c r="P462" s="102" t="str">
        <f>IF(AND($B462&gt;='1121'!$N$9,$B462&lt;='1121'!$O$9,OR($J462=$P$7,$K462=$P$7)),"x","")</f>
        <v/>
      </c>
      <c r="Q462" s="102" t="str">
        <f>IF(AND($J462=$P$7,$B462&lt;'1121'!$N$9),"x","")</f>
        <v/>
      </c>
      <c r="R462" s="102" t="str">
        <f>IF(AND($K462=$P$7,$B462&lt;'1121'!$N$9),"x","")</f>
        <v/>
      </c>
      <c r="S462" s="102" t="str">
        <f>IF(AND($B462&gt;='1331'!$I$9,$B462&lt;='1331'!$J$9,OR($J462=$S$7,$K462=$S$7)),"x","")</f>
        <v>x</v>
      </c>
      <c r="T462" s="102" t="str">
        <f>IF(AND($J462=$S$7,$B462&lt;'1331'!$I$9),"x","")</f>
        <v/>
      </c>
      <c r="U462" s="102" t="str">
        <f>IF(AND($K462=$S$7,$B462&lt;'1331'!$I$9),"x","")</f>
        <v/>
      </c>
      <c r="V462" s="102" t="str">
        <f>IF(AND('3411-CT'!$E$9=TH!H462,OR(TH!J462=TH!$V$7,K462=TH!$V$7)),"x","")</f>
        <v/>
      </c>
      <c r="W462" s="102" t="str">
        <f>IF(OR(TH!J462=TH!$W$7,K462=TH!$W$7),"x","")</f>
        <v/>
      </c>
      <c r="X462" s="102" t="str">
        <f t="shared" si="25"/>
        <v>4</v>
      </c>
    </row>
    <row r="463" spans="1:24">
      <c r="A463" s="182" t="str">
        <f>IF(B463&lt;&gt;"",IF(AND(B463&gt;=_TM1,B463&lt;=_TM2,OR(TH!J463="1111",TH!K463="1111")),TH!D463,""),"")</f>
        <v/>
      </c>
      <c r="B463" s="72">
        <f t="shared" si="28"/>
        <v>10</v>
      </c>
      <c r="C463" s="490">
        <v>42278</v>
      </c>
      <c r="D463" s="490" t="s">
        <v>50</v>
      </c>
      <c r="E463" s="490">
        <v>42267</v>
      </c>
      <c r="F463" s="491" t="s">
        <v>355</v>
      </c>
      <c r="G463" s="492" t="s">
        <v>478</v>
      </c>
      <c r="H463" s="493" t="s">
        <v>129</v>
      </c>
      <c r="I463" s="74">
        <v>90910870</v>
      </c>
      <c r="J463" s="494" t="s">
        <v>560</v>
      </c>
      <c r="K463" s="494" t="s">
        <v>9</v>
      </c>
      <c r="L463" s="102" t="str">
        <f>IF(AND('331-CT'!$E$7=TH!H463,OR(J463="331",K463="331")),"x","")</f>
        <v/>
      </c>
      <c r="M463" s="102" t="str">
        <f>IF(AND($B463&gt;='1111'!$N$10,$B463&lt;='1111'!$O$10,OR($J463=$M$7,$K463=$M$7)),"x","")</f>
        <v/>
      </c>
      <c r="N463" s="102" t="str">
        <f>IF(AND($J463=$M$7,$B463&lt;'1111'!$N$10),"x","")</f>
        <v/>
      </c>
      <c r="O463" s="102" t="str">
        <f>IF(AND($K463=$M$7,$B463&lt;'1111'!$N$10),"x","")</f>
        <v/>
      </c>
      <c r="P463" s="102" t="str">
        <f>IF(AND($B463&gt;='1121'!$N$9,$B463&lt;='1121'!$O$9,OR($J463=$P$7,$K463=$P$7)),"x","")</f>
        <v/>
      </c>
      <c r="Q463" s="102" t="str">
        <f>IF(AND($J463=$P$7,$B463&lt;'1121'!$N$9),"x","")</f>
        <v/>
      </c>
      <c r="R463" s="102" t="str">
        <f>IF(AND($K463=$P$7,$B463&lt;'1121'!$N$9),"x","")</f>
        <v/>
      </c>
      <c r="S463" s="102" t="str">
        <f>IF(AND($B463&gt;='1331'!$I$9,$B463&lt;='1331'!$J$9,OR($J463=$S$7,$K463=$S$7)),"x","")</f>
        <v/>
      </c>
      <c r="T463" s="102" t="str">
        <f>IF(AND($J463=$S$7,$B463&lt;'1331'!$I$9),"x","")</f>
        <v/>
      </c>
      <c r="U463" s="102" t="str">
        <f>IF(AND($K463=$S$7,$B463&lt;'1331'!$I$9),"x","")</f>
        <v/>
      </c>
      <c r="V463" s="102" t="str">
        <f>IF(AND('3411-CT'!$E$9=TH!H463,OR(TH!J463=TH!$V$7,K463=TH!$V$7)),"x","")</f>
        <v/>
      </c>
      <c r="W463" s="102" t="str">
        <f>IF(OR(TH!J463=TH!$W$7,K463=TH!$W$7),"x","")</f>
        <v/>
      </c>
      <c r="X463" s="102" t="str">
        <f t="shared" si="25"/>
        <v>4</v>
      </c>
    </row>
    <row r="464" spans="1:24">
      <c r="A464" s="182" t="str">
        <f>IF(B464&lt;&gt;"",IF(AND(B464&gt;=_TM1,B464&lt;=_TM2,OR(TH!J464="1111",TH!K464="1111")),TH!D464,""),"")</f>
        <v/>
      </c>
      <c r="B464" s="72">
        <f t="shared" si="28"/>
        <v>10</v>
      </c>
      <c r="C464" s="490">
        <v>42278</v>
      </c>
      <c r="D464" s="490" t="s">
        <v>50</v>
      </c>
      <c r="E464" s="490">
        <v>42267</v>
      </c>
      <c r="F464" s="491" t="s">
        <v>356</v>
      </c>
      <c r="G464" s="492" t="s">
        <v>478</v>
      </c>
      <c r="H464" s="493" t="s">
        <v>129</v>
      </c>
      <c r="I464" s="74">
        <v>9091087</v>
      </c>
      <c r="J464" s="494" t="s">
        <v>10</v>
      </c>
      <c r="K464" s="494" t="s">
        <v>9</v>
      </c>
      <c r="L464" s="102" t="str">
        <f>IF(AND('331-CT'!$E$7=TH!H464,OR(J464="331",K464="331")),"x","")</f>
        <v/>
      </c>
      <c r="M464" s="102" t="str">
        <f>IF(AND($B464&gt;='1111'!$N$10,$B464&lt;='1111'!$O$10,OR($J464=$M$7,$K464=$M$7)),"x","")</f>
        <v/>
      </c>
      <c r="N464" s="102" t="str">
        <f>IF(AND($J464=$M$7,$B464&lt;'1111'!$N$10),"x","")</f>
        <v/>
      </c>
      <c r="O464" s="102" t="str">
        <f>IF(AND($K464=$M$7,$B464&lt;'1111'!$N$10),"x","")</f>
        <v/>
      </c>
      <c r="P464" s="102" t="str">
        <f>IF(AND($B464&gt;='1121'!$N$9,$B464&lt;='1121'!$O$9,OR($J464=$P$7,$K464=$P$7)),"x","")</f>
        <v/>
      </c>
      <c r="Q464" s="102" t="str">
        <f>IF(AND($J464=$P$7,$B464&lt;'1121'!$N$9),"x","")</f>
        <v/>
      </c>
      <c r="R464" s="102" t="str">
        <f>IF(AND($K464=$P$7,$B464&lt;'1121'!$N$9),"x","")</f>
        <v/>
      </c>
      <c r="S464" s="102" t="str">
        <f>IF(AND($B464&gt;='1331'!$I$9,$B464&lt;='1331'!$J$9,OR($J464=$S$7,$K464=$S$7)),"x","")</f>
        <v>x</v>
      </c>
      <c r="T464" s="102" t="str">
        <f>IF(AND($J464=$S$7,$B464&lt;'1331'!$I$9),"x","")</f>
        <v/>
      </c>
      <c r="U464" s="102" t="str">
        <f>IF(AND($K464=$S$7,$B464&lt;'1331'!$I$9),"x","")</f>
        <v/>
      </c>
      <c r="V464" s="102" t="str">
        <f>IF(AND('3411-CT'!$E$9=TH!H464,OR(TH!J464=TH!$V$7,K464=TH!$V$7)),"x","")</f>
        <v/>
      </c>
      <c r="W464" s="102" t="str">
        <f>IF(OR(TH!J464=TH!$W$7,K464=TH!$W$7),"x","")</f>
        <v/>
      </c>
      <c r="X464" s="102" t="str">
        <f t="shared" si="25"/>
        <v>4</v>
      </c>
    </row>
    <row r="465" spans="1:24">
      <c r="A465" s="182" t="str">
        <f>IF(B465&lt;&gt;"",IF(AND(B465&gt;=_TM1,B465&lt;=_TM2,OR(TH!J465="1111",TH!K465="1111")),TH!D465,""),"")</f>
        <v/>
      </c>
      <c r="B465" s="72">
        <f t="shared" si="28"/>
        <v>10</v>
      </c>
      <c r="C465" s="490">
        <v>42278</v>
      </c>
      <c r="D465" s="490" t="s">
        <v>50</v>
      </c>
      <c r="E465" s="490">
        <v>42271</v>
      </c>
      <c r="F465" s="491" t="s">
        <v>355</v>
      </c>
      <c r="G465" s="492" t="s">
        <v>479</v>
      </c>
      <c r="H465" s="493" t="s">
        <v>129</v>
      </c>
      <c r="I465" s="74">
        <v>73661009</v>
      </c>
      <c r="J465" s="494" t="s">
        <v>560</v>
      </c>
      <c r="K465" s="494" t="s">
        <v>9</v>
      </c>
      <c r="L465" s="102" t="str">
        <f>IF(AND('331-CT'!$E$7=TH!H465,OR(J465="331",K465="331")),"x","")</f>
        <v/>
      </c>
      <c r="M465" s="102" t="str">
        <f>IF(AND($B465&gt;='1111'!$N$10,$B465&lt;='1111'!$O$10,OR($J465=$M$7,$K465=$M$7)),"x","")</f>
        <v/>
      </c>
      <c r="N465" s="102" t="str">
        <f>IF(AND($J465=$M$7,$B465&lt;'1111'!$N$10),"x","")</f>
        <v/>
      </c>
      <c r="O465" s="102" t="str">
        <f>IF(AND($K465=$M$7,$B465&lt;'1111'!$N$10),"x","")</f>
        <v/>
      </c>
      <c r="P465" s="102" t="str">
        <f>IF(AND($B465&gt;='1121'!$N$9,$B465&lt;='1121'!$O$9,OR($J465=$P$7,$K465=$P$7)),"x","")</f>
        <v/>
      </c>
      <c r="Q465" s="102" t="str">
        <f>IF(AND($J465=$P$7,$B465&lt;'1121'!$N$9),"x","")</f>
        <v/>
      </c>
      <c r="R465" s="102" t="str">
        <f>IF(AND($K465=$P$7,$B465&lt;'1121'!$N$9),"x","")</f>
        <v/>
      </c>
      <c r="S465" s="102" t="str">
        <f>IF(AND($B465&gt;='1331'!$I$9,$B465&lt;='1331'!$J$9,OR($J465=$S$7,$K465=$S$7)),"x","")</f>
        <v/>
      </c>
      <c r="T465" s="102" t="str">
        <f>IF(AND($J465=$S$7,$B465&lt;'1331'!$I$9),"x","")</f>
        <v/>
      </c>
      <c r="U465" s="102" t="str">
        <f>IF(AND($K465=$S$7,$B465&lt;'1331'!$I$9),"x","")</f>
        <v/>
      </c>
      <c r="V465" s="102" t="str">
        <f>IF(AND('3411-CT'!$E$9=TH!H465,OR(TH!J465=TH!$V$7,K465=TH!$V$7)),"x","")</f>
        <v/>
      </c>
      <c r="W465" s="102" t="str">
        <f>IF(OR(TH!J465=TH!$W$7,K465=TH!$W$7),"x","")</f>
        <v/>
      </c>
      <c r="X465" s="102" t="str">
        <f t="shared" si="25"/>
        <v>4</v>
      </c>
    </row>
    <row r="466" spans="1:24">
      <c r="A466" s="182" t="str">
        <f>IF(B466&lt;&gt;"",IF(AND(B466&gt;=_TM1,B466&lt;=_TM2,OR(TH!J466="1111",TH!K466="1111")),TH!D466,""),"")</f>
        <v/>
      </c>
      <c r="B466" s="72">
        <f t="shared" si="28"/>
        <v>10</v>
      </c>
      <c r="C466" s="490">
        <v>42278</v>
      </c>
      <c r="D466" s="490" t="s">
        <v>50</v>
      </c>
      <c r="E466" s="490">
        <v>42271</v>
      </c>
      <c r="F466" s="491" t="s">
        <v>356</v>
      </c>
      <c r="G466" s="492" t="s">
        <v>479</v>
      </c>
      <c r="H466" s="493" t="s">
        <v>129</v>
      </c>
      <c r="I466" s="74">
        <v>7366100</v>
      </c>
      <c r="J466" s="494" t="s">
        <v>10</v>
      </c>
      <c r="K466" s="494" t="s">
        <v>9</v>
      </c>
      <c r="L466" s="102" t="str">
        <f>IF(AND('331-CT'!$E$7=TH!H466,OR(J466="331",K466="331")),"x","")</f>
        <v/>
      </c>
      <c r="M466" s="102" t="str">
        <f>IF(AND($B466&gt;='1111'!$N$10,$B466&lt;='1111'!$O$10,OR($J466=$M$7,$K466=$M$7)),"x","")</f>
        <v/>
      </c>
      <c r="N466" s="102" t="str">
        <f>IF(AND($J466=$M$7,$B466&lt;'1111'!$N$10),"x","")</f>
        <v/>
      </c>
      <c r="O466" s="102" t="str">
        <f>IF(AND($K466=$M$7,$B466&lt;'1111'!$N$10),"x","")</f>
        <v/>
      </c>
      <c r="P466" s="102" t="str">
        <f>IF(AND($B466&gt;='1121'!$N$9,$B466&lt;='1121'!$O$9,OR($J466=$P$7,$K466=$P$7)),"x","")</f>
        <v/>
      </c>
      <c r="Q466" s="102" t="str">
        <f>IF(AND($J466=$P$7,$B466&lt;'1121'!$N$9),"x","")</f>
        <v/>
      </c>
      <c r="R466" s="102" t="str">
        <f>IF(AND($K466=$P$7,$B466&lt;'1121'!$N$9),"x","")</f>
        <v/>
      </c>
      <c r="S466" s="102" t="str">
        <f>IF(AND($B466&gt;='1331'!$I$9,$B466&lt;='1331'!$J$9,OR($J466=$S$7,$K466=$S$7)),"x","")</f>
        <v>x</v>
      </c>
      <c r="T466" s="102" t="str">
        <f>IF(AND($J466=$S$7,$B466&lt;'1331'!$I$9),"x","")</f>
        <v/>
      </c>
      <c r="U466" s="102" t="str">
        <f>IF(AND($K466=$S$7,$B466&lt;'1331'!$I$9),"x","")</f>
        <v/>
      </c>
      <c r="V466" s="102" t="str">
        <f>IF(AND('3411-CT'!$E$9=TH!H466,OR(TH!J466=TH!$V$7,K466=TH!$V$7)),"x","")</f>
        <v/>
      </c>
      <c r="W466" s="102" t="str">
        <f>IF(OR(TH!J466=TH!$W$7,K466=TH!$W$7),"x","")</f>
        <v/>
      </c>
      <c r="X466" s="102" t="str">
        <f t="shared" ref="X466:X529" si="29">IF(AND(1&lt;=$B466,$B466&lt;=3),"1",IF(AND(4&lt;=$B466,$B466&lt;=6),"2",IF(AND(7&lt;=$B466,$B466&lt;=9),"3",IF(AND(10&lt;=$B466,$B466&lt;=12),"4",""))))</f>
        <v>4</v>
      </c>
    </row>
    <row r="467" spans="1:24">
      <c r="A467" s="182" t="str">
        <f>IF(B467&lt;&gt;"",IF(AND(B467&gt;=_TM1,B467&lt;=_TM2,OR(TH!J467="1111",TH!K467="1111")),TH!D467,""),"")</f>
        <v>C05</v>
      </c>
      <c r="B467" s="72">
        <f t="shared" si="28"/>
        <v>10</v>
      </c>
      <c r="C467" s="490">
        <v>42278</v>
      </c>
      <c r="D467" s="490" t="s">
        <v>44</v>
      </c>
      <c r="E467" s="490">
        <v>42276</v>
      </c>
      <c r="F467" s="491" t="s">
        <v>538</v>
      </c>
      <c r="G467" s="492" t="s">
        <v>533</v>
      </c>
      <c r="H467" s="493" t="s">
        <v>534</v>
      </c>
      <c r="I467" s="74">
        <v>10285400</v>
      </c>
      <c r="J467" s="494" t="s">
        <v>181</v>
      </c>
      <c r="K467" s="494" t="s">
        <v>142</v>
      </c>
      <c r="L467" s="102" t="str">
        <f>IF(AND('331-CT'!$E$7=TH!H467,OR(J467="331",K467="331")),"x","")</f>
        <v/>
      </c>
      <c r="M467" s="102" t="str">
        <f>IF(AND($B467&gt;='1111'!$N$10,$B467&lt;='1111'!$O$10,OR($J467=$M$7,$K467=$M$7)),"x","")</f>
        <v>x</v>
      </c>
      <c r="N467" s="102" t="str">
        <f>IF(AND($J467=$M$7,$B467&lt;'1111'!$N$10),"x","")</f>
        <v/>
      </c>
      <c r="O467" s="102" t="str">
        <f>IF(AND($K467=$M$7,$B467&lt;'1111'!$N$10),"x","")</f>
        <v/>
      </c>
      <c r="P467" s="102" t="str">
        <f>IF(AND($B467&gt;='1121'!$N$9,$B467&lt;='1121'!$O$9,OR($J467=$P$7,$K467=$P$7)),"x","")</f>
        <v/>
      </c>
      <c r="Q467" s="102" t="str">
        <f>IF(AND($J467=$P$7,$B467&lt;'1121'!$N$9),"x","")</f>
        <v/>
      </c>
      <c r="R467" s="102" t="str">
        <f>IF(AND($K467=$P$7,$B467&lt;'1121'!$N$9),"x","")</f>
        <v/>
      </c>
      <c r="S467" s="102" t="str">
        <f>IF(AND($B467&gt;='1331'!$I$9,$B467&lt;='1331'!$J$9,OR($J467=$S$7,$K467=$S$7)),"x","")</f>
        <v/>
      </c>
      <c r="T467" s="102" t="str">
        <f>IF(AND($J467=$S$7,$B467&lt;'1331'!$I$9),"x","")</f>
        <v/>
      </c>
      <c r="U467" s="102" t="str">
        <f>IF(AND($K467=$S$7,$B467&lt;'1331'!$I$9),"x","")</f>
        <v/>
      </c>
      <c r="V467" s="102" t="str">
        <f>IF(AND('3411-CT'!$E$9=TH!H467,OR(TH!J467=TH!$V$7,K467=TH!$V$7)),"x","")</f>
        <v/>
      </c>
      <c r="W467" s="102" t="str">
        <f>IF(OR(TH!J467=TH!$W$7,K467=TH!$W$7),"x","")</f>
        <v/>
      </c>
      <c r="X467" s="102" t="str">
        <f t="shared" si="29"/>
        <v>4</v>
      </c>
    </row>
    <row r="468" spans="1:24">
      <c r="A468" s="182" t="str">
        <f>IF(B468&lt;&gt;"",IF(AND(B468&gt;=_TM1,B468&lt;=_TM2,OR(TH!J468="1111",TH!K468="1111")),TH!D468,""),"")</f>
        <v>C05</v>
      </c>
      <c r="B468" s="72">
        <f t="shared" si="28"/>
        <v>10</v>
      </c>
      <c r="C468" s="490">
        <v>42278</v>
      </c>
      <c r="D468" s="490" t="s">
        <v>44</v>
      </c>
      <c r="E468" s="490">
        <v>42276</v>
      </c>
      <c r="F468" s="491" t="s">
        <v>539</v>
      </c>
      <c r="G468" s="492" t="s">
        <v>533</v>
      </c>
      <c r="H468" s="493" t="s">
        <v>534</v>
      </c>
      <c r="I468" s="74">
        <v>1028540</v>
      </c>
      <c r="J468" s="494" t="s">
        <v>10</v>
      </c>
      <c r="K468" s="494" t="s">
        <v>142</v>
      </c>
      <c r="L468" s="102" t="str">
        <f>IF(AND('331-CT'!$E$7=TH!H468,OR(J468="331",K468="331")),"x","")</f>
        <v/>
      </c>
      <c r="M468" s="102" t="str">
        <f>IF(AND($B468&gt;='1111'!$N$10,$B468&lt;='1111'!$O$10,OR($J468=$M$7,$K468=$M$7)),"x","")</f>
        <v>x</v>
      </c>
      <c r="N468" s="102" t="str">
        <f>IF(AND($J468=$M$7,$B468&lt;'1111'!$N$10),"x","")</f>
        <v/>
      </c>
      <c r="O468" s="102" t="str">
        <f>IF(AND($K468=$M$7,$B468&lt;'1111'!$N$10),"x","")</f>
        <v/>
      </c>
      <c r="P468" s="102" t="str">
        <f>IF(AND($B468&gt;='1121'!$N$9,$B468&lt;='1121'!$O$9,OR($J468=$P$7,$K468=$P$7)),"x","")</f>
        <v/>
      </c>
      <c r="Q468" s="102" t="str">
        <f>IF(AND($J468=$P$7,$B468&lt;'1121'!$N$9),"x","")</f>
        <v/>
      </c>
      <c r="R468" s="102" t="str">
        <f>IF(AND($K468=$P$7,$B468&lt;'1121'!$N$9),"x","")</f>
        <v/>
      </c>
      <c r="S468" s="102" t="str">
        <f>IF(AND($B468&gt;='1331'!$I$9,$B468&lt;='1331'!$J$9,OR($J468=$S$7,$K468=$S$7)),"x","")</f>
        <v>x</v>
      </c>
      <c r="T468" s="102" t="str">
        <f>IF(AND($J468=$S$7,$B468&lt;'1331'!$I$9),"x","")</f>
        <v/>
      </c>
      <c r="U468" s="102" t="str">
        <f>IF(AND($K468=$S$7,$B468&lt;'1331'!$I$9),"x","")</f>
        <v/>
      </c>
      <c r="V468" s="102" t="str">
        <f>IF(AND('3411-CT'!$E$9=TH!H468,OR(TH!J468=TH!$V$7,K468=TH!$V$7)),"x","")</f>
        <v/>
      </c>
      <c r="W468" s="102" t="str">
        <f>IF(OR(TH!J468=TH!$W$7,K468=TH!$W$7),"x","")</f>
        <v/>
      </c>
      <c r="X468" s="102" t="str">
        <f t="shared" si="29"/>
        <v>4</v>
      </c>
    </row>
    <row r="469" spans="1:24">
      <c r="A469" s="182" t="str">
        <f>IF(B469&lt;&gt;"",IF(AND(B469&gt;=_TM1,B469&lt;=_TM2,OR(TH!J469="1111",TH!K469="1111")),TH!D469,""),"")</f>
        <v/>
      </c>
      <c r="B469" s="72">
        <f t="shared" si="28"/>
        <v>10</v>
      </c>
      <c r="C469" s="490">
        <v>42278</v>
      </c>
      <c r="D469" s="490" t="s">
        <v>8</v>
      </c>
      <c r="E469" s="490">
        <v>42271</v>
      </c>
      <c r="F469" s="491" t="s">
        <v>498</v>
      </c>
      <c r="G469" s="495"/>
      <c r="H469" s="493"/>
      <c r="I469" s="74">
        <v>50000</v>
      </c>
      <c r="J469" s="494" t="s">
        <v>181</v>
      </c>
      <c r="K469" s="494" t="s">
        <v>35</v>
      </c>
      <c r="L469" s="102" t="str">
        <f>IF(AND('331-CT'!$E$7=TH!H469,OR(J469="331",K469="331")),"x","")</f>
        <v/>
      </c>
      <c r="M469" s="102" t="str">
        <f>IF(AND($B469&gt;='1111'!$N$10,$B469&lt;='1111'!$O$10,OR($J469=$M$7,$K469=$M$7)),"x","")</f>
        <v/>
      </c>
      <c r="N469" s="102" t="str">
        <f>IF(AND($J469=$M$7,$B469&lt;'1111'!$N$10),"x","")</f>
        <v/>
      </c>
      <c r="O469" s="102" t="str">
        <f>IF(AND($K469=$M$7,$B469&lt;'1111'!$N$10),"x","")</f>
        <v/>
      </c>
      <c r="P469" s="102" t="str">
        <f>IF(AND($B469&gt;='1121'!$N$9,$B469&lt;='1121'!$O$9,OR($J469=$P$7,$K469=$P$7)),"x","")</f>
        <v>x</v>
      </c>
      <c r="Q469" s="102" t="str">
        <f>IF(AND($J469=$P$7,$B469&lt;'1121'!$N$9),"x","")</f>
        <v/>
      </c>
      <c r="R469" s="102" t="str">
        <f>IF(AND($K469=$P$7,$B469&lt;'1121'!$N$9),"x","")</f>
        <v/>
      </c>
      <c r="S469" s="102" t="str">
        <f>IF(AND($B469&gt;='1331'!$I$9,$B469&lt;='1331'!$J$9,OR($J469=$S$7,$K469=$S$7)),"x","")</f>
        <v/>
      </c>
      <c r="T469" s="102" t="str">
        <f>IF(AND($J469=$S$7,$B469&lt;'1331'!$I$9),"x","")</f>
        <v/>
      </c>
      <c r="U469" s="102" t="str">
        <f>IF(AND($K469=$S$7,$B469&lt;'1331'!$I$9),"x","")</f>
        <v/>
      </c>
      <c r="V469" s="102" t="str">
        <f>IF(AND('3411-CT'!$E$9=TH!H469,OR(TH!J469=TH!$V$7,K469=TH!$V$7)),"x","")</f>
        <v/>
      </c>
      <c r="W469" s="102" t="str">
        <f>IF(OR(TH!J469=TH!$W$7,K469=TH!$W$7),"x","")</f>
        <v/>
      </c>
      <c r="X469" s="102" t="str">
        <f t="shared" si="29"/>
        <v>4</v>
      </c>
    </row>
    <row r="470" spans="1:24">
      <c r="A470" s="182" t="str">
        <f>IF(B470&lt;&gt;"",IF(AND(B470&gt;=_TM1,B470&lt;=_TM2,OR(TH!J470="1111",TH!K470="1111")),TH!D470,""),"")</f>
        <v/>
      </c>
      <c r="B470" s="72">
        <f t="shared" si="28"/>
        <v>10</v>
      </c>
      <c r="C470" s="490">
        <v>42278</v>
      </c>
      <c r="D470" s="490" t="s">
        <v>8</v>
      </c>
      <c r="E470" s="490">
        <v>42271</v>
      </c>
      <c r="F470" s="491" t="s">
        <v>27</v>
      </c>
      <c r="G470" s="495"/>
      <c r="H470" s="493"/>
      <c r="I470" s="74">
        <v>5000</v>
      </c>
      <c r="J470" s="494" t="s">
        <v>10</v>
      </c>
      <c r="K470" s="494" t="s">
        <v>35</v>
      </c>
      <c r="L470" s="102" t="str">
        <f>IF(AND('331-CT'!$E$7=TH!H470,OR(J470="331",K470="331")),"x","")</f>
        <v/>
      </c>
      <c r="M470" s="102" t="str">
        <f>IF(AND($B470&gt;='1111'!$N$10,$B470&lt;='1111'!$O$10,OR($J470=$M$7,$K470=$M$7)),"x","")</f>
        <v/>
      </c>
      <c r="N470" s="102" t="str">
        <f>IF(AND($J470=$M$7,$B470&lt;'1111'!$N$10),"x","")</f>
        <v/>
      </c>
      <c r="O470" s="102" t="str">
        <f>IF(AND($K470=$M$7,$B470&lt;'1111'!$N$10),"x","")</f>
        <v/>
      </c>
      <c r="P470" s="102" t="str">
        <f>IF(AND($B470&gt;='1121'!$N$9,$B470&lt;='1121'!$O$9,OR($J470=$P$7,$K470=$P$7)),"x","")</f>
        <v>x</v>
      </c>
      <c r="Q470" s="102" t="str">
        <f>IF(AND($J470=$P$7,$B470&lt;'1121'!$N$9),"x","")</f>
        <v/>
      </c>
      <c r="R470" s="102" t="str">
        <f>IF(AND($K470=$P$7,$B470&lt;'1121'!$N$9),"x","")</f>
        <v/>
      </c>
      <c r="S470" s="102" t="str">
        <f>IF(AND($B470&gt;='1331'!$I$9,$B470&lt;='1331'!$J$9,OR($J470=$S$7,$K470=$S$7)),"x","")</f>
        <v>x</v>
      </c>
      <c r="T470" s="102" t="str">
        <f>IF(AND($J470=$S$7,$B470&lt;'1331'!$I$9),"x","")</f>
        <v/>
      </c>
      <c r="U470" s="102" t="str">
        <f>IF(AND($K470=$S$7,$B470&lt;'1331'!$I$9),"x","")</f>
        <v/>
      </c>
      <c r="V470" s="102" t="str">
        <f>IF(AND('3411-CT'!$E$9=TH!H470,OR(TH!J470=TH!$V$7,K470=TH!$V$7)),"x","")</f>
        <v/>
      </c>
      <c r="W470" s="102" t="str">
        <f>IF(OR(TH!J470=TH!$W$7,K470=TH!$W$7),"x","")</f>
        <v/>
      </c>
      <c r="X470" s="102" t="str">
        <f t="shared" si="29"/>
        <v>4</v>
      </c>
    </row>
    <row r="471" spans="1:24">
      <c r="A471" s="182" t="str">
        <f>IF(B471&lt;&gt;"",IF(AND(B471&gt;=_TM1,B471&lt;=_TM2,OR(TH!J471="1111",TH!K471="1111")),TH!D471,""),"")</f>
        <v/>
      </c>
      <c r="B471" s="72">
        <f t="shared" si="28"/>
        <v>10</v>
      </c>
      <c r="C471" s="490">
        <v>42278</v>
      </c>
      <c r="D471" s="490" t="s">
        <v>8</v>
      </c>
      <c r="E471" s="490">
        <v>42271</v>
      </c>
      <c r="F471" s="491" t="s">
        <v>499</v>
      </c>
      <c r="G471" s="495"/>
      <c r="H471" s="493"/>
      <c r="I471" s="74">
        <v>50000</v>
      </c>
      <c r="J471" s="494" t="s">
        <v>181</v>
      </c>
      <c r="K471" s="494" t="s">
        <v>35</v>
      </c>
      <c r="L471" s="102" t="str">
        <f>IF(AND('331-CT'!$E$7=TH!H471,OR(J471="331",K471="331")),"x","")</f>
        <v/>
      </c>
      <c r="M471" s="102" t="str">
        <f>IF(AND($B471&gt;='1111'!$N$10,$B471&lt;='1111'!$O$10,OR($J471=$M$7,$K471=$M$7)),"x","")</f>
        <v/>
      </c>
      <c r="N471" s="102" t="str">
        <f>IF(AND($J471=$M$7,$B471&lt;'1111'!$N$10),"x","")</f>
        <v/>
      </c>
      <c r="O471" s="102" t="str">
        <f>IF(AND($K471=$M$7,$B471&lt;'1111'!$N$10),"x","")</f>
        <v/>
      </c>
      <c r="P471" s="102" t="str">
        <f>IF(AND($B471&gt;='1121'!$N$9,$B471&lt;='1121'!$O$9,OR($J471=$P$7,$K471=$P$7)),"x","")</f>
        <v>x</v>
      </c>
      <c r="Q471" s="102" t="str">
        <f>IF(AND($J471=$P$7,$B471&lt;'1121'!$N$9),"x","")</f>
        <v/>
      </c>
      <c r="R471" s="102" t="str">
        <f>IF(AND($K471=$P$7,$B471&lt;'1121'!$N$9),"x","")</f>
        <v/>
      </c>
      <c r="S471" s="102" t="str">
        <f>IF(AND($B471&gt;='1331'!$I$9,$B471&lt;='1331'!$J$9,OR($J471=$S$7,$K471=$S$7)),"x","")</f>
        <v/>
      </c>
      <c r="T471" s="102" t="str">
        <f>IF(AND($J471=$S$7,$B471&lt;'1331'!$I$9),"x","")</f>
        <v/>
      </c>
      <c r="U471" s="102" t="str">
        <f>IF(AND($K471=$S$7,$B471&lt;'1331'!$I$9),"x","")</f>
        <v/>
      </c>
      <c r="V471" s="102" t="str">
        <f>IF(AND('3411-CT'!$E$9=TH!H471,OR(TH!J471=TH!$V$7,K471=TH!$V$7)),"x","")</f>
        <v/>
      </c>
      <c r="W471" s="102" t="str">
        <f>IF(OR(TH!J471=TH!$W$7,K471=TH!$W$7),"x","")</f>
        <v/>
      </c>
      <c r="X471" s="102" t="str">
        <f t="shared" si="29"/>
        <v>4</v>
      </c>
    </row>
    <row r="472" spans="1:24">
      <c r="A472" s="182" t="str">
        <f>IF(B472&lt;&gt;"",IF(AND(B472&gt;=_TM1,B472&lt;=_TM2,OR(TH!J472="1111",TH!K472="1111")),TH!D472,""),"")</f>
        <v/>
      </c>
      <c r="B472" s="72">
        <f t="shared" si="28"/>
        <v>10</v>
      </c>
      <c r="C472" s="490">
        <v>42278</v>
      </c>
      <c r="D472" s="490" t="s">
        <v>8</v>
      </c>
      <c r="E472" s="490">
        <v>42271</v>
      </c>
      <c r="F472" s="491" t="s">
        <v>27</v>
      </c>
      <c r="G472" s="495"/>
      <c r="H472" s="493"/>
      <c r="I472" s="74">
        <v>5000</v>
      </c>
      <c r="J472" s="494" t="s">
        <v>10</v>
      </c>
      <c r="K472" s="494" t="s">
        <v>35</v>
      </c>
      <c r="L472" s="102" t="str">
        <f>IF(AND('331-CT'!$E$7=TH!H472,OR(J472="331",K472="331")),"x","")</f>
        <v/>
      </c>
      <c r="M472" s="102" t="str">
        <f>IF(AND($B472&gt;='1111'!$N$10,$B472&lt;='1111'!$O$10,OR($J472=$M$7,$K472=$M$7)),"x","")</f>
        <v/>
      </c>
      <c r="N472" s="102" t="str">
        <f>IF(AND($J472=$M$7,$B472&lt;'1111'!$N$10),"x","")</f>
        <v/>
      </c>
      <c r="O472" s="102" t="str">
        <f>IF(AND($K472=$M$7,$B472&lt;'1111'!$N$10),"x","")</f>
        <v/>
      </c>
      <c r="P472" s="102" t="str">
        <f>IF(AND($B472&gt;='1121'!$N$9,$B472&lt;='1121'!$O$9,OR($J472=$P$7,$K472=$P$7)),"x","")</f>
        <v>x</v>
      </c>
      <c r="Q472" s="102" t="str">
        <f>IF(AND($J472=$P$7,$B472&lt;'1121'!$N$9),"x","")</f>
        <v/>
      </c>
      <c r="R472" s="102" t="str">
        <f>IF(AND($K472=$P$7,$B472&lt;'1121'!$N$9),"x","")</f>
        <v/>
      </c>
      <c r="S472" s="102" t="str">
        <f>IF(AND($B472&gt;='1331'!$I$9,$B472&lt;='1331'!$J$9,OR($J472=$S$7,$K472=$S$7)),"x","")</f>
        <v>x</v>
      </c>
      <c r="T472" s="102" t="str">
        <f>IF(AND($J472=$S$7,$B472&lt;'1331'!$I$9),"x","")</f>
        <v/>
      </c>
      <c r="U472" s="102" t="str">
        <f>IF(AND($K472=$S$7,$B472&lt;'1331'!$I$9),"x","")</f>
        <v/>
      </c>
      <c r="V472" s="102" t="str">
        <f>IF(AND('3411-CT'!$E$9=TH!H472,OR(TH!J472=TH!$V$7,K472=TH!$V$7)),"x","")</f>
        <v/>
      </c>
      <c r="W472" s="102" t="str">
        <f>IF(OR(TH!J472=TH!$W$7,K472=TH!$W$7),"x","")</f>
        <v/>
      </c>
      <c r="X472" s="102" t="str">
        <f t="shared" si="29"/>
        <v>4</v>
      </c>
    </row>
    <row r="473" spans="1:24">
      <c r="A473" s="182" t="str">
        <f>IF(B473&lt;&gt;"",IF(AND(B473&gt;=_TM1,B473&lt;=_TM2,OR(TH!J473="1111",TH!K473="1111")),TH!D473,""),"")</f>
        <v/>
      </c>
      <c r="B473" s="72">
        <f t="shared" si="28"/>
        <v>10</v>
      </c>
      <c r="C473" s="490">
        <v>42278</v>
      </c>
      <c r="D473" s="490" t="s">
        <v>12</v>
      </c>
      <c r="E473" s="490">
        <v>42271</v>
      </c>
      <c r="F473" s="491" t="s">
        <v>67</v>
      </c>
      <c r="G473" s="495"/>
      <c r="H473" s="493"/>
      <c r="I473" s="74">
        <v>55871</v>
      </c>
      <c r="J473" s="494" t="s">
        <v>35</v>
      </c>
      <c r="K473" s="494" t="s">
        <v>68</v>
      </c>
      <c r="L473" s="102" t="str">
        <f>IF(AND('331-CT'!$E$7=TH!H473,OR(J473="331",K473="331")),"x","")</f>
        <v/>
      </c>
      <c r="M473" s="102" t="str">
        <f>IF(AND($B473&gt;='1111'!$N$10,$B473&lt;='1111'!$O$10,OR($J473=$M$7,$K473=$M$7)),"x","")</f>
        <v/>
      </c>
      <c r="N473" s="102" t="str">
        <f>IF(AND($J473=$M$7,$B473&lt;'1111'!$N$10),"x","")</f>
        <v/>
      </c>
      <c r="O473" s="102" t="str">
        <f>IF(AND($K473=$M$7,$B473&lt;'1111'!$N$10),"x","")</f>
        <v/>
      </c>
      <c r="P473" s="102" t="str">
        <f>IF(AND($B473&gt;='1121'!$N$9,$B473&lt;='1121'!$O$9,OR($J473=$P$7,$K473=$P$7)),"x","")</f>
        <v>x</v>
      </c>
      <c r="Q473" s="102" t="str">
        <f>IF(AND($J473=$P$7,$B473&lt;'1121'!$N$9),"x","")</f>
        <v/>
      </c>
      <c r="R473" s="102" t="str">
        <f>IF(AND($K473=$P$7,$B473&lt;'1121'!$N$9),"x","")</f>
        <v/>
      </c>
      <c r="S473" s="102" t="str">
        <f>IF(AND($B473&gt;='1331'!$I$9,$B473&lt;='1331'!$J$9,OR($J473=$S$7,$K473=$S$7)),"x","")</f>
        <v/>
      </c>
      <c r="T473" s="102" t="str">
        <f>IF(AND($J473=$S$7,$B473&lt;'1331'!$I$9),"x","")</f>
        <v/>
      </c>
      <c r="U473" s="102" t="str">
        <f>IF(AND($K473=$S$7,$B473&lt;'1331'!$I$9),"x","")</f>
        <v/>
      </c>
      <c r="V473" s="102" t="str">
        <f>IF(AND('3411-CT'!$E$9=TH!H473,OR(TH!J473=TH!$V$7,K473=TH!$V$7)),"x","")</f>
        <v/>
      </c>
      <c r="W473" s="102" t="str">
        <f>IF(OR(TH!J473=TH!$W$7,K473=TH!$W$7),"x","")</f>
        <v/>
      </c>
      <c r="X473" s="102" t="str">
        <f t="shared" si="29"/>
        <v>4</v>
      </c>
    </row>
    <row r="474" spans="1:24">
      <c r="A474" s="182" t="str">
        <f>IF(B474&lt;&gt;"",IF(AND(B474&gt;=_TM1,B474&lt;=_TM2,OR(TH!J474="1111",TH!K474="1111")),TH!D474,""),"")</f>
        <v/>
      </c>
      <c r="B474" s="72">
        <f t="shared" si="28"/>
        <v>10</v>
      </c>
      <c r="C474" s="490">
        <v>42278</v>
      </c>
      <c r="D474" s="490" t="s">
        <v>8</v>
      </c>
      <c r="E474" s="490">
        <v>42275</v>
      </c>
      <c r="F474" s="491" t="s">
        <v>500</v>
      </c>
      <c r="G474" s="495"/>
      <c r="H474" s="9" t="s">
        <v>243</v>
      </c>
      <c r="I474" s="74">
        <v>400000000</v>
      </c>
      <c r="J474" s="494" t="s">
        <v>9</v>
      </c>
      <c r="K474" s="494" t="s">
        <v>35</v>
      </c>
      <c r="L474" s="102" t="str">
        <f>IF(AND('331-CT'!$E$7=TH!H474,OR(J474="331",K474="331")),"x","")</f>
        <v/>
      </c>
      <c r="M474" s="102" t="str">
        <f>IF(AND($B474&gt;='1111'!$N$10,$B474&lt;='1111'!$O$10,OR($J474=$M$7,$K474=$M$7)),"x","")</f>
        <v/>
      </c>
      <c r="N474" s="102" t="str">
        <f>IF(AND($J474=$M$7,$B474&lt;'1111'!$N$10),"x","")</f>
        <v/>
      </c>
      <c r="O474" s="102" t="str">
        <f>IF(AND($K474=$M$7,$B474&lt;'1111'!$N$10),"x","")</f>
        <v/>
      </c>
      <c r="P474" s="102" t="str">
        <f>IF(AND($B474&gt;='1121'!$N$9,$B474&lt;='1121'!$O$9,OR($J474=$P$7,$K474=$P$7)),"x","")</f>
        <v>x</v>
      </c>
      <c r="Q474" s="102" t="str">
        <f>IF(AND($J474=$P$7,$B474&lt;'1121'!$N$9),"x","")</f>
        <v/>
      </c>
      <c r="R474" s="102" t="str">
        <f>IF(AND($K474=$P$7,$B474&lt;'1121'!$N$9),"x","")</f>
        <v/>
      </c>
      <c r="S474" s="102" t="str">
        <f>IF(AND($B474&gt;='1331'!$I$9,$B474&lt;='1331'!$J$9,OR($J474=$S$7,$K474=$S$7)),"x","")</f>
        <v/>
      </c>
      <c r="T474" s="102" t="str">
        <f>IF(AND($J474=$S$7,$B474&lt;'1331'!$I$9),"x","")</f>
        <v/>
      </c>
      <c r="U474" s="102" t="str">
        <f>IF(AND($K474=$S$7,$B474&lt;'1331'!$I$9),"x","")</f>
        <v/>
      </c>
      <c r="V474" s="102" t="str">
        <f>IF(AND('3411-CT'!$E$9=TH!H474,OR(TH!J474=TH!$V$7,K474=TH!$V$7)),"x","")</f>
        <v/>
      </c>
      <c r="W474" s="102" t="str">
        <f>IF(OR(TH!J474=TH!$W$7,K474=TH!$W$7),"x","")</f>
        <v/>
      </c>
      <c r="X474" s="102" t="str">
        <f t="shared" si="29"/>
        <v>4</v>
      </c>
    </row>
    <row r="475" spans="1:24">
      <c r="A475" s="182" t="str">
        <f>IF(B475&lt;&gt;"",IF(AND(B475&gt;=_TM1,B475&lt;=_TM2,OR(TH!J475="1111",TH!K475="1111")),TH!D475,""),"")</f>
        <v/>
      </c>
      <c r="B475" s="72">
        <f t="shared" si="28"/>
        <v>10</v>
      </c>
      <c r="C475" s="490">
        <v>42278</v>
      </c>
      <c r="D475" s="490" t="s">
        <v>8</v>
      </c>
      <c r="E475" s="490">
        <v>42275</v>
      </c>
      <c r="F475" s="491" t="s">
        <v>22</v>
      </c>
      <c r="G475" s="495"/>
      <c r="H475" s="493"/>
      <c r="I475" s="74">
        <v>232510</v>
      </c>
      <c r="J475" s="494" t="s">
        <v>181</v>
      </c>
      <c r="K475" s="494" t="s">
        <v>35</v>
      </c>
      <c r="L475" s="102" t="str">
        <f>IF(AND('331-CT'!$E$7=TH!H475,OR(J475="331",K475="331")),"x","")</f>
        <v/>
      </c>
      <c r="M475" s="102" t="str">
        <f>IF(AND($B475&gt;='1111'!$N$10,$B475&lt;='1111'!$O$10,OR($J475=$M$7,$K475=$M$7)),"x","")</f>
        <v/>
      </c>
      <c r="N475" s="102" t="str">
        <f>IF(AND($J475=$M$7,$B475&lt;'1111'!$N$10),"x","")</f>
        <v/>
      </c>
      <c r="O475" s="102" t="str">
        <f>IF(AND($K475=$M$7,$B475&lt;'1111'!$N$10),"x","")</f>
        <v/>
      </c>
      <c r="P475" s="102" t="str">
        <f>IF(AND($B475&gt;='1121'!$N$9,$B475&lt;='1121'!$O$9,OR($J475=$P$7,$K475=$P$7)),"x","")</f>
        <v>x</v>
      </c>
      <c r="Q475" s="102" t="str">
        <f>IF(AND($J475=$P$7,$B475&lt;'1121'!$N$9),"x","")</f>
        <v/>
      </c>
      <c r="R475" s="102" t="str">
        <f>IF(AND($K475=$P$7,$B475&lt;'1121'!$N$9),"x","")</f>
        <v/>
      </c>
      <c r="S475" s="102" t="str">
        <f>IF(AND($B475&gt;='1331'!$I$9,$B475&lt;='1331'!$J$9,OR($J475=$S$7,$K475=$S$7)),"x","")</f>
        <v/>
      </c>
      <c r="T475" s="102" t="str">
        <f>IF(AND($J475=$S$7,$B475&lt;'1331'!$I$9),"x","")</f>
        <v/>
      </c>
      <c r="U475" s="102" t="str">
        <f>IF(AND($K475=$S$7,$B475&lt;'1331'!$I$9),"x","")</f>
        <v/>
      </c>
      <c r="V475" s="102" t="str">
        <f>IF(AND('3411-CT'!$E$9=TH!H475,OR(TH!J475=TH!$V$7,K475=TH!$V$7)),"x","")</f>
        <v/>
      </c>
      <c r="W475" s="102" t="str">
        <f>IF(OR(TH!J475=TH!$W$7,K475=TH!$W$7),"x","")</f>
        <v/>
      </c>
      <c r="X475" s="102" t="str">
        <f t="shared" si="29"/>
        <v>4</v>
      </c>
    </row>
    <row r="476" spans="1:24">
      <c r="A476" s="182" t="str">
        <f>IF(B476&lt;&gt;"",IF(AND(B476&gt;=_TM1,B476&lt;=_TM2,OR(TH!J476="1111",TH!K476="1111")),TH!D476,""),"")</f>
        <v/>
      </c>
      <c r="B476" s="72">
        <f t="shared" si="28"/>
        <v>10</v>
      </c>
      <c r="C476" s="490">
        <v>42278</v>
      </c>
      <c r="D476" s="490" t="s">
        <v>8</v>
      </c>
      <c r="E476" s="490">
        <v>42275</v>
      </c>
      <c r="F476" s="491" t="s">
        <v>23</v>
      </c>
      <c r="G476" s="495"/>
      <c r="H476" s="493"/>
      <c r="I476" s="74">
        <v>23251</v>
      </c>
      <c r="J476" s="494" t="s">
        <v>10</v>
      </c>
      <c r="K476" s="494" t="s">
        <v>35</v>
      </c>
      <c r="L476" s="102" t="str">
        <f>IF(AND('331-CT'!$E$7=TH!H476,OR(J476="331",K476="331")),"x","")</f>
        <v/>
      </c>
      <c r="M476" s="102" t="str">
        <f>IF(AND($B476&gt;='1111'!$N$10,$B476&lt;='1111'!$O$10,OR($J476=$M$7,$K476=$M$7)),"x","")</f>
        <v/>
      </c>
      <c r="N476" s="102" t="str">
        <f>IF(AND($J476=$M$7,$B476&lt;'1111'!$N$10),"x","")</f>
        <v/>
      </c>
      <c r="O476" s="102" t="str">
        <f>IF(AND($K476=$M$7,$B476&lt;'1111'!$N$10),"x","")</f>
        <v/>
      </c>
      <c r="P476" s="102" t="str">
        <f>IF(AND($B476&gt;='1121'!$N$9,$B476&lt;='1121'!$O$9,OR($J476=$P$7,$K476=$P$7)),"x","")</f>
        <v>x</v>
      </c>
      <c r="Q476" s="102" t="str">
        <f>IF(AND($J476=$P$7,$B476&lt;'1121'!$N$9),"x","")</f>
        <v/>
      </c>
      <c r="R476" s="102" t="str">
        <f>IF(AND($K476=$P$7,$B476&lt;'1121'!$N$9),"x","")</f>
        <v/>
      </c>
      <c r="S476" s="102" t="str">
        <f>IF(AND($B476&gt;='1331'!$I$9,$B476&lt;='1331'!$J$9,OR($J476=$S$7,$K476=$S$7)),"x","")</f>
        <v>x</v>
      </c>
      <c r="T476" s="102" t="str">
        <f>IF(AND($J476=$S$7,$B476&lt;'1331'!$I$9),"x","")</f>
        <v/>
      </c>
      <c r="U476" s="102" t="str">
        <f>IF(AND($K476=$S$7,$B476&lt;'1331'!$I$9),"x","")</f>
        <v/>
      </c>
      <c r="V476" s="102" t="str">
        <f>IF(AND('3411-CT'!$E$9=TH!H476,OR(TH!J476=TH!$V$7,K476=TH!$V$7)),"x","")</f>
        <v/>
      </c>
      <c r="W476" s="102" t="str">
        <f>IF(OR(TH!J476=TH!$W$7,K476=TH!$W$7),"x","")</f>
        <v/>
      </c>
      <c r="X476" s="102" t="str">
        <f t="shared" si="29"/>
        <v>4</v>
      </c>
    </row>
    <row r="477" spans="1:24">
      <c r="A477" s="182" t="str">
        <f>IF(B477&lt;&gt;"",IF(AND(B477&gt;=_TM1,B477&lt;=_TM2,OR(TH!J477="1111",TH!K477="1111")),TH!D477,""),"")</f>
        <v>C06</v>
      </c>
      <c r="B477" s="72">
        <f t="shared" si="28"/>
        <v>10</v>
      </c>
      <c r="C477" s="73">
        <v>42278</v>
      </c>
      <c r="D477" s="490" t="s">
        <v>82</v>
      </c>
      <c r="E477" s="73">
        <f>C477</f>
        <v>42278</v>
      </c>
      <c r="F477" s="76" t="s">
        <v>687</v>
      </c>
      <c r="G477" s="192" t="s">
        <v>677</v>
      </c>
      <c r="H477" s="90" t="s">
        <v>695</v>
      </c>
      <c r="I477" s="74">
        <v>15000000</v>
      </c>
      <c r="J477" s="75" t="s">
        <v>560</v>
      </c>
      <c r="K477" s="75" t="s">
        <v>142</v>
      </c>
      <c r="L477" s="102" t="str">
        <f>IF(AND('331-CT'!$E$7=TH!H477,OR(J477="331",K477="331")),"x","")</f>
        <v/>
      </c>
      <c r="M477" s="102" t="str">
        <f>IF(AND($B477&gt;='1111'!$N$10,$B477&lt;='1111'!$O$10,OR($J477=$M$7,$K477=$M$7)),"x","")</f>
        <v>x</v>
      </c>
      <c r="N477" s="102" t="str">
        <f>IF(AND($J477=$M$7,$B477&lt;'1111'!$N$10),"x","")</f>
        <v/>
      </c>
      <c r="O477" s="102" t="str">
        <f>IF(AND($K477=$M$7,$B477&lt;'1111'!$N$10),"x","")</f>
        <v/>
      </c>
      <c r="P477" s="102" t="str">
        <f>IF(AND($B477&gt;='1121'!$N$9,$B477&lt;='1121'!$O$9,OR($J477=$P$7,$K477=$P$7)),"x","")</f>
        <v/>
      </c>
      <c r="Q477" s="102" t="str">
        <f>IF(AND($J477=$P$7,$B477&lt;'1121'!$N$9),"x","")</f>
        <v/>
      </c>
      <c r="R477" s="102" t="str">
        <f>IF(AND($K477=$P$7,$B477&lt;'1121'!$N$9),"x","")</f>
        <v/>
      </c>
      <c r="S477" s="102" t="str">
        <f>IF(AND($B477&gt;='1331'!$I$9,$B477&lt;='1331'!$J$9,OR($J477=$S$7,$K477=$S$7)),"x","")</f>
        <v/>
      </c>
      <c r="T477" s="102" t="str">
        <f>IF(AND($J477=$S$7,$B477&lt;'1331'!$I$9),"x","")</f>
        <v/>
      </c>
      <c r="U477" s="102" t="str">
        <f>IF(AND($K477=$S$7,$B477&lt;'1331'!$I$9),"x","")</f>
        <v/>
      </c>
      <c r="V477" s="102" t="str">
        <f>IF(AND('3411-CT'!$E$9=TH!H477,OR(TH!J477=TH!$V$7,K477=TH!$V$7)),"x","")</f>
        <v/>
      </c>
      <c r="W477" s="102" t="str">
        <f>IF(OR(TH!J477=TH!$W$7,K477=TH!$W$7),"x","")</f>
        <v/>
      </c>
      <c r="X477" s="102" t="str">
        <f t="shared" si="29"/>
        <v>4</v>
      </c>
    </row>
    <row r="478" spans="1:24">
      <c r="A478" s="182" t="str">
        <f>IF(B478&lt;&gt;"",IF(AND(B478&gt;=_TM1,B478&lt;=_TM2,OR(TH!J478="1111",TH!K478="1111")),TH!D478,""),"")</f>
        <v>C06</v>
      </c>
      <c r="B478" s="72">
        <f t="shared" si="28"/>
        <v>10</v>
      </c>
      <c r="C478" s="73">
        <v>42278</v>
      </c>
      <c r="D478" s="490" t="s">
        <v>82</v>
      </c>
      <c r="E478" s="73">
        <f>C478</f>
        <v>42278</v>
      </c>
      <c r="F478" s="76" t="s">
        <v>688</v>
      </c>
      <c r="G478" s="192" t="s">
        <v>677</v>
      </c>
      <c r="H478" s="90" t="s">
        <v>695</v>
      </c>
      <c r="I478" s="74">
        <v>1500000</v>
      </c>
      <c r="J478" s="75" t="s">
        <v>10</v>
      </c>
      <c r="K478" s="75" t="s">
        <v>142</v>
      </c>
      <c r="L478" s="102" t="str">
        <f>IF(AND('331-CT'!$E$7=TH!H478,OR(J478="331",K478="331")),"x","")</f>
        <v/>
      </c>
      <c r="M478" s="102" t="str">
        <f>IF(AND($B478&gt;='1111'!$N$10,$B478&lt;='1111'!$O$10,OR($J478=$M$7,$K478=$M$7)),"x","")</f>
        <v>x</v>
      </c>
      <c r="N478" s="102" t="str">
        <f>IF(AND($J478=$M$7,$B478&lt;'1111'!$N$10),"x","")</f>
        <v/>
      </c>
      <c r="O478" s="102" t="str">
        <f>IF(AND($K478=$M$7,$B478&lt;'1111'!$N$10),"x","")</f>
        <v/>
      </c>
      <c r="P478" s="102" t="str">
        <f>IF(AND($B478&gt;='1121'!$N$9,$B478&lt;='1121'!$O$9,OR($J478=$P$7,$K478=$P$7)),"x","")</f>
        <v/>
      </c>
      <c r="Q478" s="102" t="str">
        <f>IF(AND($J478=$P$7,$B478&lt;'1121'!$N$9),"x","")</f>
        <v/>
      </c>
      <c r="R478" s="102" t="str">
        <f>IF(AND($K478=$P$7,$B478&lt;'1121'!$N$9),"x","")</f>
        <v/>
      </c>
      <c r="S478" s="102" t="str">
        <f>IF(AND($B478&gt;='1331'!$I$9,$B478&lt;='1331'!$J$9,OR($J478=$S$7,$K478=$S$7)),"x","")</f>
        <v>x</v>
      </c>
      <c r="T478" s="102" t="str">
        <f>IF(AND($J478=$S$7,$B478&lt;'1331'!$I$9),"x","")</f>
        <v/>
      </c>
      <c r="U478" s="102" t="str">
        <f>IF(AND($K478=$S$7,$B478&lt;'1331'!$I$9),"x","")</f>
        <v/>
      </c>
      <c r="V478" s="102" t="str">
        <f>IF(AND('3411-CT'!$E$9=TH!H478,OR(TH!J478=TH!$V$7,K478=TH!$V$7)),"x","")</f>
        <v/>
      </c>
      <c r="W478" s="102" t="str">
        <f>IF(OR(TH!J478=TH!$W$7,K478=TH!$W$7),"x","")</f>
        <v/>
      </c>
      <c r="X478" s="102" t="str">
        <f t="shared" si="29"/>
        <v>4</v>
      </c>
    </row>
    <row r="479" spans="1:24">
      <c r="A479" s="182" t="str">
        <f>IF(B479&lt;&gt;"",IF(AND(B479&gt;=_TM1,B479&lt;=_TM2,OR(TH!J479="1111",TH!K479="1111")),TH!D479,""),"")</f>
        <v>C07</v>
      </c>
      <c r="B479" s="72">
        <f t="shared" si="28"/>
        <v>10</v>
      </c>
      <c r="C479" s="490">
        <v>42279</v>
      </c>
      <c r="D479" s="490" t="s">
        <v>83</v>
      </c>
      <c r="E479" s="490">
        <v>42279</v>
      </c>
      <c r="F479" s="491" t="s">
        <v>461</v>
      </c>
      <c r="G479" s="495"/>
      <c r="H479" s="493" t="s">
        <v>209</v>
      </c>
      <c r="I479" s="74">
        <v>600000000</v>
      </c>
      <c r="J479" s="494" t="s">
        <v>35</v>
      </c>
      <c r="K479" s="494" t="s">
        <v>142</v>
      </c>
      <c r="L479" s="102" t="str">
        <f>IF(AND('331-CT'!$E$7=TH!H479,OR(J479="331",K479="331")),"x","")</f>
        <v/>
      </c>
      <c r="M479" s="102" t="str">
        <f>IF(AND($B479&gt;='1111'!$N$10,$B479&lt;='1111'!$O$10,OR($J479=$M$7,$K479=$M$7)),"x","")</f>
        <v>x</v>
      </c>
      <c r="N479" s="102" t="str">
        <f>IF(AND($J479=$M$7,$B479&lt;'1111'!$N$10),"x","")</f>
        <v/>
      </c>
      <c r="O479" s="102" t="str">
        <f>IF(AND($K479=$M$7,$B479&lt;'1111'!$N$10),"x","")</f>
        <v/>
      </c>
      <c r="P479" s="102" t="str">
        <f>IF(AND($B479&gt;='1121'!$N$9,$B479&lt;='1121'!$O$9,OR($J479=$P$7,$K479=$P$7)),"x","")</f>
        <v>x</v>
      </c>
      <c r="Q479" s="102" t="str">
        <f>IF(AND($J479=$P$7,$B479&lt;'1121'!$N$9),"x","")</f>
        <v/>
      </c>
      <c r="R479" s="102" t="str">
        <f>IF(AND($K479=$P$7,$B479&lt;'1121'!$N$9),"x","")</f>
        <v/>
      </c>
      <c r="S479" s="102" t="str">
        <f>IF(AND($B479&gt;='1331'!$I$9,$B479&lt;='1331'!$J$9,OR($J479=$S$7,$K479=$S$7)),"x","")</f>
        <v/>
      </c>
      <c r="T479" s="102" t="str">
        <f>IF(AND($J479=$S$7,$B479&lt;'1331'!$I$9),"x","")</f>
        <v/>
      </c>
      <c r="U479" s="102" t="str">
        <f>IF(AND($K479=$S$7,$B479&lt;'1331'!$I$9),"x","")</f>
        <v/>
      </c>
      <c r="V479" s="102" t="str">
        <f>IF(AND('3411-CT'!$E$9=TH!H479,OR(TH!J479=TH!$V$7,K479=TH!$V$7)),"x","")</f>
        <v/>
      </c>
      <c r="W479" s="102" t="str">
        <f>IF(OR(TH!J479=TH!$W$7,K479=TH!$W$7),"x","")</f>
        <v/>
      </c>
      <c r="X479" s="102" t="str">
        <f t="shared" si="29"/>
        <v>4</v>
      </c>
    </row>
    <row r="480" spans="1:24">
      <c r="A480" s="182" t="str">
        <f>IF(B480&lt;&gt;"",IF(AND(B480&gt;=_TM1,B480&lt;=_TM2,OR(TH!J480="1111",TH!K480="1111")),TH!D480,""),"")</f>
        <v>C08</v>
      </c>
      <c r="B480" s="72">
        <f t="shared" si="28"/>
        <v>10</v>
      </c>
      <c r="C480" s="490">
        <v>42279</v>
      </c>
      <c r="D480" s="490" t="s">
        <v>84</v>
      </c>
      <c r="E480" s="490">
        <v>42279</v>
      </c>
      <c r="F480" s="491" t="s">
        <v>489</v>
      </c>
      <c r="G480" s="492" t="s">
        <v>491</v>
      </c>
      <c r="H480" s="493" t="s">
        <v>330</v>
      </c>
      <c r="I480" s="74">
        <v>18000000</v>
      </c>
      <c r="J480" s="494" t="s">
        <v>560</v>
      </c>
      <c r="K480" s="494" t="s">
        <v>142</v>
      </c>
      <c r="L480" s="102" t="str">
        <f>IF(AND('331-CT'!$E$7=TH!H480,OR(J480="331",K480="331")),"x","")</f>
        <v/>
      </c>
      <c r="M480" s="102" t="str">
        <f>IF(AND($B480&gt;='1111'!$N$10,$B480&lt;='1111'!$O$10,OR($J480=$M$7,$K480=$M$7)),"x","")</f>
        <v>x</v>
      </c>
      <c r="N480" s="102" t="str">
        <f>IF(AND($J480=$M$7,$B480&lt;'1111'!$N$10),"x","")</f>
        <v/>
      </c>
      <c r="O480" s="102" t="str">
        <f>IF(AND($K480=$M$7,$B480&lt;'1111'!$N$10),"x","")</f>
        <v/>
      </c>
      <c r="P480" s="102" t="str">
        <f>IF(AND($B480&gt;='1121'!$N$9,$B480&lt;='1121'!$O$9,OR($J480=$P$7,$K480=$P$7)),"x","")</f>
        <v/>
      </c>
      <c r="Q480" s="102" t="str">
        <f>IF(AND($J480=$P$7,$B480&lt;'1121'!$N$9),"x","")</f>
        <v/>
      </c>
      <c r="R480" s="102" t="str">
        <f>IF(AND($K480=$P$7,$B480&lt;'1121'!$N$9),"x","")</f>
        <v/>
      </c>
      <c r="S480" s="102" t="str">
        <f>IF(AND($B480&gt;='1331'!$I$9,$B480&lt;='1331'!$J$9,OR($J480=$S$7,$K480=$S$7)),"x","")</f>
        <v/>
      </c>
      <c r="T480" s="102" t="str">
        <f>IF(AND($J480=$S$7,$B480&lt;'1331'!$I$9),"x","")</f>
        <v/>
      </c>
      <c r="U480" s="102" t="str">
        <f>IF(AND($K480=$S$7,$B480&lt;'1331'!$I$9),"x","")</f>
        <v/>
      </c>
      <c r="V480" s="102" t="str">
        <f>IF(AND('3411-CT'!$E$9=TH!H480,OR(TH!J480=TH!$V$7,K480=TH!$V$7)),"x","")</f>
        <v/>
      </c>
      <c r="W480" s="102" t="str">
        <f>IF(OR(TH!J480=TH!$W$7,K480=TH!$W$7),"x","")</f>
        <v/>
      </c>
      <c r="X480" s="102" t="str">
        <f t="shared" si="29"/>
        <v>4</v>
      </c>
    </row>
    <row r="481" spans="1:24">
      <c r="A481" s="182" t="str">
        <f>IF(B481&lt;&gt;"",IF(AND(B481&gt;=_TM1,B481&lt;=_TM2,OR(TH!J481="1111",TH!K481="1111")),TH!D481,""),"")</f>
        <v>C08</v>
      </c>
      <c r="B481" s="72">
        <f t="shared" si="28"/>
        <v>10</v>
      </c>
      <c r="C481" s="490">
        <v>42279</v>
      </c>
      <c r="D481" s="490" t="s">
        <v>84</v>
      </c>
      <c r="E481" s="490">
        <v>42279</v>
      </c>
      <c r="F481" s="491" t="s">
        <v>495</v>
      </c>
      <c r="G481" s="492" t="s">
        <v>491</v>
      </c>
      <c r="H481" s="493" t="s">
        <v>330</v>
      </c>
      <c r="I481" s="74">
        <v>1800000</v>
      </c>
      <c r="J481" s="494" t="s">
        <v>10</v>
      </c>
      <c r="K481" s="494" t="s">
        <v>142</v>
      </c>
      <c r="L481" s="102" t="str">
        <f>IF(AND('331-CT'!$E$7=TH!H481,OR(J481="331",K481="331")),"x","")</f>
        <v/>
      </c>
      <c r="M481" s="102" t="str">
        <f>IF(AND($B481&gt;='1111'!$N$10,$B481&lt;='1111'!$O$10,OR($J481=$M$7,$K481=$M$7)),"x","")</f>
        <v>x</v>
      </c>
      <c r="N481" s="102" t="str">
        <f>IF(AND($J481=$M$7,$B481&lt;'1111'!$N$10),"x","")</f>
        <v/>
      </c>
      <c r="O481" s="102" t="str">
        <f>IF(AND($K481=$M$7,$B481&lt;'1111'!$N$10),"x","")</f>
        <v/>
      </c>
      <c r="P481" s="102" t="str">
        <f>IF(AND($B481&gt;='1121'!$N$9,$B481&lt;='1121'!$O$9,OR($J481=$P$7,$K481=$P$7)),"x","")</f>
        <v/>
      </c>
      <c r="Q481" s="102" t="str">
        <f>IF(AND($J481=$P$7,$B481&lt;'1121'!$N$9),"x","")</f>
        <v/>
      </c>
      <c r="R481" s="102" t="str">
        <f>IF(AND($K481=$P$7,$B481&lt;'1121'!$N$9),"x","")</f>
        <v/>
      </c>
      <c r="S481" s="102" t="str">
        <f>IF(AND($B481&gt;='1331'!$I$9,$B481&lt;='1331'!$J$9,OR($J481=$S$7,$K481=$S$7)),"x","")</f>
        <v>x</v>
      </c>
      <c r="T481" s="102" t="str">
        <f>IF(AND($J481=$S$7,$B481&lt;'1331'!$I$9),"x","")</f>
        <v/>
      </c>
      <c r="U481" s="102" t="str">
        <f>IF(AND($K481=$S$7,$B481&lt;'1331'!$I$9),"x","")</f>
        <v/>
      </c>
      <c r="V481" s="102" t="str">
        <f>IF(AND('3411-CT'!$E$9=TH!H481,OR(TH!J481=TH!$V$7,K481=TH!$V$7)),"x","")</f>
        <v/>
      </c>
      <c r="W481" s="102" t="str">
        <f>IF(OR(TH!J481=TH!$W$7,K481=TH!$W$7),"x","")</f>
        <v/>
      </c>
      <c r="X481" s="102" t="str">
        <f t="shared" si="29"/>
        <v>4</v>
      </c>
    </row>
    <row r="482" spans="1:24">
      <c r="A482" s="182" t="str">
        <f>IF(B482&lt;&gt;"",IF(AND(B482&gt;=_TM1,B482&lt;=_TM2,OR(TH!J482="1111",TH!K482="1111")),TH!D482,""),"")</f>
        <v/>
      </c>
      <c r="B482" s="72">
        <f t="shared" si="28"/>
        <v>10</v>
      </c>
      <c r="C482" s="490">
        <v>42279</v>
      </c>
      <c r="D482" s="490" t="s">
        <v>50</v>
      </c>
      <c r="E482" s="490">
        <v>42279</v>
      </c>
      <c r="F482" s="491" t="s">
        <v>484</v>
      </c>
      <c r="G482" s="492" t="s">
        <v>486</v>
      </c>
      <c r="H482" s="493" t="s">
        <v>487</v>
      </c>
      <c r="I482" s="74">
        <v>68181818</v>
      </c>
      <c r="J482" s="494" t="s">
        <v>560</v>
      </c>
      <c r="K482" s="494" t="s">
        <v>9</v>
      </c>
      <c r="L482" s="102" t="str">
        <f>IF(AND('331-CT'!$E$7=TH!H482,OR(J482="331",K482="331")),"x","")</f>
        <v/>
      </c>
      <c r="M482" s="102" t="str">
        <f>IF(AND($B482&gt;='1111'!$N$10,$B482&lt;='1111'!$O$10,OR($J482=$M$7,$K482=$M$7)),"x","")</f>
        <v/>
      </c>
      <c r="N482" s="102" t="str">
        <f>IF(AND($J482=$M$7,$B482&lt;'1111'!$N$10),"x","")</f>
        <v/>
      </c>
      <c r="O482" s="102" t="str">
        <f>IF(AND($K482=$M$7,$B482&lt;'1111'!$N$10),"x","")</f>
        <v/>
      </c>
      <c r="P482" s="102" t="str">
        <f>IF(AND($B482&gt;='1121'!$N$9,$B482&lt;='1121'!$O$9,OR($J482=$P$7,$K482=$P$7)),"x","")</f>
        <v/>
      </c>
      <c r="Q482" s="102" t="str">
        <f>IF(AND($J482=$P$7,$B482&lt;'1121'!$N$9),"x","")</f>
        <v/>
      </c>
      <c r="R482" s="102" t="str">
        <f>IF(AND($K482=$P$7,$B482&lt;'1121'!$N$9),"x","")</f>
        <v/>
      </c>
      <c r="S482" s="102" t="str">
        <f>IF(AND($B482&gt;='1331'!$I$9,$B482&lt;='1331'!$J$9,OR($J482=$S$7,$K482=$S$7)),"x","")</f>
        <v/>
      </c>
      <c r="T482" s="102" t="str">
        <f>IF(AND($J482=$S$7,$B482&lt;'1331'!$I$9),"x","")</f>
        <v/>
      </c>
      <c r="U482" s="102" t="str">
        <f>IF(AND($K482=$S$7,$B482&lt;'1331'!$I$9),"x","")</f>
        <v/>
      </c>
      <c r="V482" s="102" t="str">
        <f>IF(AND('3411-CT'!$E$9=TH!H482,OR(TH!J482=TH!$V$7,K482=TH!$V$7)),"x","")</f>
        <v/>
      </c>
      <c r="W482" s="102" t="str">
        <f>IF(OR(TH!J482=TH!$W$7,K482=TH!$W$7),"x","")</f>
        <v/>
      </c>
      <c r="X482" s="102" t="str">
        <f t="shared" si="29"/>
        <v>4</v>
      </c>
    </row>
    <row r="483" spans="1:24">
      <c r="A483" s="182" t="str">
        <f>IF(B483&lt;&gt;"",IF(AND(B483&gt;=_TM1,B483&lt;=_TM2,OR(TH!J483="1111",TH!K483="1111")),TH!D483,""),"")</f>
        <v/>
      </c>
      <c r="B483" s="72">
        <f t="shared" si="28"/>
        <v>10</v>
      </c>
      <c r="C483" s="490">
        <v>42279</v>
      </c>
      <c r="D483" s="490" t="s">
        <v>50</v>
      </c>
      <c r="E483" s="490">
        <v>42279</v>
      </c>
      <c r="F483" s="491" t="s">
        <v>485</v>
      </c>
      <c r="G483" s="492" t="s">
        <v>486</v>
      </c>
      <c r="H483" s="493" t="s">
        <v>487</v>
      </c>
      <c r="I483" s="74">
        <v>6818182</v>
      </c>
      <c r="J483" s="494" t="s">
        <v>10</v>
      </c>
      <c r="K483" s="494" t="s">
        <v>9</v>
      </c>
      <c r="L483" s="102" t="str">
        <f>IF(AND('331-CT'!$E$7=TH!H483,OR(J483="331",K483="331")),"x","")</f>
        <v/>
      </c>
      <c r="M483" s="102" t="str">
        <f>IF(AND($B483&gt;='1111'!$N$10,$B483&lt;='1111'!$O$10,OR($J483=$M$7,$K483=$M$7)),"x","")</f>
        <v/>
      </c>
      <c r="N483" s="102" t="str">
        <f>IF(AND($J483=$M$7,$B483&lt;'1111'!$N$10),"x","")</f>
        <v/>
      </c>
      <c r="O483" s="102" t="str">
        <f>IF(AND($K483=$M$7,$B483&lt;'1111'!$N$10),"x","")</f>
        <v/>
      </c>
      <c r="P483" s="102" t="str">
        <f>IF(AND($B483&gt;='1121'!$N$9,$B483&lt;='1121'!$O$9,OR($J483=$P$7,$K483=$P$7)),"x","")</f>
        <v/>
      </c>
      <c r="Q483" s="102" t="str">
        <f>IF(AND($J483=$P$7,$B483&lt;'1121'!$N$9),"x","")</f>
        <v/>
      </c>
      <c r="R483" s="102" t="str">
        <f>IF(AND($K483=$P$7,$B483&lt;'1121'!$N$9),"x","")</f>
        <v/>
      </c>
      <c r="S483" s="102" t="str">
        <f>IF(AND($B483&gt;='1331'!$I$9,$B483&lt;='1331'!$J$9,OR($J483=$S$7,$K483=$S$7)),"x","")</f>
        <v>x</v>
      </c>
      <c r="T483" s="102" t="str">
        <f>IF(AND($J483=$S$7,$B483&lt;'1331'!$I$9),"x","")</f>
        <v/>
      </c>
      <c r="U483" s="102" t="str">
        <f>IF(AND($K483=$S$7,$B483&lt;'1331'!$I$9),"x","")</f>
        <v/>
      </c>
      <c r="V483" s="102" t="str">
        <f>IF(AND('3411-CT'!$E$9=TH!H483,OR(TH!J483=TH!$V$7,K483=TH!$V$7)),"x","")</f>
        <v/>
      </c>
      <c r="W483" s="102" t="str">
        <f>IF(OR(TH!J483=TH!$W$7,K483=TH!$W$7),"x","")</f>
        <v/>
      </c>
      <c r="X483" s="102" t="str">
        <f t="shared" si="29"/>
        <v>4</v>
      </c>
    </row>
    <row r="484" spans="1:24">
      <c r="A484" s="182" t="str">
        <f>IF(B484&lt;&gt;"",IF(AND(B484&gt;=_TM1,B484&lt;=_TM2,OR(TH!J484="1111",TH!K484="1111")),TH!D484,""),"")</f>
        <v/>
      </c>
      <c r="B484" s="72">
        <f t="shared" si="28"/>
        <v>10</v>
      </c>
      <c r="C484" s="490">
        <v>42279</v>
      </c>
      <c r="D484" s="490" t="s">
        <v>8</v>
      </c>
      <c r="E484" s="490">
        <v>42279</v>
      </c>
      <c r="F484" s="491" t="s">
        <v>500</v>
      </c>
      <c r="G484" s="495"/>
      <c r="H484" s="9" t="s">
        <v>129</v>
      </c>
      <c r="I484" s="74">
        <v>150000000</v>
      </c>
      <c r="J484" s="494" t="s">
        <v>9</v>
      </c>
      <c r="K484" s="494" t="s">
        <v>35</v>
      </c>
      <c r="L484" s="102" t="str">
        <f>IF(AND('331-CT'!$E$7=TH!H484,OR(J484="331",K484="331")),"x","")</f>
        <v/>
      </c>
      <c r="M484" s="102" t="str">
        <f>IF(AND($B484&gt;='1111'!$N$10,$B484&lt;='1111'!$O$10,OR($J484=$M$7,$K484=$M$7)),"x","")</f>
        <v/>
      </c>
      <c r="N484" s="102" t="str">
        <f>IF(AND($J484=$M$7,$B484&lt;'1111'!$N$10),"x","")</f>
        <v/>
      </c>
      <c r="O484" s="102" t="str">
        <f>IF(AND($K484=$M$7,$B484&lt;'1111'!$N$10),"x","")</f>
        <v/>
      </c>
      <c r="P484" s="102" t="str">
        <f>IF(AND($B484&gt;='1121'!$N$9,$B484&lt;='1121'!$O$9,OR($J484=$P$7,$K484=$P$7)),"x","")</f>
        <v>x</v>
      </c>
      <c r="Q484" s="102" t="str">
        <f>IF(AND($J484=$P$7,$B484&lt;'1121'!$N$9),"x","")</f>
        <v/>
      </c>
      <c r="R484" s="102" t="str">
        <f>IF(AND($K484=$P$7,$B484&lt;'1121'!$N$9),"x","")</f>
        <v/>
      </c>
      <c r="S484" s="102" t="str">
        <f>IF(AND($B484&gt;='1331'!$I$9,$B484&lt;='1331'!$J$9,OR($J484=$S$7,$K484=$S$7)),"x","")</f>
        <v/>
      </c>
      <c r="T484" s="102" t="str">
        <f>IF(AND($J484=$S$7,$B484&lt;'1331'!$I$9),"x","")</f>
        <v/>
      </c>
      <c r="U484" s="102" t="str">
        <f>IF(AND($K484=$S$7,$B484&lt;'1331'!$I$9),"x","")</f>
        <v/>
      </c>
      <c r="V484" s="102" t="str">
        <f>IF(AND('3411-CT'!$E$9=TH!H484,OR(TH!J484=TH!$V$7,K484=TH!$V$7)),"x","")</f>
        <v/>
      </c>
      <c r="W484" s="102" t="str">
        <f>IF(OR(TH!J484=TH!$W$7,K484=TH!$W$7),"x","")</f>
        <v/>
      </c>
      <c r="X484" s="102" t="str">
        <f t="shared" si="29"/>
        <v>4</v>
      </c>
    </row>
    <row r="485" spans="1:24">
      <c r="A485" s="182" t="str">
        <f>IF(B485&lt;&gt;"",IF(AND(B485&gt;=_TM1,B485&lt;=_TM2,OR(TH!J485="1111",TH!K485="1111")),TH!D485,""),"")</f>
        <v/>
      </c>
      <c r="B485" s="72">
        <f t="shared" si="28"/>
        <v>10</v>
      </c>
      <c r="C485" s="490">
        <v>42279</v>
      </c>
      <c r="D485" s="490" t="s">
        <v>8</v>
      </c>
      <c r="E485" s="490">
        <v>42279</v>
      </c>
      <c r="F485" s="491" t="s">
        <v>22</v>
      </c>
      <c r="G485" s="495"/>
      <c r="H485" s="493"/>
      <c r="I485" s="74">
        <v>112587</v>
      </c>
      <c r="J485" s="494" t="s">
        <v>181</v>
      </c>
      <c r="K485" s="494" t="s">
        <v>35</v>
      </c>
      <c r="L485" s="102" t="str">
        <f>IF(AND('331-CT'!$E$7=TH!H485,OR(J485="331",K485="331")),"x","")</f>
        <v/>
      </c>
      <c r="M485" s="102" t="str">
        <f>IF(AND($B485&gt;='1111'!$N$10,$B485&lt;='1111'!$O$10,OR($J485=$M$7,$K485=$M$7)),"x","")</f>
        <v/>
      </c>
      <c r="N485" s="102" t="str">
        <f>IF(AND($J485=$M$7,$B485&lt;'1111'!$N$10),"x","")</f>
        <v/>
      </c>
      <c r="O485" s="102" t="str">
        <f>IF(AND($K485=$M$7,$B485&lt;'1111'!$N$10),"x","")</f>
        <v/>
      </c>
      <c r="P485" s="102" t="str">
        <f>IF(AND($B485&gt;='1121'!$N$9,$B485&lt;='1121'!$O$9,OR($J485=$P$7,$K485=$P$7)),"x","")</f>
        <v>x</v>
      </c>
      <c r="Q485" s="102" t="str">
        <f>IF(AND($J485=$P$7,$B485&lt;'1121'!$N$9),"x","")</f>
        <v/>
      </c>
      <c r="R485" s="102" t="str">
        <f>IF(AND($K485=$P$7,$B485&lt;'1121'!$N$9),"x","")</f>
        <v/>
      </c>
      <c r="S485" s="102" t="str">
        <f>IF(AND($B485&gt;='1331'!$I$9,$B485&lt;='1331'!$J$9,OR($J485=$S$7,$K485=$S$7)),"x","")</f>
        <v/>
      </c>
      <c r="T485" s="102" t="str">
        <f>IF(AND($J485=$S$7,$B485&lt;'1331'!$I$9),"x","")</f>
        <v/>
      </c>
      <c r="U485" s="102" t="str">
        <f>IF(AND($K485=$S$7,$B485&lt;'1331'!$I$9),"x","")</f>
        <v/>
      </c>
      <c r="V485" s="102" t="str">
        <f>IF(AND('3411-CT'!$E$9=TH!H485,OR(TH!J485=TH!$V$7,K485=TH!$V$7)),"x","")</f>
        <v/>
      </c>
      <c r="W485" s="102" t="str">
        <f>IF(OR(TH!J485=TH!$W$7,K485=TH!$W$7),"x","")</f>
        <v/>
      </c>
      <c r="X485" s="102" t="str">
        <f t="shared" si="29"/>
        <v>4</v>
      </c>
    </row>
    <row r="486" spans="1:24">
      <c r="A486" s="182" t="str">
        <f>IF(B486&lt;&gt;"",IF(AND(B486&gt;=_TM1,B486&lt;=_TM2,OR(TH!J486="1111",TH!K486="1111")),TH!D486,""),"")</f>
        <v/>
      </c>
      <c r="B486" s="72">
        <f t="shared" si="28"/>
        <v>10</v>
      </c>
      <c r="C486" s="490">
        <v>42279</v>
      </c>
      <c r="D486" s="490" t="s">
        <v>8</v>
      </c>
      <c r="E486" s="490">
        <v>42279</v>
      </c>
      <c r="F486" s="491" t="s">
        <v>23</v>
      </c>
      <c r="G486" s="495"/>
      <c r="H486" s="493"/>
      <c r="I486" s="74">
        <v>11259</v>
      </c>
      <c r="J486" s="494" t="s">
        <v>10</v>
      </c>
      <c r="K486" s="494" t="s">
        <v>35</v>
      </c>
      <c r="L486" s="102" t="str">
        <f>IF(AND('331-CT'!$E$7=TH!H486,OR(J486="331",K486="331")),"x","")</f>
        <v/>
      </c>
      <c r="M486" s="102" t="str">
        <f>IF(AND($B486&gt;='1111'!$N$10,$B486&lt;='1111'!$O$10,OR($J486=$M$7,$K486=$M$7)),"x","")</f>
        <v/>
      </c>
      <c r="N486" s="102" t="str">
        <f>IF(AND($J486=$M$7,$B486&lt;'1111'!$N$10),"x","")</f>
        <v/>
      </c>
      <c r="O486" s="102" t="str">
        <f>IF(AND($K486=$M$7,$B486&lt;'1111'!$N$10),"x","")</f>
        <v/>
      </c>
      <c r="P486" s="102" t="str">
        <f>IF(AND($B486&gt;='1121'!$N$9,$B486&lt;='1121'!$O$9,OR($J486=$P$7,$K486=$P$7)),"x","")</f>
        <v>x</v>
      </c>
      <c r="Q486" s="102" t="str">
        <f>IF(AND($J486=$P$7,$B486&lt;'1121'!$N$9),"x","")</f>
        <v/>
      </c>
      <c r="R486" s="102" t="str">
        <f>IF(AND($K486=$P$7,$B486&lt;'1121'!$N$9),"x","")</f>
        <v/>
      </c>
      <c r="S486" s="102" t="str">
        <f>IF(AND($B486&gt;='1331'!$I$9,$B486&lt;='1331'!$J$9,OR($J486=$S$7,$K486=$S$7)),"x","")</f>
        <v>x</v>
      </c>
      <c r="T486" s="102" t="str">
        <f>IF(AND($J486=$S$7,$B486&lt;'1331'!$I$9),"x","")</f>
        <v/>
      </c>
      <c r="U486" s="102" t="str">
        <f>IF(AND($K486=$S$7,$B486&lt;'1331'!$I$9),"x","")</f>
        <v/>
      </c>
      <c r="V486" s="102" t="str">
        <f>IF(AND('3411-CT'!$E$9=TH!H486,OR(TH!J486=TH!$V$7,K486=TH!$V$7)),"x","")</f>
        <v/>
      </c>
      <c r="W486" s="102" t="str">
        <f>IF(OR(TH!J486=TH!$W$7,K486=TH!$W$7),"x","")</f>
        <v/>
      </c>
      <c r="X486" s="102" t="str">
        <f t="shared" si="29"/>
        <v>4</v>
      </c>
    </row>
    <row r="487" spans="1:24">
      <c r="A487" s="182" t="str">
        <f>IF(B487&lt;&gt;"",IF(AND(B487&gt;=_TM1,B487&lt;=_TM2,OR(TH!J487="1111",TH!K487="1111")),TH!D487,""),"")</f>
        <v/>
      </c>
      <c r="B487" s="72">
        <f t="shared" ref="B487:B518" si="30">IF(C487&lt;&gt;"",MONTH(C487),"")</f>
        <v>10</v>
      </c>
      <c r="C487" s="490">
        <v>42279</v>
      </c>
      <c r="D487" s="490" t="s">
        <v>8</v>
      </c>
      <c r="E487" s="490">
        <v>42279</v>
      </c>
      <c r="F487" s="491" t="s">
        <v>500</v>
      </c>
      <c r="G487" s="495"/>
      <c r="H487" s="9" t="s">
        <v>206</v>
      </c>
      <c r="I487" s="74">
        <v>400000000</v>
      </c>
      <c r="J487" s="494" t="s">
        <v>9</v>
      </c>
      <c r="K487" s="494" t="s">
        <v>35</v>
      </c>
      <c r="L487" s="102" t="str">
        <f>IF(AND('331-CT'!$E$7=TH!H487,OR(J487="331",K487="331")),"x","")</f>
        <v/>
      </c>
      <c r="M487" s="102" t="str">
        <f>IF(AND($B487&gt;='1111'!$N$10,$B487&lt;='1111'!$O$10,OR($J487=$M$7,$K487=$M$7)),"x","")</f>
        <v/>
      </c>
      <c r="N487" s="102" t="str">
        <f>IF(AND($J487=$M$7,$B487&lt;'1111'!$N$10),"x","")</f>
        <v/>
      </c>
      <c r="O487" s="102" t="str">
        <f>IF(AND($K487=$M$7,$B487&lt;'1111'!$N$10),"x","")</f>
        <v/>
      </c>
      <c r="P487" s="102" t="str">
        <f>IF(AND($B487&gt;='1121'!$N$9,$B487&lt;='1121'!$O$9,OR($J487=$P$7,$K487=$P$7)),"x","")</f>
        <v>x</v>
      </c>
      <c r="Q487" s="102" t="str">
        <f>IF(AND($J487=$P$7,$B487&lt;'1121'!$N$9),"x","")</f>
        <v/>
      </c>
      <c r="R487" s="102" t="str">
        <f>IF(AND($K487=$P$7,$B487&lt;'1121'!$N$9),"x","")</f>
        <v/>
      </c>
      <c r="S487" s="102" t="str">
        <f>IF(AND($B487&gt;='1331'!$I$9,$B487&lt;='1331'!$J$9,OR($J487=$S$7,$K487=$S$7)),"x","")</f>
        <v/>
      </c>
      <c r="T487" s="102" t="str">
        <f>IF(AND($J487=$S$7,$B487&lt;'1331'!$I$9),"x","")</f>
        <v/>
      </c>
      <c r="U487" s="102" t="str">
        <f>IF(AND($K487=$S$7,$B487&lt;'1331'!$I$9),"x","")</f>
        <v/>
      </c>
      <c r="V487" s="102" t="str">
        <f>IF(AND('3411-CT'!$E$9=TH!H487,OR(TH!J487=TH!$V$7,K487=TH!$V$7)),"x","")</f>
        <v/>
      </c>
      <c r="W487" s="102" t="str">
        <f>IF(OR(TH!J487=TH!$W$7,K487=TH!$W$7),"x","")</f>
        <v/>
      </c>
      <c r="X487" s="102" t="str">
        <f t="shared" si="29"/>
        <v>4</v>
      </c>
    </row>
    <row r="488" spans="1:24">
      <c r="A488" s="182" t="str">
        <f>IF(B488&lt;&gt;"",IF(AND(B488&gt;=_TM1,B488&lt;=_TM2,OR(TH!J488="1111",TH!K488="1111")),TH!D488,""),"")</f>
        <v/>
      </c>
      <c r="B488" s="72">
        <f t="shared" si="30"/>
        <v>10</v>
      </c>
      <c r="C488" s="490">
        <v>42279</v>
      </c>
      <c r="D488" s="490" t="s">
        <v>8</v>
      </c>
      <c r="E488" s="490">
        <v>42279</v>
      </c>
      <c r="F488" s="491" t="s">
        <v>22</v>
      </c>
      <c r="G488" s="495"/>
      <c r="H488" s="493"/>
      <c r="I488" s="74">
        <v>320000</v>
      </c>
      <c r="J488" s="494" t="s">
        <v>181</v>
      </c>
      <c r="K488" s="494" t="s">
        <v>35</v>
      </c>
      <c r="L488" s="102" t="str">
        <f>IF(AND('331-CT'!$E$7=TH!H488,OR(J488="331",K488="331")),"x","")</f>
        <v/>
      </c>
      <c r="M488" s="102" t="str">
        <f>IF(AND($B488&gt;='1111'!$N$10,$B488&lt;='1111'!$O$10,OR($J488=$M$7,$K488=$M$7)),"x","")</f>
        <v/>
      </c>
      <c r="N488" s="102" t="str">
        <f>IF(AND($J488=$M$7,$B488&lt;'1111'!$N$10),"x","")</f>
        <v/>
      </c>
      <c r="O488" s="102" t="str">
        <f>IF(AND($K488=$M$7,$B488&lt;'1111'!$N$10),"x","")</f>
        <v/>
      </c>
      <c r="P488" s="102" t="str">
        <f>IF(AND($B488&gt;='1121'!$N$9,$B488&lt;='1121'!$O$9,OR($J488=$P$7,$K488=$P$7)),"x","")</f>
        <v>x</v>
      </c>
      <c r="Q488" s="102" t="str">
        <f>IF(AND($J488=$P$7,$B488&lt;'1121'!$N$9),"x","")</f>
        <v/>
      </c>
      <c r="R488" s="102" t="str">
        <f>IF(AND($K488=$P$7,$B488&lt;'1121'!$N$9),"x","")</f>
        <v/>
      </c>
      <c r="S488" s="102" t="str">
        <f>IF(AND($B488&gt;='1331'!$I$9,$B488&lt;='1331'!$J$9,OR($J488=$S$7,$K488=$S$7)),"x","")</f>
        <v/>
      </c>
      <c r="T488" s="102" t="str">
        <f>IF(AND($J488=$S$7,$B488&lt;'1331'!$I$9),"x","")</f>
        <v/>
      </c>
      <c r="U488" s="102" t="str">
        <f>IF(AND($K488=$S$7,$B488&lt;'1331'!$I$9),"x","")</f>
        <v/>
      </c>
      <c r="V488" s="102" t="str">
        <f>IF(AND('3411-CT'!$E$9=TH!H488,OR(TH!J488=TH!$V$7,K488=TH!$V$7)),"x","")</f>
        <v/>
      </c>
      <c r="W488" s="102" t="str">
        <f>IF(OR(TH!J488=TH!$W$7,K488=TH!$W$7),"x","")</f>
        <v/>
      </c>
      <c r="X488" s="102" t="str">
        <f t="shared" si="29"/>
        <v>4</v>
      </c>
    </row>
    <row r="489" spans="1:24">
      <c r="A489" s="182" t="str">
        <f>IF(B489&lt;&gt;"",IF(AND(B489&gt;=_TM1,B489&lt;=_TM2,OR(TH!J489="1111",TH!K489="1111")),TH!D489,""),"")</f>
        <v/>
      </c>
      <c r="B489" s="72">
        <f t="shared" si="30"/>
        <v>10</v>
      </c>
      <c r="C489" s="490">
        <v>42279</v>
      </c>
      <c r="D489" s="490" t="s">
        <v>8</v>
      </c>
      <c r="E489" s="490">
        <v>42279</v>
      </c>
      <c r="F489" s="491" t="s">
        <v>23</v>
      </c>
      <c r="G489" s="495"/>
      <c r="H489" s="493"/>
      <c r="I489" s="74">
        <v>32000</v>
      </c>
      <c r="J489" s="494" t="s">
        <v>10</v>
      </c>
      <c r="K489" s="494" t="s">
        <v>35</v>
      </c>
      <c r="L489" s="102" t="str">
        <f>IF(AND('331-CT'!$E$7=TH!H489,OR(J489="331",K489="331")),"x","")</f>
        <v/>
      </c>
      <c r="M489" s="102" t="str">
        <f>IF(AND($B489&gt;='1111'!$N$10,$B489&lt;='1111'!$O$10,OR($J489=$M$7,$K489=$M$7)),"x","")</f>
        <v/>
      </c>
      <c r="N489" s="102" t="str">
        <f>IF(AND($J489=$M$7,$B489&lt;'1111'!$N$10),"x","")</f>
        <v/>
      </c>
      <c r="O489" s="102" t="str">
        <f>IF(AND($K489=$M$7,$B489&lt;'1111'!$N$10),"x","")</f>
        <v/>
      </c>
      <c r="P489" s="102" t="str">
        <f>IF(AND($B489&gt;='1121'!$N$9,$B489&lt;='1121'!$O$9,OR($J489=$P$7,$K489=$P$7)),"x","")</f>
        <v>x</v>
      </c>
      <c r="Q489" s="102" t="str">
        <f>IF(AND($J489=$P$7,$B489&lt;'1121'!$N$9),"x","")</f>
        <v/>
      </c>
      <c r="R489" s="102" t="str">
        <f>IF(AND($K489=$P$7,$B489&lt;'1121'!$N$9),"x","")</f>
        <v/>
      </c>
      <c r="S489" s="102" t="str">
        <f>IF(AND($B489&gt;='1331'!$I$9,$B489&lt;='1331'!$J$9,OR($J489=$S$7,$K489=$S$7)),"x","")</f>
        <v>x</v>
      </c>
      <c r="T489" s="102" t="str">
        <f>IF(AND($J489=$S$7,$B489&lt;'1331'!$I$9),"x","")</f>
        <v/>
      </c>
      <c r="U489" s="102" t="str">
        <f>IF(AND($K489=$S$7,$B489&lt;'1331'!$I$9),"x","")</f>
        <v/>
      </c>
      <c r="V489" s="102" t="str">
        <f>IF(AND('3411-CT'!$E$9=TH!H489,OR(TH!J489=TH!$V$7,K489=TH!$V$7)),"x","")</f>
        <v/>
      </c>
      <c r="W489" s="102" t="str">
        <f>IF(OR(TH!J489=TH!$W$7,K489=TH!$W$7),"x","")</f>
        <v/>
      </c>
      <c r="X489" s="102" t="str">
        <f t="shared" si="29"/>
        <v>4</v>
      </c>
    </row>
    <row r="490" spans="1:24">
      <c r="A490" s="182" t="str">
        <f>IF(B490&lt;&gt;"",IF(AND(B490&gt;=_TM1,B490&lt;=_TM2,OR(TH!J490="1111",TH!K490="1111")),TH!D490,""),"")</f>
        <v>C09</v>
      </c>
      <c r="B490" s="72">
        <f t="shared" si="30"/>
        <v>10</v>
      </c>
      <c r="C490" s="490">
        <v>42280</v>
      </c>
      <c r="D490" s="490" t="s">
        <v>97</v>
      </c>
      <c r="E490" s="490">
        <v>42280</v>
      </c>
      <c r="F490" s="491" t="s">
        <v>489</v>
      </c>
      <c r="G490" s="492" t="s">
        <v>492</v>
      </c>
      <c r="H490" s="493" t="s">
        <v>330</v>
      </c>
      <c r="I490" s="74">
        <v>18000000</v>
      </c>
      <c r="J490" s="494" t="s">
        <v>560</v>
      </c>
      <c r="K490" s="494" t="s">
        <v>142</v>
      </c>
      <c r="L490" s="102" t="str">
        <f>IF(AND('331-CT'!$E$7=TH!H490,OR(J490="331",K490="331")),"x","")</f>
        <v/>
      </c>
      <c r="M490" s="102" t="str">
        <f>IF(AND($B490&gt;='1111'!$N$10,$B490&lt;='1111'!$O$10,OR($J490=$M$7,$K490=$M$7)),"x","")</f>
        <v>x</v>
      </c>
      <c r="N490" s="102" t="str">
        <f>IF(AND($J490=$M$7,$B490&lt;'1111'!$N$10),"x","")</f>
        <v/>
      </c>
      <c r="O490" s="102" t="str">
        <f>IF(AND($K490=$M$7,$B490&lt;'1111'!$N$10),"x","")</f>
        <v/>
      </c>
      <c r="P490" s="102" t="str">
        <f>IF(AND($B490&gt;='1121'!$N$9,$B490&lt;='1121'!$O$9,OR($J490=$P$7,$K490=$P$7)),"x","")</f>
        <v/>
      </c>
      <c r="Q490" s="102" t="str">
        <f>IF(AND($J490=$P$7,$B490&lt;'1121'!$N$9),"x","")</f>
        <v/>
      </c>
      <c r="R490" s="102" t="str">
        <f>IF(AND($K490=$P$7,$B490&lt;'1121'!$N$9),"x","")</f>
        <v/>
      </c>
      <c r="S490" s="102" t="str">
        <f>IF(AND($B490&gt;='1331'!$I$9,$B490&lt;='1331'!$J$9,OR($J490=$S$7,$K490=$S$7)),"x","")</f>
        <v/>
      </c>
      <c r="T490" s="102" t="str">
        <f>IF(AND($J490=$S$7,$B490&lt;'1331'!$I$9),"x","")</f>
        <v/>
      </c>
      <c r="U490" s="102" t="str">
        <f>IF(AND($K490=$S$7,$B490&lt;'1331'!$I$9),"x","")</f>
        <v/>
      </c>
      <c r="V490" s="102" t="str">
        <f>IF(AND('3411-CT'!$E$9=TH!H490,OR(TH!J490=TH!$V$7,K490=TH!$V$7)),"x","")</f>
        <v/>
      </c>
      <c r="W490" s="102" t="str">
        <f>IF(OR(TH!J490=TH!$W$7,K490=TH!$W$7),"x","")</f>
        <v/>
      </c>
      <c r="X490" s="102" t="str">
        <f t="shared" si="29"/>
        <v>4</v>
      </c>
    </row>
    <row r="491" spans="1:24">
      <c r="A491" s="182" t="str">
        <f>IF(B491&lt;&gt;"",IF(AND(B491&gt;=_TM1,B491&lt;=_TM2,OR(TH!J491="1111",TH!K491="1111")),TH!D491,""),"")</f>
        <v>C09</v>
      </c>
      <c r="B491" s="72">
        <f t="shared" si="30"/>
        <v>10</v>
      </c>
      <c r="C491" s="490">
        <v>42280</v>
      </c>
      <c r="D491" s="490" t="s">
        <v>97</v>
      </c>
      <c r="E491" s="490">
        <v>42280</v>
      </c>
      <c r="F491" s="491" t="s">
        <v>495</v>
      </c>
      <c r="G491" s="492" t="s">
        <v>492</v>
      </c>
      <c r="H491" s="493" t="s">
        <v>330</v>
      </c>
      <c r="I491" s="74">
        <v>1800000</v>
      </c>
      <c r="J491" s="494" t="s">
        <v>10</v>
      </c>
      <c r="K491" s="494" t="s">
        <v>142</v>
      </c>
      <c r="L491" s="102" t="str">
        <f>IF(AND('331-CT'!$E$7=TH!H491,OR(J491="331",K491="331")),"x","")</f>
        <v/>
      </c>
      <c r="M491" s="102" t="str">
        <f>IF(AND($B491&gt;='1111'!$N$10,$B491&lt;='1111'!$O$10,OR($J491=$M$7,$K491=$M$7)),"x","")</f>
        <v>x</v>
      </c>
      <c r="N491" s="102" t="str">
        <f>IF(AND($J491=$M$7,$B491&lt;'1111'!$N$10),"x","")</f>
        <v/>
      </c>
      <c r="O491" s="102" t="str">
        <f>IF(AND($K491=$M$7,$B491&lt;'1111'!$N$10),"x","")</f>
        <v/>
      </c>
      <c r="P491" s="102" t="str">
        <f>IF(AND($B491&gt;='1121'!$N$9,$B491&lt;='1121'!$O$9,OR($J491=$P$7,$K491=$P$7)),"x","")</f>
        <v/>
      </c>
      <c r="Q491" s="102" t="str">
        <f>IF(AND($J491=$P$7,$B491&lt;'1121'!$N$9),"x","")</f>
        <v/>
      </c>
      <c r="R491" s="102" t="str">
        <f>IF(AND($K491=$P$7,$B491&lt;'1121'!$N$9),"x","")</f>
        <v/>
      </c>
      <c r="S491" s="102" t="str">
        <f>IF(AND($B491&gt;='1331'!$I$9,$B491&lt;='1331'!$J$9,OR($J491=$S$7,$K491=$S$7)),"x","")</f>
        <v>x</v>
      </c>
      <c r="T491" s="102" t="str">
        <f>IF(AND($J491=$S$7,$B491&lt;'1331'!$I$9),"x","")</f>
        <v/>
      </c>
      <c r="U491" s="102" t="str">
        <f>IF(AND($K491=$S$7,$B491&lt;'1331'!$I$9),"x","")</f>
        <v/>
      </c>
      <c r="V491" s="102" t="str">
        <f>IF(AND('3411-CT'!$E$9=TH!H491,OR(TH!J491=TH!$V$7,K491=TH!$V$7)),"x","")</f>
        <v/>
      </c>
      <c r="W491" s="102" t="str">
        <f>IF(OR(TH!J491=TH!$W$7,K491=TH!$W$7),"x","")</f>
        <v/>
      </c>
      <c r="X491" s="102" t="str">
        <f t="shared" si="29"/>
        <v>4</v>
      </c>
    </row>
    <row r="492" spans="1:24">
      <c r="A492" s="182" t="str">
        <f>IF(B492&lt;&gt;"",IF(AND(B492&gt;=_TM1,B492&lt;=_TM2,OR(TH!J492="1111",TH!K492="1111")),TH!D492,""),"")</f>
        <v>C10</v>
      </c>
      <c r="B492" s="72">
        <f t="shared" si="30"/>
        <v>10</v>
      </c>
      <c r="C492" s="490">
        <v>42281</v>
      </c>
      <c r="D492" s="490" t="s">
        <v>98</v>
      </c>
      <c r="E492" s="490">
        <v>42281</v>
      </c>
      <c r="F492" s="491" t="s">
        <v>489</v>
      </c>
      <c r="G492" s="492" t="s">
        <v>493</v>
      </c>
      <c r="H492" s="493" t="s">
        <v>330</v>
      </c>
      <c r="I492" s="74">
        <v>18000000</v>
      </c>
      <c r="J492" s="494" t="s">
        <v>560</v>
      </c>
      <c r="K492" s="494" t="s">
        <v>142</v>
      </c>
      <c r="L492" s="102" t="str">
        <f>IF(AND('331-CT'!$E$7=TH!H492,OR(J492="331",K492="331")),"x","")</f>
        <v/>
      </c>
      <c r="M492" s="102" t="str">
        <f>IF(AND($B492&gt;='1111'!$N$10,$B492&lt;='1111'!$O$10,OR($J492=$M$7,$K492=$M$7)),"x","")</f>
        <v>x</v>
      </c>
      <c r="N492" s="102" t="str">
        <f>IF(AND($J492=$M$7,$B492&lt;'1111'!$N$10),"x","")</f>
        <v/>
      </c>
      <c r="O492" s="102" t="str">
        <f>IF(AND($K492=$M$7,$B492&lt;'1111'!$N$10),"x","")</f>
        <v/>
      </c>
      <c r="P492" s="102" t="str">
        <f>IF(AND($B492&gt;='1121'!$N$9,$B492&lt;='1121'!$O$9,OR($J492=$P$7,$K492=$P$7)),"x","")</f>
        <v/>
      </c>
      <c r="Q492" s="102" t="str">
        <f>IF(AND($J492=$P$7,$B492&lt;'1121'!$N$9),"x","")</f>
        <v/>
      </c>
      <c r="R492" s="102" t="str">
        <f>IF(AND($K492=$P$7,$B492&lt;'1121'!$N$9),"x","")</f>
        <v/>
      </c>
      <c r="S492" s="102" t="str">
        <f>IF(AND($B492&gt;='1331'!$I$9,$B492&lt;='1331'!$J$9,OR($J492=$S$7,$K492=$S$7)),"x","")</f>
        <v/>
      </c>
      <c r="T492" s="102" t="str">
        <f>IF(AND($J492=$S$7,$B492&lt;'1331'!$I$9),"x","")</f>
        <v/>
      </c>
      <c r="U492" s="102" t="str">
        <f>IF(AND($K492=$S$7,$B492&lt;'1331'!$I$9),"x","")</f>
        <v/>
      </c>
      <c r="V492" s="102" t="str">
        <f>IF(AND('3411-CT'!$E$9=TH!H492,OR(TH!J492=TH!$V$7,K492=TH!$V$7)),"x","")</f>
        <v/>
      </c>
      <c r="W492" s="102" t="str">
        <f>IF(OR(TH!J492=TH!$W$7,K492=TH!$W$7),"x","")</f>
        <v/>
      </c>
      <c r="X492" s="102" t="str">
        <f t="shared" si="29"/>
        <v>4</v>
      </c>
    </row>
    <row r="493" spans="1:24">
      <c r="A493" s="182" t="str">
        <f>IF(B493&lt;&gt;"",IF(AND(B493&gt;=_TM1,B493&lt;=_TM2,OR(TH!J493="1111",TH!K493="1111")),TH!D493,""),"")</f>
        <v>C10</v>
      </c>
      <c r="B493" s="72">
        <f t="shared" si="30"/>
        <v>10</v>
      </c>
      <c r="C493" s="490">
        <v>42281</v>
      </c>
      <c r="D493" s="490" t="s">
        <v>98</v>
      </c>
      <c r="E493" s="490">
        <v>42281</v>
      </c>
      <c r="F493" s="491" t="s">
        <v>495</v>
      </c>
      <c r="G493" s="492" t="s">
        <v>493</v>
      </c>
      <c r="H493" s="493" t="s">
        <v>330</v>
      </c>
      <c r="I493" s="74">
        <v>1800000</v>
      </c>
      <c r="J493" s="494" t="s">
        <v>10</v>
      </c>
      <c r="K493" s="494" t="s">
        <v>142</v>
      </c>
      <c r="L493" s="102" t="str">
        <f>IF(AND('331-CT'!$E$7=TH!H493,OR(J493="331",K493="331")),"x","")</f>
        <v/>
      </c>
      <c r="M493" s="102" t="str">
        <f>IF(AND($B493&gt;='1111'!$N$10,$B493&lt;='1111'!$O$10,OR($J493=$M$7,$K493=$M$7)),"x","")</f>
        <v>x</v>
      </c>
      <c r="N493" s="102" t="str">
        <f>IF(AND($J493=$M$7,$B493&lt;'1111'!$N$10),"x","")</f>
        <v/>
      </c>
      <c r="O493" s="102" t="str">
        <f>IF(AND($K493=$M$7,$B493&lt;'1111'!$N$10),"x","")</f>
        <v/>
      </c>
      <c r="P493" s="102" t="str">
        <f>IF(AND($B493&gt;='1121'!$N$9,$B493&lt;='1121'!$O$9,OR($J493=$P$7,$K493=$P$7)),"x","")</f>
        <v/>
      </c>
      <c r="Q493" s="102" t="str">
        <f>IF(AND($J493=$P$7,$B493&lt;'1121'!$N$9),"x","")</f>
        <v/>
      </c>
      <c r="R493" s="102" t="str">
        <f>IF(AND($K493=$P$7,$B493&lt;'1121'!$N$9),"x","")</f>
        <v/>
      </c>
      <c r="S493" s="102" t="str">
        <f>IF(AND($B493&gt;='1331'!$I$9,$B493&lt;='1331'!$J$9,OR($J493=$S$7,$K493=$S$7)),"x","")</f>
        <v>x</v>
      </c>
      <c r="T493" s="102" t="str">
        <f>IF(AND($J493=$S$7,$B493&lt;'1331'!$I$9),"x","")</f>
        <v/>
      </c>
      <c r="U493" s="102" t="str">
        <f>IF(AND($K493=$S$7,$B493&lt;'1331'!$I$9),"x","")</f>
        <v/>
      </c>
      <c r="V493" s="102" t="str">
        <f>IF(AND('3411-CT'!$E$9=TH!H493,OR(TH!J493=TH!$V$7,K493=TH!$V$7)),"x","")</f>
        <v/>
      </c>
      <c r="W493" s="102" t="str">
        <f>IF(OR(TH!J493=TH!$W$7,K493=TH!$W$7),"x","")</f>
        <v/>
      </c>
      <c r="X493" s="102" t="str">
        <f t="shared" si="29"/>
        <v>4</v>
      </c>
    </row>
    <row r="494" spans="1:24">
      <c r="A494" s="182" t="str">
        <f>IF(B494&lt;&gt;"",IF(AND(B494&gt;=_TM1,B494&lt;=_TM2,OR(TH!J494="1111",TH!K494="1111")),TH!D494,""),"")</f>
        <v>C11</v>
      </c>
      <c r="B494" s="72">
        <f t="shared" si="30"/>
        <v>10</v>
      </c>
      <c r="C494" s="490">
        <v>42281</v>
      </c>
      <c r="D494" s="490" t="s">
        <v>99</v>
      </c>
      <c r="E494" s="490">
        <v>42281</v>
      </c>
      <c r="F494" s="491" t="s">
        <v>501</v>
      </c>
      <c r="G494" s="492" t="s">
        <v>502</v>
      </c>
      <c r="H494" s="493" t="s">
        <v>505</v>
      </c>
      <c r="I494" s="74">
        <v>7848182</v>
      </c>
      <c r="J494" s="494" t="s">
        <v>560</v>
      </c>
      <c r="K494" s="494" t="s">
        <v>142</v>
      </c>
      <c r="L494" s="102" t="str">
        <f>IF(AND('331-CT'!$E$7=TH!H494,OR(J494="331",K494="331")),"x","")</f>
        <v/>
      </c>
      <c r="M494" s="102" t="str">
        <f>IF(AND($B494&gt;='1111'!$N$10,$B494&lt;='1111'!$O$10,OR($J494=$M$7,$K494=$M$7)),"x","")</f>
        <v>x</v>
      </c>
      <c r="N494" s="102" t="str">
        <f>IF(AND($J494=$M$7,$B494&lt;'1111'!$N$10),"x","")</f>
        <v/>
      </c>
      <c r="O494" s="102" t="str">
        <f>IF(AND($K494=$M$7,$B494&lt;'1111'!$N$10),"x","")</f>
        <v/>
      </c>
      <c r="P494" s="102" t="str">
        <f>IF(AND($B494&gt;='1121'!$N$9,$B494&lt;='1121'!$O$9,OR($J494=$P$7,$K494=$P$7)),"x","")</f>
        <v/>
      </c>
      <c r="Q494" s="102" t="str">
        <f>IF(AND($J494=$P$7,$B494&lt;'1121'!$N$9),"x","")</f>
        <v/>
      </c>
      <c r="R494" s="102" t="str">
        <f>IF(AND($K494=$P$7,$B494&lt;'1121'!$N$9),"x","")</f>
        <v/>
      </c>
      <c r="S494" s="102" t="str">
        <f>IF(AND($B494&gt;='1331'!$I$9,$B494&lt;='1331'!$J$9,OR($J494=$S$7,$K494=$S$7)),"x","")</f>
        <v/>
      </c>
      <c r="T494" s="102" t="str">
        <f>IF(AND($J494=$S$7,$B494&lt;'1331'!$I$9),"x","")</f>
        <v/>
      </c>
      <c r="U494" s="102" t="str">
        <f>IF(AND($K494=$S$7,$B494&lt;'1331'!$I$9),"x","")</f>
        <v/>
      </c>
      <c r="V494" s="102" t="str">
        <f>IF(AND('3411-CT'!$E$9=TH!H494,OR(TH!J494=TH!$V$7,K494=TH!$V$7)),"x","")</f>
        <v/>
      </c>
      <c r="W494" s="102" t="str">
        <f>IF(OR(TH!J494=TH!$W$7,K494=TH!$W$7),"x","")</f>
        <v/>
      </c>
      <c r="X494" s="102" t="str">
        <f t="shared" si="29"/>
        <v>4</v>
      </c>
    </row>
    <row r="495" spans="1:24">
      <c r="A495" s="182" t="str">
        <f>IF(B495&lt;&gt;"",IF(AND(B495&gt;=_TM1,B495&lt;=_TM2,OR(TH!J495="1111",TH!K495="1111")),TH!D495,""),"")</f>
        <v>C11</v>
      </c>
      <c r="B495" s="72">
        <f t="shared" si="30"/>
        <v>10</v>
      </c>
      <c r="C495" s="490">
        <v>42281</v>
      </c>
      <c r="D495" s="490" t="s">
        <v>99</v>
      </c>
      <c r="E495" s="490">
        <v>42281</v>
      </c>
      <c r="F495" s="491" t="s">
        <v>504</v>
      </c>
      <c r="G495" s="492" t="s">
        <v>502</v>
      </c>
      <c r="H495" s="493" t="s">
        <v>505</v>
      </c>
      <c r="I495" s="74">
        <v>784818</v>
      </c>
      <c r="J495" s="494" t="s">
        <v>10</v>
      </c>
      <c r="K495" s="494" t="s">
        <v>142</v>
      </c>
      <c r="L495" s="102" t="str">
        <f>IF(AND('331-CT'!$E$7=TH!H495,OR(J495="331",K495="331")),"x","")</f>
        <v/>
      </c>
      <c r="M495" s="102" t="str">
        <f>IF(AND($B495&gt;='1111'!$N$10,$B495&lt;='1111'!$O$10,OR($J495=$M$7,$K495=$M$7)),"x","")</f>
        <v>x</v>
      </c>
      <c r="N495" s="102" t="str">
        <f>IF(AND($J495=$M$7,$B495&lt;'1111'!$N$10),"x","")</f>
        <v/>
      </c>
      <c r="O495" s="102" t="str">
        <f>IF(AND($K495=$M$7,$B495&lt;'1111'!$N$10),"x","")</f>
        <v/>
      </c>
      <c r="P495" s="102" t="str">
        <f>IF(AND($B495&gt;='1121'!$N$9,$B495&lt;='1121'!$O$9,OR($J495=$P$7,$K495=$P$7)),"x","")</f>
        <v/>
      </c>
      <c r="Q495" s="102" t="str">
        <f>IF(AND($J495=$P$7,$B495&lt;'1121'!$N$9),"x","")</f>
        <v/>
      </c>
      <c r="R495" s="102" t="str">
        <f>IF(AND($K495=$P$7,$B495&lt;'1121'!$N$9),"x","")</f>
        <v/>
      </c>
      <c r="S495" s="102" t="str">
        <f>IF(AND($B495&gt;='1331'!$I$9,$B495&lt;='1331'!$J$9,OR($J495=$S$7,$K495=$S$7)),"x","")</f>
        <v>x</v>
      </c>
      <c r="T495" s="102" t="str">
        <f>IF(AND($J495=$S$7,$B495&lt;'1331'!$I$9),"x","")</f>
        <v/>
      </c>
      <c r="U495" s="102" t="str">
        <f>IF(AND($K495=$S$7,$B495&lt;'1331'!$I$9),"x","")</f>
        <v/>
      </c>
      <c r="V495" s="102" t="str">
        <f>IF(AND('3411-CT'!$E$9=TH!H495,OR(TH!J495=TH!$V$7,K495=TH!$V$7)),"x","")</f>
        <v/>
      </c>
      <c r="W495" s="102" t="str">
        <f>IF(OR(TH!J495=TH!$W$7,K495=TH!$W$7),"x","")</f>
        <v/>
      </c>
      <c r="X495" s="102" t="str">
        <f t="shared" si="29"/>
        <v>4</v>
      </c>
    </row>
    <row r="496" spans="1:24">
      <c r="A496" s="182" t="str">
        <f>IF(B496&lt;&gt;"",IF(AND(B496&gt;=_TM1,B496&lt;=_TM2,OR(TH!J496="1111",TH!K496="1111")),TH!D496,""),"")</f>
        <v>C11</v>
      </c>
      <c r="B496" s="72">
        <f t="shared" si="30"/>
        <v>10</v>
      </c>
      <c r="C496" s="490">
        <v>42281</v>
      </c>
      <c r="D496" s="490" t="s">
        <v>99</v>
      </c>
      <c r="E496" s="490">
        <v>42281</v>
      </c>
      <c r="F496" s="491" t="s">
        <v>506</v>
      </c>
      <c r="G496" s="492" t="s">
        <v>503</v>
      </c>
      <c r="H496" s="493" t="s">
        <v>505</v>
      </c>
      <c r="I496" s="74">
        <v>6666364</v>
      </c>
      <c r="J496" s="494" t="s">
        <v>560</v>
      </c>
      <c r="K496" s="494" t="s">
        <v>142</v>
      </c>
      <c r="L496" s="102" t="str">
        <f>IF(AND('331-CT'!$E$7=TH!H496,OR(J496="331",K496="331")),"x","")</f>
        <v/>
      </c>
      <c r="M496" s="102" t="str">
        <f>IF(AND($B496&gt;='1111'!$N$10,$B496&lt;='1111'!$O$10,OR($J496=$M$7,$K496=$M$7)),"x","")</f>
        <v>x</v>
      </c>
      <c r="N496" s="102" t="str">
        <f>IF(AND($J496=$M$7,$B496&lt;'1111'!$N$10),"x","")</f>
        <v/>
      </c>
      <c r="O496" s="102" t="str">
        <f>IF(AND($K496=$M$7,$B496&lt;'1111'!$N$10),"x","")</f>
        <v/>
      </c>
      <c r="P496" s="102" t="str">
        <f>IF(AND($B496&gt;='1121'!$N$9,$B496&lt;='1121'!$O$9,OR($J496=$P$7,$K496=$P$7)),"x","")</f>
        <v/>
      </c>
      <c r="Q496" s="102" t="str">
        <f>IF(AND($J496=$P$7,$B496&lt;'1121'!$N$9),"x","")</f>
        <v/>
      </c>
      <c r="R496" s="102" t="str">
        <f>IF(AND($K496=$P$7,$B496&lt;'1121'!$N$9),"x","")</f>
        <v/>
      </c>
      <c r="S496" s="102" t="str">
        <f>IF(AND($B496&gt;='1331'!$I$9,$B496&lt;='1331'!$J$9,OR($J496=$S$7,$K496=$S$7)),"x","")</f>
        <v/>
      </c>
      <c r="T496" s="102" t="str">
        <f>IF(AND($J496=$S$7,$B496&lt;'1331'!$I$9),"x","")</f>
        <v/>
      </c>
      <c r="U496" s="102" t="str">
        <f>IF(AND($K496=$S$7,$B496&lt;'1331'!$I$9),"x","")</f>
        <v/>
      </c>
      <c r="V496" s="102" t="str">
        <f>IF(AND('3411-CT'!$E$9=TH!H496,OR(TH!J496=TH!$V$7,K496=TH!$V$7)),"x","")</f>
        <v/>
      </c>
      <c r="W496" s="102" t="str">
        <f>IF(OR(TH!J496=TH!$W$7,K496=TH!$W$7),"x","")</f>
        <v/>
      </c>
      <c r="X496" s="102" t="str">
        <f t="shared" si="29"/>
        <v>4</v>
      </c>
    </row>
    <row r="497" spans="1:24">
      <c r="A497" s="182" t="str">
        <f>IF(B497&lt;&gt;"",IF(AND(B497&gt;=_TM1,B497&lt;=_TM2,OR(TH!J497="1111",TH!K497="1111")),TH!D497,""),"")</f>
        <v>C11</v>
      </c>
      <c r="B497" s="72">
        <f t="shared" si="30"/>
        <v>10</v>
      </c>
      <c r="C497" s="490">
        <v>42281</v>
      </c>
      <c r="D497" s="490" t="s">
        <v>99</v>
      </c>
      <c r="E497" s="490">
        <v>42281</v>
      </c>
      <c r="F497" s="491" t="s">
        <v>507</v>
      </c>
      <c r="G497" s="492" t="s">
        <v>503</v>
      </c>
      <c r="H497" s="493" t="s">
        <v>505</v>
      </c>
      <c r="I497" s="74">
        <v>666636</v>
      </c>
      <c r="J497" s="494" t="s">
        <v>10</v>
      </c>
      <c r="K497" s="494" t="s">
        <v>142</v>
      </c>
      <c r="L497" s="102" t="str">
        <f>IF(AND('331-CT'!$E$7=TH!H497,OR(J497="331",K497="331")),"x","")</f>
        <v/>
      </c>
      <c r="M497" s="102" t="str">
        <f>IF(AND($B497&gt;='1111'!$N$10,$B497&lt;='1111'!$O$10,OR($J497=$M$7,$K497=$M$7)),"x","")</f>
        <v>x</v>
      </c>
      <c r="N497" s="102" t="str">
        <f>IF(AND($J497=$M$7,$B497&lt;'1111'!$N$10),"x","")</f>
        <v/>
      </c>
      <c r="O497" s="102" t="str">
        <f>IF(AND($K497=$M$7,$B497&lt;'1111'!$N$10),"x","")</f>
        <v/>
      </c>
      <c r="P497" s="102" t="str">
        <f>IF(AND($B497&gt;='1121'!$N$9,$B497&lt;='1121'!$O$9,OR($J497=$P$7,$K497=$P$7)),"x","")</f>
        <v/>
      </c>
      <c r="Q497" s="102" t="str">
        <f>IF(AND($J497=$P$7,$B497&lt;'1121'!$N$9),"x","")</f>
        <v/>
      </c>
      <c r="R497" s="102" t="str">
        <f>IF(AND($K497=$P$7,$B497&lt;'1121'!$N$9),"x","")</f>
        <v/>
      </c>
      <c r="S497" s="102" t="str">
        <f>IF(AND($B497&gt;='1331'!$I$9,$B497&lt;='1331'!$J$9,OR($J497=$S$7,$K497=$S$7)),"x","")</f>
        <v>x</v>
      </c>
      <c r="T497" s="102" t="str">
        <f>IF(AND($J497=$S$7,$B497&lt;'1331'!$I$9),"x","")</f>
        <v/>
      </c>
      <c r="U497" s="102" t="str">
        <f>IF(AND($K497=$S$7,$B497&lt;'1331'!$I$9),"x","")</f>
        <v/>
      </c>
      <c r="V497" s="102" t="str">
        <f>IF(AND('3411-CT'!$E$9=TH!H497,OR(TH!J497=TH!$V$7,K497=TH!$V$7)),"x","")</f>
        <v/>
      </c>
      <c r="W497" s="102" t="str">
        <f>IF(OR(TH!J497=TH!$W$7,K497=TH!$W$7),"x","")</f>
        <v/>
      </c>
      <c r="X497" s="102" t="str">
        <f t="shared" si="29"/>
        <v>4</v>
      </c>
    </row>
    <row r="498" spans="1:24">
      <c r="A498" s="182" t="str">
        <f>IF(B498&lt;&gt;"",IF(AND(B498&gt;=_TM1,B498&lt;=_TM2,OR(TH!J498="1111",TH!K498="1111")),TH!D498,""),"")</f>
        <v>C12</v>
      </c>
      <c r="B498" s="72">
        <f t="shared" si="30"/>
        <v>10</v>
      </c>
      <c r="C498" s="490">
        <v>42282</v>
      </c>
      <c r="D498" s="490" t="s">
        <v>104</v>
      </c>
      <c r="E498" s="490">
        <v>42282</v>
      </c>
      <c r="F498" s="491" t="s">
        <v>489</v>
      </c>
      <c r="G498" s="492" t="s">
        <v>494</v>
      </c>
      <c r="H498" s="493" t="s">
        <v>330</v>
      </c>
      <c r="I498" s="74">
        <v>18000000</v>
      </c>
      <c r="J498" s="494" t="s">
        <v>560</v>
      </c>
      <c r="K498" s="494" t="s">
        <v>142</v>
      </c>
      <c r="L498" s="102" t="str">
        <f>IF(AND('331-CT'!$E$7=TH!H498,OR(J498="331",K498="331")),"x","")</f>
        <v/>
      </c>
      <c r="M498" s="102" t="str">
        <f>IF(AND($B498&gt;='1111'!$N$10,$B498&lt;='1111'!$O$10,OR($J498=$M$7,$K498=$M$7)),"x","")</f>
        <v>x</v>
      </c>
      <c r="N498" s="102" t="str">
        <f>IF(AND($J498=$M$7,$B498&lt;'1111'!$N$10),"x","")</f>
        <v/>
      </c>
      <c r="O498" s="102" t="str">
        <f>IF(AND($K498=$M$7,$B498&lt;'1111'!$N$10),"x","")</f>
        <v/>
      </c>
      <c r="P498" s="102" t="str">
        <f>IF(AND($B498&gt;='1121'!$N$9,$B498&lt;='1121'!$O$9,OR($J498=$P$7,$K498=$P$7)),"x","")</f>
        <v/>
      </c>
      <c r="Q498" s="102" t="str">
        <f>IF(AND($J498=$P$7,$B498&lt;'1121'!$N$9),"x","")</f>
        <v/>
      </c>
      <c r="R498" s="102" t="str">
        <f>IF(AND($K498=$P$7,$B498&lt;'1121'!$N$9),"x","")</f>
        <v/>
      </c>
      <c r="S498" s="102" t="str">
        <f>IF(AND($B498&gt;='1331'!$I$9,$B498&lt;='1331'!$J$9,OR($J498=$S$7,$K498=$S$7)),"x","")</f>
        <v/>
      </c>
      <c r="T498" s="102" t="str">
        <f>IF(AND($J498=$S$7,$B498&lt;'1331'!$I$9),"x","")</f>
        <v/>
      </c>
      <c r="U498" s="102" t="str">
        <f>IF(AND($K498=$S$7,$B498&lt;'1331'!$I$9),"x","")</f>
        <v/>
      </c>
      <c r="V498" s="102" t="str">
        <f>IF(AND('3411-CT'!$E$9=TH!H498,OR(TH!J498=TH!$V$7,K498=TH!$V$7)),"x","")</f>
        <v/>
      </c>
      <c r="W498" s="102" t="str">
        <f>IF(OR(TH!J498=TH!$W$7,K498=TH!$W$7),"x","")</f>
        <v/>
      </c>
      <c r="X498" s="102" t="str">
        <f t="shared" si="29"/>
        <v>4</v>
      </c>
    </row>
    <row r="499" spans="1:24">
      <c r="A499" s="182" t="str">
        <f>IF(B499&lt;&gt;"",IF(AND(B499&gt;=_TM1,B499&lt;=_TM2,OR(TH!J499="1111",TH!K499="1111")),TH!D499,""),"")</f>
        <v>C12</v>
      </c>
      <c r="B499" s="72">
        <f t="shared" si="30"/>
        <v>10</v>
      </c>
      <c r="C499" s="490">
        <v>42282</v>
      </c>
      <c r="D499" s="490" t="s">
        <v>104</v>
      </c>
      <c r="E499" s="490">
        <v>42282</v>
      </c>
      <c r="F499" s="491" t="s">
        <v>495</v>
      </c>
      <c r="G499" s="492" t="s">
        <v>494</v>
      </c>
      <c r="H499" s="493" t="s">
        <v>330</v>
      </c>
      <c r="I499" s="74">
        <v>1800000</v>
      </c>
      <c r="J499" s="494" t="s">
        <v>10</v>
      </c>
      <c r="K499" s="494" t="s">
        <v>142</v>
      </c>
      <c r="L499" s="102" t="str">
        <f>IF(AND('331-CT'!$E$7=TH!H499,OR(J499="331",K499="331")),"x","")</f>
        <v/>
      </c>
      <c r="M499" s="102" t="str">
        <f>IF(AND($B499&gt;='1111'!$N$10,$B499&lt;='1111'!$O$10,OR($J499=$M$7,$K499=$M$7)),"x","")</f>
        <v>x</v>
      </c>
      <c r="N499" s="102" t="str">
        <f>IF(AND($J499=$M$7,$B499&lt;'1111'!$N$10),"x","")</f>
        <v/>
      </c>
      <c r="O499" s="102" t="str">
        <f>IF(AND($K499=$M$7,$B499&lt;'1111'!$N$10),"x","")</f>
        <v/>
      </c>
      <c r="P499" s="102" t="str">
        <f>IF(AND($B499&gt;='1121'!$N$9,$B499&lt;='1121'!$O$9,OR($J499=$P$7,$K499=$P$7)),"x","")</f>
        <v/>
      </c>
      <c r="Q499" s="102" t="str">
        <f>IF(AND($J499=$P$7,$B499&lt;'1121'!$N$9),"x","")</f>
        <v/>
      </c>
      <c r="R499" s="102" t="str">
        <f>IF(AND($K499=$P$7,$B499&lt;'1121'!$N$9),"x","")</f>
        <v/>
      </c>
      <c r="S499" s="102" t="str">
        <f>IF(AND($B499&gt;='1331'!$I$9,$B499&lt;='1331'!$J$9,OR($J499=$S$7,$K499=$S$7)),"x","")</f>
        <v>x</v>
      </c>
      <c r="T499" s="102" t="str">
        <f>IF(AND($J499=$S$7,$B499&lt;'1331'!$I$9),"x","")</f>
        <v/>
      </c>
      <c r="U499" s="102" t="str">
        <f>IF(AND($K499=$S$7,$B499&lt;'1331'!$I$9),"x","")</f>
        <v/>
      </c>
      <c r="V499" s="102" t="str">
        <f>IF(AND('3411-CT'!$E$9=TH!H499,OR(TH!J499=TH!$V$7,K499=TH!$V$7)),"x","")</f>
        <v/>
      </c>
      <c r="W499" s="102" t="str">
        <f>IF(OR(TH!J499=TH!$W$7,K499=TH!$W$7),"x","")</f>
        <v/>
      </c>
      <c r="X499" s="102" t="str">
        <f t="shared" si="29"/>
        <v>4</v>
      </c>
    </row>
    <row r="500" spans="1:24">
      <c r="A500" s="182" t="str">
        <f>IF(B500&lt;&gt;"",IF(AND(B500&gt;=_TM1,B500&lt;=_TM2,OR(TH!J500="1111",TH!K500="1111")),TH!D500,""),"")</f>
        <v>C13</v>
      </c>
      <c r="B500" s="72">
        <f t="shared" si="30"/>
        <v>10</v>
      </c>
      <c r="C500" s="490">
        <v>42282</v>
      </c>
      <c r="D500" s="490" t="s">
        <v>105</v>
      </c>
      <c r="E500" s="490">
        <v>42282</v>
      </c>
      <c r="F500" s="491" t="s">
        <v>654</v>
      </c>
      <c r="G500" s="492" t="s">
        <v>655</v>
      </c>
      <c r="H500" s="493" t="s">
        <v>293</v>
      </c>
      <c r="I500" s="74">
        <v>5181818</v>
      </c>
      <c r="J500" s="494" t="s">
        <v>560</v>
      </c>
      <c r="K500" s="494" t="s">
        <v>142</v>
      </c>
      <c r="L500" s="102" t="str">
        <f>IF(AND('331-CT'!$E$7=TH!H500,OR(J500="331",K500="331")),"x","")</f>
        <v/>
      </c>
      <c r="M500" s="102" t="str">
        <f>IF(AND($B500&gt;='1111'!$N$10,$B500&lt;='1111'!$O$10,OR($J500=$M$7,$K500=$M$7)),"x","")</f>
        <v>x</v>
      </c>
      <c r="N500" s="102" t="str">
        <f>IF(AND($J500=$M$7,$B500&lt;'1111'!$N$10),"x","")</f>
        <v/>
      </c>
      <c r="O500" s="102" t="str">
        <f>IF(AND($K500=$M$7,$B500&lt;'1111'!$N$10),"x","")</f>
        <v/>
      </c>
      <c r="P500" s="102" t="str">
        <f>IF(AND($B500&gt;='1121'!$N$9,$B500&lt;='1121'!$O$9,OR($J500=$P$7,$K500=$P$7)),"x","")</f>
        <v/>
      </c>
      <c r="Q500" s="102" t="str">
        <f>IF(AND($J500=$P$7,$B500&lt;'1121'!$N$9),"x","")</f>
        <v/>
      </c>
      <c r="R500" s="102" t="str">
        <f>IF(AND($K500=$P$7,$B500&lt;'1121'!$N$9),"x","")</f>
        <v/>
      </c>
      <c r="S500" s="102" t="str">
        <f>IF(AND($B500&gt;='1331'!$I$9,$B500&lt;='1331'!$J$9,OR($J500=$S$7,$K500=$S$7)),"x","")</f>
        <v/>
      </c>
      <c r="T500" s="102" t="str">
        <f>IF(AND($J500=$S$7,$B500&lt;'1331'!$I$9),"x","")</f>
        <v/>
      </c>
      <c r="U500" s="102" t="str">
        <f>IF(AND($K500=$S$7,$B500&lt;'1331'!$I$9),"x","")</f>
        <v/>
      </c>
      <c r="V500" s="102" t="str">
        <f>IF(AND('3411-CT'!$E$9=TH!H500,OR(TH!J500=TH!$V$7,K500=TH!$V$7)),"x","")</f>
        <v/>
      </c>
      <c r="W500" s="102" t="str">
        <f>IF(OR(TH!J500=TH!$W$7,K500=TH!$W$7),"x","")</f>
        <v/>
      </c>
      <c r="X500" s="102" t="str">
        <f t="shared" si="29"/>
        <v>4</v>
      </c>
    </row>
    <row r="501" spans="1:24">
      <c r="A501" s="182" t="str">
        <f>IF(B501&lt;&gt;"",IF(AND(B501&gt;=_TM1,B501&lt;=_TM2,OR(TH!J501="1111",TH!K501="1111")),TH!D501,""),"")</f>
        <v>C13</v>
      </c>
      <c r="B501" s="72">
        <f t="shared" si="30"/>
        <v>10</v>
      </c>
      <c r="C501" s="490">
        <v>42282</v>
      </c>
      <c r="D501" s="490" t="s">
        <v>105</v>
      </c>
      <c r="E501" s="490">
        <v>42282</v>
      </c>
      <c r="F501" s="491" t="s">
        <v>656</v>
      </c>
      <c r="G501" s="492" t="s">
        <v>655</v>
      </c>
      <c r="H501" s="493" t="s">
        <v>293</v>
      </c>
      <c r="I501" s="74">
        <v>518182</v>
      </c>
      <c r="J501" s="494" t="s">
        <v>10</v>
      </c>
      <c r="K501" s="494" t="s">
        <v>142</v>
      </c>
      <c r="L501" s="102" t="str">
        <f>IF(AND('331-CT'!$E$7=TH!H501,OR(J501="331",K501="331")),"x","")</f>
        <v/>
      </c>
      <c r="M501" s="102" t="str">
        <f>IF(AND($B501&gt;='1111'!$N$10,$B501&lt;='1111'!$O$10,OR($J501=$M$7,$K501=$M$7)),"x","")</f>
        <v>x</v>
      </c>
      <c r="N501" s="102" t="str">
        <f>IF(AND($J501=$M$7,$B501&lt;'1111'!$N$10),"x","")</f>
        <v/>
      </c>
      <c r="O501" s="102" t="str">
        <f>IF(AND($K501=$M$7,$B501&lt;'1111'!$N$10),"x","")</f>
        <v/>
      </c>
      <c r="P501" s="102" t="str">
        <f>IF(AND($B501&gt;='1121'!$N$9,$B501&lt;='1121'!$O$9,OR($J501=$P$7,$K501=$P$7)),"x","")</f>
        <v/>
      </c>
      <c r="Q501" s="102" t="str">
        <f>IF(AND($J501=$P$7,$B501&lt;'1121'!$N$9),"x","")</f>
        <v/>
      </c>
      <c r="R501" s="102" t="str">
        <f>IF(AND($K501=$P$7,$B501&lt;'1121'!$N$9),"x","")</f>
        <v/>
      </c>
      <c r="S501" s="102" t="str">
        <f>IF(AND($B501&gt;='1331'!$I$9,$B501&lt;='1331'!$J$9,OR($J501=$S$7,$K501=$S$7)),"x","")</f>
        <v>x</v>
      </c>
      <c r="T501" s="102" t="str">
        <f>IF(AND($J501=$S$7,$B501&lt;'1331'!$I$9),"x","")</f>
        <v/>
      </c>
      <c r="U501" s="102" t="str">
        <f>IF(AND($K501=$S$7,$B501&lt;'1331'!$I$9),"x","")</f>
        <v/>
      </c>
      <c r="V501" s="102" t="str">
        <f>IF(AND('3411-CT'!$E$9=TH!H501,OR(TH!J501=TH!$V$7,K501=TH!$V$7)),"x","")</f>
        <v/>
      </c>
      <c r="W501" s="102" t="str">
        <f>IF(OR(TH!J501=TH!$W$7,K501=TH!$W$7),"x","")</f>
        <v/>
      </c>
      <c r="X501" s="102" t="str">
        <f t="shared" si="29"/>
        <v>4</v>
      </c>
    </row>
    <row r="502" spans="1:24">
      <c r="A502" s="182" t="str">
        <f>IF(B502&lt;&gt;"",IF(AND(B502&gt;=_TM1,B502&lt;=_TM2,OR(TH!J502="1111",TH!K502="1111")),TH!D502,""),"")</f>
        <v/>
      </c>
      <c r="B502" s="72">
        <f t="shared" si="30"/>
        <v>10</v>
      </c>
      <c r="C502" s="490">
        <v>42283</v>
      </c>
      <c r="D502" s="490" t="s">
        <v>50</v>
      </c>
      <c r="E502" s="490">
        <v>42283</v>
      </c>
      <c r="F502" s="491" t="s">
        <v>515</v>
      </c>
      <c r="G502" s="492" t="s">
        <v>516</v>
      </c>
      <c r="H502" s="493" t="s">
        <v>517</v>
      </c>
      <c r="I502" s="74">
        <v>20382000</v>
      </c>
      <c r="J502" s="494" t="s">
        <v>560</v>
      </c>
      <c r="K502" s="494" t="s">
        <v>9</v>
      </c>
      <c r="L502" s="102" t="str">
        <f>IF(AND('331-CT'!$E$7=TH!H502,OR(J502="331",K502="331")),"x","")</f>
        <v/>
      </c>
      <c r="M502" s="102" t="str">
        <f>IF(AND($B502&gt;='1111'!$N$10,$B502&lt;='1111'!$O$10,OR($J502=$M$7,$K502=$M$7)),"x","")</f>
        <v/>
      </c>
      <c r="N502" s="102" t="str">
        <f>IF(AND($J502=$M$7,$B502&lt;'1111'!$N$10),"x","")</f>
        <v/>
      </c>
      <c r="O502" s="102" t="str">
        <f>IF(AND($K502=$M$7,$B502&lt;'1111'!$N$10),"x","")</f>
        <v/>
      </c>
      <c r="P502" s="102" t="str">
        <f>IF(AND($B502&gt;='1121'!$N$9,$B502&lt;='1121'!$O$9,OR($J502=$P$7,$K502=$P$7)),"x","")</f>
        <v/>
      </c>
      <c r="Q502" s="102" t="str">
        <f>IF(AND($J502=$P$7,$B502&lt;'1121'!$N$9),"x","")</f>
        <v/>
      </c>
      <c r="R502" s="102" t="str">
        <f>IF(AND($K502=$P$7,$B502&lt;'1121'!$N$9),"x","")</f>
        <v/>
      </c>
      <c r="S502" s="102" t="str">
        <f>IF(AND($B502&gt;='1331'!$I$9,$B502&lt;='1331'!$J$9,OR($J502=$S$7,$K502=$S$7)),"x","")</f>
        <v/>
      </c>
      <c r="T502" s="102" t="str">
        <f>IF(AND($J502=$S$7,$B502&lt;'1331'!$I$9),"x","")</f>
        <v/>
      </c>
      <c r="U502" s="102" t="str">
        <f>IF(AND($K502=$S$7,$B502&lt;'1331'!$I$9),"x","")</f>
        <v/>
      </c>
      <c r="V502" s="102" t="str">
        <f>IF(AND('3411-CT'!$E$9=TH!H502,OR(TH!J502=TH!$V$7,K502=TH!$V$7)),"x","")</f>
        <v/>
      </c>
      <c r="W502" s="102" t="str">
        <f>IF(OR(TH!J502=TH!$W$7,K502=TH!$W$7),"x","")</f>
        <v/>
      </c>
      <c r="X502" s="102" t="str">
        <f t="shared" si="29"/>
        <v>4</v>
      </c>
    </row>
    <row r="503" spans="1:24">
      <c r="A503" s="182" t="str">
        <f>IF(B503&lt;&gt;"",IF(AND(B503&gt;=_TM1,B503&lt;=_TM2,OR(TH!J503="1111",TH!K503="1111")),TH!D503,""),"")</f>
        <v>C14</v>
      </c>
      <c r="B503" s="72">
        <f t="shared" si="30"/>
        <v>10</v>
      </c>
      <c r="C503" s="73">
        <v>42283</v>
      </c>
      <c r="D503" s="490" t="s">
        <v>106</v>
      </c>
      <c r="E503" s="73">
        <f>C503</f>
        <v>42283</v>
      </c>
      <c r="F503" s="76" t="s">
        <v>687</v>
      </c>
      <c r="G503" s="192" t="s">
        <v>678</v>
      </c>
      <c r="H503" s="90" t="s">
        <v>695</v>
      </c>
      <c r="I503" s="74">
        <v>15000000</v>
      </c>
      <c r="J503" s="75" t="s">
        <v>560</v>
      </c>
      <c r="K503" s="75" t="s">
        <v>142</v>
      </c>
      <c r="L503" s="102" t="str">
        <f>IF(AND('331-CT'!$E$7=TH!H503,OR(J503="331",K503="331")),"x","")</f>
        <v/>
      </c>
      <c r="M503" s="102" t="str">
        <f>IF(AND($B503&gt;='1111'!$N$10,$B503&lt;='1111'!$O$10,OR($J503=$M$7,$K503=$M$7)),"x","")</f>
        <v>x</v>
      </c>
      <c r="N503" s="102" t="str">
        <f>IF(AND($J503=$M$7,$B503&lt;'1111'!$N$10),"x","")</f>
        <v/>
      </c>
      <c r="O503" s="102" t="str">
        <f>IF(AND($K503=$M$7,$B503&lt;'1111'!$N$10),"x","")</f>
        <v/>
      </c>
      <c r="P503" s="102" t="str">
        <f>IF(AND($B503&gt;='1121'!$N$9,$B503&lt;='1121'!$O$9,OR($J503=$P$7,$K503=$P$7)),"x","")</f>
        <v/>
      </c>
      <c r="Q503" s="102" t="str">
        <f>IF(AND($J503=$P$7,$B503&lt;'1121'!$N$9),"x","")</f>
        <v/>
      </c>
      <c r="R503" s="102" t="str">
        <f>IF(AND($K503=$P$7,$B503&lt;'1121'!$N$9),"x","")</f>
        <v/>
      </c>
      <c r="S503" s="102" t="str">
        <f>IF(AND($B503&gt;='1331'!$I$9,$B503&lt;='1331'!$J$9,OR($J503=$S$7,$K503=$S$7)),"x","")</f>
        <v/>
      </c>
      <c r="T503" s="102" t="str">
        <f>IF(AND($J503=$S$7,$B503&lt;'1331'!$I$9),"x","")</f>
        <v/>
      </c>
      <c r="U503" s="102" t="str">
        <f>IF(AND($K503=$S$7,$B503&lt;'1331'!$I$9),"x","")</f>
        <v/>
      </c>
      <c r="V503" s="102" t="str">
        <f>IF(AND('3411-CT'!$E$9=TH!H503,OR(TH!J503=TH!$V$7,K503=TH!$V$7)),"x","")</f>
        <v/>
      </c>
      <c r="W503" s="102" t="str">
        <f>IF(OR(TH!J503=TH!$W$7,K503=TH!$W$7),"x","")</f>
        <v/>
      </c>
      <c r="X503" s="102" t="str">
        <f t="shared" si="29"/>
        <v>4</v>
      </c>
    </row>
    <row r="504" spans="1:24">
      <c r="A504" s="182" t="str">
        <f>IF(B504&lt;&gt;"",IF(AND(B504&gt;=_TM1,B504&lt;=_TM2,OR(TH!J504="1111",TH!K504="1111")),TH!D504,""),"")</f>
        <v>C14</v>
      </c>
      <c r="B504" s="72">
        <f t="shared" si="30"/>
        <v>10</v>
      </c>
      <c r="C504" s="73">
        <v>42283</v>
      </c>
      <c r="D504" s="490" t="s">
        <v>106</v>
      </c>
      <c r="E504" s="73">
        <f>C504</f>
        <v>42283</v>
      </c>
      <c r="F504" s="76" t="s">
        <v>688</v>
      </c>
      <c r="G504" s="192" t="s">
        <v>678</v>
      </c>
      <c r="H504" s="90" t="s">
        <v>695</v>
      </c>
      <c r="I504" s="74">
        <v>1500000</v>
      </c>
      <c r="J504" s="75" t="s">
        <v>10</v>
      </c>
      <c r="K504" s="75" t="s">
        <v>142</v>
      </c>
      <c r="L504" s="102" t="str">
        <f>IF(AND('331-CT'!$E$7=TH!H504,OR(J504="331",K504="331")),"x","")</f>
        <v/>
      </c>
      <c r="M504" s="102" t="str">
        <f>IF(AND($B504&gt;='1111'!$N$10,$B504&lt;='1111'!$O$10,OR($J504=$M$7,$K504=$M$7)),"x","")</f>
        <v>x</v>
      </c>
      <c r="N504" s="102" t="str">
        <f>IF(AND($J504=$M$7,$B504&lt;'1111'!$N$10),"x","")</f>
        <v/>
      </c>
      <c r="O504" s="102" t="str">
        <f>IF(AND($K504=$M$7,$B504&lt;'1111'!$N$10),"x","")</f>
        <v/>
      </c>
      <c r="P504" s="102" t="str">
        <f>IF(AND($B504&gt;='1121'!$N$9,$B504&lt;='1121'!$O$9,OR($J504=$P$7,$K504=$P$7)),"x","")</f>
        <v/>
      </c>
      <c r="Q504" s="102" t="str">
        <f>IF(AND($J504=$P$7,$B504&lt;'1121'!$N$9),"x","")</f>
        <v/>
      </c>
      <c r="R504" s="102" t="str">
        <f>IF(AND($K504=$P$7,$B504&lt;'1121'!$N$9),"x","")</f>
        <v/>
      </c>
      <c r="S504" s="102" t="str">
        <f>IF(AND($B504&gt;='1331'!$I$9,$B504&lt;='1331'!$J$9,OR($J504=$S$7,$K504=$S$7)),"x","")</f>
        <v>x</v>
      </c>
      <c r="T504" s="102" t="str">
        <f>IF(AND($J504=$S$7,$B504&lt;'1331'!$I$9),"x","")</f>
        <v/>
      </c>
      <c r="U504" s="102" t="str">
        <f>IF(AND($K504=$S$7,$B504&lt;'1331'!$I$9),"x","")</f>
        <v/>
      </c>
      <c r="V504" s="102" t="str">
        <f>IF(AND('3411-CT'!$E$9=TH!H504,OR(TH!J504=TH!$V$7,K504=TH!$V$7)),"x","")</f>
        <v/>
      </c>
      <c r="W504" s="102" t="str">
        <f>IF(OR(TH!J504=TH!$W$7,K504=TH!$W$7),"x","")</f>
        <v/>
      </c>
      <c r="X504" s="102" t="str">
        <f t="shared" si="29"/>
        <v>4</v>
      </c>
    </row>
    <row r="505" spans="1:24">
      <c r="A505" s="182" t="str">
        <f>IF(B505&lt;&gt;"",IF(AND(B505&gt;=_TM1,B505&lt;=_TM2,OR(TH!J505="1111",TH!K505="1111")),TH!D505,""),"")</f>
        <v>C15</v>
      </c>
      <c r="B505" s="72">
        <f t="shared" si="30"/>
        <v>10</v>
      </c>
      <c r="C505" s="490">
        <v>42284</v>
      </c>
      <c r="D505" s="490" t="s">
        <v>107</v>
      </c>
      <c r="E505" s="490">
        <v>42284</v>
      </c>
      <c r="F505" s="491" t="s">
        <v>508</v>
      </c>
      <c r="G505" s="492" t="s">
        <v>509</v>
      </c>
      <c r="H505" s="493" t="s">
        <v>510</v>
      </c>
      <c r="I505" s="74">
        <v>400000</v>
      </c>
      <c r="J505" s="494" t="s">
        <v>560</v>
      </c>
      <c r="K505" s="494" t="s">
        <v>142</v>
      </c>
      <c r="L505" s="102" t="str">
        <f>IF(AND('331-CT'!$E$7=TH!H505,OR(J505="331",K505="331")),"x","")</f>
        <v/>
      </c>
      <c r="M505" s="102" t="str">
        <f>IF(AND($B505&gt;='1111'!$N$10,$B505&lt;='1111'!$O$10,OR($J505=$M$7,$K505=$M$7)),"x","")</f>
        <v>x</v>
      </c>
      <c r="N505" s="102" t="str">
        <f>IF(AND($J505=$M$7,$B505&lt;'1111'!$N$10),"x","")</f>
        <v/>
      </c>
      <c r="O505" s="102" t="str">
        <f>IF(AND($K505=$M$7,$B505&lt;'1111'!$N$10),"x","")</f>
        <v/>
      </c>
      <c r="P505" s="102" t="str">
        <f>IF(AND($B505&gt;='1121'!$N$9,$B505&lt;='1121'!$O$9,OR($J505=$P$7,$K505=$P$7)),"x","")</f>
        <v/>
      </c>
      <c r="Q505" s="102" t="str">
        <f>IF(AND($J505=$P$7,$B505&lt;'1121'!$N$9),"x","")</f>
        <v/>
      </c>
      <c r="R505" s="102" t="str">
        <f>IF(AND($K505=$P$7,$B505&lt;'1121'!$N$9),"x","")</f>
        <v/>
      </c>
      <c r="S505" s="102" t="str">
        <f>IF(AND($B505&gt;='1331'!$I$9,$B505&lt;='1331'!$J$9,OR($J505=$S$7,$K505=$S$7)),"x","")</f>
        <v/>
      </c>
      <c r="T505" s="102" t="str">
        <f>IF(AND($J505=$S$7,$B505&lt;'1331'!$I$9),"x","")</f>
        <v/>
      </c>
      <c r="U505" s="102" t="str">
        <f>IF(AND($K505=$S$7,$B505&lt;'1331'!$I$9),"x","")</f>
        <v/>
      </c>
      <c r="V505" s="102" t="str">
        <f>IF(AND('3411-CT'!$E$9=TH!H505,OR(TH!J505=TH!$V$7,K505=TH!$V$7)),"x","")</f>
        <v/>
      </c>
      <c r="W505" s="102" t="str">
        <f>IF(OR(TH!J505=TH!$W$7,K505=TH!$W$7),"x","")</f>
        <v/>
      </c>
      <c r="X505" s="102" t="str">
        <f t="shared" si="29"/>
        <v>4</v>
      </c>
    </row>
    <row r="506" spans="1:24">
      <c r="A506" s="182" t="str">
        <f>IF(B506&lt;&gt;"",IF(AND(B506&gt;=_TM1,B506&lt;=_TM2,OR(TH!J506="1111",TH!K506="1111")),TH!D506,""),"")</f>
        <v>C16</v>
      </c>
      <c r="B506" s="72">
        <f t="shared" si="30"/>
        <v>10</v>
      </c>
      <c r="C506" s="490">
        <v>42285</v>
      </c>
      <c r="D506" s="490" t="s">
        <v>108</v>
      </c>
      <c r="E506" s="490">
        <v>42285</v>
      </c>
      <c r="F506" s="491" t="s">
        <v>511</v>
      </c>
      <c r="G506" s="492" t="s">
        <v>513</v>
      </c>
      <c r="H506" s="493" t="s">
        <v>514</v>
      </c>
      <c r="I506" s="74">
        <v>2650000</v>
      </c>
      <c r="J506" s="494" t="s">
        <v>560</v>
      </c>
      <c r="K506" s="494" t="s">
        <v>142</v>
      </c>
      <c r="L506" s="102" t="str">
        <f>IF(AND('331-CT'!$E$7=TH!H506,OR(J506="331",K506="331")),"x","")</f>
        <v/>
      </c>
      <c r="M506" s="102" t="str">
        <f>IF(AND($B506&gt;='1111'!$N$10,$B506&lt;='1111'!$O$10,OR($J506=$M$7,$K506=$M$7)),"x","")</f>
        <v>x</v>
      </c>
      <c r="N506" s="102" t="str">
        <f>IF(AND($J506=$M$7,$B506&lt;'1111'!$N$10),"x","")</f>
        <v/>
      </c>
      <c r="O506" s="102" t="str">
        <f>IF(AND($K506=$M$7,$B506&lt;'1111'!$N$10),"x","")</f>
        <v/>
      </c>
      <c r="P506" s="102" t="str">
        <f>IF(AND($B506&gt;='1121'!$N$9,$B506&lt;='1121'!$O$9,OR($J506=$P$7,$K506=$P$7)),"x","")</f>
        <v/>
      </c>
      <c r="Q506" s="102" t="str">
        <f>IF(AND($J506=$P$7,$B506&lt;'1121'!$N$9),"x","")</f>
        <v/>
      </c>
      <c r="R506" s="102" t="str">
        <f>IF(AND($K506=$P$7,$B506&lt;'1121'!$N$9),"x","")</f>
        <v/>
      </c>
      <c r="S506" s="102" t="str">
        <f>IF(AND($B506&gt;='1331'!$I$9,$B506&lt;='1331'!$J$9,OR($J506=$S$7,$K506=$S$7)),"x","")</f>
        <v/>
      </c>
      <c r="T506" s="102" t="str">
        <f>IF(AND($J506=$S$7,$B506&lt;'1331'!$I$9),"x","")</f>
        <v/>
      </c>
      <c r="U506" s="102" t="str">
        <f>IF(AND($K506=$S$7,$B506&lt;'1331'!$I$9),"x","")</f>
        <v/>
      </c>
      <c r="V506" s="102" t="str">
        <f>IF(AND('3411-CT'!$E$9=TH!H506,OR(TH!J506=TH!$V$7,K506=TH!$V$7)),"x","")</f>
        <v/>
      </c>
      <c r="W506" s="102" t="str">
        <f>IF(OR(TH!J506=TH!$W$7,K506=TH!$W$7),"x","")</f>
        <v/>
      </c>
      <c r="X506" s="102" t="str">
        <f t="shared" si="29"/>
        <v>4</v>
      </c>
    </row>
    <row r="507" spans="1:24">
      <c r="A507" s="182" t="str">
        <f>IF(B507&lt;&gt;"",IF(AND(B507&gt;=_TM1,B507&lt;=_TM2,OR(TH!J507="1111",TH!K507="1111")),TH!D507,""),"")</f>
        <v>C16</v>
      </c>
      <c r="B507" s="72">
        <f t="shared" si="30"/>
        <v>10</v>
      </c>
      <c r="C507" s="490">
        <v>42285</v>
      </c>
      <c r="D507" s="490" t="s">
        <v>108</v>
      </c>
      <c r="E507" s="490">
        <v>42285</v>
      </c>
      <c r="F507" s="491" t="s">
        <v>512</v>
      </c>
      <c r="G507" s="492" t="s">
        <v>513</v>
      </c>
      <c r="H507" s="493" t="s">
        <v>514</v>
      </c>
      <c r="I507" s="74">
        <v>265000</v>
      </c>
      <c r="J507" s="494" t="s">
        <v>10</v>
      </c>
      <c r="K507" s="494" t="s">
        <v>142</v>
      </c>
      <c r="L507" s="102" t="str">
        <f>IF(AND('331-CT'!$E$7=TH!H507,OR(J507="331",K507="331")),"x","")</f>
        <v/>
      </c>
      <c r="M507" s="102" t="str">
        <f>IF(AND($B507&gt;='1111'!$N$10,$B507&lt;='1111'!$O$10,OR($J507=$M$7,$K507=$M$7)),"x","")</f>
        <v>x</v>
      </c>
      <c r="N507" s="102" t="str">
        <f>IF(AND($J507=$M$7,$B507&lt;'1111'!$N$10),"x","")</f>
        <v/>
      </c>
      <c r="O507" s="102" t="str">
        <f>IF(AND($K507=$M$7,$B507&lt;'1111'!$N$10),"x","")</f>
        <v/>
      </c>
      <c r="P507" s="102" t="str">
        <f>IF(AND($B507&gt;='1121'!$N$9,$B507&lt;='1121'!$O$9,OR($J507=$P$7,$K507=$P$7)),"x","")</f>
        <v/>
      </c>
      <c r="Q507" s="102" t="str">
        <f>IF(AND($J507=$P$7,$B507&lt;'1121'!$N$9),"x","")</f>
        <v/>
      </c>
      <c r="R507" s="102" t="str">
        <f>IF(AND($K507=$P$7,$B507&lt;'1121'!$N$9),"x","")</f>
        <v/>
      </c>
      <c r="S507" s="102" t="str">
        <f>IF(AND($B507&gt;='1331'!$I$9,$B507&lt;='1331'!$J$9,OR($J507=$S$7,$K507=$S$7)),"x","")</f>
        <v>x</v>
      </c>
      <c r="T507" s="102" t="str">
        <f>IF(AND($J507=$S$7,$B507&lt;'1331'!$I$9),"x","")</f>
        <v/>
      </c>
      <c r="U507" s="102" t="str">
        <f>IF(AND($K507=$S$7,$B507&lt;'1331'!$I$9),"x","")</f>
        <v/>
      </c>
      <c r="V507" s="102" t="str">
        <f>IF(AND('3411-CT'!$E$9=TH!H507,OR(TH!J507=TH!$V$7,K507=TH!$V$7)),"x","")</f>
        <v/>
      </c>
      <c r="W507" s="102" t="str">
        <f>IF(OR(TH!J507=TH!$W$7,K507=TH!$W$7),"x","")</f>
        <v/>
      </c>
      <c r="X507" s="102" t="str">
        <f t="shared" si="29"/>
        <v>4</v>
      </c>
    </row>
    <row r="508" spans="1:24">
      <c r="A508" s="182" t="str">
        <f>IF(B508&lt;&gt;"",IF(AND(B508&gt;=_TM1,B508&lt;=_TM2,OR(TH!J508="1111",TH!K508="1111")),TH!D508,""),"")</f>
        <v>C17</v>
      </c>
      <c r="B508" s="72">
        <f t="shared" si="30"/>
        <v>10</v>
      </c>
      <c r="C508" s="490">
        <v>42285</v>
      </c>
      <c r="D508" s="490" t="s">
        <v>109</v>
      </c>
      <c r="E508" s="490">
        <v>42285</v>
      </c>
      <c r="F508" s="491" t="s">
        <v>522</v>
      </c>
      <c r="G508" s="492" t="s">
        <v>524</v>
      </c>
      <c r="H508" s="493" t="s">
        <v>525</v>
      </c>
      <c r="I508" s="74">
        <v>1338182</v>
      </c>
      <c r="J508" s="494" t="s">
        <v>560</v>
      </c>
      <c r="K508" s="494" t="s">
        <v>142</v>
      </c>
      <c r="L508" s="102" t="str">
        <f>IF(AND('331-CT'!$E$7=TH!H508,OR(J508="331",K508="331")),"x","")</f>
        <v/>
      </c>
      <c r="M508" s="102" t="str">
        <f>IF(AND($B508&gt;='1111'!$N$10,$B508&lt;='1111'!$O$10,OR($J508=$M$7,$K508=$M$7)),"x","")</f>
        <v>x</v>
      </c>
      <c r="N508" s="102" t="str">
        <f>IF(AND($J508=$M$7,$B508&lt;'1111'!$N$10),"x","")</f>
        <v/>
      </c>
      <c r="O508" s="102" t="str">
        <f>IF(AND($K508=$M$7,$B508&lt;'1111'!$N$10),"x","")</f>
        <v/>
      </c>
      <c r="P508" s="102" t="str">
        <f>IF(AND($B508&gt;='1121'!$N$9,$B508&lt;='1121'!$O$9,OR($J508=$P$7,$K508=$P$7)),"x","")</f>
        <v/>
      </c>
      <c r="Q508" s="102" t="str">
        <f>IF(AND($J508=$P$7,$B508&lt;'1121'!$N$9),"x","")</f>
        <v/>
      </c>
      <c r="R508" s="102" t="str">
        <f>IF(AND($K508=$P$7,$B508&lt;'1121'!$N$9),"x","")</f>
        <v/>
      </c>
      <c r="S508" s="102" t="str">
        <f>IF(AND($B508&gt;='1331'!$I$9,$B508&lt;='1331'!$J$9,OR($J508=$S$7,$K508=$S$7)),"x","")</f>
        <v/>
      </c>
      <c r="T508" s="102" t="str">
        <f>IF(AND($J508=$S$7,$B508&lt;'1331'!$I$9),"x","")</f>
        <v/>
      </c>
      <c r="U508" s="102" t="str">
        <f>IF(AND($K508=$S$7,$B508&lt;'1331'!$I$9),"x","")</f>
        <v/>
      </c>
      <c r="V508" s="102" t="str">
        <f>IF(AND('3411-CT'!$E$9=TH!H508,OR(TH!J508=TH!$V$7,K508=TH!$V$7)),"x","")</f>
        <v/>
      </c>
      <c r="W508" s="102" t="str">
        <f>IF(OR(TH!J508=TH!$W$7,K508=TH!$W$7),"x","")</f>
        <v/>
      </c>
      <c r="X508" s="102" t="str">
        <f t="shared" si="29"/>
        <v>4</v>
      </c>
    </row>
    <row r="509" spans="1:24">
      <c r="A509" s="182" t="str">
        <f>IF(B509&lt;&gt;"",IF(AND(B509&gt;=_TM1,B509&lt;=_TM2,OR(TH!J509="1111",TH!K509="1111")),TH!D509,""),"")</f>
        <v>C17</v>
      </c>
      <c r="B509" s="72">
        <f t="shared" si="30"/>
        <v>10</v>
      </c>
      <c r="C509" s="490">
        <v>42285</v>
      </c>
      <c r="D509" s="490" t="s">
        <v>109</v>
      </c>
      <c r="E509" s="490">
        <v>42285</v>
      </c>
      <c r="F509" s="491" t="s">
        <v>523</v>
      </c>
      <c r="G509" s="492" t="s">
        <v>524</v>
      </c>
      <c r="H509" s="493" t="s">
        <v>525</v>
      </c>
      <c r="I509" s="74">
        <v>133818</v>
      </c>
      <c r="J509" s="494" t="s">
        <v>10</v>
      </c>
      <c r="K509" s="494" t="s">
        <v>142</v>
      </c>
      <c r="L509" s="102" t="str">
        <f>IF(AND('331-CT'!$E$7=TH!H509,OR(J509="331",K509="331")),"x","")</f>
        <v/>
      </c>
      <c r="M509" s="102" t="str">
        <f>IF(AND($B509&gt;='1111'!$N$10,$B509&lt;='1111'!$O$10,OR($J509=$M$7,$K509=$M$7)),"x","")</f>
        <v>x</v>
      </c>
      <c r="N509" s="102" t="str">
        <f>IF(AND($J509=$M$7,$B509&lt;'1111'!$N$10),"x","")</f>
        <v/>
      </c>
      <c r="O509" s="102" t="str">
        <f>IF(AND($K509=$M$7,$B509&lt;'1111'!$N$10),"x","")</f>
        <v/>
      </c>
      <c r="P509" s="102" t="str">
        <f>IF(AND($B509&gt;='1121'!$N$9,$B509&lt;='1121'!$O$9,OR($J509=$P$7,$K509=$P$7)),"x","")</f>
        <v/>
      </c>
      <c r="Q509" s="102" t="str">
        <f>IF(AND($J509=$P$7,$B509&lt;'1121'!$N$9),"x","")</f>
        <v/>
      </c>
      <c r="R509" s="102" t="str">
        <f>IF(AND($K509=$P$7,$B509&lt;'1121'!$N$9),"x","")</f>
        <v/>
      </c>
      <c r="S509" s="102" t="str">
        <f>IF(AND($B509&gt;='1331'!$I$9,$B509&lt;='1331'!$J$9,OR($J509=$S$7,$K509=$S$7)),"x","")</f>
        <v>x</v>
      </c>
      <c r="T509" s="102" t="str">
        <f>IF(AND($J509=$S$7,$B509&lt;'1331'!$I$9),"x","")</f>
        <v/>
      </c>
      <c r="U509" s="102" t="str">
        <f>IF(AND($K509=$S$7,$B509&lt;'1331'!$I$9),"x","")</f>
        <v/>
      </c>
      <c r="V509" s="102" t="str">
        <f>IF(AND('3411-CT'!$E$9=TH!H509,OR(TH!J509=TH!$V$7,K509=TH!$V$7)),"x","")</f>
        <v/>
      </c>
      <c r="W509" s="102" t="str">
        <f>IF(OR(TH!J509=TH!$W$7,K509=TH!$W$7),"x","")</f>
        <v/>
      </c>
      <c r="X509" s="102" t="str">
        <f t="shared" si="29"/>
        <v>4</v>
      </c>
    </row>
    <row r="510" spans="1:24">
      <c r="A510" s="182" t="str">
        <f>IF(B510&lt;&gt;"",IF(AND(B510&gt;=_TM1,B510&lt;=_TM2,OR(TH!J510="1111",TH!K510="1111")),TH!D510,""),"")</f>
        <v/>
      </c>
      <c r="B510" s="72">
        <f t="shared" si="30"/>
        <v>10</v>
      </c>
      <c r="C510" s="490">
        <v>42285</v>
      </c>
      <c r="D510" s="490" t="s">
        <v>8</v>
      </c>
      <c r="E510" s="490">
        <v>42285</v>
      </c>
      <c r="F510" s="491" t="s">
        <v>238</v>
      </c>
      <c r="G510" s="492"/>
      <c r="H510" s="493" t="s">
        <v>296</v>
      </c>
      <c r="I510" s="74">
        <v>30000000</v>
      </c>
      <c r="J510" s="494" t="s">
        <v>9</v>
      </c>
      <c r="K510" s="494" t="s">
        <v>35</v>
      </c>
      <c r="L510" s="102" t="str">
        <f>IF(AND('331-CT'!$E$7=TH!H510,OR(J510="331",K510="331")),"x","")</f>
        <v/>
      </c>
      <c r="M510" s="102" t="str">
        <f>IF(AND($B510&gt;='1111'!$N$10,$B510&lt;='1111'!$O$10,OR($J510=$M$7,$K510=$M$7)),"x","")</f>
        <v/>
      </c>
      <c r="N510" s="102" t="str">
        <f>IF(AND($J510=$M$7,$B510&lt;'1111'!$N$10),"x","")</f>
        <v/>
      </c>
      <c r="O510" s="102" t="str">
        <f>IF(AND($K510=$M$7,$B510&lt;'1111'!$N$10),"x","")</f>
        <v/>
      </c>
      <c r="P510" s="102" t="str">
        <f>IF(AND($B510&gt;='1121'!$N$9,$B510&lt;='1121'!$O$9,OR($J510=$P$7,$K510=$P$7)),"x","")</f>
        <v>x</v>
      </c>
      <c r="Q510" s="102" t="str">
        <f>IF(AND($J510=$P$7,$B510&lt;'1121'!$N$9),"x","")</f>
        <v/>
      </c>
      <c r="R510" s="102" t="str">
        <f>IF(AND($K510=$P$7,$B510&lt;'1121'!$N$9),"x","")</f>
        <v/>
      </c>
      <c r="S510" s="102" t="str">
        <f>IF(AND($B510&gt;='1331'!$I$9,$B510&lt;='1331'!$J$9,OR($J510=$S$7,$K510=$S$7)),"x","")</f>
        <v/>
      </c>
      <c r="T510" s="102" t="str">
        <f>IF(AND($J510=$S$7,$B510&lt;'1331'!$I$9),"x","")</f>
        <v/>
      </c>
      <c r="U510" s="102" t="str">
        <f>IF(AND($K510=$S$7,$B510&lt;'1331'!$I$9),"x","")</f>
        <v/>
      </c>
      <c r="V510" s="102" t="str">
        <f>IF(AND('3411-CT'!$E$9=TH!H510,OR(TH!J510=TH!$V$7,K510=TH!$V$7)),"x","")</f>
        <v/>
      </c>
      <c r="W510" s="102" t="str">
        <f>IF(OR(TH!J510=TH!$W$7,K510=TH!$W$7),"x","")</f>
        <v/>
      </c>
      <c r="X510" s="102" t="str">
        <f t="shared" si="29"/>
        <v>4</v>
      </c>
    </row>
    <row r="511" spans="1:24">
      <c r="A511" s="182" t="str">
        <f>IF(B511&lt;&gt;"",IF(AND(B511&gt;=_TM1,B511&lt;=_TM2,OR(TH!J511="1111",TH!K511="1111")),TH!D511,""),"")</f>
        <v/>
      </c>
      <c r="B511" s="72">
        <f t="shared" si="30"/>
        <v>10</v>
      </c>
      <c r="C511" s="490">
        <v>42285</v>
      </c>
      <c r="D511" s="490" t="s">
        <v>8</v>
      </c>
      <c r="E511" s="490">
        <v>42285</v>
      </c>
      <c r="F511" s="491" t="s">
        <v>22</v>
      </c>
      <c r="G511" s="492"/>
      <c r="H511" s="493"/>
      <c r="I511" s="74">
        <v>25000</v>
      </c>
      <c r="J511" s="494" t="s">
        <v>181</v>
      </c>
      <c r="K511" s="494" t="s">
        <v>35</v>
      </c>
      <c r="L511" s="102" t="str">
        <f>IF(AND('331-CT'!$E$7=TH!H511,OR(J511="331",K511="331")),"x","")</f>
        <v/>
      </c>
      <c r="M511" s="102" t="str">
        <f>IF(AND($B511&gt;='1111'!$N$10,$B511&lt;='1111'!$O$10,OR($J511=$M$7,$K511=$M$7)),"x","")</f>
        <v/>
      </c>
      <c r="N511" s="102" t="str">
        <f>IF(AND($J511=$M$7,$B511&lt;'1111'!$N$10),"x","")</f>
        <v/>
      </c>
      <c r="O511" s="102" t="str">
        <f>IF(AND($K511=$M$7,$B511&lt;'1111'!$N$10),"x","")</f>
        <v/>
      </c>
      <c r="P511" s="102" t="str">
        <f>IF(AND($B511&gt;='1121'!$N$9,$B511&lt;='1121'!$O$9,OR($J511=$P$7,$K511=$P$7)),"x","")</f>
        <v>x</v>
      </c>
      <c r="Q511" s="102" t="str">
        <f>IF(AND($J511=$P$7,$B511&lt;'1121'!$N$9),"x","")</f>
        <v/>
      </c>
      <c r="R511" s="102" t="str">
        <f>IF(AND($K511=$P$7,$B511&lt;'1121'!$N$9),"x","")</f>
        <v/>
      </c>
      <c r="S511" s="102" t="str">
        <f>IF(AND($B511&gt;='1331'!$I$9,$B511&lt;='1331'!$J$9,OR($J511=$S$7,$K511=$S$7)),"x","")</f>
        <v/>
      </c>
      <c r="T511" s="102" t="str">
        <f>IF(AND($J511=$S$7,$B511&lt;'1331'!$I$9),"x","")</f>
        <v/>
      </c>
      <c r="U511" s="102" t="str">
        <f>IF(AND($K511=$S$7,$B511&lt;'1331'!$I$9),"x","")</f>
        <v/>
      </c>
      <c r="V511" s="102" t="str">
        <f>IF(AND('3411-CT'!$E$9=TH!H511,OR(TH!J511=TH!$V$7,K511=TH!$V$7)),"x","")</f>
        <v/>
      </c>
      <c r="W511" s="102" t="str">
        <f>IF(OR(TH!J511=TH!$W$7,K511=TH!$W$7),"x","")</f>
        <v/>
      </c>
      <c r="X511" s="102" t="str">
        <f t="shared" si="29"/>
        <v>4</v>
      </c>
    </row>
    <row r="512" spans="1:24">
      <c r="A512" s="182" t="str">
        <f>IF(B512&lt;&gt;"",IF(AND(B512&gt;=_TM1,B512&lt;=_TM2,OR(TH!J512="1111",TH!K512="1111")),TH!D512,""),"")</f>
        <v/>
      </c>
      <c r="B512" s="72">
        <f t="shared" si="30"/>
        <v>10</v>
      </c>
      <c r="C512" s="490">
        <v>42285</v>
      </c>
      <c r="D512" s="490" t="s">
        <v>8</v>
      </c>
      <c r="E512" s="490">
        <v>42285</v>
      </c>
      <c r="F512" s="491" t="s">
        <v>23</v>
      </c>
      <c r="G512" s="492"/>
      <c r="H512" s="493"/>
      <c r="I512" s="74">
        <v>2500</v>
      </c>
      <c r="J512" s="494" t="s">
        <v>10</v>
      </c>
      <c r="K512" s="494" t="s">
        <v>35</v>
      </c>
      <c r="L512" s="102" t="str">
        <f>IF(AND('331-CT'!$E$7=TH!H512,OR(J512="331",K512="331")),"x","")</f>
        <v/>
      </c>
      <c r="M512" s="102" t="str">
        <f>IF(AND($B512&gt;='1111'!$N$10,$B512&lt;='1111'!$O$10,OR($J512=$M$7,$K512=$M$7)),"x","")</f>
        <v/>
      </c>
      <c r="N512" s="102" t="str">
        <f>IF(AND($J512=$M$7,$B512&lt;'1111'!$N$10),"x","")</f>
        <v/>
      </c>
      <c r="O512" s="102" t="str">
        <f>IF(AND($K512=$M$7,$B512&lt;'1111'!$N$10),"x","")</f>
        <v/>
      </c>
      <c r="P512" s="102" t="str">
        <f>IF(AND($B512&gt;='1121'!$N$9,$B512&lt;='1121'!$O$9,OR($J512=$P$7,$K512=$P$7)),"x","")</f>
        <v>x</v>
      </c>
      <c r="Q512" s="102" t="str">
        <f>IF(AND($J512=$P$7,$B512&lt;'1121'!$N$9),"x","")</f>
        <v/>
      </c>
      <c r="R512" s="102" t="str">
        <f>IF(AND($K512=$P$7,$B512&lt;'1121'!$N$9),"x","")</f>
        <v/>
      </c>
      <c r="S512" s="102" t="str">
        <f>IF(AND($B512&gt;='1331'!$I$9,$B512&lt;='1331'!$J$9,OR($J512=$S$7,$K512=$S$7)),"x","")</f>
        <v>x</v>
      </c>
      <c r="T512" s="102" t="str">
        <f>IF(AND($J512=$S$7,$B512&lt;'1331'!$I$9),"x","")</f>
        <v/>
      </c>
      <c r="U512" s="102" t="str">
        <f>IF(AND($K512=$S$7,$B512&lt;'1331'!$I$9),"x","")</f>
        <v/>
      </c>
      <c r="V512" s="102" t="str">
        <f>IF(AND('3411-CT'!$E$9=TH!H512,OR(TH!J512=TH!$V$7,K512=TH!$V$7)),"x","")</f>
        <v/>
      </c>
      <c r="W512" s="102" t="str">
        <f>IF(OR(TH!J512=TH!$W$7,K512=TH!$W$7),"x","")</f>
        <v/>
      </c>
      <c r="X512" s="102" t="str">
        <f t="shared" si="29"/>
        <v>4</v>
      </c>
    </row>
    <row r="513" spans="1:24">
      <c r="A513" s="182" t="str">
        <f>IF(B513&lt;&gt;"",IF(AND(B513&gt;=_TM1,B513&lt;=_TM2,OR(TH!J513="1111",TH!K513="1111")),TH!D513,""),"")</f>
        <v>C18</v>
      </c>
      <c r="B513" s="72">
        <f t="shared" si="30"/>
        <v>10</v>
      </c>
      <c r="C513" s="490">
        <v>42286</v>
      </c>
      <c r="D513" s="490" t="s">
        <v>110</v>
      </c>
      <c r="E513" s="490">
        <v>42286</v>
      </c>
      <c r="F513" s="491" t="s">
        <v>657</v>
      </c>
      <c r="G513" s="492" t="s">
        <v>658</v>
      </c>
      <c r="H513" s="493" t="s">
        <v>469</v>
      </c>
      <c r="I513" s="74">
        <v>1882000</v>
      </c>
      <c r="J513" s="494" t="s">
        <v>560</v>
      </c>
      <c r="K513" s="494" t="s">
        <v>142</v>
      </c>
      <c r="L513" s="102" t="str">
        <f>IF(AND('331-CT'!$E$7=TH!H513,OR(J513="331",K513="331")),"x","")</f>
        <v/>
      </c>
      <c r="M513" s="102" t="str">
        <f>IF(AND($B513&gt;='1111'!$N$10,$B513&lt;='1111'!$O$10,OR($J513=$M$7,$K513=$M$7)),"x","")</f>
        <v>x</v>
      </c>
      <c r="N513" s="102" t="str">
        <f>IF(AND($J513=$M$7,$B513&lt;'1111'!$N$10),"x","")</f>
        <v/>
      </c>
      <c r="O513" s="102" t="str">
        <f>IF(AND($K513=$M$7,$B513&lt;'1111'!$N$10),"x","")</f>
        <v/>
      </c>
      <c r="P513" s="102" t="str">
        <f>IF(AND($B513&gt;='1121'!$N$9,$B513&lt;='1121'!$O$9,OR($J513=$P$7,$K513=$P$7)),"x","")</f>
        <v/>
      </c>
      <c r="Q513" s="102" t="str">
        <f>IF(AND($J513=$P$7,$B513&lt;'1121'!$N$9),"x","")</f>
        <v/>
      </c>
      <c r="R513" s="102" t="str">
        <f>IF(AND($K513=$P$7,$B513&lt;'1121'!$N$9),"x","")</f>
        <v/>
      </c>
      <c r="S513" s="102" t="str">
        <f>IF(AND($B513&gt;='1331'!$I$9,$B513&lt;='1331'!$J$9,OR($J513=$S$7,$K513=$S$7)),"x","")</f>
        <v/>
      </c>
      <c r="T513" s="102" t="str">
        <f>IF(AND($J513=$S$7,$B513&lt;'1331'!$I$9),"x","")</f>
        <v/>
      </c>
      <c r="U513" s="102" t="str">
        <f>IF(AND($K513=$S$7,$B513&lt;'1331'!$I$9),"x","")</f>
        <v/>
      </c>
      <c r="V513" s="102" t="str">
        <f>IF(AND('3411-CT'!$E$9=TH!H513,OR(TH!J513=TH!$V$7,K513=TH!$V$7)),"x","")</f>
        <v/>
      </c>
      <c r="W513" s="102" t="str">
        <f>IF(OR(TH!J513=TH!$W$7,K513=TH!$W$7),"x","")</f>
        <v/>
      </c>
      <c r="X513" s="102" t="str">
        <f t="shared" si="29"/>
        <v>4</v>
      </c>
    </row>
    <row r="514" spans="1:24">
      <c r="A514" s="182" t="str">
        <f>IF(B514&lt;&gt;"",IF(AND(B514&gt;=_TM1,B514&lt;=_TM2,OR(TH!J514="1111",TH!K514="1111")),TH!D514,""),"")</f>
        <v>C19</v>
      </c>
      <c r="B514" s="72">
        <f t="shared" si="30"/>
        <v>10</v>
      </c>
      <c r="C514" s="73">
        <v>42286</v>
      </c>
      <c r="D514" s="490" t="s">
        <v>111</v>
      </c>
      <c r="E514" s="73">
        <f>C514</f>
        <v>42286</v>
      </c>
      <c r="F514" s="76" t="s">
        <v>687</v>
      </c>
      <c r="G514" s="192" t="s">
        <v>679</v>
      </c>
      <c r="H514" s="90" t="s">
        <v>695</v>
      </c>
      <c r="I514" s="74">
        <v>15000000</v>
      </c>
      <c r="J514" s="75" t="s">
        <v>560</v>
      </c>
      <c r="K514" s="75" t="s">
        <v>142</v>
      </c>
      <c r="L514" s="102" t="str">
        <f>IF(AND('331-CT'!$E$7=TH!H514,OR(J514="331",K514="331")),"x","")</f>
        <v/>
      </c>
      <c r="M514" s="102" t="str">
        <f>IF(AND($B514&gt;='1111'!$N$10,$B514&lt;='1111'!$O$10,OR($J514=$M$7,$K514=$M$7)),"x","")</f>
        <v>x</v>
      </c>
      <c r="N514" s="102" t="str">
        <f>IF(AND($J514=$M$7,$B514&lt;'1111'!$N$10),"x","")</f>
        <v/>
      </c>
      <c r="O514" s="102" t="str">
        <f>IF(AND($K514=$M$7,$B514&lt;'1111'!$N$10),"x","")</f>
        <v/>
      </c>
      <c r="P514" s="102" t="str">
        <f>IF(AND($B514&gt;='1121'!$N$9,$B514&lt;='1121'!$O$9,OR($J514=$P$7,$K514=$P$7)),"x","")</f>
        <v/>
      </c>
      <c r="Q514" s="102" t="str">
        <f>IF(AND($J514=$P$7,$B514&lt;'1121'!$N$9),"x","")</f>
        <v/>
      </c>
      <c r="R514" s="102" t="str">
        <f>IF(AND($K514=$P$7,$B514&lt;'1121'!$N$9),"x","")</f>
        <v/>
      </c>
      <c r="S514" s="102" t="str">
        <f>IF(AND($B514&gt;='1331'!$I$9,$B514&lt;='1331'!$J$9,OR($J514=$S$7,$K514=$S$7)),"x","")</f>
        <v/>
      </c>
      <c r="T514" s="102" t="str">
        <f>IF(AND($J514=$S$7,$B514&lt;'1331'!$I$9),"x","")</f>
        <v/>
      </c>
      <c r="U514" s="102" t="str">
        <f>IF(AND($K514=$S$7,$B514&lt;'1331'!$I$9),"x","")</f>
        <v/>
      </c>
      <c r="V514" s="102" t="str">
        <f>IF(AND('3411-CT'!$E$9=TH!H514,OR(TH!J514=TH!$V$7,K514=TH!$V$7)),"x","")</f>
        <v/>
      </c>
      <c r="W514" s="102" t="str">
        <f>IF(OR(TH!J514=TH!$W$7,K514=TH!$W$7),"x","")</f>
        <v/>
      </c>
      <c r="X514" s="102" t="str">
        <f t="shared" si="29"/>
        <v>4</v>
      </c>
    </row>
    <row r="515" spans="1:24">
      <c r="A515" s="182" t="str">
        <f>IF(B515&lt;&gt;"",IF(AND(B515&gt;=_TM1,B515&lt;=_TM2,OR(TH!J515="1111",TH!K515="1111")),TH!D515,""),"")</f>
        <v>C19</v>
      </c>
      <c r="B515" s="72">
        <f t="shared" si="30"/>
        <v>10</v>
      </c>
      <c r="C515" s="73">
        <v>42286</v>
      </c>
      <c r="D515" s="490" t="s">
        <v>111</v>
      </c>
      <c r="E515" s="73">
        <f>C515</f>
        <v>42286</v>
      </c>
      <c r="F515" s="76" t="s">
        <v>688</v>
      </c>
      <c r="G515" s="192" t="s">
        <v>679</v>
      </c>
      <c r="H515" s="90" t="s">
        <v>695</v>
      </c>
      <c r="I515" s="74">
        <v>1500000</v>
      </c>
      <c r="J515" s="75" t="s">
        <v>10</v>
      </c>
      <c r="K515" s="75" t="s">
        <v>142</v>
      </c>
      <c r="L515" s="102" t="str">
        <f>IF(AND('331-CT'!$E$7=TH!H515,OR(J515="331",K515="331")),"x","")</f>
        <v/>
      </c>
      <c r="M515" s="102" t="str">
        <f>IF(AND($B515&gt;='1111'!$N$10,$B515&lt;='1111'!$O$10,OR($J515=$M$7,$K515=$M$7)),"x","")</f>
        <v>x</v>
      </c>
      <c r="N515" s="102" t="str">
        <f>IF(AND($J515=$M$7,$B515&lt;'1111'!$N$10),"x","")</f>
        <v/>
      </c>
      <c r="O515" s="102" t="str">
        <f>IF(AND($K515=$M$7,$B515&lt;'1111'!$N$10),"x","")</f>
        <v/>
      </c>
      <c r="P515" s="102" t="str">
        <f>IF(AND($B515&gt;='1121'!$N$9,$B515&lt;='1121'!$O$9,OR($J515=$P$7,$K515=$P$7)),"x","")</f>
        <v/>
      </c>
      <c r="Q515" s="102" t="str">
        <f>IF(AND($J515=$P$7,$B515&lt;'1121'!$N$9),"x","")</f>
        <v/>
      </c>
      <c r="R515" s="102" t="str">
        <f>IF(AND($K515=$P$7,$B515&lt;'1121'!$N$9),"x","")</f>
        <v/>
      </c>
      <c r="S515" s="102" t="str">
        <f>IF(AND($B515&gt;='1331'!$I$9,$B515&lt;='1331'!$J$9,OR($J515=$S$7,$K515=$S$7)),"x","")</f>
        <v>x</v>
      </c>
      <c r="T515" s="102" t="str">
        <f>IF(AND($J515=$S$7,$B515&lt;'1331'!$I$9),"x","")</f>
        <v/>
      </c>
      <c r="U515" s="102" t="str">
        <f>IF(AND($K515=$S$7,$B515&lt;'1331'!$I$9),"x","")</f>
        <v/>
      </c>
      <c r="V515" s="102" t="str">
        <f>IF(AND('3411-CT'!$E$9=TH!H515,OR(TH!J515=TH!$V$7,K515=TH!$V$7)),"x","")</f>
        <v/>
      </c>
      <c r="W515" s="102" t="str">
        <f>IF(OR(TH!J515=TH!$W$7,K515=TH!$W$7),"x","")</f>
        <v/>
      </c>
      <c r="X515" s="102" t="str">
        <f t="shared" si="29"/>
        <v>4</v>
      </c>
    </row>
    <row r="516" spans="1:24">
      <c r="A516" s="182" t="str">
        <f>IF(B516&lt;&gt;"",IF(AND(B516&gt;=_TM1,B516&lt;=_TM2,OR(TH!J516="1111",TH!K516="1111")),TH!D516,""),"")</f>
        <v>C20</v>
      </c>
      <c r="B516" s="72">
        <f t="shared" si="30"/>
        <v>10</v>
      </c>
      <c r="C516" s="490">
        <v>42287</v>
      </c>
      <c r="D516" s="490" t="s">
        <v>112</v>
      </c>
      <c r="E516" s="490">
        <v>42287</v>
      </c>
      <c r="F516" s="491" t="s">
        <v>518</v>
      </c>
      <c r="G516" s="492" t="s">
        <v>519</v>
      </c>
      <c r="H516" s="493" t="s">
        <v>520</v>
      </c>
      <c r="I516" s="74">
        <v>19200000</v>
      </c>
      <c r="J516" s="494" t="s">
        <v>560</v>
      </c>
      <c r="K516" s="494" t="s">
        <v>142</v>
      </c>
      <c r="L516" s="102" t="str">
        <f>IF(AND('331-CT'!$E$7=TH!H516,OR(J516="331",K516="331")),"x","")</f>
        <v/>
      </c>
      <c r="M516" s="102" t="str">
        <f>IF(AND($B516&gt;='1111'!$N$10,$B516&lt;='1111'!$O$10,OR($J516=$M$7,$K516=$M$7)),"x","")</f>
        <v>x</v>
      </c>
      <c r="N516" s="102" t="str">
        <f>IF(AND($J516=$M$7,$B516&lt;'1111'!$N$10),"x","")</f>
        <v/>
      </c>
      <c r="O516" s="102" t="str">
        <f>IF(AND($K516=$M$7,$B516&lt;'1111'!$N$10),"x","")</f>
        <v/>
      </c>
      <c r="P516" s="102" t="str">
        <f>IF(AND($B516&gt;='1121'!$N$9,$B516&lt;='1121'!$O$9,OR($J516=$P$7,$K516=$P$7)),"x","")</f>
        <v/>
      </c>
      <c r="Q516" s="102" t="str">
        <f>IF(AND($J516=$P$7,$B516&lt;'1121'!$N$9),"x","")</f>
        <v/>
      </c>
      <c r="R516" s="102" t="str">
        <f>IF(AND($K516=$P$7,$B516&lt;'1121'!$N$9),"x","")</f>
        <v/>
      </c>
      <c r="S516" s="102" t="str">
        <f>IF(AND($B516&gt;='1331'!$I$9,$B516&lt;='1331'!$J$9,OR($J516=$S$7,$K516=$S$7)),"x","")</f>
        <v/>
      </c>
      <c r="T516" s="102" t="str">
        <f>IF(AND($J516=$S$7,$B516&lt;'1331'!$I$9),"x","")</f>
        <v/>
      </c>
      <c r="U516" s="102" t="str">
        <f>IF(AND($K516=$S$7,$B516&lt;'1331'!$I$9),"x","")</f>
        <v/>
      </c>
      <c r="V516" s="102" t="str">
        <f>IF(AND('3411-CT'!$E$9=TH!H516,OR(TH!J516=TH!$V$7,K516=TH!$V$7)),"x","")</f>
        <v/>
      </c>
      <c r="W516" s="102" t="str">
        <f>IF(OR(TH!J516=TH!$W$7,K516=TH!$W$7),"x","")</f>
        <v/>
      </c>
      <c r="X516" s="102" t="str">
        <f t="shared" si="29"/>
        <v>4</v>
      </c>
    </row>
    <row r="517" spans="1:24">
      <c r="A517" s="182" t="str">
        <f>IF(B517&lt;&gt;"",IF(AND(B517&gt;=_TM1,B517&lt;=_TM2,OR(TH!J517="1111",TH!K517="1111")),TH!D517,""),"")</f>
        <v>C21</v>
      </c>
      <c r="B517" s="72">
        <f t="shared" si="30"/>
        <v>10</v>
      </c>
      <c r="C517" s="490">
        <v>42288</v>
      </c>
      <c r="D517" s="490" t="s">
        <v>386</v>
      </c>
      <c r="E517" s="490">
        <v>42288</v>
      </c>
      <c r="F517" s="491" t="s">
        <v>518</v>
      </c>
      <c r="G517" s="492" t="s">
        <v>521</v>
      </c>
      <c r="H517" s="493" t="s">
        <v>520</v>
      </c>
      <c r="I517" s="74">
        <v>18000000</v>
      </c>
      <c r="J517" s="494" t="s">
        <v>560</v>
      </c>
      <c r="K517" s="494" t="s">
        <v>142</v>
      </c>
      <c r="L517" s="102" t="str">
        <f>IF(AND('331-CT'!$E$7=TH!H517,OR(J517="331",K517="331")),"x","")</f>
        <v/>
      </c>
      <c r="M517" s="102" t="str">
        <f>IF(AND($B517&gt;='1111'!$N$10,$B517&lt;='1111'!$O$10,OR($J517=$M$7,$K517=$M$7)),"x","")</f>
        <v>x</v>
      </c>
      <c r="N517" s="102" t="str">
        <f>IF(AND($J517=$M$7,$B517&lt;'1111'!$N$10),"x","")</f>
        <v/>
      </c>
      <c r="O517" s="102" t="str">
        <f>IF(AND($K517=$M$7,$B517&lt;'1111'!$N$10),"x","")</f>
        <v/>
      </c>
      <c r="P517" s="102" t="str">
        <f>IF(AND($B517&gt;='1121'!$N$9,$B517&lt;='1121'!$O$9,OR($J517=$P$7,$K517=$P$7)),"x","")</f>
        <v/>
      </c>
      <c r="Q517" s="102" t="str">
        <f>IF(AND($J517=$P$7,$B517&lt;'1121'!$N$9),"x","")</f>
        <v/>
      </c>
      <c r="R517" s="102" t="str">
        <f>IF(AND($K517=$P$7,$B517&lt;'1121'!$N$9),"x","")</f>
        <v/>
      </c>
      <c r="S517" s="102" t="str">
        <f>IF(AND($B517&gt;='1331'!$I$9,$B517&lt;='1331'!$J$9,OR($J517=$S$7,$K517=$S$7)),"x","")</f>
        <v/>
      </c>
      <c r="T517" s="102" t="str">
        <f>IF(AND($J517=$S$7,$B517&lt;'1331'!$I$9),"x","")</f>
        <v/>
      </c>
      <c r="U517" s="102" t="str">
        <f>IF(AND($K517=$S$7,$B517&lt;'1331'!$I$9),"x","")</f>
        <v/>
      </c>
      <c r="V517" s="102" t="str">
        <f>IF(AND('3411-CT'!$E$9=TH!H517,OR(TH!J517=TH!$V$7,K517=TH!$V$7)),"x","")</f>
        <v/>
      </c>
      <c r="W517" s="102" t="str">
        <f>IF(OR(TH!J517=TH!$W$7,K517=TH!$W$7),"x","")</f>
        <v/>
      </c>
      <c r="X517" s="102" t="str">
        <f t="shared" si="29"/>
        <v>4</v>
      </c>
    </row>
    <row r="518" spans="1:24">
      <c r="A518" s="182" t="str">
        <f>IF(B518&lt;&gt;"",IF(AND(B518&gt;=_TM1,B518&lt;=_TM2,OR(TH!J518="1111",TH!K518="1111")),TH!D518,""),"")</f>
        <v/>
      </c>
      <c r="B518" s="72">
        <f t="shared" si="30"/>
        <v>10</v>
      </c>
      <c r="C518" s="490">
        <v>42288</v>
      </c>
      <c r="D518" s="490" t="s">
        <v>50</v>
      </c>
      <c r="E518" s="490">
        <v>42288</v>
      </c>
      <c r="F518" s="491" t="s">
        <v>664</v>
      </c>
      <c r="G518" s="492" t="s">
        <v>663</v>
      </c>
      <c r="H518" s="493" t="s">
        <v>534</v>
      </c>
      <c r="I518" s="74">
        <v>14553800</v>
      </c>
      <c r="J518" s="494" t="s">
        <v>181</v>
      </c>
      <c r="K518" s="494" t="s">
        <v>9</v>
      </c>
      <c r="L518" s="102" t="str">
        <f>IF(AND('331-CT'!$E$7=TH!H518,OR(J518="331",K518="331")),"x","")</f>
        <v/>
      </c>
      <c r="M518" s="102" t="str">
        <f>IF(AND($B518&gt;='1111'!$N$10,$B518&lt;='1111'!$O$10,OR($J518=$M$7,$K518=$M$7)),"x","")</f>
        <v/>
      </c>
      <c r="N518" s="102" t="str">
        <f>IF(AND($J518=$M$7,$B518&lt;'1111'!$N$10),"x","")</f>
        <v/>
      </c>
      <c r="O518" s="102" t="str">
        <f>IF(AND($K518=$M$7,$B518&lt;'1111'!$N$10),"x","")</f>
        <v/>
      </c>
      <c r="P518" s="102" t="str">
        <f>IF(AND($B518&gt;='1121'!$N$9,$B518&lt;='1121'!$O$9,OR($J518=$P$7,$K518=$P$7)),"x","")</f>
        <v/>
      </c>
      <c r="Q518" s="102" t="str">
        <f>IF(AND($J518=$P$7,$B518&lt;'1121'!$N$9),"x","")</f>
        <v/>
      </c>
      <c r="R518" s="102" t="str">
        <f>IF(AND($K518=$P$7,$B518&lt;'1121'!$N$9),"x","")</f>
        <v/>
      </c>
      <c r="S518" s="102" t="str">
        <f>IF(AND($B518&gt;='1331'!$I$9,$B518&lt;='1331'!$J$9,OR($J518=$S$7,$K518=$S$7)),"x","")</f>
        <v/>
      </c>
      <c r="T518" s="102" t="str">
        <f>IF(AND($J518=$S$7,$B518&lt;'1331'!$I$9),"x","")</f>
        <v/>
      </c>
      <c r="U518" s="102" t="str">
        <f>IF(AND($K518=$S$7,$B518&lt;'1331'!$I$9),"x","")</f>
        <v/>
      </c>
      <c r="V518" s="102" t="str">
        <f>IF(AND('3411-CT'!$E$9=TH!H518,OR(TH!J518=TH!$V$7,K518=TH!$V$7)),"x","")</f>
        <v/>
      </c>
      <c r="W518" s="102" t="str">
        <f>IF(OR(TH!J518=TH!$W$7,K518=TH!$W$7),"x","")</f>
        <v/>
      </c>
      <c r="X518" s="102" t="str">
        <f t="shared" si="29"/>
        <v>4</v>
      </c>
    </row>
    <row r="519" spans="1:24">
      <c r="A519" s="182" t="str">
        <f>IF(B519&lt;&gt;"",IF(AND(B519&gt;=_TM1,B519&lt;=_TM2,OR(TH!J519="1111",TH!K519="1111")),TH!D519,""),"")</f>
        <v/>
      </c>
      <c r="B519" s="72">
        <f t="shared" ref="B519:B552" si="31">IF(C519&lt;&gt;"",MONTH(C519),"")</f>
        <v>10</v>
      </c>
      <c r="C519" s="490">
        <v>42288</v>
      </c>
      <c r="D519" s="490" t="s">
        <v>50</v>
      </c>
      <c r="E519" s="490">
        <v>42288</v>
      </c>
      <c r="F519" s="491" t="s">
        <v>665</v>
      </c>
      <c r="G519" s="492" t="s">
        <v>663</v>
      </c>
      <c r="H519" s="493" t="s">
        <v>534</v>
      </c>
      <c r="I519" s="74">
        <v>1455380</v>
      </c>
      <c r="J519" s="494" t="s">
        <v>10</v>
      </c>
      <c r="K519" s="494" t="s">
        <v>9</v>
      </c>
      <c r="L519" s="102" t="str">
        <f>IF(AND('331-CT'!$E$7=TH!H519,OR(J519="331",K519="331")),"x","")</f>
        <v/>
      </c>
      <c r="M519" s="102" t="str">
        <f>IF(AND($B519&gt;='1111'!$N$10,$B519&lt;='1111'!$O$10,OR($J519=$M$7,$K519=$M$7)),"x","")</f>
        <v/>
      </c>
      <c r="N519" s="102" t="str">
        <f>IF(AND($J519=$M$7,$B519&lt;'1111'!$N$10),"x","")</f>
        <v/>
      </c>
      <c r="O519" s="102" t="str">
        <f>IF(AND($K519=$M$7,$B519&lt;'1111'!$N$10),"x","")</f>
        <v/>
      </c>
      <c r="P519" s="102" t="str">
        <f>IF(AND($B519&gt;='1121'!$N$9,$B519&lt;='1121'!$O$9,OR($J519=$P$7,$K519=$P$7)),"x","")</f>
        <v/>
      </c>
      <c r="Q519" s="102" t="str">
        <f>IF(AND($J519=$P$7,$B519&lt;'1121'!$N$9),"x","")</f>
        <v/>
      </c>
      <c r="R519" s="102" t="str">
        <f>IF(AND($K519=$P$7,$B519&lt;'1121'!$N$9),"x","")</f>
        <v/>
      </c>
      <c r="S519" s="102" t="str">
        <f>IF(AND($B519&gt;='1331'!$I$9,$B519&lt;='1331'!$J$9,OR($J519=$S$7,$K519=$S$7)),"x","")</f>
        <v>x</v>
      </c>
      <c r="T519" s="102" t="str">
        <f>IF(AND($J519=$S$7,$B519&lt;'1331'!$I$9),"x","")</f>
        <v/>
      </c>
      <c r="U519" s="102" t="str">
        <f>IF(AND($K519=$S$7,$B519&lt;'1331'!$I$9),"x","")</f>
        <v/>
      </c>
      <c r="V519" s="102" t="str">
        <f>IF(AND('3411-CT'!$E$9=TH!H519,OR(TH!J519=TH!$V$7,K519=TH!$V$7)),"x","")</f>
        <v/>
      </c>
      <c r="W519" s="102" t="str">
        <f>IF(OR(TH!J519=TH!$W$7,K519=TH!$W$7),"x","")</f>
        <v/>
      </c>
      <c r="X519" s="102" t="str">
        <f t="shared" si="29"/>
        <v>4</v>
      </c>
    </row>
    <row r="520" spans="1:24" s="113" customFormat="1">
      <c r="A520" s="182" t="str">
        <f>IF(B520&lt;&gt;"",IF(AND(B520&gt;=_TM1,B520&lt;=_TM2,OR(TH!J520="1111",TH!K520="1111")),TH!D520,""),"")</f>
        <v/>
      </c>
      <c r="B520" s="72">
        <f t="shared" si="31"/>
        <v>10</v>
      </c>
      <c r="C520" s="490">
        <v>42288</v>
      </c>
      <c r="D520" s="490" t="s">
        <v>50</v>
      </c>
      <c r="E520" s="490">
        <v>42288</v>
      </c>
      <c r="F520" s="491" t="s">
        <v>666</v>
      </c>
      <c r="G520" s="492" t="s">
        <v>668</v>
      </c>
      <c r="H520" s="493" t="s">
        <v>534</v>
      </c>
      <c r="I520" s="74">
        <v>855763</v>
      </c>
      <c r="J520" s="494" t="s">
        <v>181</v>
      </c>
      <c r="K520" s="494" t="s">
        <v>9</v>
      </c>
      <c r="L520" s="102" t="str">
        <f>IF(AND('331-CT'!$E$7=TH!H520,OR(J520="331",K520="331")),"x","")</f>
        <v/>
      </c>
      <c r="M520" s="102" t="str">
        <f>IF(AND($B520&gt;='1111'!$N$10,$B520&lt;='1111'!$O$10,OR($J520=$M$7,$K520=$M$7)),"x","")</f>
        <v/>
      </c>
      <c r="N520" s="102" t="str">
        <f>IF(AND($J520=$M$7,$B520&lt;'1111'!$N$10),"x","")</f>
        <v/>
      </c>
      <c r="O520" s="102" t="str">
        <f>IF(AND($K520=$M$7,$B520&lt;'1111'!$N$10),"x","")</f>
        <v/>
      </c>
      <c r="P520" s="102" t="str">
        <f>IF(AND($B520&gt;='1121'!$N$9,$B520&lt;='1121'!$O$9,OR($J520=$P$7,$K520=$P$7)),"x","")</f>
        <v/>
      </c>
      <c r="Q520" s="102" t="str">
        <f>IF(AND($J520=$P$7,$B520&lt;'1121'!$N$9),"x","")</f>
        <v/>
      </c>
      <c r="R520" s="102" t="str">
        <f>IF(AND($K520=$P$7,$B520&lt;'1121'!$N$9),"x","")</f>
        <v/>
      </c>
      <c r="S520" s="102" t="str">
        <f>IF(AND($B520&gt;='1331'!$I$9,$B520&lt;='1331'!$J$9,OR($J520=$S$7,$K520=$S$7)),"x","")</f>
        <v/>
      </c>
      <c r="T520" s="102" t="str">
        <f>IF(AND($J520=$S$7,$B520&lt;'1331'!$I$9),"x","")</f>
        <v/>
      </c>
      <c r="U520" s="102" t="str">
        <f>IF(AND($K520=$S$7,$B520&lt;'1331'!$I$9),"x","")</f>
        <v/>
      </c>
      <c r="V520" s="102" t="str">
        <f>IF(AND('3411-CT'!$E$9=TH!H520,OR(TH!J520=TH!$V$7,K520=TH!$V$7)),"x","")</f>
        <v/>
      </c>
      <c r="W520" s="102" t="str">
        <f>IF(OR(TH!J520=TH!$W$7,K520=TH!$W$7),"x","")</f>
        <v/>
      </c>
      <c r="X520" s="102" t="str">
        <f t="shared" si="29"/>
        <v>4</v>
      </c>
    </row>
    <row r="521" spans="1:24">
      <c r="A521" s="182" t="str">
        <f>IF(B521&lt;&gt;"",IF(AND(B521&gt;=_TM1,B521&lt;=_TM2,OR(TH!J521="1111",TH!K521="1111")),TH!D521,""),"")</f>
        <v/>
      </c>
      <c r="B521" s="72">
        <f t="shared" si="31"/>
        <v>10</v>
      </c>
      <c r="C521" s="490">
        <v>42288</v>
      </c>
      <c r="D521" s="490" t="s">
        <v>50</v>
      </c>
      <c r="E521" s="490">
        <v>42288</v>
      </c>
      <c r="F521" s="491" t="s">
        <v>667</v>
      </c>
      <c r="G521" s="495" t="s">
        <v>668</v>
      </c>
      <c r="H521" s="493" t="s">
        <v>534</v>
      </c>
      <c r="I521" s="74">
        <v>85576</v>
      </c>
      <c r="J521" s="494" t="s">
        <v>10</v>
      </c>
      <c r="K521" s="494" t="s">
        <v>9</v>
      </c>
      <c r="L521" s="102" t="str">
        <f>IF(AND('331-CT'!$E$7=TH!H521,OR(J521="331",K521="331")),"x","")</f>
        <v/>
      </c>
      <c r="M521" s="102" t="str">
        <f>IF(AND($B521&gt;='1111'!$N$10,$B521&lt;='1111'!$O$10,OR($J521=$M$7,$K521=$M$7)),"x","")</f>
        <v/>
      </c>
      <c r="N521" s="102" t="str">
        <f>IF(AND($J521=$M$7,$B521&lt;'1111'!$N$10),"x","")</f>
        <v/>
      </c>
      <c r="O521" s="102" t="str">
        <f>IF(AND($K521=$M$7,$B521&lt;'1111'!$N$10),"x","")</f>
        <v/>
      </c>
      <c r="P521" s="102" t="str">
        <f>IF(AND($B521&gt;='1121'!$N$9,$B521&lt;='1121'!$O$9,OR($J521=$P$7,$K521=$P$7)),"x","")</f>
        <v/>
      </c>
      <c r="Q521" s="102" t="str">
        <f>IF(AND($J521=$P$7,$B521&lt;'1121'!$N$9),"x","")</f>
        <v/>
      </c>
      <c r="R521" s="102" t="str">
        <f>IF(AND($K521=$P$7,$B521&lt;'1121'!$N$9),"x","")</f>
        <v/>
      </c>
      <c r="S521" s="102" t="str">
        <f>IF(AND($B521&gt;='1331'!$I$9,$B521&lt;='1331'!$J$9,OR($J521=$S$7,$K521=$S$7)),"x","")</f>
        <v>x</v>
      </c>
      <c r="T521" s="102" t="str">
        <f>IF(AND($J521=$S$7,$B521&lt;'1331'!$I$9),"x","")</f>
        <v/>
      </c>
      <c r="U521" s="102" t="str">
        <f>IF(AND($K521=$S$7,$B521&lt;'1331'!$I$9),"x","")</f>
        <v/>
      </c>
      <c r="V521" s="102" t="str">
        <f>IF(AND('3411-CT'!$E$9=TH!H521,OR(TH!J521=TH!$V$7,K521=TH!$V$7)),"x","")</f>
        <v/>
      </c>
      <c r="W521" s="102" t="str">
        <f>IF(OR(TH!J521=TH!$W$7,K521=TH!$W$7),"x","")</f>
        <v/>
      </c>
      <c r="X521" s="102" t="str">
        <f t="shared" si="29"/>
        <v>4</v>
      </c>
    </row>
    <row r="522" spans="1:24">
      <c r="A522" s="182" t="str">
        <f>IF(B522&lt;&gt;"",IF(AND(B522&gt;=_TM1,B522&lt;=_TM2,OR(TH!J522="1111",TH!K522="1111")),TH!D522,""),"")</f>
        <v>C22</v>
      </c>
      <c r="B522" s="72">
        <f t="shared" si="31"/>
        <v>10</v>
      </c>
      <c r="C522" s="490">
        <v>42289</v>
      </c>
      <c r="D522" s="490" t="s">
        <v>387</v>
      </c>
      <c r="E522" s="490">
        <v>42289</v>
      </c>
      <c r="F522" s="491" t="s">
        <v>526</v>
      </c>
      <c r="G522" s="495" t="s">
        <v>528</v>
      </c>
      <c r="H522" s="493" t="s">
        <v>529</v>
      </c>
      <c r="I522" s="74">
        <v>10000000</v>
      </c>
      <c r="J522" s="494" t="s">
        <v>560</v>
      </c>
      <c r="K522" s="494" t="s">
        <v>142</v>
      </c>
      <c r="L522" s="102" t="str">
        <f>IF(AND('331-CT'!$E$7=TH!H522,OR(J522="331",K522="331")),"x","")</f>
        <v/>
      </c>
      <c r="M522" s="102" t="str">
        <f>IF(AND($B522&gt;='1111'!$N$10,$B522&lt;='1111'!$O$10,OR($J522=$M$7,$K522=$M$7)),"x","")</f>
        <v>x</v>
      </c>
      <c r="N522" s="102" t="str">
        <f>IF(AND($J522=$M$7,$B522&lt;'1111'!$N$10),"x","")</f>
        <v/>
      </c>
      <c r="O522" s="102" t="str">
        <f>IF(AND($K522=$M$7,$B522&lt;'1111'!$N$10),"x","")</f>
        <v/>
      </c>
      <c r="P522" s="102" t="str">
        <f>IF(AND($B522&gt;='1121'!$N$9,$B522&lt;='1121'!$O$9,OR($J522=$P$7,$K522=$P$7)),"x","")</f>
        <v/>
      </c>
      <c r="Q522" s="102" t="str">
        <f>IF(AND($J522=$P$7,$B522&lt;'1121'!$N$9),"x","")</f>
        <v/>
      </c>
      <c r="R522" s="102" t="str">
        <f>IF(AND($K522=$P$7,$B522&lt;'1121'!$N$9),"x","")</f>
        <v/>
      </c>
      <c r="S522" s="102" t="str">
        <f>IF(AND($B522&gt;='1331'!$I$9,$B522&lt;='1331'!$J$9,OR($J522=$S$7,$K522=$S$7)),"x","")</f>
        <v/>
      </c>
      <c r="T522" s="102" t="str">
        <f>IF(AND($J522=$S$7,$B522&lt;'1331'!$I$9),"x","")</f>
        <v/>
      </c>
      <c r="U522" s="102" t="str">
        <f>IF(AND($K522=$S$7,$B522&lt;'1331'!$I$9),"x","")</f>
        <v/>
      </c>
      <c r="V522" s="102" t="str">
        <f>IF(AND('3411-CT'!$E$9=TH!H522,OR(TH!J522=TH!$V$7,K522=TH!$V$7)),"x","")</f>
        <v/>
      </c>
      <c r="W522" s="102" t="str">
        <f>IF(OR(TH!J522=TH!$W$7,K522=TH!$W$7),"x","")</f>
        <v/>
      </c>
      <c r="X522" s="102" t="str">
        <f t="shared" si="29"/>
        <v>4</v>
      </c>
    </row>
    <row r="523" spans="1:24">
      <c r="A523" s="182" t="str">
        <f>IF(B523&lt;&gt;"",IF(AND(B523&gt;=_TM1,B523&lt;=_TM2,OR(TH!J523="1111",TH!K523="1111")),TH!D523,""),"")</f>
        <v>C22</v>
      </c>
      <c r="B523" s="72">
        <f t="shared" si="31"/>
        <v>10</v>
      </c>
      <c r="C523" s="490">
        <v>42289</v>
      </c>
      <c r="D523" s="490" t="s">
        <v>387</v>
      </c>
      <c r="E523" s="490">
        <v>42289</v>
      </c>
      <c r="F523" s="491" t="s">
        <v>527</v>
      </c>
      <c r="G523" s="492" t="s">
        <v>528</v>
      </c>
      <c r="H523" s="493" t="s">
        <v>529</v>
      </c>
      <c r="I523" s="74">
        <v>1000000</v>
      </c>
      <c r="J523" s="494" t="s">
        <v>10</v>
      </c>
      <c r="K523" s="494" t="s">
        <v>142</v>
      </c>
      <c r="L523" s="102" t="str">
        <f>IF(AND('331-CT'!$E$7=TH!H523,OR(J523="331",K523="331")),"x","")</f>
        <v/>
      </c>
      <c r="M523" s="102" t="str">
        <f>IF(AND($B523&gt;='1111'!$N$10,$B523&lt;='1111'!$O$10,OR($J523=$M$7,$K523=$M$7)),"x","")</f>
        <v>x</v>
      </c>
      <c r="N523" s="102" t="str">
        <f>IF(AND($J523=$M$7,$B523&lt;'1111'!$N$10),"x","")</f>
        <v/>
      </c>
      <c r="O523" s="102" t="str">
        <f>IF(AND($K523=$M$7,$B523&lt;'1111'!$N$10),"x","")</f>
        <v/>
      </c>
      <c r="P523" s="102" t="str">
        <f>IF(AND($B523&gt;='1121'!$N$9,$B523&lt;='1121'!$O$9,OR($J523=$P$7,$K523=$P$7)),"x","")</f>
        <v/>
      </c>
      <c r="Q523" s="102" t="str">
        <f>IF(AND($J523=$P$7,$B523&lt;'1121'!$N$9),"x","")</f>
        <v/>
      </c>
      <c r="R523" s="102" t="str">
        <f>IF(AND($K523=$P$7,$B523&lt;'1121'!$N$9),"x","")</f>
        <v/>
      </c>
      <c r="S523" s="102" t="str">
        <f>IF(AND($B523&gt;='1331'!$I$9,$B523&lt;='1331'!$J$9,OR($J523=$S$7,$K523=$S$7)),"x","")</f>
        <v>x</v>
      </c>
      <c r="T523" s="102" t="str">
        <f>IF(AND($J523=$S$7,$B523&lt;'1331'!$I$9),"x","")</f>
        <v/>
      </c>
      <c r="U523" s="102" t="str">
        <f>IF(AND($K523=$S$7,$B523&lt;'1331'!$I$9),"x","")</f>
        <v/>
      </c>
      <c r="V523" s="102" t="str">
        <f>IF(AND('3411-CT'!$E$9=TH!H523,OR(TH!J523=TH!$V$7,K523=TH!$V$7)),"x","")</f>
        <v/>
      </c>
      <c r="W523" s="102" t="str">
        <f>IF(OR(TH!J523=TH!$W$7,K523=TH!$W$7),"x","")</f>
        <v/>
      </c>
      <c r="X523" s="102" t="str">
        <f t="shared" si="29"/>
        <v>4</v>
      </c>
    </row>
    <row r="524" spans="1:24">
      <c r="A524" s="182" t="str">
        <f>IF(B524&lt;&gt;"",IF(AND(B524&gt;=_TM1,B524&lt;=_TM2,OR(TH!J524="1111",TH!K524="1111")),TH!D524,""),"")</f>
        <v>C23</v>
      </c>
      <c r="B524" s="72">
        <f t="shared" si="31"/>
        <v>10</v>
      </c>
      <c r="C524" s="490">
        <v>42291</v>
      </c>
      <c r="D524" s="490" t="s">
        <v>388</v>
      </c>
      <c r="E524" s="490">
        <v>42291</v>
      </c>
      <c r="F524" s="491" t="s">
        <v>530</v>
      </c>
      <c r="G524" s="492" t="s">
        <v>531</v>
      </c>
      <c r="H524" s="493" t="s">
        <v>529</v>
      </c>
      <c r="I524" s="74">
        <v>11999996</v>
      </c>
      <c r="J524" s="494" t="s">
        <v>560</v>
      </c>
      <c r="K524" s="494" t="s">
        <v>142</v>
      </c>
      <c r="L524" s="102" t="str">
        <f>IF(AND('331-CT'!$E$7=TH!H524,OR(J524="331",K524="331")),"x","")</f>
        <v/>
      </c>
      <c r="M524" s="102" t="str">
        <f>IF(AND($B524&gt;='1111'!$N$10,$B524&lt;='1111'!$O$10,OR($J524=$M$7,$K524=$M$7)),"x","")</f>
        <v>x</v>
      </c>
      <c r="N524" s="102" t="str">
        <f>IF(AND($J524=$M$7,$B524&lt;'1111'!$N$10),"x","")</f>
        <v/>
      </c>
      <c r="O524" s="102" t="str">
        <f>IF(AND($K524=$M$7,$B524&lt;'1111'!$N$10),"x","")</f>
        <v/>
      </c>
      <c r="P524" s="102" t="str">
        <f>IF(AND($B524&gt;='1121'!$N$9,$B524&lt;='1121'!$O$9,OR($J524=$P$7,$K524=$P$7)),"x","")</f>
        <v/>
      </c>
      <c r="Q524" s="102" t="str">
        <f>IF(AND($J524=$P$7,$B524&lt;'1121'!$N$9),"x","")</f>
        <v/>
      </c>
      <c r="R524" s="102" t="str">
        <f>IF(AND($K524=$P$7,$B524&lt;'1121'!$N$9),"x","")</f>
        <v/>
      </c>
      <c r="S524" s="102" t="str">
        <f>IF(AND($B524&gt;='1331'!$I$9,$B524&lt;='1331'!$J$9,OR($J524=$S$7,$K524=$S$7)),"x","")</f>
        <v/>
      </c>
      <c r="T524" s="102" t="str">
        <f>IF(AND($J524=$S$7,$B524&lt;'1331'!$I$9),"x","")</f>
        <v/>
      </c>
      <c r="U524" s="102" t="str">
        <f>IF(AND($K524=$S$7,$B524&lt;'1331'!$I$9),"x","")</f>
        <v/>
      </c>
      <c r="V524" s="102" t="str">
        <f>IF(AND('3411-CT'!$E$9=TH!H524,OR(TH!J524=TH!$V$7,K524=TH!$V$7)),"x","")</f>
        <v/>
      </c>
      <c r="W524" s="102" t="str">
        <f>IF(OR(TH!J524=TH!$W$7,K524=TH!$W$7),"x","")</f>
        <v/>
      </c>
      <c r="X524" s="102" t="str">
        <f t="shared" si="29"/>
        <v>4</v>
      </c>
    </row>
    <row r="525" spans="1:24" s="113" customFormat="1">
      <c r="A525" s="182" t="str">
        <f>IF(B525&lt;&gt;"",IF(AND(B525&gt;=_TM1,B525&lt;=_TM2,OR(TH!J525="1111",TH!K525="1111")),TH!D525,""),"")</f>
        <v>C23</v>
      </c>
      <c r="B525" s="72">
        <f t="shared" si="31"/>
        <v>10</v>
      </c>
      <c r="C525" s="490">
        <v>42291</v>
      </c>
      <c r="D525" s="490" t="s">
        <v>388</v>
      </c>
      <c r="E525" s="490">
        <v>42291</v>
      </c>
      <c r="F525" s="491" t="s">
        <v>532</v>
      </c>
      <c r="G525" s="492" t="s">
        <v>531</v>
      </c>
      <c r="H525" s="493" t="s">
        <v>529</v>
      </c>
      <c r="I525" s="74">
        <v>1199999</v>
      </c>
      <c r="J525" s="494" t="s">
        <v>10</v>
      </c>
      <c r="K525" s="494" t="s">
        <v>142</v>
      </c>
      <c r="L525" s="102" t="str">
        <f>IF(AND('331-CT'!$E$7=TH!H525,OR(J525="331",K525="331")),"x","")</f>
        <v/>
      </c>
      <c r="M525" s="102" t="str">
        <f>IF(AND($B525&gt;='1111'!$N$10,$B525&lt;='1111'!$O$10,OR($J525=$M$7,$K525=$M$7)),"x","")</f>
        <v>x</v>
      </c>
      <c r="N525" s="102" t="str">
        <f>IF(AND($J525=$M$7,$B525&lt;'1111'!$N$10),"x","")</f>
        <v/>
      </c>
      <c r="O525" s="102" t="str">
        <f>IF(AND($K525=$M$7,$B525&lt;'1111'!$N$10),"x","")</f>
        <v/>
      </c>
      <c r="P525" s="102" t="str">
        <f>IF(AND($B525&gt;='1121'!$N$9,$B525&lt;='1121'!$O$9,OR($J525=$P$7,$K525=$P$7)),"x","")</f>
        <v/>
      </c>
      <c r="Q525" s="102" t="str">
        <f>IF(AND($J525=$P$7,$B525&lt;'1121'!$N$9),"x","")</f>
        <v/>
      </c>
      <c r="R525" s="102" t="str">
        <f>IF(AND($K525=$P$7,$B525&lt;'1121'!$N$9),"x","")</f>
        <v/>
      </c>
      <c r="S525" s="102" t="str">
        <f>IF(AND($B525&gt;='1331'!$I$9,$B525&lt;='1331'!$J$9,OR($J525=$S$7,$K525=$S$7)),"x","")</f>
        <v>x</v>
      </c>
      <c r="T525" s="102" t="str">
        <f>IF(AND($J525=$S$7,$B525&lt;'1331'!$I$9),"x","")</f>
        <v/>
      </c>
      <c r="U525" s="102" t="str">
        <f>IF(AND($K525=$S$7,$B525&lt;'1331'!$I$9),"x","")</f>
        <v/>
      </c>
      <c r="V525" s="102" t="str">
        <f>IF(AND('3411-CT'!$E$9=TH!H525,OR(TH!J525=TH!$V$7,K525=TH!$V$7)),"x","")</f>
        <v/>
      </c>
      <c r="W525" s="102" t="str">
        <f>IF(OR(TH!J525=TH!$W$7,K525=TH!$W$7),"x","")</f>
        <v/>
      </c>
      <c r="X525" s="102" t="str">
        <f t="shared" si="29"/>
        <v>4</v>
      </c>
    </row>
    <row r="526" spans="1:24" s="113" customFormat="1">
      <c r="A526" s="182" t="str">
        <f>IF(B526&lt;&gt;"",IF(AND(B526&gt;=_TM1,B526&lt;=_TM2,OR(TH!J526="1111",TH!K526="1111")),TH!D526,""),"")</f>
        <v>C24</v>
      </c>
      <c r="B526" s="97">
        <f t="shared" si="31"/>
        <v>10</v>
      </c>
      <c r="C526" s="496">
        <v>42291</v>
      </c>
      <c r="D526" s="496" t="s">
        <v>389</v>
      </c>
      <c r="E526" s="496">
        <v>42268</v>
      </c>
      <c r="F526" s="497" t="s">
        <v>535</v>
      </c>
      <c r="G526" s="498" t="s">
        <v>536</v>
      </c>
      <c r="H526" s="499" t="s">
        <v>128</v>
      </c>
      <c r="I526" s="101">
        <v>2900800</v>
      </c>
      <c r="J526" s="500" t="s">
        <v>181</v>
      </c>
      <c r="K526" s="500" t="s">
        <v>142</v>
      </c>
      <c r="L526" s="102" t="str">
        <f>IF(AND('331-CT'!$E$7=TH!H526,OR(J526="331",K526="331")),"x","")</f>
        <v/>
      </c>
      <c r="M526" s="102" t="str">
        <f>IF(AND($B526&gt;='1111'!$N$10,$B526&lt;='1111'!$O$10,OR($J526=$M$7,$K526=$M$7)),"x","")</f>
        <v>x</v>
      </c>
      <c r="N526" s="102" t="str">
        <f>IF(AND($J526=$M$7,$B526&lt;'1111'!$N$10),"x","")</f>
        <v/>
      </c>
      <c r="O526" s="102" t="str">
        <f>IF(AND($K526=$M$7,$B526&lt;'1111'!$N$10),"x","")</f>
        <v/>
      </c>
      <c r="P526" s="102" t="str">
        <f>IF(AND($B526&gt;='1121'!$N$9,$B526&lt;='1121'!$O$9,OR($J526=$P$7,$K526=$P$7)),"x","")</f>
        <v/>
      </c>
      <c r="Q526" s="102" t="str">
        <f>IF(AND($J526=$P$7,$B526&lt;'1121'!$N$9),"x","")</f>
        <v/>
      </c>
      <c r="R526" s="102" t="str">
        <f>IF(AND($K526=$P$7,$B526&lt;'1121'!$N$9),"x","")</f>
        <v/>
      </c>
      <c r="S526" s="102" t="str">
        <f>IF(AND($B526&gt;='1331'!$I$9,$B526&lt;='1331'!$J$9,OR($J526=$S$7,$K526=$S$7)),"x","")</f>
        <v/>
      </c>
      <c r="T526" s="102" t="str">
        <f>IF(AND($J526=$S$7,$B526&lt;'1331'!$I$9),"x","")</f>
        <v/>
      </c>
      <c r="U526" s="102" t="str">
        <f>IF(AND($K526=$S$7,$B526&lt;'1331'!$I$9),"x","")</f>
        <v/>
      </c>
      <c r="V526" s="102" t="str">
        <f>IF(AND('3411-CT'!$E$9=TH!H526,OR(TH!J526=TH!$V$7,K526=TH!$V$7)),"x","")</f>
        <v/>
      </c>
      <c r="W526" s="102" t="str">
        <f>IF(OR(TH!J526=TH!$W$7,K526=TH!$W$7),"x","")</f>
        <v/>
      </c>
      <c r="X526" s="102" t="str">
        <f t="shared" si="29"/>
        <v>4</v>
      </c>
    </row>
    <row r="527" spans="1:24">
      <c r="A527" s="182" t="str">
        <f>IF(B527&lt;&gt;"",IF(AND(B527&gt;=_TM1,B527&lt;=_TM2,OR(TH!J527="1111",TH!K527="1111")),TH!D527,""),"")</f>
        <v>C24</v>
      </c>
      <c r="B527" s="72">
        <f t="shared" si="31"/>
        <v>10</v>
      </c>
      <c r="C527" s="490">
        <v>42291</v>
      </c>
      <c r="D527" s="496" t="s">
        <v>389</v>
      </c>
      <c r="E527" s="490">
        <v>42268</v>
      </c>
      <c r="F527" s="491" t="s">
        <v>537</v>
      </c>
      <c r="G527" s="492" t="s">
        <v>536</v>
      </c>
      <c r="H527" s="493" t="s">
        <v>128</v>
      </c>
      <c r="I527" s="74">
        <v>145040</v>
      </c>
      <c r="J527" s="494" t="s">
        <v>10</v>
      </c>
      <c r="K527" s="494" t="s">
        <v>142</v>
      </c>
      <c r="L527" s="102" t="str">
        <f>IF(AND('331-CT'!$E$7=TH!H527,OR(J527="331",K527="331")),"x","")</f>
        <v/>
      </c>
      <c r="M527" s="102" t="str">
        <f>IF(AND($B527&gt;='1111'!$N$10,$B527&lt;='1111'!$O$10,OR($J527=$M$7,$K527=$M$7)),"x","")</f>
        <v>x</v>
      </c>
      <c r="N527" s="102" t="str">
        <f>IF(AND($J527=$M$7,$B527&lt;'1111'!$N$10),"x","")</f>
        <v/>
      </c>
      <c r="O527" s="102" t="str">
        <f>IF(AND($K527=$M$7,$B527&lt;'1111'!$N$10),"x","")</f>
        <v/>
      </c>
      <c r="P527" s="102" t="str">
        <f>IF(AND($B527&gt;='1121'!$N$9,$B527&lt;='1121'!$O$9,OR($J527=$P$7,$K527=$P$7)),"x","")</f>
        <v/>
      </c>
      <c r="Q527" s="102" t="str">
        <f>IF(AND($J527=$P$7,$B527&lt;'1121'!$N$9),"x","")</f>
        <v/>
      </c>
      <c r="R527" s="102" t="str">
        <f>IF(AND($K527=$P$7,$B527&lt;'1121'!$N$9),"x","")</f>
        <v/>
      </c>
      <c r="S527" s="102" t="str">
        <f>IF(AND($B527&gt;='1331'!$I$9,$B527&lt;='1331'!$J$9,OR($J527=$S$7,$K527=$S$7)),"x","")</f>
        <v>x</v>
      </c>
      <c r="T527" s="102" t="str">
        <f>IF(AND($J527=$S$7,$B527&lt;'1331'!$I$9),"x","")</f>
        <v/>
      </c>
      <c r="U527" s="102" t="str">
        <f>IF(AND($K527=$S$7,$B527&lt;'1331'!$I$9),"x","")</f>
        <v/>
      </c>
      <c r="V527" s="102" t="str">
        <f>IF(AND('3411-CT'!$E$9=TH!H527,OR(TH!J527=TH!$V$7,K527=TH!$V$7)),"x","")</f>
        <v/>
      </c>
      <c r="W527" s="102" t="str">
        <f>IF(OR(TH!J527=TH!$W$7,K527=TH!$W$7),"x","")</f>
        <v/>
      </c>
      <c r="X527" s="102" t="str">
        <f t="shared" si="29"/>
        <v>4</v>
      </c>
    </row>
    <row r="528" spans="1:24">
      <c r="A528" s="182" t="str">
        <f>IF(B528&lt;&gt;"",IF(AND(B528&gt;=_TM1,B528&lt;=_TM2,OR(TH!J528="1111",TH!K528="1111")),TH!D528,""),"")</f>
        <v>C25</v>
      </c>
      <c r="B528" s="72">
        <f t="shared" si="31"/>
        <v>10</v>
      </c>
      <c r="C528" s="73">
        <v>42291</v>
      </c>
      <c r="D528" s="73" t="s">
        <v>390</v>
      </c>
      <c r="E528" s="73">
        <v>42291</v>
      </c>
      <c r="F528" s="76" t="s">
        <v>461</v>
      </c>
      <c r="G528" s="192"/>
      <c r="H528" s="493" t="s">
        <v>209</v>
      </c>
      <c r="I528" s="74">
        <v>150000000</v>
      </c>
      <c r="J528" s="75" t="s">
        <v>35</v>
      </c>
      <c r="K528" s="75" t="s">
        <v>142</v>
      </c>
      <c r="L528" s="102" t="str">
        <f>IF(AND('331-CT'!$E$7=TH!H528,OR(J528="331",K528="331")),"x","")</f>
        <v/>
      </c>
      <c r="M528" s="102" t="str">
        <f>IF(AND($B528&gt;='1111'!$N$10,$B528&lt;='1111'!$O$10,OR($J528=$M$7,$K528=$M$7)),"x","")</f>
        <v>x</v>
      </c>
      <c r="N528" s="102" t="str">
        <f>IF(AND($J528=$M$7,$B528&lt;'1111'!$N$10),"x","")</f>
        <v/>
      </c>
      <c r="O528" s="102" t="str">
        <f>IF(AND($K528=$M$7,$B528&lt;'1111'!$N$10),"x","")</f>
        <v/>
      </c>
      <c r="P528" s="102" t="str">
        <f>IF(AND($B528&gt;='1121'!$N$9,$B528&lt;='1121'!$O$9,OR($J528=$P$7,$K528=$P$7)),"x","")</f>
        <v>x</v>
      </c>
      <c r="Q528" s="102" t="str">
        <f>IF(AND($J528=$P$7,$B528&lt;'1121'!$N$9),"x","")</f>
        <v/>
      </c>
      <c r="R528" s="102" t="str">
        <f>IF(AND($K528=$P$7,$B528&lt;'1121'!$N$9),"x","")</f>
        <v/>
      </c>
      <c r="S528" s="102" t="str">
        <f>IF(AND($B528&gt;='1331'!$I$9,$B528&lt;='1331'!$J$9,OR($J528=$S$7,$K528=$S$7)),"x","")</f>
        <v/>
      </c>
      <c r="T528" s="102" t="str">
        <f>IF(AND($J528=$S$7,$B528&lt;'1331'!$I$9),"x","")</f>
        <v/>
      </c>
      <c r="U528" s="102" t="str">
        <f>IF(AND($K528=$S$7,$B528&lt;'1331'!$I$9),"x","")</f>
        <v/>
      </c>
      <c r="V528" s="102" t="str">
        <f>IF(AND('3411-CT'!$E$9=TH!H528,OR(TH!J528=TH!$V$7,K528=TH!$V$7)),"x","")</f>
        <v/>
      </c>
      <c r="W528" s="102" t="str">
        <f>IF(OR(TH!J528=TH!$W$7,K528=TH!$W$7),"x","")</f>
        <v/>
      </c>
      <c r="X528" s="102" t="str">
        <f t="shared" si="29"/>
        <v>4</v>
      </c>
    </row>
    <row r="529" spans="1:24">
      <c r="A529" s="182" t="str">
        <f>IF(B529&lt;&gt;"",IF(AND(B529&gt;=_TM1,B529&lt;=_TM2,OR(TH!J529="1111",TH!K529="1111")),TH!D529,""),"")</f>
        <v/>
      </c>
      <c r="B529" s="72">
        <f t="shared" si="31"/>
        <v>10</v>
      </c>
      <c r="C529" s="73">
        <v>42291</v>
      </c>
      <c r="D529" s="73" t="s">
        <v>8</v>
      </c>
      <c r="E529" s="73">
        <v>42291</v>
      </c>
      <c r="F529" s="76" t="s">
        <v>238</v>
      </c>
      <c r="G529" s="192"/>
      <c r="H529" s="493" t="s">
        <v>243</v>
      </c>
      <c r="I529" s="74">
        <v>150000000</v>
      </c>
      <c r="J529" s="75" t="s">
        <v>9</v>
      </c>
      <c r="K529" s="75" t="s">
        <v>35</v>
      </c>
      <c r="L529" s="102" t="str">
        <f>IF(AND('331-CT'!$E$7=TH!H529,OR(J529="331",K529="331")),"x","")</f>
        <v/>
      </c>
      <c r="M529" s="102" t="str">
        <f>IF(AND($B529&gt;='1111'!$N$10,$B529&lt;='1111'!$O$10,OR($J529=$M$7,$K529=$M$7)),"x","")</f>
        <v/>
      </c>
      <c r="N529" s="102" t="str">
        <f>IF(AND($J529=$M$7,$B529&lt;'1111'!$N$10),"x","")</f>
        <v/>
      </c>
      <c r="O529" s="102" t="str">
        <f>IF(AND($K529=$M$7,$B529&lt;'1111'!$N$10),"x","")</f>
        <v/>
      </c>
      <c r="P529" s="102" t="str">
        <f>IF(AND($B529&gt;='1121'!$N$9,$B529&lt;='1121'!$O$9,OR($J529=$P$7,$K529=$P$7)),"x","")</f>
        <v>x</v>
      </c>
      <c r="Q529" s="102" t="str">
        <f>IF(AND($J529=$P$7,$B529&lt;'1121'!$N$9),"x","")</f>
        <v/>
      </c>
      <c r="R529" s="102" t="str">
        <f>IF(AND($K529=$P$7,$B529&lt;'1121'!$N$9),"x","")</f>
        <v/>
      </c>
      <c r="S529" s="102" t="str">
        <f>IF(AND($B529&gt;='1331'!$I$9,$B529&lt;='1331'!$J$9,OR($J529=$S$7,$K529=$S$7)),"x","")</f>
        <v/>
      </c>
      <c r="T529" s="102" t="str">
        <f>IF(AND($J529=$S$7,$B529&lt;'1331'!$I$9),"x","")</f>
        <v/>
      </c>
      <c r="U529" s="102" t="str">
        <f>IF(AND($K529=$S$7,$B529&lt;'1331'!$I$9),"x","")</f>
        <v/>
      </c>
      <c r="V529" s="102" t="str">
        <f>IF(AND('3411-CT'!$E$9=TH!H529,OR(TH!J529=TH!$V$7,K529=TH!$V$7)),"x","")</f>
        <v/>
      </c>
      <c r="W529" s="102" t="str">
        <f>IF(OR(TH!J529=TH!$W$7,K529=TH!$W$7),"x","")</f>
        <v/>
      </c>
      <c r="X529" s="102" t="str">
        <f t="shared" si="29"/>
        <v>4</v>
      </c>
    </row>
    <row r="530" spans="1:24">
      <c r="A530" s="182" t="str">
        <f>IF(B530&lt;&gt;"",IF(AND(B530&gt;=_TM1,B530&lt;=_TM2,OR(TH!J530="1111",TH!K530="1111")),TH!D530,""),"")</f>
        <v/>
      </c>
      <c r="B530" s="72">
        <f t="shared" si="31"/>
        <v>10</v>
      </c>
      <c r="C530" s="73">
        <v>42291</v>
      </c>
      <c r="D530" s="73" t="s">
        <v>8</v>
      </c>
      <c r="E530" s="73">
        <v>42291</v>
      </c>
      <c r="F530" s="76" t="s">
        <v>22</v>
      </c>
      <c r="G530" s="192"/>
      <c r="H530" s="493"/>
      <c r="I530" s="74">
        <v>106738</v>
      </c>
      <c r="J530" s="75" t="s">
        <v>181</v>
      </c>
      <c r="K530" s="75" t="s">
        <v>35</v>
      </c>
      <c r="L530" s="102" t="str">
        <f>IF(AND('331-CT'!$E$7=TH!H530,OR(J530="331",K530="331")),"x","")</f>
        <v/>
      </c>
      <c r="M530" s="102" t="str">
        <f>IF(AND($B530&gt;='1111'!$N$10,$B530&lt;='1111'!$O$10,OR($J530=$M$7,$K530=$M$7)),"x","")</f>
        <v/>
      </c>
      <c r="N530" s="102" t="str">
        <f>IF(AND($J530=$M$7,$B530&lt;'1111'!$N$10),"x","")</f>
        <v/>
      </c>
      <c r="O530" s="102" t="str">
        <f>IF(AND($K530=$M$7,$B530&lt;'1111'!$N$10),"x","")</f>
        <v/>
      </c>
      <c r="P530" s="102" t="str">
        <f>IF(AND($B530&gt;='1121'!$N$9,$B530&lt;='1121'!$O$9,OR($J530=$P$7,$K530=$P$7)),"x","")</f>
        <v>x</v>
      </c>
      <c r="Q530" s="102" t="str">
        <f>IF(AND($J530=$P$7,$B530&lt;'1121'!$N$9),"x","")</f>
        <v/>
      </c>
      <c r="R530" s="102" t="str">
        <f>IF(AND($K530=$P$7,$B530&lt;'1121'!$N$9),"x","")</f>
        <v/>
      </c>
      <c r="S530" s="102" t="str">
        <f>IF(AND($B530&gt;='1331'!$I$9,$B530&lt;='1331'!$J$9,OR($J530=$S$7,$K530=$S$7)),"x","")</f>
        <v/>
      </c>
      <c r="T530" s="102" t="str">
        <f>IF(AND($J530=$S$7,$B530&lt;'1331'!$I$9),"x","")</f>
        <v/>
      </c>
      <c r="U530" s="102" t="str">
        <f>IF(AND($K530=$S$7,$B530&lt;'1331'!$I$9),"x","")</f>
        <v/>
      </c>
      <c r="V530" s="102" t="str">
        <f>IF(AND('3411-CT'!$E$9=TH!H530,OR(TH!J530=TH!$V$7,K530=TH!$V$7)),"x","")</f>
        <v/>
      </c>
      <c r="W530" s="102" t="str">
        <f>IF(OR(TH!J530=TH!$W$7,K530=TH!$W$7),"x","")</f>
        <v/>
      </c>
      <c r="X530" s="102" t="str">
        <f t="shared" ref="X530:X571" si="32">IF(AND(1&lt;=$B530,$B530&lt;=3),"1",IF(AND(4&lt;=$B530,$B530&lt;=6),"2",IF(AND(7&lt;=$B530,$B530&lt;=9),"3",IF(AND(10&lt;=$B530,$B530&lt;=12),"4",""))))</f>
        <v>4</v>
      </c>
    </row>
    <row r="531" spans="1:24">
      <c r="A531" s="182" t="str">
        <f>IF(B531&lt;&gt;"",IF(AND(B531&gt;=_TM1,B531&lt;=_TM2,OR(TH!J531="1111",TH!K531="1111")),TH!D531,""),"")</f>
        <v/>
      </c>
      <c r="B531" s="97">
        <f t="shared" si="31"/>
        <v>10</v>
      </c>
      <c r="C531" s="98">
        <v>42291</v>
      </c>
      <c r="D531" s="98" t="s">
        <v>8</v>
      </c>
      <c r="E531" s="98">
        <v>42291</v>
      </c>
      <c r="F531" s="99" t="s">
        <v>23</v>
      </c>
      <c r="G531" s="193"/>
      <c r="H531" s="499"/>
      <c r="I531" s="101">
        <v>10674</v>
      </c>
      <c r="J531" s="102" t="s">
        <v>10</v>
      </c>
      <c r="K531" s="102" t="s">
        <v>35</v>
      </c>
      <c r="L531" s="102" t="str">
        <f>IF(AND('331-CT'!$E$7=TH!H531,OR(J531="331",K531="331")),"x","")</f>
        <v/>
      </c>
      <c r="M531" s="102" t="str">
        <f>IF(AND($B531&gt;='1111'!$N$10,$B531&lt;='1111'!$O$10,OR($J531=$M$7,$K531=$M$7)),"x","")</f>
        <v/>
      </c>
      <c r="N531" s="102" t="str">
        <f>IF(AND($J531=$M$7,$B531&lt;'1111'!$N$10),"x","")</f>
        <v/>
      </c>
      <c r="O531" s="102" t="str">
        <f>IF(AND($K531=$M$7,$B531&lt;'1111'!$N$10),"x","")</f>
        <v/>
      </c>
      <c r="P531" s="102" t="str">
        <f>IF(AND($B531&gt;='1121'!$N$9,$B531&lt;='1121'!$O$9,OR($J531=$P$7,$K531=$P$7)),"x","")</f>
        <v>x</v>
      </c>
      <c r="Q531" s="102" t="str">
        <f>IF(AND($J531=$P$7,$B531&lt;'1121'!$N$9),"x","")</f>
        <v/>
      </c>
      <c r="R531" s="102" t="str">
        <f>IF(AND($K531=$P$7,$B531&lt;'1121'!$N$9),"x","")</f>
        <v/>
      </c>
      <c r="S531" s="102" t="str">
        <f>IF(AND($B531&gt;='1331'!$I$9,$B531&lt;='1331'!$J$9,OR($J531=$S$7,$K531=$S$7)),"x","")</f>
        <v>x</v>
      </c>
      <c r="T531" s="102" t="str">
        <f>IF(AND($J531=$S$7,$B531&lt;'1331'!$I$9),"x","")</f>
        <v/>
      </c>
      <c r="U531" s="102" t="str">
        <f>IF(AND($K531=$S$7,$B531&lt;'1331'!$I$9),"x","")</f>
        <v/>
      </c>
      <c r="V531" s="102" t="str">
        <f>IF(AND('3411-CT'!$E$9=TH!H531,OR(TH!J531=TH!$V$7,K531=TH!$V$7)),"x","")</f>
        <v/>
      </c>
      <c r="W531" s="102" t="str">
        <f>IF(OR(TH!J531=TH!$W$7,K531=TH!$W$7),"x","")</f>
        <v/>
      </c>
      <c r="X531" s="102" t="str">
        <f t="shared" si="32"/>
        <v>4</v>
      </c>
    </row>
    <row r="532" spans="1:24">
      <c r="A532" s="182" t="str">
        <f>IF(B532&lt;&gt;"",IF(AND(B532&gt;=_TM1,B532&lt;=_TM2,OR(TH!J532="1111",TH!K532="1111")),TH!D532,""),"")</f>
        <v>C26</v>
      </c>
      <c r="B532" s="72">
        <f t="shared" si="31"/>
        <v>10</v>
      </c>
      <c r="C532" s="73">
        <v>42291</v>
      </c>
      <c r="D532" s="73" t="s">
        <v>391</v>
      </c>
      <c r="E532" s="73">
        <f>C532</f>
        <v>42291</v>
      </c>
      <c r="F532" s="76" t="s">
        <v>687</v>
      </c>
      <c r="G532" s="192" t="s">
        <v>680</v>
      </c>
      <c r="H532" s="90" t="s">
        <v>695</v>
      </c>
      <c r="I532" s="74">
        <v>15000000</v>
      </c>
      <c r="J532" s="75" t="s">
        <v>560</v>
      </c>
      <c r="K532" s="75" t="s">
        <v>142</v>
      </c>
      <c r="L532" s="102" t="str">
        <f>IF(AND('331-CT'!$E$7=TH!H532,OR(J532="331",K532="331")),"x","")</f>
        <v/>
      </c>
      <c r="M532" s="102" t="str">
        <f>IF(AND($B532&gt;='1111'!$N$10,$B532&lt;='1111'!$O$10,OR($J532=$M$7,$K532=$M$7)),"x","")</f>
        <v>x</v>
      </c>
      <c r="N532" s="102" t="str">
        <f>IF(AND($J532=$M$7,$B532&lt;'1111'!$N$10),"x","")</f>
        <v/>
      </c>
      <c r="O532" s="102" t="str">
        <f>IF(AND($K532=$M$7,$B532&lt;'1111'!$N$10),"x","")</f>
        <v/>
      </c>
      <c r="P532" s="102" t="str">
        <f>IF(AND($B532&gt;='1121'!$N$9,$B532&lt;='1121'!$O$9,OR($J532=$P$7,$K532=$P$7)),"x","")</f>
        <v/>
      </c>
      <c r="Q532" s="102" t="str">
        <f>IF(AND($J532=$P$7,$B532&lt;'1121'!$N$9),"x","")</f>
        <v/>
      </c>
      <c r="R532" s="102" t="str">
        <f>IF(AND($K532=$P$7,$B532&lt;'1121'!$N$9),"x","")</f>
        <v/>
      </c>
      <c r="S532" s="102" t="str">
        <f>IF(AND($B532&gt;='1331'!$I$9,$B532&lt;='1331'!$J$9,OR($J532=$S$7,$K532=$S$7)),"x","")</f>
        <v/>
      </c>
      <c r="T532" s="102" t="str">
        <f>IF(AND($J532=$S$7,$B532&lt;'1331'!$I$9),"x","")</f>
        <v/>
      </c>
      <c r="U532" s="102" t="str">
        <f>IF(AND($K532=$S$7,$B532&lt;'1331'!$I$9),"x","")</f>
        <v/>
      </c>
      <c r="V532" s="102" t="str">
        <f>IF(AND('3411-CT'!$E$9=TH!H532,OR(TH!J532=TH!$V$7,K532=TH!$V$7)),"x","")</f>
        <v/>
      </c>
      <c r="W532" s="102" t="str">
        <f>IF(OR(TH!J532=TH!$W$7,K532=TH!$W$7),"x","")</f>
        <v/>
      </c>
      <c r="X532" s="102" t="str">
        <f t="shared" si="32"/>
        <v>4</v>
      </c>
    </row>
    <row r="533" spans="1:24">
      <c r="A533" s="182" t="str">
        <f>IF(B533&lt;&gt;"",IF(AND(B533&gt;=_TM1,B533&lt;=_TM2,OR(TH!J533="1111",TH!K533="1111")),TH!D533,""),"")</f>
        <v>C26</v>
      </c>
      <c r="B533" s="72">
        <f t="shared" si="31"/>
        <v>10</v>
      </c>
      <c r="C533" s="73">
        <v>42291</v>
      </c>
      <c r="D533" s="73" t="s">
        <v>391</v>
      </c>
      <c r="E533" s="73">
        <f>C533</f>
        <v>42291</v>
      </c>
      <c r="F533" s="76" t="s">
        <v>688</v>
      </c>
      <c r="G533" s="192" t="s">
        <v>680</v>
      </c>
      <c r="H533" s="90" t="s">
        <v>695</v>
      </c>
      <c r="I533" s="74">
        <v>1500000</v>
      </c>
      <c r="J533" s="75" t="s">
        <v>10</v>
      </c>
      <c r="K533" s="75" t="s">
        <v>142</v>
      </c>
      <c r="L533" s="102" t="str">
        <f>IF(AND('331-CT'!$E$7=TH!H533,OR(J533="331",K533="331")),"x","")</f>
        <v/>
      </c>
      <c r="M533" s="102" t="str">
        <f>IF(AND($B533&gt;='1111'!$N$10,$B533&lt;='1111'!$O$10,OR($J533=$M$7,$K533=$M$7)),"x","")</f>
        <v>x</v>
      </c>
      <c r="N533" s="102" t="str">
        <f>IF(AND($J533=$M$7,$B533&lt;'1111'!$N$10),"x","")</f>
        <v/>
      </c>
      <c r="O533" s="102" t="str">
        <f>IF(AND($K533=$M$7,$B533&lt;'1111'!$N$10),"x","")</f>
        <v/>
      </c>
      <c r="P533" s="102" t="str">
        <f>IF(AND($B533&gt;='1121'!$N$9,$B533&lt;='1121'!$O$9,OR($J533=$P$7,$K533=$P$7)),"x","")</f>
        <v/>
      </c>
      <c r="Q533" s="102" t="str">
        <f>IF(AND($J533=$P$7,$B533&lt;'1121'!$N$9),"x","")</f>
        <v/>
      </c>
      <c r="R533" s="102" t="str">
        <f>IF(AND($K533=$P$7,$B533&lt;'1121'!$N$9),"x","")</f>
        <v/>
      </c>
      <c r="S533" s="102" t="str">
        <f>IF(AND($B533&gt;='1331'!$I$9,$B533&lt;='1331'!$J$9,OR($J533=$S$7,$K533=$S$7)),"x","")</f>
        <v>x</v>
      </c>
      <c r="T533" s="102" t="str">
        <f>IF(AND($J533=$S$7,$B533&lt;'1331'!$I$9),"x","")</f>
        <v/>
      </c>
      <c r="U533" s="102" t="str">
        <f>IF(AND($K533=$S$7,$B533&lt;'1331'!$I$9),"x","")</f>
        <v/>
      </c>
      <c r="V533" s="102" t="str">
        <f>IF(AND('3411-CT'!$E$9=TH!H533,OR(TH!J533=TH!$V$7,K533=TH!$V$7)),"x","")</f>
        <v/>
      </c>
      <c r="W533" s="102" t="str">
        <f>IF(OR(TH!J533=TH!$W$7,K533=TH!$W$7),"x","")</f>
        <v/>
      </c>
      <c r="X533" s="102" t="str">
        <f t="shared" si="32"/>
        <v>4</v>
      </c>
    </row>
    <row r="534" spans="1:24">
      <c r="A534" s="182" t="str">
        <f>IF(B534&lt;&gt;"",IF(AND(B534&gt;=_TM1,B534&lt;=_TM2,OR(TH!J534="1111",TH!K534="1111")),TH!D534,""),"")</f>
        <v>T01</v>
      </c>
      <c r="B534" s="97">
        <f t="shared" si="31"/>
        <v>10</v>
      </c>
      <c r="C534" s="98">
        <v>42292</v>
      </c>
      <c r="D534" s="98" t="s">
        <v>11</v>
      </c>
      <c r="E534" s="98">
        <v>42292</v>
      </c>
      <c r="F534" s="99" t="s">
        <v>463</v>
      </c>
      <c r="G534" s="193"/>
      <c r="H534" s="499" t="s">
        <v>325</v>
      </c>
      <c r="I534" s="101">
        <v>1000000000</v>
      </c>
      <c r="J534" s="102" t="s">
        <v>142</v>
      </c>
      <c r="K534" s="102" t="s">
        <v>24</v>
      </c>
      <c r="L534" s="102" t="str">
        <f>IF(AND('331-CT'!$E$7=TH!H534,OR(J534="331",K534="331")),"x","")</f>
        <v/>
      </c>
      <c r="M534" s="102" t="str">
        <f>IF(AND($B534&gt;='1111'!$N$10,$B534&lt;='1111'!$O$10,OR($J534=$M$7,$K534=$M$7)),"x","")</f>
        <v>x</v>
      </c>
      <c r="N534" s="102" t="str">
        <f>IF(AND($J534=$M$7,$B534&lt;'1111'!$N$10),"x","")</f>
        <v/>
      </c>
      <c r="O534" s="102" t="str">
        <f>IF(AND($K534=$M$7,$B534&lt;'1111'!$N$10),"x","")</f>
        <v/>
      </c>
      <c r="P534" s="102" t="str">
        <f>IF(AND($B534&gt;='1121'!$N$9,$B534&lt;='1121'!$O$9,OR($J534=$P$7,$K534=$P$7)),"x","")</f>
        <v/>
      </c>
      <c r="Q534" s="102" t="str">
        <f>IF(AND($J534=$P$7,$B534&lt;'1121'!$N$9),"x","")</f>
        <v/>
      </c>
      <c r="R534" s="102" t="str">
        <f>IF(AND($K534=$P$7,$B534&lt;'1121'!$N$9),"x","")</f>
        <v/>
      </c>
      <c r="S534" s="102" t="str">
        <f>IF(AND($B534&gt;='1331'!$I$9,$B534&lt;='1331'!$J$9,OR($J534=$S$7,$K534=$S$7)),"x","")</f>
        <v/>
      </c>
      <c r="T534" s="102" t="str">
        <f>IF(AND($J534=$S$7,$B534&lt;'1331'!$I$9),"x","")</f>
        <v/>
      </c>
      <c r="U534" s="102" t="str">
        <f>IF(AND($K534=$S$7,$B534&lt;'1331'!$I$9),"x","")</f>
        <v/>
      </c>
      <c r="V534" s="102" t="str">
        <f>IF(AND('3411-CT'!$E$9=TH!H534,OR(TH!J534=TH!$V$7,K534=TH!$V$7)),"x","")</f>
        <v/>
      </c>
      <c r="W534" s="102" t="str">
        <f>IF(OR(TH!J534=TH!$W$7,K534=TH!$W$7),"x","")</f>
        <v/>
      </c>
      <c r="X534" s="102" t="str">
        <f t="shared" si="32"/>
        <v>4</v>
      </c>
    </row>
    <row r="535" spans="1:24">
      <c r="A535" s="182" t="str">
        <f>IF(B535&lt;&gt;"",IF(AND(B535&gt;=_TM1,B535&lt;=_TM2,OR(TH!J535="1111",TH!K535="1111")),TH!D535,""),"")</f>
        <v/>
      </c>
      <c r="B535" s="72">
        <f t="shared" si="31"/>
        <v>10</v>
      </c>
      <c r="C535" s="73">
        <v>42292</v>
      </c>
      <c r="D535" s="73" t="s">
        <v>8</v>
      </c>
      <c r="E535" s="73">
        <v>42292</v>
      </c>
      <c r="F535" s="76" t="s">
        <v>670</v>
      </c>
      <c r="G535" s="189"/>
      <c r="H535" s="90" t="s">
        <v>534</v>
      </c>
      <c r="I535" s="74">
        <v>16950519</v>
      </c>
      <c r="J535" s="75" t="s">
        <v>151</v>
      </c>
      <c r="K535" s="75" t="s">
        <v>35</v>
      </c>
      <c r="L535" s="102" t="str">
        <f>IF(AND('331-CT'!$E$7=TH!H535,OR(J535="331",K535="331")),"x","")</f>
        <v/>
      </c>
      <c r="M535" s="102" t="str">
        <f>IF(AND($B535&gt;='1111'!$N$10,$B535&lt;='1111'!$O$10,OR($J535=$M$7,$K535=$M$7)),"x","")</f>
        <v/>
      </c>
      <c r="N535" s="102" t="str">
        <f>IF(AND($J535=$M$7,$B535&lt;'1111'!$N$10),"x","")</f>
        <v/>
      </c>
      <c r="O535" s="102" t="str">
        <f>IF(AND($K535=$M$7,$B535&lt;'1111'!$N$10),"x","")</f>
        <v/>
      </c>
      <c r="P535" s="102" t="str">
        <f>IF(AND($B535&gt;='1121'!$N$9,$B535&lt;='1121'!$O$9,OR($J535=$P$7,$K535=$P$7)),"x","")</f>
        <v>x</v>
      </c>
      <c r="Q535" s="102" t="str">
        <f>IF(AND($J535=$P$7,$B535&lt;'1121'!$N$9),"x","")</f>
        <v/>
      </c>
      <c r="R535" s="102" t="str">
        <f>IF(AND($K535=$P$7,$B535&lt;'1121'!$N$9),"x","")</f>
        <v/>
      </c>
      <c r="S535" s="102" t="str">
        <f>IF(AND($B535&gt;='1331'!$I$9,$B535&lt;='1331'!$J$9,OR($J535=$S$7,$K535=$S$7)),"x","")</f>
        <v/>
      </c>
      <c r="T535" s="102" t="str">
        <f>IF(AND($J535=$S$7,$B535&lt;'1331'!$I$9),"x","")</f>
        <v/>
      </c>
      <c r="U535" s="102" t="str">
        <f>IF(AND($K535=$S$7,$B535&lt;'1331'!$I$9),"x","")</f>
        <v/>
      </c>
      <c r="V535" s="102" t="str">
        <f>IF(AND('3411-CT'!$E$9=TH!H535,OR(TH!J535=TH!$V$7,K535=TH!$V$7)),"x","")</f>
        <v/>
      </c>
      <c r="W535" s="102" t="str">
        <f>IF(OR(TH!J535=TH!$W$7,K535=TH!$W$7),"x","")</f>
        <v>x</v>
      </c>
      <c r="X535" s="102" t="str">
        <f t="shared" si="32"/>
        <v>4</v>
      </c>
    </row>
    <row r="536" spans="1:24">
      <c r="A536" s="182" t="str">
        <f>IF(B536&lt;&gt;"",IF(AND(B536&gt;=_TM1,B536&lt;=_TM2,OR(TH!J536="1111",TH!K536="1111")),TH!D536,""),"")</f>
        <v/>
      </c>
      <c r="B536" s="72">
        <f t="shared" si="31"/>
        <v>10</v>
      </c>
      <c r="C536" s="73">
        <v>42292</v>
      </c>
      <c r="D536" s="73" t="s">
        <v>8</v>
      </c>
      <c r="E536" s="73">
        <v>42292</v>
      </c>
      <c r="F536" s="76" t="s">
        <v>22</v>
      </c>
      <c r="G536" s="189"/>
      <c r="H536" s="90"/>
      <c r="I536" s="74">
        <v>45000</v>
      </c>
      <c r="J536" s="75" t="s">
        <v>181</v>
      </c>
      <c r="K536" s="75" t="s">
        <v>35</v>
      </c>
      <c r="L536" s="102" t="str">
        <f>IF(AND('331-CT'!$E$7=TH!H536,OR(J536="331",K536="331")),"x","")</f>
        <v/>
      </c>
      <c r="M536" s="102" t="str">
        <f>IF(AND($B536&gt;='1111'!$N$10,$B536&lt;='1111'!$O$10,OR($J536=$M$7,$K536=$M$7)),"x","")</f>
        <v/>
      </c>
      <c r="N536" s="102" t="str">
        <f>IF(AND($J536=$M$7,$B536&lt;'1111'!$N$10),"x","")</f>
        <v/>
      </c>
      <c r="O536" s="102" t="str">
        <f>IF(AND($K536=$M$7,$B536&lt;'1111'!$N$10),"x","")</f>
        <v/>
      </c>
      <c r="P536" s="102" t="str">
        <f>IF(AND($B536&gt;='1121'!$N$9,$B536&lt;='1121'!$O$9,OR($J536=$P$7,$K536=$P$7)),"x","")</f>
        <v>x</v>
      </c>
      <c r="Q536" s="102" t="str">
        <f>IF(AND($J536=$P$7,$B536&lt;'1121'!$N$9),"x","")</f>
        <v/>
      </c>
      <c r="R536" s="102" t="str">
        <f>IF(AND($K536=$P$7,$B536&lt;'1121'!$N$9),"x","")</f>
        <v/>
      </c>
      <c r="S536" s="102" t="str">
        <f>IF(AND($B536&gt;='1331'!$I$9,$B536&lt;='1331'!$J$9,OR($J536=$S$7,$K536=$S$7)),"x","")</f>
        <v/>
      </c>
      <c r="T536" s="102" t="str">
        <f>IF(AND($J536=$S$7,$B536&lt;'1331'!$I$9),"x","")</f>
        <v/>
      </c>
      <c r="U536" s="102" t="str">
        <f>IF(AND($K536=$S$7,$B536&lt;'1331'!$I$9),"x","")</f>
        <v/>
      </c>
      <c r="V536" s="102" t="str">
        <f>IF(AND('3411-CT'!$E$9=TH!H536,OR(TH!J536=TH!$V$7,K536=TH!$V$7)),"x","")</f>
        <v/>
      </c>
      <c r="W536" s="102" t="str">
        <f>IF(OR(TH!J536=TH!$W$7,K536=TH!$W$7),"x","")</f>
        <v/>
      </c>
      <c r="X536" s="102" t="str">
        <f t="shared" si="32"/>
        <v>4</v>
      </c>
    </row>
    <row r="537" spans="1:24">
      <c r="A537" s="182" t="str">
        <f>IF(B537&lt;&gt;"",IF(AND(B537&gt;=_TM1,B537&lt;=_TM2,OR(TH!J537="1111",TH!K537="1111")),TH!D537,""),"")</f>
        <v/>
      </c>
      <c r="B537" s="72">
        <f t="shared" si="31"/>
        <v>10</v>
      </c>
      <c r="C537" s="73">
        <v>42292</v>
      </c>
      <c r="D537" s="73" t="s">
        <v>8</v>
      </c>
      <c r="E537" s="73">
        <v>42292</v>
      </c>
      <c r="F537" s="76" t="s">
        <v>23</v>
      </c>
      <c r="G537" s="189"/>
      <c r="H537" s="90"/>
      <c r="I537" s="74">
        <v>4500</v>
      </c>
      <c r="J537" s="75" t="s">
        <v>10</v>
      </c>
      <c r="K537" s="75" t="s">
        <v>35</v>
      </c>
      <c r="L537" s="102" t="str">
        <f>IF(AND('331-CT'!$E$7=TH!H537,OR(J537="331",K537="331")),"x","")</f>
        <v/>
      </c>
      <c r="M537" s="102" t="str">
        <f>IF(AND($B537&gt;='1111'!$N$10,$B537&lt;='1111'!$O$10,OR($J537=$M$7,$K537=$M$7)),"x","")</f>
        <v/>
      </c>
      <c r="N537" s="102" t="str">
        <f>IF(AND($J537=$M$7,$B537&lt;'1111'!$N$10),"x","")</f>
        <v/>
      </c>
      <c r="O537" s="102" t="str">
        <f>IF(AND($K537=$M$7,$B537&lt;'1111'!$N$10),"x","")</f>
        <v/>
      </c>
      <c r="P537" s="102" t="str">
        <f>IF(AND($B537&gt;='1121'!$N$9,$B537&lt;='1121'!$O$9,OR($J537=$P$7,$K537=$P$7)),"x","")</f>
        <v>x</v>
      </c>
      <c r="Q537" s="102" t="str">
        <f>IF(AND($J537=$P$7,$B537&lt;'1121'!$N$9),"x","")</f>
        <v/>
      </c>
      <c r="R537" s="102" t="str">
        <f>IF(AND($K537=$P$7,$B537&lt;'1121'!$N$9),"x","")</f>
        <v/>
      </c>
      <c r="S537" s="102" t="str">
        <f>IF(AND($B537&gt;='1331'!$I$9,$B537&lt;='1331'!$J$9,OR($J537=$S$7,$K537=$S$7)),"x","")</f>
        <v>x</v>
      </c>
      <c r="T537" s="102" t="str">
        <f>IF(AND($J537=$S$7,$B537&lt;'1331'!$I$9),"x","")</f>
        <v/>
      </c>
      <c r="U537" s="102" t="str">
        <f>IF(AND($K537=$S$7,$B537&lt;'1331'!$I$9),"x","")</f>
        <v/>
      </c>
      <c r="V537" s="102" t="str">
        <f>IF(AND('3411-CT'!$E$9=TH!H537,OR(TH!J537=TH!$V$7,K537=TH!$V$7)),"x","")</f>
        <v/>
      </c>
      <c r="W537" s="102" t="str">
        <f>IF(OR(TH!J537=TH!$W$7,K537=TH!$W$7),"x","")</f>
        <v/>
      </c>
      <c r="X537" s="102" t="str">
        <f t="shared" si="32"/>
        <v>4</v>
      </c>
    </row>
    <row r="538" spans="1:24">
      <c r="A538" s="182" t="str">
        <f>IF(B538&lt;&gt;"",IF(AND(B538&gt;=_TM1,B538&lt;=_TM2,OR(TH!J538="1111",TH!K538="1111")),TH!D538,""),"")</f>
        <v/>
      </c>
      <c r="B538" s="72">
        <f t="shared" si="31"/>
        <v>10</v>
      </c>
      <c r="C538" s="73">
        <v>42293</v>
      </c>
      <c r="D538" s="73" t="s">
        <v>12</v>
      </c>
      <c r="E538" s="73">
        <v>42293</v>
      </c>
      <c r="F538" s="76" t="s">
        <v>671</v>
      </c>
      <c r="G538" s="189"/>
      <c r="H538" s="90" t="s">
        <v>534</v>
      </c>
      <c r="I538" s="74">
        <v>16950519</v>
      </c>
      <c r="J538" s="75" t="s">
        <v>35</v>
      </c>
      <c r="K538" s="75" t="s">
        <v>151</v>
      </c>
      <c r="L538" s="102" t="str">
        <f>IF(AND('331-CT'!$E$7=TH!H538,OR(J538="331",K538="331")),"x","")</f>
        <v/>
      </c>
      <c r="M538" s="102" t="str">
        <f>IF(AND($B538&gt;='1111'!$N$10,$B538&lt;='1111'!$O$10,OR($J538=$M$7,$K538=$M$7)),"x","")</f>
        <v/>
      </c>
      <c r="N538" s="102" t="str">
        <f>IF(AND($J538=$M$7,$B538&lt;'1111'!$N$10),"x","")</f>
        <v/>
      </c>
      <c r="O538" s="102" t="str">
        <f>IF(AND($K538=$M$7,$B538&lt;'1111'!$N$10),"x","")</f>
        <v/>
      </c>
      <c r="P538" s="102" t="str">
        <f>IF(AND($B538&gt;='1121'!$N$9,$B538&lt;='1121'!$O$9,OR($J538=$P$7,$K538=$P$7)),"x","")</f>
        <v>x</v>
      </c>
      <c r="Q538" s="102" t="str">
        <f>IF(AND($J538=$P$7,$B538&lt;'1121'!$N$9),"x","")</f>
        <v/>
      </c>
      <c r="R538" s="102" t="str">
        <f>IF(AND($K538=$P$7,$B538&lt;'1121'!$N$9),"x","")</f>
        <v/>
      </c>
      <c r="S538" s="102" t="str">
        <f>IF(AND($B538&gt;='1331'!$I$9,$B538&lt;='1331'!$J$9,OR($J538=$S$7,$K538=$S$7)),"x","")</f>
        <v/>
      </c>
      <c r="T538" s="102" t="str">
        <f>IF(AND($J538=$S$7,$B538&lt;'1331'!$I$9),"x","")</f>
        <v/>
      </c>
      <c r="U538" s="102" t="str">
        <f>IF(AND($K538=$S$7,$B538&lt;'1331'!$I$9),"x","")</f>
        <v/>
      </c>
      <c r="V538" s="102" t="str">
        <f>IF(AND('3411-CT'!$E$9=TH!H538,OR(TH!J538=TH!$V$7,K538=TH!$V$7)),"x","")</f>
        <v/>
      </c>
      <c r="W538" s="102" t="str">
        <f>IF(OR(TH!J538=TH!$W$7,K538=TH!$W$7),"x","")</f>
        <v>x</v>
      </c>
      <c r="X538" s="102" t="str">
        <f t="shared" si="32"/>
        <v>4</v>
      </c>
    </row>
    <row r="539" spans="1:24">
      <c r="A539" s="182" t="str">
        <f>IF(B539&lt;&gt;"",IF(AND(B539&gt;=_TM1,B539&lt;=_TM2,OR(TH!J539="1111",TH!K539="1111")),TH!D539,""),"")</f>
        <v/>
      </c>
      <c r="B539" s="72">
        <f t="shared" si="31"/>
        <v>10</v>
      </c>
      <c r="C539" s="73">
        <v>42293</v>
      </c>
      <c r="D539" s="73" t="s">
        <v>8</v>
      </c>
      <c r="E539" s="73">
        <v>42293</v>
      </c>
      <c r="F539" s="76" t="s">
        <v>670</v>
      </c>
      <c r="G539" s="189"/>
      <c r="H539" s="90" t="s">
        <v>534</v>
      </c>
      <c r="I539" s="74">
        <v>16950519</v>
      </c>
      <c r="J539" s="75" t="s">
        <v>9</v>
      </c>
      <c r="K539" s="75" t="s">
        <v>35</v>
      </c>
      <c r="L539" s="102" t="str">
        <f>IF(AND('331-CT'!$E$7=TH!H539,OR(J539="331",K539="331")),"x","")</f>
        <v/>
      </c>
      <c r="M539" s="102" t="str">
        <f>IF(AND($B539&gt;='1111'!$N$10,$B539&lt;='1111'!$O$10,OR($J539=$M$7,$K539=$M$7)),"x","")</f>
        <v/>
      </c>
      <c r="N539" s="102" t="str">
        <f>IF(AND($J539=$M$7,$B539&lt;'1111'!$N$10),"x","")</f>
        <v/>
      </c>
      <c r="O539" s="102" t="str">
        <f>IF(AND($K539=$M$7,$B539&lt;'1111'!$N$10),"x","")</f>
        <v/>
      </c>
      <c r="P539" s="102" t="str">
        <f>IF(AND($B539&gt;='1121'!$N$9,$B539&lt;='1121'!$O$9,OR($J539=$P$7,$K539=$P$7)),"x","")</f>
        <v>x</v>
      </c>
      <c r="Q539" s="102" t="str">
        <f>IF(AND($J539=$P$7,$B539&lt;'1121'!$N$9),"x","")</f>
        <v/>
      </c>
      <c r="R539" s="102" t="str">
        <f>IF(AND($K539=$P$7,$B539&lt;'1121'!$N$9),"x","")</f>
        <v/>
      </c>
      <c r="S539" s="102" t="str">
        <f>IF(AND($B539&gt;='1331'!$I$9,$B539&lt;='1331'!$J$9,OR($J539=$S$7,$K539=$S$7)),"x","")</f>
        <v/>
      </c>
      <c r="T539" s="102" t="str">
        <f>IF(AND($J539=$S$7,$B539&lt;'1331'!$I$9),"x","")</f>
        <v/>
      </c>
      <c r="U539" s="102" t="str">
        <f>IF(AND($K539=$S$7,$B539&lt;'1331'!$I$9),"x","")</f>
        <v/>
      </c>
      <c r="V539" s="102" t="str">
        <f>IF(AND('3411-CT'!$E$9=TH!H539,OR(TH!J539=TH!$V$7,K539=TH!$V$7)),"x","")</f>
        <v/>
      </c>
      <c r="W539" s="102" t="str">
        <f>IF(OR(TH!J539=TH!$W$7,K539=TH!$W$7),"x","")</f>
        <v/>
      </c>
      <c r="X539" s="102" t="str">
        <f t="shared" si="32"/>
        <v>4</v>
      </c>
    </row>
    <row r="540" spans="1:24">
      <c r="A540" s="182" t="str">
        <f>IF(B540&lt;&gt;"",IF(AND(B540&gt;=_TM1,B540&lt;=_TM2,OR(TH!J540="1111",TH!K540="1111")),TH!D540,""),"")</f>
        <v/>
      </c>
      <c r="B540" s="72">
        <f t="shared" si="31"/>
        <v>10</v>
      </c>
      <c r="C540" s="73">
        <v>42293</v>
      </c>
      <c r="D540" s="73" t="s">
        <v>8</v>
      </c>
      <c r="E540" s="73">
        <v>42293</v>
      </c>
      <c r="F540" s="76" t="s">
        <v>22</v>
      </c>
      <c r="G540" s="189"/>
      <c r="H540" s="90"/>
      <c r="I540" s="74">
        <v>25000</v>
      </c>
      <c r="J540" s="75" t="s">
        <v>181</v>
      </c>
      <c r="K540" s="75" t="s">
        <v>35</v>
      </c>
      <c r="L540" s="102" t="str">
        <f>IF(AND('331-CT'!$E$7=TH!H540,OR(J540="331",K540="331")),"x","")</f>
        <v/>
      </c>
      <c r="M540" s="102" t="str">
        <f>IF(AND($B540&gt;='1111'!$N$10,$B540&lt;='1111'!$O$10,OR($J540=$M$7,$K540=$M$7)),"x","")</f>
        <v/>
      </c>
      <c r="N540" s="102" t="str">
        <f>IF(AND($J540=$M$7,$B540&lt;'1111'!$N$10),"x","")</f>
        <v/>
      </c>
      <c r="O540" s="102" t="str">
        <f>IF(AND($K540=$M$7,$B540&lt;'1111'!$N$10),"x","")</f>
        <v/>
      </c>
      <c r="P540" s="102" t="str">
        <f>IF(AND($B540&gt;='1121'!$N$9,$B540&lt;='1121'!$O$9,OR($J540=$P$7,$K540=$P$7)),"x","")</f>
        <v>x</v>
      </c>
      <c r="Q540" s="102" t="str">
        <f>IF(AND($J540=$P$7,$B540&lt;'1121'!$N$9),"x","")</f>
        <v/>
      </c>
      <c r="R540" s="102" t="str">
        <f>IF(AND($K540=$P$7,$B540&lt;'1121'!$N$9),"x","")</f>
        <v/>
      </c>
      <c r="S540" s="102" t="str">
        <f>IF(AND($B540&gt;='1331'!$I$9,$B540&lt;='1331'!$J$9,OR($J540=$S$7,$K540=$S$7)),"x","")</f>
        <v/>
      </c>
      <c r="T540" s="102" t="str">
        <f>IF(AND($J540=$S$7,$B540&lt;'1331'!$I$9),"x","")</f>
        <v/>
      </c>
      <c r="U540" s="102" t="str">
        <f>IF(AND($K540=$S$7,$B540&lt;'1331'!$I$9),"x","")</f>
        <v/>
      </c>
      <c r="V540" s="102" t="str">
        <f>IF(AND('3411-CT'!$E$9=TH!H540,OR(TH!J540=TH!$V$7,K540=TH!$V$7)),"x","")</f>
        <v/>
      </c>
      <c r="W540" s="102" t="str">
        <f>IF(OR(TH!J540=TH!$W$7,K540=TH!$W$7),"x","")</f>
        <v/>
      </c>
      <c r="X540" s="102" t="str">
        <f t="shared" si="32"/>
        <v>4</v>
      </c>
    </row>
    <row r="541" spans="1:24">
      <c r="A541" s="182" t="str">
        <f>IF(B541&lt;&gt;"",IF(AND(B541&gt;=_TM1,B541&lt;=_TM2,OR(TH!J541="1111",TH!K541="1111")),TH!D541,""),"")</f>
        <v/>
      </c>
      <c r="B541" s="72">
        <f t="shared" si="31"/>
        <v>10</v>
      </c>
      <c r="C541" s="73">
        <v>42293</v>
      </c>
      <c r="D541" s="73" t="s">
        <v>8</v>
      </c>
      <c r="E541" s="73">
        <v>42293</v>
      </c>
      <c r="F541" s="76" t="s">
        <v>23</v>
      </c>
      <c r="G541" s="189"/>
      <c r="H541" s="90"/>
      <c r="I541" s="74">
        <v>2500</v>
      </c>
      <c r="J541" s="75" t="s">
        <v>10</v>
      </c>
      <c r="K541" s="75" t="s">
        <v>35</v>
      </c>
      <c r="L541" s="102" t="str">
        <f>IF(AND('331-CT'!$E$7=TH!H541,OR(J541="331",K541="331")),"x","")</f>
        <v/>
      </c>
      <c r="M541" s="102" t="str">
        <f>IF(AND($B541&gt;='1111'!$N$10,$B541&lt;='1111'!$O$10,OR($J541=$M$7,$K541=$M$7)),"x","")</f>
        <v/>
      </c>
      <c r="N541" s="102" t="str">
        <f>IF(AND($J541=$M$7,$B541&lt;'1111'!$N$10),"x","")</f>
        <v/>
      </c>
      <c r="O541" s="102" t="str">
        <f>IF(AND($K541=$M$7,$B541&lt;'1111'!$N$10),"x","")</f>
        <v/>
      </c>
      <c r="P541" s="102" t="str">
        <f>IF(AND($B541&gt;='1121'!$N$9,$B541&lt;='1121'!$O$9,OR($J541=$P$7,$K541=$P$7)),"x","")</f>
        <v>x</v>
      </c>
      <c r="Q541" s="102" t="str">
        <f>IF(AND($J541=$P$7,$B541&lt;'1121'!$N$9),"x","")</f>
        <v/>
      </c>
      <c r="R541" s="102" t="str">
        <f>IF(AND($K541=$P$7,$B541&lt;'1121'!$N$9),"x","")</f>
        <v/>
      </c>
      <c r="S541" s="102" t="str">
        <f>IF(AND($B541&gt;='1331'!$I$9,$B541&lt;='1331'!$J$9,OR($J541=$S$7,$K541=$S$7)),"x","")</f>
        <v>x</v>
      </c>
      <c r="T541" s="102" t="str">
        <f>IF(AND($J541=$S$7,$B541&lt;'1331'!$I$9),"x","")</f>
        <v/>
      </c>
      <c r="U541" s="102" t="str">
        <f>IF(AND($K541=$S$7,$B541&lt;'1331'!$I$9),"x","")</f>
        <v/>
      </c>
      <c r="V541" s="102" t="str">
        <f>IF(AND('3411-CT'!$E$9=TH!H541,OR(TH!J541=TH!$V$7,K541=TH!$V$7)),"x","")</f>
        <v/>
      </c>
      <c r="W541" s="102" t="str">
        <f>IF(OR(TH!J541=TH!$W$7,K541=TH!$W$7),"x","")</f>
        <v/>
      </c>
      <c r="X541" s="102" t="str">
        <f t="shared" si="32"/>
        <v>4</v>
      </c>
    </row>
    <row r="542" spans="1:24">
      <c r="A542" s="182" t="str">
        <f>IF(B542&lt;&gt;"",IF(AND(B542&gt;=_TM1,B542&lt;=_TM2,OR(TH!J542="1111",TH!K542="1111")),TH!D542,""),"")</f>
        <v/>
      </c>
      <c r="B542" s="72">
        <f t="shared" si="31"/>
        <v>10</v>
      </c>
      <c r="C542" s="73">
        <v>42297</v>
      </c>
      <c r="D542" s="73" t="s">
        <v>8</v>
      </c>
      <c r="E542" s="73">
        <v>42297</v>
      </c>
      <c r="F542" s="76" t="s">
        <v>78</v>
      </c>
      <c r="G542" s="189"/>
      <c r="H542" s="90" t="s">
        <v>250</v>
      </c>
      <c r="I542" s="74">
        <v>7919801</v>
      </c>
      <c r="J542" s="75" t="s">
        <v>179</v>
      </c>
      <c r="K542" s="75" t="s">
        <v>35</v>
      </c>
      <c r="L542" s="102" t="str">
        <f>IF(AND('331-CT'!$E$7=TH!H542,OR(J542="331",K542="331")),"x","")</f>
        <v/>
      </c>
      <c r="M542" s="102" t="str">
        <f>IF(AND($B542&gt;='1111'!$N$10,$B542&lt;='1111'!$O$10,OR($J542=$M$7,$K542=$M$7)),"x","")</f>
        <v/>
      </c>
      <c r="N542" s="102" t="str">
        <f>IF(AND($J542=$M$7,$B542&lt;'1111'!$N$10),"x","")</f>
        <v/>
      </c>
      <c r="O542" s="102" t="str">
        <f>IF(AND($K542=$M$7,$B542&lt;'1111'!$N$10),"x","")</f>
        <v/>
      </c>
      <c r="P542" s="102" t="str">
        <f>IF(AND($B542&gt;='1121'!$N$9,$B542&lt;='1121'!$O$9,OR($J542=$P$7,$K542=$P$7)),"x","")</f>
        <v>x</v>
      </c>
      <c r="Q542" s="102" t="str">
        <f>IF(AND($J542=$P$7,$B542&lt;'1121'!$N$9),"x","")</f>
        <v/>
      </c>
      <c r="R542" s="102" t="str">
        <f>IF(AND($K542=$P$7,$B542&lt;'1121'!$N$9),"x","")</f>
        <v/>
      </c>
      <c r="S542" s="102" t="str">
        <f>IF(AND($B542&gt;='1331'!$I$9,$B542&lt;='1331'!$J$9,OR($J542=$S$7,$K542=$S$7)),"x","")</f>
        <v/>
      </c>
      <c r="T542" s="102" t="str">
        <f>IF(AND($J542=$S$7,$B542&lt;'1331'!$I$9),"x","")</f>
        <v/>
      </c>
      <c r="U542" s="102" t="str">
        <f>IF(AND($K542=$S$7,$B542&lt;'1331'!$I$9),"x","")</f>
        <v/>
      </c>
      <c r="V542" s="102" t="str">
        <f>IF(AND('3411-CT'!$E$9=TH!H542,OR(TH!J542=TH!$V$7,K542=TH!$V$7)),"x","")</f>
        <v/>
      </c>
      <c r="W542" s="102" t="str">
        <f>IF(OR(TH!J542=TH!$W$7,K542=TH!$W$7),"x","")</f>
        <v/>
      </c>
      <c r="X542" s="102" t="str">
        <f t="shared" si="32"/>
        <v>4</v>
      </c>
    </row>
    <row r="543" spans="1:24">
      <c r="A543" s="182" t="str">
        <f>IF(B543&lt;&gt;"",IF(AND(B543&gt;=_TM1,B543&lt;=_TM2,OR(TH!J543="1111",TH!K543="1111")),TH!D543,""),"")</f>
        <v/>
      </c>
      <c r="B543" s="72">
        <f t="shared" si="31"/>
        <v>10</v>
      </c>
      <c r="C543" s="73">
        <v>42297</v>
      </c>
      <c r="D543" s="73" t="s">
        <v>8</v>
      </c>
      <c r="E543" s="73">
        <v>42297</v>
      </c>
      <c r="F543" s="76" t="s">
        <v>89</v>
      </c>
      <c r="G543" s="189"/>
      <c r="H543" s="90" t="s">
        <v>254</v>
      </c>
      <c r="I543" s="74">
        <v>7919801</v>
      </c>
      <c r="J543" s="75" t="s">
        <v>179</v>
      </c>
      <c r="K543" s="75" t="s">
        <v>35</v>
      </c>
      <c r="L543" s="102" t="str">
        <f>IF(AND('331-CT'!$E$7=TH!H543,OR(J543="331",K543="331")),"x","")</f>
        <v/>
      </c>
      <c r="M543" s="102" t="str">
        <f>IF(AND($B543&gt;='1111'!$N$10,$B543&lt;='1111'!$O$10,OR($J543=$M$7,$K543=$M$7)),"x","")</f>
        <v/>
      </c>
      <c r="N543" s="102" t="str">
        <f>IF(AND($J543=$M$7,$B543&lt;'1111'!$N$10),"x","")</f>
        <v/>
      </c>
      <c r="O543" s="102" t="str">
        <f>IF(AND($K543=$M$7,$B543&lt;'1111'!$N$10),"x","")</f>
        <v/>
      </c>
      <c r="P543" s="102" t="str">
        <f>IF(AND($B543&gt;='1121'!$N$9,$B543&lt;='1121'!$O$9,OR($J543=$P$7,$K543=$P$7)),"x","")</f>
        <v>x</v>
      </c>
      <c r="Q543" s="102" t="str">
        <f>IF(AND($J543=$P$7,$B543&lt;'1121'!$N$9),"x","")</f>
        <v/>
      </c>
      <c r="R543" s="102" t="str">
        <f>IF(AND($K543=$P$7,$B543&lt;'1121'!$N$9),"x","")</f>
        <v/>
      </c>
      <c r="S543" s="102" t="str">
        <f>IF(AND($B543&gt;='1331'!$I$9,$B543&lt;='1331'!$J$9,OR($J543=$S$7,$K543=$S$7)),"x","")</f>
        <v/>
      </c>
      <c r="T543" s="102" t="str">
        <f>IF(AND($J543=$S$7,$B543&lt;'1331'!$I$9),"x","")</f>
        <v/>
      </c>
      <c r="U543" s="102" t="str">
        <f>IF(AND($K543=$S$7,$B543&lt;'1331'!$I$9),"x","")</f>
        <v/>
      </c>
      <c r="V543" s="102" t="str">
        <f>IF(AND('3411-CT'!$E$9=TH!H543,OR(TH!J543=TH!$V$7,K543=TH!$V$7)),"x","")</f>
        <v/>
      </c>
      <c r="W543" s="102" t="str">
        <f>IF(OR(TH!J543=TH!$W$7,K543=TH!$W$7),"x","")</f>
        <v/>
      </c>
      <c r="X543" s="102" t="str">
        <f t="shared" si="32"/>
        <v>4</v>
      </c>
    </row>
    <row r="544" spans="1:24">
      <c r="A544" s="182" t="str">
        <f>IF(B544&lt;&gt;"",IF(AND(B544&gt;=_TM1,B544&lt;=_TM2,OR(TH!J544="1111",TH!K544="1111")),TH!D544,""),"")</f>
        <v/>
      </c>
      <c r="B544" s="72">
        <f t="shared" si="31"/>
        <v>10</v>
      </c>
      <c r="C544" s="73">
        <v>42297</v>
      </c>
      <c r="D544" s="73" t="s">
        <v>8</v>
      </c>
      <c r="E544" s="73">
        <v>42297</v>
      </c>
      <c r="F544" s="76" t="s">
        <v>240</v>
      </c>
      <c r="G544" s="189"/>
      <c r="H544" s="90" t="s">
        <v>257</v>
      </c>
      <c r="I544" s="74">
        <v>11087720</v>
      </c>
      <c r="J544" s="75" t="s">
        <v>179</v>
      </c>
      <c r="K544" s="75" t="s">
        <v>35</v>
      </c>
      <c r="L544" s="102" t="str">
        <f>IF(AND('331-CT'!$E$7=TH!H544,OR(J544="331",K544="331")),"x","")</f>
        <v/>
      </c>
      <c r="M544" s="102" t="str">
        <f>IF(AND($B544&gt;='1111'!$N$10,$B544&lt;='1111'!$O$10,OR($J544=$M$7,$K544=$M$7)),"x","")</f>
        <v/>
      </c>
      <c r="N544" s="102" t="str">
        <f>IF(AND($J544=$M$7,$B544&lt;'1111'!$N$10),"x","")</f>
        <v/>
      </c>
      <c r="O544" s="102" t="str">
        <f>IF(AND($K544=$M$7,$B544&lt;'1111'!$N$10),"x","")</f>
        <v/>
      </c>
      <c r="P544" s="102" t="str">
        <f>IF(AND($B544&gt;='1121'!$N$9,$B544&lt;='1121'!$O$9,OR($J544=$P$7,$K544=$P$7)),"x","")</f>
        <v>x</v>
      </c>
      <c r="Q544" s="102" t="str">
        <f>IF(AND($J544=$P$7,$B544&lt;'1121'!$N$9),"x","")</f>
        <v/>
      </c>
      <c r="R544" s="102" t="str">
        <f>IF(AND($K544=$P$7,$B544&lt;'1121'!$N$9),"x","")</f>
        <v/>
      </c>
      <c r="S544" s="102" t="str">
        <f>IF(AND($B544&gt;='1331'!$I$9,$B544&lt;='1331'!$J$9,OR($J544=$S$7,$K544=$S$7)),"x","")</f>
        <v/>
      </c>
      <c r="T544" s="102" t="str">
        <f>IF(AND($J544=$S$7,$B544&lt;'1331'!$I$9),"x","")</f>
        <v/>
      </c>
      <c r="U544" s="102" t="str">
        <f>IF(AND($K544=$S$7,$B544&lt;'1331'!$I$9),"x","")</f>
        <v/>
      </c>
      <c r="V544" s="102" t="str">
        <f>IF(AND('3411-CT'!$E$9=TH!H544,OR(TH!J544=TH!$V$7,K544=TH!$V$7)),"x","")</f>
        <v/>
      </c>
      <c r="W544" s="102" t="str">
        <f>IF(OR(TH!J544=TH!$W$7,K544=TH!$W$7),"x","")</f>
        <v/>
      </c>
      <c r="X544" s="102" t="str">
        <f t="shared" si="32"/>
        <v>4</v>
      </c>
    </row>
    <row r="545" spans="1:24">
      <c r="A545" s="182" t="str">
        <f>IF(B545&lt;&gt;"",IF(AND(B545&gt;=_TM1,B545&lt;=_TM2,OR(TH!J545="1111",TH!K545="1111")),TH!D545,""),"")</f>
        <v>C27</v>
      </c>
      <c r="B545" s="72">
        <f t="shared" si="31"/>
        <v>10</v>
      </c>
      <c r="C545" s="73">
        <v>42297</v>
      </c>
      <c r="D545" s="73" t="s">
        <v>392</v>
      </c>
      <c r="E545" s="73">
        <f>C545</f>
        <v>42297</v>
      </c>
      <c r="F545" s="76" t="s">
        <v>687</v>
      </c>
      <c r="G545" s="192" t="s">
        <v>681</v>
      </c>
      <c r="H545" s="90" t="s">
        <v>695</v>
      </c>
      <c r="I545" s="74">
        <v>15000000</v>
      </c>
      <c r="J545" s="75" t="s">
        <v>560</v>
      </c>
      <c r="K545" s="75" t="s">
        <v>142</v>
      </c>
      <c r="L545" s="102" t="str">
        <f>IF(AND('331-CT'!$E$7=TH!H545,OR(J545="331",K545="331")),"x","")</f>
        <v/>
      </c>
      <c r="M545" s="102" t="str">
        <f>IF(AND($B545&gt;='1111'!$N$10,$B545&lt;='1111'!$O$10,OR($J545=$M$7,$K545=$M$7)),"x","")</f>
        <v>x</v>
      </c>
      <c r="N545" s="102" t="str">
        <f>IF(AND($J545=$M$7,$B545&lt;'1111'!$N$10),"x","")</f>
        <v/>
      </c>
      <c r="O545" s="102" t="str">
        <f>IF(AND($K545=$M$7,$B545&lt;'1111'!$N$10),"x","")</f>
        <v/>
      </c>
      <c r="P545" s="102" t="str">
        <f>IF(AND($B545&gt;='1121'!$N$9,$B545&lt;='1121'!$O$9,OR($J545=$P$7,$K545=$P$7)),"x","")</f>
        <v/>
      </c>
      <c r="Q545" s="102" t="str">
        <f>IF(AND($J545=$P$7,$B545&lt;'1121'!$N$9),"x","")</f>
        <v/>
      </c>
      <c r="R545" s="102" t="str">
        <f>IF(AND($K545=$P$7,$B545&lt;'1121'!$N$9),"x","")</f>
        <v/>
      </c>
      <c r="S545" s="102" t="str">
        <f>IF(AND($B545&gt;='1331'!$I$9,$B545&lt;='1331'!$J$9,OR($J545=$S$7,$K545=$S$7)),"x","")</f>
        <v/>
      </c>
      <c r="T545" s="102" t="str">
        <f>IF(AND($J545=$S$7,$B545&lt;'1331'!$I$9),"x","")</f>
        <v/>
      </c>
      <c r="U545" s="102" t="str">
        <f>IF(AND($K545=$S$7,$B545&lt;'1331'!$I$9),"x","")</f>
        <v/>
      </c>
      <c r="V545" s="102" t="str">
        <f>IF(AND('3411-CT'!$E$9=TH!H545,OR(TH!J545=TH!$V$7,K545=TH!$V$7)),"x","")</f>
        <v/>
      </c>
      <c r="W545" s="102" t="str">
        <f>IF(OR(TH!J545=TH!$W$7,K545=TH!$W$7),"x","")</f>
        <v/>
      </c>
      <c r="X545" s="102" t="str">
        <f t="shared" si="32"/>
        <v>4</v>
      </c>
    </row>
    <row r="546" spans="1:24">
      <c r="A546" s="182" t="str">
        <f>IF(B546&lt;&gt;"",IF(AND(B546&gt;=_TM1,B546&lt;=_TM2,OR(TH!J546="1111",TH!K546="1111")),TH!D546,""),"")</f>
        <v>C27</v>
      </c>
      <c r="B546" s="72">
        <f t="shared" si="31"/>
        <v>10</v>
      </c>
      <c r="C546" s="73">
        <v>42297</v>
      </c>
      <c r="D546" s="73" t="s">
        <v>392</v>
      </c>
      <c r="E546" s="73">
        <f>C546</f>
        <v>42297</v>
      </c>
      <c r="F546" s="76" t="s">
        <v>688</v>
      </c>
      <c r="G546" s="192" t="s">
        <v>681</v>
      </c>
      <c r="H546" s="90" t="s">
        <v>695</v>
      </c>
      <c r="I546" s="74">
        <v>1500000</v>
      </c>
      <c r="J546" s="75" t="s">
        <v>10</v>
      </c>
      <c r="K546" s="75" t="s">
        <v>142</v>
      </c>
      <c r="L546" s="102" t="str">
        <f>IF(AND('331-CT'!$E$7=TH!H546,OR(J546="331",K546="331")),"x","")</f>
        <v/>
      </c>
      <c r="M546" s="102" t="str">
        <f>IF(AND($B546&gt;='1111'!$N$10,$B546&lt;='1111'!$O$10,OR($J546=$M$7,$K546=$M$7)),"x","")</f>
        <v>x</v>
      </c>
      <c r="N546" s="102" t="str">
        <f>IF(AND($J546=$M$7,$B546&lt;'1111'!$N$10),"x","")</f>
        <v/>
      </c>
      <c r="O546" s="102" t="str">
        <f>IF(AND($K546=$M$7,$B546&lt;'1111'!$N$10),"x","")</f>
        <v/>
      </c>
      <c r="P546" s="102" t="str">
        <f>IF(AND($B546&gt;='1121'!$N$9,$B546&lt;='1121'!$O$9,OR($J546=$P$7,$K546=$P$7)),"x","")</f>
        <v/>
      </c>
      <c r="Q546" s="102" t="str">
        <f>IF(AND($J546=$P$7,$B546&lt;'1121'!$N$9),"x","")</f>
        <v/>
      </c>
      <c r="R546" s="102" t="str">
        <f>IF(AND($K546=$P$7,$B546&lt;'1121'!$N$9),"x","")</f>
        <v/>
      </c>
      <c r="S546" s="102" t="str">
        <f>IF(AND($B546&gt;='1331'!$I$9,$B546&lt;='1331'!$J$9,OR($J546=$S$7,$K546=$S$7)),"x","")</f>
        <v>x</v>
      </c>
      <c r="T546" s="102" t="str">
        <f>IF(AND($J546=$S$7,$B546&lt;'1331'!$I$9),"x","")</f>
        <v/>
      </c>
      <c r="U546" s="102" t="str">
        <f>IF(AND($K546=$S$7,$B546&lt;'1331'!$I$9),"x","")</f>
        <v/>
      </c>
      <c r="V546" s="102" t="str">
        <f>IF(AND('3411-CT'!$E$9=TH!H546,OR(TH!J546=TH!$V$7,K546=TH!$V$7)),"x","")</f>
        <v/>
      </c>
      <c r="W546" s="102" t="str">
        <f>IF(OR(TH!J546=TH!$W$7,K546=TH!$W$7),"x","")</f>
        <v/>
      </c>
      <c r="X546" s="102" t="str">
        <f t="shared" si="32"/>
        <v>4</v>
      </c>
    </row>
    <row r="547" spans="1:24">
      <c r="A547" s="182" t="str">
        <f>IF(B547&lt;&gt;"",IF(AND(B547&gt;=_TM1,B547&lt;=_TM2,OR(TH!J547="1111",TH!K547="1111")),TH!D547,""),"")</f>
        <v>C28</v>
      </c>
      <c r="B547" s="72">
        <f t="shared" si="31"/>
        <v>10</v>
      </c>
      <c r="C547" s="73">
        <v>42298</v>
      </c>
      <c r="D547" s="73" t="s">
        <v>393</v>
      </c>
      <c r="E547" s="73">
        <f>C547</f>
        <v>42298</v>
      </c>
      <c r="F547" s="76" t="s">
        <v>689</v>
      </c>
      <c r="G547" s="192" t="s">
        <v>682</v>
      </c>
      <c r="H547" s="90" t="s">
        <v>695</v>
      </c>
      <c r="I547" s="74">
        <v>13390000</v>
      </c>
      <c r="J547" s="75" t="s">
        <v>181</v>
      </c>
      <c r="K547" s="75" t="s">
        <v>142</v>
      </c>
      <c r="L547" s="102" t="str">
        <f>IF(AND('331-CT'!$E$7=TH!H547,OR(J547="331",K547="331")),"x","")</f>
        <v/>
      </c>
      <c r="M547" s="102" t="str">
        <f>IF(AND($B547&gt;='1111'!$N$10,$B547&lt;='1111'!$O$10,OR($J547=$M$7,$K547=$M$7)),"x","")</f>
        <v>x</v>
      </c>
      <c r="N547" s="102" t="str">
        <f>IF(AND($J547=$M$7,$B547&lt;'1111'!$N$10),"x","")</f>
        <v/>
      </c>
      <c r="O547" s="102" t="str">
        <f>IF(AND($K547=$M$7,$B547&lt;'1111'!$N$10),"x","")</f>
        <v/>
      </c>
      <c r="P547" s="102" t="str">
        <f>IF(AND($B547&gt;='1121'!$N$9,$B547&lt;='1121'!$O$9,OR($J547=$P$7,$K547=$P$7)),"x","")</f>
        <v/>
      </c>
      <c r="Q547" s="102" t="str">
        <f>IF(AND($J547=$P$7,$B547&lt;'1121'!$N$9),"x","")</f>
        <v/>
      </c>
      <c r="R547" s="102" t="str">
        <f>IF(AND($K547=$P$7,$B547&lt;'1121'!$N$9),"x","")</f>
        <v/>
      </c>
      <c r="S547" s="102" t="str">
        <f>IF(AND($B547&gt;='1331'!$I$9,$B547&lt;='1331'!$J$9,OR($J547=$S$7,$K547=$S$7)),"x","")</f>
        <v/>
      </c>
      <c r="T547" s="102" t="str">
        <f>IF(AND($J547=$S$7,$B547&lt;'1331'!$I$9),"x","")</f>
        <v/>
      </c>
      <c r="U547" s="102" t="str">
        <f>IF(AND($K547=$S$7,$B547&lt;'1331'!$I$9),"x","")</f>
        <v/>
      </c>
      <c r="V547" s="102" t="str">
        <f>IF(AND('3411-CT'!$E$9=TH!H547,OR(TH!J547=TH!$V$7,K547=TH!$V$7)),"x","")</f>
        <v/>
      </c>
      <c r="W547" s="102" t="str">
        <f>IF(OR(TH!J547=TH!$W$7,K547=TH!$W$7),"x","")</f>
        <v/>
      </c>
      <c r="X547" s="102" t="str">
        <f t="shared" si="32"/>
        <v>4</v>
      </c>
    </row>
    <row r="548" spans="1:24">
      <c r="A548" s="182" t="str">
        <f>IF(B548&lt;&gt;"",IF(AND(B548&gt;=_TM1,B548&lt;=_TM2,OR(TH!J548="1111",TH!K548="1111")),TH!D548,""),"")</f>
        <v>C28</v>
      </c>
      <c r="B548" s="72">
        <f t="shared" si="31"/>
        <v>10</v>
      </c>
      <c r="C548" s="73">
        <v>42298</v>
      </c>
      <c r="D548" s="73" t="s">
        <v>393</v>
      </c>
      <c r="E548" s="73">
        <f>C548</f>
        <v>42298</v>
      </c>
      <c r="F548" s="76" t="s">
        <v>690</v>
      </c>
      <c r="G548" s="192" t="s">
        <v>682</v>
      </c>
      <c r="H548" s="90" t="s">
        <v>695</v>
      </c>
      <c r="I548" s="74">
        <v>1339000</v>
      </c>
      <c r="J548" s="75" t="s">
        <v>10</v>
      </c>
      <c r="K548" s="75" t="s">
        <v>142</v>
      </c>
      <c r="L548" s="102" t="str">
        <f>IF(AND('331-CT'!$E$7=TH!H548,OR(J548="331",K548="331")),"x","")</f>
        <v/>
      </c>
      <c r="M548" s="102" t="str">
        <f>IF(AND($B548&gt;='1111'!$N$10,$B548&lt;='1111'!$O$10,OR($J548=$M$7,$K548=$M$7)),"x","")</f>
        <v>x</v>
      </c>
      <c r="N548" s="102" t="str">
        <f>IF(AND($J548=$M$7,$B548&lt;'1111'!$N$10),"x","")</f>
        <v/>
      </c>
      <c r="O548" s="102" t="str">
        <f>IF(AND($K548=$M$7,$B548&lt;'1111'!$N$10),"x","")</f>
        <v/>
      </c>
      <c r="P548" s="102" t="str">
        <f>IF(AND($B548&gt;='1121'!$N$9,$B548&lt;='1121'!$O$9,OR($J548=$P$7,$K548=$P$7)),"x","")</f>
        <v/>
      </c>
      <c r="Q548" s="102" t="str">
        <f>IF(AND($J548=$P$7,$B548&lt;'1121'!$N$9),"x","")</f>
        <v/>
      </c>
      <c r="R548" s="102" t="str">
        <f>IF(AND($K548=$P$7,$B548&lt;'1121'!$N$9),"x","")</f>
        <v/>
      </c>
      <c r="S548" s="102" t="str">
        <f>IF(AND($B548&gt;='1331'!$I$9,$B548&lt;='1331'!$J$9,OR($J548=$S$7,$K548=$S$7)),"x","")</f>
        <v>x</v>
      </c>
      <c r="T548" s="102" t="str">
        <f>IF(AND($J548=$S$7,$B548&lt;'1331'!$I$9),"x","")</f>
        <v/>
      </c>
      <c r="U548" s="102" t="str">
        <f>IF(AND($K548=$S$7,$B548&lt;'1331'!$I$9),"x","")</f>
        <v/>
      </c>
      <c r="V548" s="102" t="str">
        <f>IF(AND('3411-CT'!$E$9=TH!H548,OR(TH!J548=TH!$V$7,K548=TH!$V$7)),"x","")</f>
        <v/>
      </c>
      <c r="W548" s="102" t="str">
        <f>IF(OR(TH!J548=TH!$W$7,K548=TH!$W$7),"x","")</f>
        <v/>
      </c>
      <c r="X548" s="102" t="str">
        <f t="shared" si="32"/>
        <v>4</v>
      </c>
    </row>
    <row r="549" spans="1:24">
      <c r="A549" s="182" t="str">
        <f>IF(B549&lt;&gt;"",IF(AND(B549&gt;=_TM1,B549&lt;=_TM2,OR(TH!J549="1111",TH!K549="1111")),TH!D549,""),"")</f>
        <v>C29</v>
      </c>
      <c r="B549" s="72">
        <f t="shared" ref="B549:B550" si="33">IF(C549&lt;&gt;"",MONTH(C549),"")</f>
        <v>10</v>
      </c>
      <c r="C549" s="73">
        <v>42298</v>
      </c>
      <c r="D549" s="73" t="s">
        <v>394</v>
      </c>
      <c r="E549" s="73">
        <f t="shared" ref="E549:E550" si="34">C549</f>
        <v>42298</v>
      </c>
      <c r="F549" s="76" t="s">
        <v>698</v>
      </c>
      <c r="G549" s="192" t="s">
        <v>700</v>
      </c>
      <c r="H549" s="499" t="s">
        <v>128</v>
      </c>
      <c r="I549" s="74">
        <v>4773000</v>
      </c>
      <c r="J549" s="75" t="s">
        <v>181</v>
      </c>
      <c r="K549" s="75" t="s">
        <v>142</v>
      </c>
      <c r="L549" s="102" t="str">
        <f>IF(AND('331-CT'!$E$7=TH!H549,OR(J549="331",K549="331")),"x","")</f>
        <v/>
      </c>
      <c r="M549" s="102" t="str">
        <f>IF(AND($B549&gt;='1111'!$N$10,$B549&lt;='1111'!$O$10,OR($J549=$M$7,$K549=$M$7)),"x","")</f>
        <v>x</v>
      </c>
      <c r="N549" s="102" t="str">
        <f>IF(AND($J549=$M$7,$B549&lt;'1111'!$N$10),"x","")</f>
        <v/>
      </c>
      <c r="O549" s="102" t="str">
        <f>IF(AND($K549=$M$7,$B549&lt;'1111'!$N$10),"x","")</f>
        <v/>
      </c>
      <c r="P549" s="102" t="str">
        <f>IF(AND($B549&gt;='1121'!$N$9,$B549&lt;='1121'!$O$9,OR($J549=$P$7,$K549=$P$7)),"x","")</f>
        <v/>
      </c>
      <c r="Q549" s="102" t="str">
        <f>IF(AND($J549=$P$7,$B549&lt;'1121'!$N$9),"x","")</f>
        <v/>
      </c>
      <c r="R549" s="102" t="str">
        <f>IF(AND($K549=$P$7,$B549&lt;'1121'!$N$9),"x","")</f>
        <v/>
      </c>
      <c r="S549" s="102" t="str">
        <f>IF(AND($B549&gt;='1331'!$I$9,$B549&lt;='1331'!$J$9,OR($J549=$S$7,$K549=$S$7)),"x","")</f>
        <v/>
      </c>
      <c r="T549" s="102" t="str">
        <f>IF(AND($J549=$S$7,$B549&lt;'1331'!$I$9),"x","")</f>
        <v/>
      </c>
      <c r="U549" s="102" t="str">
        <f>IF(AND($K549=$S$7,$B549&lt;'1331'!$I$9),"x","")</f>
        <v/>
      </c>
      <c r="V549" s="102" t="str">
        <f>IF(AND('3411-CT'!$E$9=TH!H549,OR(TH!J549=TH!$V$7,K549=TH!$V$7)),"x","")</f>
        <v/>
      </c>
      <c r="W549" s="102" t="str">
        <f>IF(OR(TH!J549=TH!$W$7,K549=TH!$W$7),"x","")</f>
        <v/>
      </c>
      <c r="X549" s="102" t="str">
        <f t="shared" si="32"/>
        <v>4</v>
      </c>
    </row>
    <row r="550" spans="1:24">
      <c r="A550" s="182" t="str">
        <f>IF(B550&lt;&gt;"",IF(AND(B550&gt;=_TM1,B550&lt;=_TM2,OR(TH!J550="1111",TH!K550="1111")),TH!D550,""),"")</f>
        <v>C29</v>
      </c>
      <c r="B550" s="72">
        <f t="shared" si="33"/>
        <v>10</v>
      </c>
      <c r="C550" s="73">
        <v>42298</v>
      </c>
      <c r="D550" s="73" t="s">
        <v>394</v>
      </c>
      <c r="E550" s="73">
        <f t="shared" si="34"/>
        <v>42298</v>
      </c>
      <c r="F550" s="76" t="s">
        <v>699</v>
      </c>
      <c r="G550" s="192" t="s">
        <v>700</v>
      </c>
      <c r="H550" s="499" t="s">
        <v>128</v>
      </c>
      <c r="I550" s="74">
        <v>238650</v>
      </c>
      <c r="J550" s="75" t="s">
        <v>10</v>
      </c>
      <c r="K550" s="75" t="s">
        <v>142</v>
      </c>
      <c r="L550" s="102" t="str">
        <f>IF(AND('331-CT'!$E$7=TH!H550,OR(J550="331",K550="331")),"x","")</f>
        <v/>
      </c>
      <c r="M550" s="102" t="str">
        <f>IF(AND($B550&gt;='1111'!$N$10,$B550&lt;='1111'!$O$10,OR($J550=$M$7,$K550=$M$7)),"x","")</f>
        <v>x</v>
      </c>
      <c r="N550" s="102" t="str">
        <f>IF(AND($J550=$M$7,$B550&lt;'1111'!$N$10),"x","")</f>
        <v/>
      </c>
      <c r="O550" s="102" t="str">
        <f>IF(AND($K550=$M$7,$B550&lt;'1111'!$N$10),"x","")</f>
        <v/>
      </c>
      <c r="P550" s="102" t="str">
        <f>IF(AND($B550&gt;='1121'!$N$9,$B550&lt;='1121'!$O$9,OR($J550=$P$7,$K550=$P$7)),"x","")</f>
        <v/>
      </c>
      <c r="Q550" s="102" t="str">
        <f>IF(AND($J550=$P$7,$B550&lt;'1121'!$N$9),"x","")</f>
        <v/>
      </c>
      <c r="R550" s="102" t="str">
        <f>IF(AND($K550=$P$7,$B550&lt;'1121'!$N$9),"x","")</f>
        <v/>
      </c>
      <c r="S550" s="102" t="str">
        <f>IF(AND($B550&gt;='1331'!$I$9,$B550&lt;='1331'!$J$9,OR($J550=$S$7,$K550=$S$7)),"x","")</f>
        <v>x</v>
      </c>
      <c r="T550" s="102" t="str">
        <f>IF(AND($J550=$S$7,$B550&lt;'1331'!$I$9),"x","")</f>
        <v/>
      </c>
      <c r="U550" s="102" t="str">
        <f>IF(AND($K550=$S$7,$B550&lt;'1331'!$I$9),"x","")</f>
        <v/>
      </c>
      <c r="V550" s="102" t="str">
        <f>IF(AND('3411-CT'!$E$9=TH!H550,OR(TH!J550=TH!$V$7,K550=TH!$V$7)),"x","")</f>
        <v/>
      </c>
      <c r="W550" s="102" t="str">
        <f>IF(OR(TH!J550=TH!$W$7,K550=TH!$W$7),"x","")</f>
        <v/>
      </c>
      <c r="X550" s="102" t="str">
        <f t="shared" si="32"/>
        <v>4</v>
      </c>
    </row>
    <row r="551" spans="1:24">
      <c r="A551" s="182" t="str">
        <f>IF(B551&lt;&gt;"",IF(AND(B551&gt;=_TM1,B551&lt;=_TM2,OR(TH!J551="1111",TH!K551="1111")),TH!D551,""),"")</f>
        <v>C30</v>
      </c>
      <c r="B551" s="72">
        <f t="shared" si="31"/>
        <v>10</v>
      </c>
      <c r="C551" s="73">
        <v>42299</v>
      </c>
      <c r="D551" s="73" t="s">
        <v>395</v>
      </c>
      <c r="E551" s="73">
        <v>42299</v>
      </c>
      <c r="F551" s="76" t="s">
        <v>461</v>
      </c>
      <c r="G551" s="189"/>
      <c r="H551" s="90" t="s">
        <v>209</v>
      </c>
      <c r="I551" s="74">
        <v>140000000</v>
      </c>
      <c r="J551" s="75" t="s">
        <v>35</v>
      </c>
      <c r="K551" s="75" t="s">
        <v>142</v>
      </c>
      <c r="L551" s="102" t="str">
        <f>IF(AND('331-CT'!$E$7=TH!H551,OR(J551="331",K551="331")),"x","")</f>
        <v/>
      </c>
      <c r="M551" s="102" t="str">
        <f>IF(AND($B551&gt;='1111'!$N$10,$B551&lt;='1111'!$O$10,OR($J551=$M$7,$K551=$M$7)),"x","")</f>
        <v>x</v>
      </c>
      <c r="N551" s="102" t="str">
        <f>IF(AND($J551=$M$7,$B551&lt;'1111'!$N$10),"x","")</f>
        <v/>
      </c>
      <c r="O551" s="102" t="str">
        <f>IF(AND($K551=$M$7,$B551&lt;'1111'!$N$10),"x","")</f>
        <v/>
      </c>
      <c r="P551" s="102" t="str">
        <f>IF(AND($B551&gt;='1121'!$N$9,$B551&lt;='1121'!$O$9,OR($J551=$P$7,$K551=$P$7)),"x","")</f>
        <v>x</v>
      </c>
      <c r="Q551" s="102" t="str">
        <f>IF(AND($J551=$P$7,$B551&lt;'1121'!$N$9),"x","")</f>
        <v/>
      </c>
      <c r="R551" s="102" t="str">
        <f>IF(AND($K551=$P$7,$B551&lt;'1121'!$N$9),"x","")</f>
        <v/>
      </c>
      <c r="S551" s="102" t="str">
        <f>IF(AND($B551&gt;='1331'!$I$9,$B551&lt;='1331'!$J$9,OR($J551=$S$7,$K551=$S$7)),"x","")</f>
        <v/>
      </c>
      <c r="T551" s="102" t="str">
        <f>IF(AND($J551=$S$7,$B551&lt;'1331'!$I$9),"x","")</f>
        <v/>
      </c>
      <c r="U551" s="102" t="str">
        <f>IF(AND($K551=$S$7,$B551&lt;'1331'!$I$9),"x","")</f>
        <v/>
      </c>
      <c r="V551" s="102" t="str">
        <f>IF(AND('3411-CT'!$E$9=TH!H551,OR(TH!J551=TH!$V$7,K551=TH!$V$7)),"x","")</f>
        <v/>
      </c>
      <c r="W551" s="102" t="str">
        <f>IF(OR(TH!J551=TH!$W$7,K551=TH!$W$7),"x","")</f>
        <v/>
      </c>
      <c r="X551" s="102" t="str">
        <f t="shared" si="32"/>
        <v>4</v>
      </c>
    </row>
    <row r="552" spans="1:24">
      <c r="A552" s="182" t="str">
        <f>IF(B552&lt;&gt;"",IF(AND(B552&gt;=_TM1,B552&lt;=_TM2,OR(TH!J552="1111",TH!K552="1111")),TH!D552,""),"")</f>
        <v/>
      </c>
      <c r="B552" s="72">
        <f t="shared" si="31"/>
        <v>10</v>
      </c>
      <c r="C552" s="73">
        <v>42299</v>
      </c>
      <c r="D552" s="73" t="s">
        <v>8</v>
      </c>
      <c r="E552" s="73">
        <v>42299</v>
      </c>
      <c r="F552" s="76" t="s">
        <v>86</v>
      </c>
      <c r="G552" s="189"/>
      <c r="H552" s="90" t="s">
        <v>251</v>
      </c>
      <c r="I552" s="74">
        <v>15852135</v>
      </c>
      <c r="J552" s="75" t="s">
        <v>179</v>
      </c>
      <c r="K552" s="75" t="s">
        <v>35</v>
      </c>
      <c r="L552" s="102" t="str">
        <f>IF(AND('331-CT'!$E$7=TH!H552,OR(J552="331",K552="331")),"x","")</f>
        <v/>
      </c>
      <c r="M552" s="102" t="str">
        <f>IF(AND($B552&gt;='1111'!$N$10,$B552&lt;='1111'!$O$10,OR($J552=$M$7,$K552=$M$7)),"x","")</f>
        <v/>
      </c>
      <c r="N552" s="102" t="str">
        <f>IF(AND($J552=$M$7,$B552&lt;'1111'!$N$10),"x","")</f>
        <v/>
      </c>
      <c r="O552" s="102" t="str">
        <f>IF(AND($K552=$M$7,$B552&lt;'1111'!$N$10),"x","")</f>
        <v/>
      </c>
      <c r="P552" s="102" t="str">
        <f>IF(AND($B552&gt;='1121'!$N$9,$B552&lt;='1121'!$O$9,OR($J552=$P$7,$K552=$P$7)),"x","")</f>
        <v>x</v>
      </c>
      <c r="Q552" s="102" t="str">
        <f>IF(AND($J552=$P$7,$B552&lt;'1121'!$N$9),"x","")</f>
        <v/>
      </c>
      <c r="R552" s="102" t="str">
        <f>IF(AND($K552=$P$7,$B552&lt;'1121'!$N$9),"x","")</f>
        <v/>
      </c>
      <c r="S552" s="102" t="str">
        <f>IF(AND($B552&gt;='1331'!$I$9,$B552&lt;='1331'!$J$9,OR($J552=$S$7,$K552=$S$7)),"x","")</f>
        <v/>
      </c>
      <c r="T552" s="102" t="str">
        <f>IF(AND($J552=$S$7,$B552&lt;'1331'!$I$9),"x","")</f>
        <v/>
      </c>
      <c r="U552" s="102" t="str">
        <f>IF(AND($K552=$S$7,$B552&lt;'1331'!$I$9),"x","")</f>
        <v/>
      </c>
      <c r="V552" s="102" t="str">
        <f>IF(AND('3411-CT'!$E$9=TH!H552,OR(TH!J552=TH!$V$7,K552=TH!$V$7)),"x","")</f>
        <v/>
      </c>
      <c r="W552" s="102" t="str">
        <f>IF(OR(TH!J552=TH!$W$7,K552=TH!$W$7),"x","")</f>
        <v/>
      </c>
      <c r="X552" s="102" t="str">
        <f t="shared" si="32"/>
        <v>4</v>
      </c>
    </row>
    <row r="553" spans="1:24">
      <c r="A553" s="182" t="str">
        <f>IF(B553&lt;&gt;"",IF(AND(B553&gt;=_TM1,B553&lt;=_TM2,OR(TH!J553="1111",TH!K553="1111")),TH!D553,""),"")</f>
        <v/>
      </c>
      <c r="B553" s="72">
        <f t="shared" ref="B553:B571" si="35">IF(C553&lt;&gt;"",MONTH(C553),"")</f>
        <v>10</v>
      </c>
      <c r="C553" s="73">
        <v>42299</v>
      </c>
      <c r="D553" s="73" t="s">
        <v>8</v>
      </c>
      <c r="E553" s="73">
        <v>42299</v>
      </c>
      <c r="F553" s="76" t="s">
        <v>87</v>
      </c>
      <c r="G553" s="189"/>
      <c r="H553" s="90" t="s">
        <v>253</v>
      </c>
      <c r="I553" s="74">
        <v>12681709</v>
      </c>
      <c r="J553" s="75" t="s">
        <v>179</v>
      </c>
      <c r="K553" s="75" t="s">
        <v>35</v>
      </c>
      <c r="L553" s="102" t="str">
        <f>IF(AND('331-CT'!$E$7=TH!H553,OR(J553="331",K553="331")),"x","")</f>
        <v/>
      </c>
      <c r="M553" s="102" t="str">
        <f>IF(AND($B553&gt;='1111'!$N$10,$B553&lt;='1111'!$O$10,OR($J553=$M$7,$K553=$M$7)),"x","")</f>
        <v/>
      </c>
      <c r="N553" s="102" t="str">
        <f>IF(AND($J553=$M$7,$B553&lt;'1111'!$N$10),"x","")</f>
        <v/>
      </c>
      <c r="O553" s="102" t="str">
        <f>IF(AND($K553=$M$7,$B553&lt;'1111'!$N$10),"x","")</f>
        <v/>
      </c>
      <c r="P553" s="102" t="str">
        <f>IF(AND($B553&gt;='1121'!$N$9,$B553&lt;='1121'!$O$9,OR($J553=$P$7,$K553=$P$7)),"x","")</f>
        <v>x</v>
      </c>
      <c r="Q553" s="102" t="str">
        <f>IF(AND($J553=$P$7,$B553&lt;'1121'!$N$9),"x","")</f>
        <v/>
      </c>
      <c r="R553" s="102" t="str">
        <f>IF(AND($K553=$P$7,$B553&lt;'1121'!$N$9),"x","")</f>
        <v/>
      </c>
      <c r="S553" s="102" t="str">
        <f>IF(AND($B553&gt;='1331'!$I$9,$B553&lt;='1331'!$J$9,OR($J553=$S$7,$K553=$S$7)),"x","")</f>
        <v/>
      </c>
      <c r="T553" s="102" t="str">
        <f>IF(AND($J553=$S$7,$B553&lt;'1331'!$I$9),"x","")</f>
        <v/>
      </c>
      <c r="U553" s="102" t="str">
        <f>IF(AND($K553=$S$7,$B553&lt;'1331'!$I$9),"x","")</f>
        <v/>
      </c>
      <c r="V553" s="102" t="str">
        <f>IF(AND('3411-CT'!$E$9=TH!H553,OR(TH!J553=TH!$V$7,K553=TH!$V$7)),"x","")</f>
        <v/>
      </c>
      <c r="W553" s="102" t="str">
        <f>IF(OR(TH!J553=TH!$W$7,K553=TH!$W$7),"x","")</f>
        <v/>
      </c>
      <c r="X553" s="102" t="str">
        <f t="shared" si="32"/>
        <v>4</v>
      </c>
    </row>
    <row r="554" spans="1:24">
      <c r="A554" s="182" t="str">
        <f>IF(B554&lt;&gt;"",IF(AND(B554&gt;=_TM1,B554&lt;=_TM2,OR(TH!J554="1111",TH!K554="1111")),TH!D554,""),"")</f>
        <v/>
      </c>
      <c r="B554" s="72">
        <f t="shared" si="35"/>
        <v>10</v>
      </c>
      <c r="C554" s="73">
        <v>42299</v>
      </c>
      <c r="D554" s="73" t="s">
        <v>8</v>
      </c>
      <c r="E554" s="73">
        <v>42299</v>
      </c>
      <c r="F554" s="76" t="s">
        <v>88</v>
      </c>
      <c r="G554" s="189"/>
      <c r="H554" s="90" t="s">
        <v>252</v>
      </c>
      <c r="I554" s="74">
        <v>11889102</v>
      </c>
      <c r="J554" s="75" t="s">
        <v>179</v>
      </c>
      <c r="K554" s="75" t="s">
        <v>35</v>
      </c>
      <c r="L554" s="102" t="str">
        <f>IF(AND('331-CT'!$E$7=TH!H554,OR(J554="331",K554="331")),"x","")</f>
        <v/>
      </c>
      <c r="M554" s="102" t="str">
        <f>IF(AND($B554&gt;='1111'!$N$10,$B554&lt;='1111'!$O$10,OR($J554=$M$7,$K554=$M$7)),"x","")</f>
        <v/>
      </c>
      <c r="N554" s="102" t="str">
        <f>IF(AND($J554=$M$7,$B554&lt;'1111'!$N$10),"x","")</f>
        <v/>
      </c>
      <c r="O554" s="102" t="str">
        <f>IF(AND($K554=$M$7,$B554&lt;'1111'!$N$10),"x","")</f>
        <v/>
      </c>
      <c r="P554" s="102" t="str">
        <f>IF(AND($B554&gt;='1121'!$N$9,$B554&lt;='1121'!$O$9,OR($J554=$P$7,$K554=$P$7)),"x","")</f>
        <v>x</v>
      </c>
      <c r="Q554" s="102" t="str">
        <f>IF(AND($J554=$P$7,$B554&lt;'1121'!$N$9),"x","")</f>
        <v/>
      </c>
      <c r="R554" s="102" t="str">
        <f>IF(AND($K554=$P$7,$B554&lt;'1121'!$N$9),"x","")</f>
        <v/>
      </c>
      <c r="S554" s="102" t="str">
        <f>IF(AND($B554&gt;='1331'!$I$9,$B554&lt;='1331'!$J$9,OR($J554=$S$7,$K554=$S$7)),"x","")</f>
        <v/>
      </c>
      <c r="T554" s="102" t="str">
        <f>IF(AND($J554=$S$7,$B554&lt;'1331'!$I$9),"x","")</f>
        <v/>
      </c>
      <c r="U554" s="102" t="str">
        <f>IF(AND($K554=$S$7,$B554&lt;'1331'!$I$9),"x","")</f>
        <v/>
      </c>
      <c r="V554" s="102" t="str">
        <f>IF(AND('3411-CT'!$E$9=TH!H554,OR(TH!J554=TH!$V$7,K554=TH!$V$7)),"x","")</f>
        <v/>
      </c>
      <c r="W554" s="102" t="str">
        <f>IF(OR(TH!J554=TH!$W$7,K554=TH!$W$7),"x","")</f>
        <v/>
      </c>
      <c r="X554" s="102" t="str">
        <f t="shared" si="32"/>
        <v>4</v>
      </c>
    </row>
    <row r="555" spans="1:24">
      <c r="A555" s="182" t="str">
        <f>IF(B555&lt;&gt;"",IF(AND(B555&gt;=_TM1,B555&lt;=_TM2,OR(TH!J555="1111",TH!K555="1111")),TH!D555,""),"")</f>
        <v/>
      </c>
      <c r="B555" s="72">
        <f t="shared" si="35"/>
        <v>10</v>
      </c>
      <c r="C555" s="73">
        <v>42299</v>
      </c>
      <c r="D555" s="73" t="s">
        <v>8</v>
      </c>
      <c r="E555" s="73">
        <v>42299</v>
      </c>
      <c r="F555" s="76" t="s">
        <v>91</v>
      </c>
      <c r="G555" s="189"/>
      <c r="H555" s="90" t="s">
        <v>255</v>
      </c>
      <c r="I555" s="74">
        <v>11889102</v>
      </c>
      <c r="J555" s="75" t="s">
        <v>179</v>
      </c>
      <c r="K555" s="75" t="s">
        <v>35</v>
      </c>
      <c r="L555" s="102" t="str">
        <f>IF(AND('331-CT'!$E$7=TH!H555,OR(J555="331",K555="331")),"x","")</f>
        <v/>
      </c>
      <c r="M555" s="102" t="str">
        <f>IF(AND($B555&gt;='1111'!$N$10,$B555&lt;='1111'!$O$10,OR($J555=$M$7,$K555=$M$7)),"x","")</f>
        <v/>
      </c>
      <c r="N555" s="102" t="str">
        <f>IF(AND($J555=$M$7,$B555&lt;'1111'!$N$10),"x","")</f>
        <v/>
      </c>
      <c r="O555" s="102" t="str">
        <f>IF(AND($K555=$M$7,$B555&lt;'1111'!$N$10),"x","")</f>
        <v/>
      </c>
      <c r="P555" s="102" t="str">
        <f>IF(AND($B555&gt;='1121'!$N$9,$B555&lt;='1121'!$O$9,OR($J555=$P$7,$K555=$P$7)),"x","")</f>
        <v>x</v>
      </c>
      <c r="Q555" s="102" t="str">
        <f>IF(AND($J555=$P$7,$B555&lt;'1121'!$N$9),"x","")</f>
        <v/>
      </c>
      <c r="R555" s="102" t="str">
        <f>IF(AND($K555=$P$7,$B555&lt;'1121'!$N$9),"x","")</f>
        <v/>
      </c>
      <c r="S555" s="102" t="str">
        <f>IF(AND($B555&gt;='1331'!$I$9,$B555&lt;='1331'!$J$9,OR($J555=$S$7,$K555=$S$7)),"x","")</f>
        <v/>
      </c>
      <c r="T555" s="102" t="str">
        <f>IF(AND($J555=$S$7,$B555&lt;'1331'!$I$9),"x","")</f>
        <v/>
      </c>
      <c r="U555" s="102" t="str">
        <f>IF(AND($K555=$S$7,$B555&lt;'1331'!$I$9),"x","")</f>
        <v/>
      </c>
      <c r="V555" s="102" t="str">
        <f>IF(AND('3411-CT'!$E$9=TH!H555,OR(TH!J555=TH!$V$7,K555=TH!$V$7)),"x","")</f>
        <v/>
      </c>
      <c r="W555" s="102" t="str">
        <f>IF(OR(TH!J555=TH!$W$7,K555=TH!$W$7),"x","")</f>
        <v/>
      </c>
      <c r="X555" s="102" t="str">
        <f t="shared" si="32"/>
        <v>4</v>
      </c>
    </row>
    <row r="556" spans="1:24">
      <c r="A556" s="182" t="str">
        <f>IF(B556&lt;&gt;"",IF(AND(B556&gt;=_TM1,B556&lt;=_TM2,OR(TH!J556="1111",TH!K556="1111")),TH!D556,""),"")</f>
        <v/>
      </c>
      <c r="B556" s="72">
        <f t="shared" si="35"/>
        <v>10</v>
      </c>
      <c r="C556" s="73">
        <v>42299</v>
      </c>
      <c r="D556" s="73" t="s">
        <v>8</v>
      </c>
      <c r="E556" s="73">
        <v>42299</v>
      </c>
      <c r="F556" s="76" t="s">
        <v>210</v>
      </c>
      <c r="G556" s="189"/>
      <c r="H556" s="90" t="s">
        <v>256</v>
      </c>
      <c r="I556" s="74">
        <v>15852135</v>
      </c>
      <c r="J556" s="75" t="s">
        <v>179</v>
      </c>
      <c r="K556" s="75" t="s">
        <v>35</v>
      </c>
      <c r="L556" s="102" t="str">
        <f>IF(AND('331-CT'!$E$7=TH!H556,OR(J556="331",K556="331")),"x","")</f>
        <v/>
      </c>
      <c r="M556" s="102" t="str">
        <f>IF(AND($B556&gt;='1111'!$N$10,$B556&lt;='1111'!$O$10,OR($J556=$M$7,$K556=$M$7)),"x","")</f>
        <v/>
      </c>
      <c r="N556" s="102" t="str">
        <f>IF(AND($J556=$M$7,$B556&lt;'1111'!$N$10),"x","")</f>
        <v/>
      </c>
      <c r="O556" s="102" t="str">
        <f>IF(AND($K556=$M$7,$B556&lt;'1111'!$N$10),"x","")</f>
        <v/>
      </c>
      <c r="P556" s="102" t="str">
        <f>IF(AND($B556&gt;='1121'!$N$9,$B556&lt;='1121'!$O$9,OR($J556=$P$7,$K556=$P$7)),"x","")</f>
        <v>x</v>
      </c>
      <c r="Q556" s="102" t="str">
        <f>IF(AND($J556=$P$7,$B556&lt;'1121'!$N$9),"x","")</f>
        <v/>
      </c>
      <c r="R556" s="102" t="str">
        <f>IF(AND($K556=$P$7,$B556&lt;'1121'!$N$9),"x","")</f>
        <v/>
      </c>
      <c r="S556" s="102" t="str">
        <f>IF(AND($B556&gt;='1331'!$I$9,$B556&lt;='1331'!$J$9,OR($J556=$S$7,$K556=$S$7)),"x","")</f>
        <v/>
      </c>
      <c r="T556" s="102" t="str">
        <f>IF(AND($J556=$S$7,$B556&lt;'1331'!$I$9),"x","")</f>
        <v/>
      </c>
      <c r="U556" s="102" t="str">
        <f>IF(AND($K556=$S$7,$B556&lt;'1331'!$I$9),"x","")</f>
        <v/>
      </c>
      <c r="V556" s="102" t="str">
        <f>IF(AND('3411-CT'!$E$9=TH!H556,OR(TH!J556=TH!$V$7,K556=TH!$V$7)),"x","")</f>
        <v/>
      </c>
      <c r="W556" s="102" t="str">
        <f>IF(OR(TH!J556=TH!$W$7,K556=TH!$W$7),"x","")</f>
        <v/>
      </c>
      <c r="X556" s="102" t="str">
        <f t="shared" si="32"/>
        <v>4</v>
      </c>
    </row>
    <row r="557" spans="1:24">
      <c r="A557" s="182" t="str">
        <f>IF(B557&lt;&gt;"",IF(AND(B557&gt;=_TM1,B557&lt;=_TM2,OR(TH!J557="1111",TH!K557="1111")),TH!D557,""),"")</f>
        <v/>
      </c>
      <c r="B557" s="72">
        <f t="shared" si="35"/>
        <v>10</v>
      </c>
      <c r="C557" s="73">
        <v>42299</v>
      </c>
      <c r="D557" s="73" t="s">
        <v>8</v>
      </c>
      <c r="E557" s="73">
        <v>42299</v>
      </c>
      <c r="F557" s="76" t="s">
        <v>241</v>
      </c>
      <c r="G557" s="189"/>
      <c r="H557" s="90" t="s">
        <v>258</v>
      </c>
      <c r="I557" s="74">
        <v>11889102</v>
      </c>
      <c r="J557" s="75" t="s">
        <v>179</v>
      </c>
      <c r="K557" s="75" t="s">
        <v>35</v>
      </c>
      <c r="L557" s="102" t="str">
        <f>IF(AND('331-CT'!$E$7=TH!H557,OR(J557="331",K557="331")),"x","")</f>
        <v/>
      </c>
      <c r="M557" s="102" t="str">
        <f>IF(AND($B557&gt;='1111'!$N$10,$B557&lt;='1111'!$O$10,OR($J557=$M$7,$K557=$M$7)),"x","")</f>
        <v/>
      </c>
      <c r="N557" s="102" t="str">
        <f>IF(AND($J557=$M$7,$B557&lt;'1111'!$N$10),"x","")</f>
        <v/>
      </c>
      <c r="O557" s="102" t="str">
        <f>IF(AND($K557=$M$7,$B557&lt;'1111'!$N$10),"x","")</f>
        <v/>
      </c>
      <c r="P557" s="102" t="str">
        <f>IF(AND($B557&gt;='1121'!$N$9,$B557&lt;='1121'!$O$9,OR($J557=$P$7,$K557=$P$7)),"x","")</f>
        <v>x</v>
      </c>
      <c r="Q557" s="102" t="str">
        <f>IF(AND($J557=$P$7,$B557&lt;'1121'!$N$9),"x","")</f>
        <v/>
      </c>
      <c r="R557" s="102" t="str">
        <f>IF(AND($K557=$P$7,$B557&lt;'1121'!$N$9),"x","")</f>
        <v/>
      </c>
      <c r="S557" s="102" t="str">
        <f>IF(AND($B557&gt;='1331'!$I$9,$B557&lt;='1331'!$J$9,OR($J557=$S$7,$K557=$S$7)),"x","")</f>
        <v/>
      </c>
      <c r="T557" s="102" t="str">
        <f>IF(AND($J557=$S$7,$B557&lt;'1331'!$I$9),"x","")</f>
        <v/>
      </c>
      <c r="U557" s="102" t="str">
        <f>IF(AND($K557=$S$7,$B557&lt;'1331'!$I$9),"x","")</f>
        <v/>
      </c>
      <c r="V557" s="102" t="str">
        <f>IF(AND('3411-CT'!$E$9=TH!H557,OR(TH!J557=TH!$V$7,K557=TH!$V$7)),"x","")</f>
        <v/>
      </c>
      <c r="W557" s="102" t="str">
        <f>IF(OR(TH!J557=TH!$W$7,K557=TH!$W$7),"x","")</f>
        <v/>
      </c>
      <c r="X557" s="102" t="str">
        <f t="shared" si="32"/>
        <v>4</v>
      </c>
    </row>
    <row r="558" spans="1:24">
      <c r="A558" s="182" t="str">
        <f>IF(B558&lt;&gt;"",IF(AND(B558&gt;=_TM1,B558&lt;=_TM2,OR(TH!J558="1111",TH!K558="1111")),TH!D558,""),"")</f>
        <v/>
      </c>
      <c r="B558" s="72">
        <f t="shared" si="35"/>
        <v>10</v>
      </c>
      <c r="C558" s="73">
        <v>42299</v>
      </c>
      <c r="D558" s="73" t="s">
        <v>8</v>
      </c>
      <c r="E558" s="73">
        <v>42299</v>
      </c>
      <c r="F558" s="76" t="s">
        <v>357</v>
      </c>
      <c r="G558" s="189"/>
      <c r="H558" s="90" t="s">
        <v>262</v>
      </c>
      <c r="I558" s="74">
        <v>11889102</v>
      </c>
      <c r="J558" s="75" t="s">
        <v>179</v>
      </c>
      <c r="K558" s="75" t="s">
        <v>35</v>
      </c>
      <c r="L558" s="102" t="str">
        <f>IF(AND('331-CT'!$E$7=TH!H558,OR(J558="331",K558="331")),"x","")</f>
        <v/>
      </c>
      <c r="M558" s="102" t="str">
        <f>IF(AND($B558&gt;='1111'!$N$10,$B558&lt;='1111'!$O$10,OR($J558=$M$7,$K558=$M$7)),"x","")</f>
        <v/>
      </c>
      <c r="N558" s="102" t="str">
        <f>IF(AND($J558=$M$7,$B558&lt;'1111'!$N$10),"x","")</f>
        <v/>
      </c>
      <c r="O558" s="102" t="str">
        <f>IF(AND($K558=$M$7,$B558&lt;'1111'!$N$10),"x","")</f>
        <v/>
      </c>
      <c r="P558" s="102" t="str">
        <f>IF(AND($B558&gt;='1121'!$N$9,$B558&lt;='1121'!$O$9,OR($J558=$P$7,$K558=$P$7)),"x","")</f>
        <v>x</v>
      </c>
      <c r="Q558" s="102" t="str">
        <f>IF(AND($J558=$P$7,$B558&lt;'1121'!$N$9),"x","")</f>
        <v/>
      </c>
      <c r="R558" s="102" t="str">
        <f>IF(AND($K558=$P$7,$B558&lt;'1121'!$N$9),"x","")</f>
        <v/>
      </c>
      <c r="S558" s="102" t="str">
        <f>IF(AND($B558&gt;='1331'!$I$9,$B558&lt;='1331'!$J$9,OR($J558=$S$7,$K558=$S$7)),"x","")</f>
        <v/>
      </c>
      <c r="T558" s="102" t="str">
        <f>IF(AND($J558=$S$7,$B558&lt;'1331'!$I$9),"x","")</f>
        <v/>
      </c>
      <c r="U558" s="102" t="str">
        <f>IF(AND($K558=$S$7,$B558&lt;'1331'!$I$9),"x","")</f>
        <v/>
      </c>
      <c r="V558" s="102" t="str">
        <f>IF(AND('3411-CT'!$E$9=TH!H558,OR(TH!J558=TH!$V$7,K558=TH!$V$7)),"x","")</f>
        <v/>
      </c>
      <c r="W558" s="102" t="str">
        <f>IF(OR(TH!J558=TH!$W$7,K558=TH!$W$7),"x","")</f>
        <v/>
      </c>
      <c r="X558" s="102" t="str">
        <f t="shared" si="32"/>
        <v>4</v>
      </c>
    </row>
    <row r="559" spans="1:24">
      <c r="A559" s="182" t="str">
        <f>IF(B559&lt;&gt;"",IF(AND(B559&gt;=_TM1,B559&lt;=_TM2,OR(TH!J559="1111",TH!K559="1111")),TH!D559,""),"")</f>
        <v/>
      </c>
      <c r="B559" s="72">
        <f t="shared" si="35"/>
        <v>10</v>
      </c>
      <c r="C559" s="73">
        <v>42299</v>
      </c>
      <c r="D559" s="73" t="s">
        <v>8</v>
      </c>
      <c r="E559" s="73">
        <v>42299</v>
      </c>
      <c r="F559" s="76" t="s">
        <v>358</v>
      </c>
      <c r="G559" s="189"/>
      <c r="H559" s="90" t="s">
        <v>316</v>
      </c>
      <c r="I559" s="74">
        <v>11889102</v>
      </c>
      <c r="J559" s="75" t="s">
        <v>179</v>
      </c>
      <c r="K559" s="75" t="s">
        <v>35</v>
      </c>
      <c r="L559" s="102" t="str">
        <f>IF(AND('331-CT'!$E$7=TH!H559,OR(J559="331",K559="331")),"x","")</f>
        <v/>
      </c>
      <c r="M559" s="102" t="str">
        <f>IF(AND($B559&gt;='1111'!$N$10,$B559&lt;='1111'!$O$10,OR($J559=$M$7,$K559=$M$7)),"x","")</f>
        <v/>
      </c>
      <c r="N559" s="102" t="str">
        <f>IF(AND($J559=$M$7,$B559&lt;'1111'!$N$10),"x","")</f>
        <v/>
      </c>
      <c r="O559" s="102" t="str">
        <f>IF(AND($K559=$M$7,$B559&lt;'1111'!$N$10),"x","")</f>
        <v/>
      </c>
      <c r="P559" s="102" t="str">
        <f>IF(AND($B559&gt;='1121'!$N$9,$B559&lt;='1121'!$O$9,OR($J559=$P$7,$K559=$P$7)),"x","")</f>
        <v>x</v>
      </c>
      <c r="Q559" s="102" t="str">
        <f>IF(AND($J559=$P$7,$B559&lt;'1121'!$N$9),"x","")</f>
        <v/>
      </c>
      <c r="R559" s="102" t="str">
        <f>IF(AND($K559=$P$7,$B559&lt;'1121'!$N$9),"x","")</f>
        <v/>
      </c>
      <c r="S559" s="102" t="str">
        <f>IF(AND($B559&gt;='1331'!$I$9,$B559&lt;='1331'!$J$9,OR($J559=$S$7,$K559=$S$7)),"x","")</f>
        <v/>
      </c>
      <c r="T559" s="102" t="str">
        <f>IF(AND($J559=$S$7,$B559&lt;'1331'!$I$9),"x","")</f>
        <v/>
      </c>
      <c r="U559" s="102" t="str">
        <f>IF(AND($K559=$S$7,$B559&lt;'1331'!$I$9),"x","")</f>
        <v/>
      </c>
      <c r="V559" s="102" t="str">
        <f>IF(AND('3411-CT'!$E$9=TH!H559,OR(TH!J559=TH!$V$7,K559=TH!$V$7)),"x","")</f>
        <v/>
      </c>
      <c r="W559" s="102" t="str">
        <f>IF(OR(TH!J559=TH!$W$7,K559=TH!$W$7),"x","")</f>
        <v/>
      </c>
      <c r="X559" s="102" t="str">
        <f t="shared" si="32"/>
        <v>4</v>
      </c>
    </row>
    <row r="560" spans="1:24">
      <c r="A560" s="182" t="str">
        <f>IF(B560&lt;&gt;"",IF(AND(B560&gt;=_TM1,B560&lt;=_TM2,OR(TH!J560="1111",TH!K560="1111")),TH!D560,""),"")</f>
        <v/>
      </c>
      <c r="B560" s="72">
        <f t="shared" si="35"/>
        <v>10</v>
      </c>
      <c r="C560" s="73">
        <v>42299</v>
      </c>
      <c r="D560" s="73" t="s">
        <v>8</v>
      </c>
      <c r="E560" s="73">
        <v>42299</v>
      </c>
      <c r="F560" s="76" t="s">
        <v>464</v>
      </c>
      <c r="G560" s="189"/>
      <c r="H560" s="90" t="s">
        <v>321</v>
      </c>
      <c r="I560" s="74">
        <v>7926068</v>
      </c>
      <c r="J560" s="75" t="s">
        <v>179</v>
      </c>
      <c r="K560" s="75" t="s">
        <v>35</v>
      </c>
      <c r="L560" s="102" t="str">
        <f>IF(AND('331-CT'!$E$7=TH!H560,OR(J560="331",K560="331")),"x","")</f>
        <v/>
      </c>
      <c r="M560" s="102" t="str">
        <f>IF(AND($B560&gt;='1111'!$N$10,$B560&lt;='1111'!$O$10,OR($J560=$M$7,$K560=$M$7)),"x","")</f>
        <v/>
      </c>
      <c r="N560" s="102" t="str">
        <f>IF(AND($J560=$M$7,$B560&lt;'1111'!$N$10),"x","")</f>
        <v/>
      </c>
      <c r="O560" s="102" t="str">
        <f>IF(AND($K560=$M$7,$B560&lt;'1111'!$N$10),"x","")</f>
        <v/>
      </c>
      <c r="P560" s="102" t="str">
        <f>IF(AND($B560&gt;='1121'!$N$9,$B560&lt;='1121'!$O$9,OR($J560=$P$7,$K560=$P$7)),"x","")</f>
        <v>x</v>
      </c>
      <c r="Q560" s="102" t="str">
        <f>IF(AND($J560=$P$7,$B560&lt;'1121'!$N$9),"x","")</f>
        <v/>
      </c>
      <c r="R560" s="102" t="str">
        <f>IF(AND($K560=$P$7,$B560&lt;'1121'!$N$9),"x","")</f>
        <v/>
      </c>
      <c r="S560" s="102" t="str">
        <f>IF(AND($B560&gt;='1331'!$I$9,$B560&lt;='1331'!$J$9,OR($J560=$S$7,$K560=$S$7)),"x","")</f>
        <v/>
      </c>
      <c r="T560" s="102" t="str">
        <f>IF(AND($J560=$S$7,$B560&lt;'1331'!$I$9),"x","")</f>
        <v/>
      </c>
      <c r="U560" s="102" t="str">
        <f>IF(AND($K560=$S$7,$B560&lt;'1331'!$I$9),"x","")</f>
        <v/>
      </c>
      <c r="V560" s="102" t="str">
        <f>IF(AND('3411-CT'!$E$9=TH!H560,OR(TH!J560=TH!$V$7,K560=TH!$V$7)),"x","")</f>
        <v/>
      </c>
      <c r="W560" s="102" t="str">
        <f>IF(OR(TH!J560=TH!$W$7,K560=TH!$W$7),"x","")</f>
        <v/>
      </c>
      <c r="X560" s="102" t="str">
        <f t="shared" si="32"/>
        <v>4</v>
      </c>
    </row>
    <row r="561" spans="1:24">
      <c r="A561" s="182" t="str">
        <f>IF(B561&lt;&gt;"",IF(AND(B561&gt;=_TM1,B561&lt;=_TM2,OR(TH!J561="1111",TH!K561="1111")),TH!D561,""),"")</f>
        <v/>
      </c>
      <c r="B561" s="72">
        <f t="shared" si="35"/>
        <v>10</v>
      </c>
      <c r="C561" s="73">
        <v>42299</v>
      </c>
      <c r="D561" s="73" t="s">
        <v>8</v>
      </c>
      <c r="E561" s="73">
        <v>42299</v>
      </c>
      <c r="F561" s="76" t="s">
        <v>465</v>
      </c>
      <c r="G561" s="189"/>
      <c r="H561" s="90" t="s">
        <v>348</v>
      </c>
      <c r="I561" s="74">
        <v>7926068</v>
      </c>
      <c r="J561" s="75" t="s">
        <v>179</v>
      </c>
      <c r="K561" s="75" t="s">
        <v>35</v>
      </c>
      <c r="L561" s="102" t="str">
        <f>IF(AND('331-CT'!$E$7=TH!H561,OR(J561="331",K561="331")),"x","")</f>
        <v/>
      </c>
      <c r="M561" s="102" t="str">
        <f>IF(AND($B561&gt;='1111'!$N$10,$B561&lt;='1111'!$O$10,OR($J561=$M$7,$K561=$M$7)),"x","")</f>
        <v/>
      </c>
      <c r="N561" s="102" t="str">
        <f>IF(AND($J561=$M$7,$B561&lt;'1111'!$N$10),"x","")</f>
        <v/>
      </c>
      <c r="O561" s="102" t="str">
        <f>IF(AND($K561=$M$7,$B561&lt;'1111'!$N$10),"x","")</f>
        <v/>
      </c>
      <c r="P561" s="102" t="str">
        <f>IF(AND($B561&gt;='1121'!$N$9,$B561&lt;='1121'!$O$9,OR($J561=$P$7,$K561=$P$7)),"x","")</f>
        <v>x</v>
      </c>
      <c r="Q561" s="102" t="str">
        <f>IF(AND($J561=$P$7,$B561&lt;'1121'!$N$9),"x","")</f>
        <v/>
      </c>
      <c r="R561" s="102" t="str">
        <f>IF(AND($K561=$P$7,$B561&lt;'1121'!$N$9),"x","")</f>
        <v/>
      </c>
      <c r="S561" s="102" t="str">
        <f>IF(AND($B561&gt;='1331'!$I$9,$B561&lt;='1331'!$J$9,OR($J561=$S$7,$K561=$S$7)),"x","")</f>
        <v/>
      </c>
      <c r="T561" s="102" t="str">
        <f>IF(AND($J561=$S$7,$B561&lt;'1331'!$I$9),"x","")</f>
        <v/>
      </c>
      <c r="U561" s="102" t="str">
        <f>IF(AND($K561=$S$7,$B561&lt;'1331'!$I$9),"x","")</f>
        <v/>
      </c>
      <c r="V561" s="102" t="str">
        <f>IF(AND('3411-CT'!$E$9=TH!H561,OR(TH!J561=TH!$V$7,K561=TH!$V$7)),"x","")</f>
        <v/>
      </c>
      <c r="W561" s="102" t="str">
        <f>IF(OR(TH!J561=TH!$W$7,K561=TH!$W$7),"x","")</f>
        <v/>
      </c>
      <c r="X561" s="102" t="str">
        <f t="shared" si="32"/>
        <v>4</v>
      </c>
    </row>
    <row r="562" spans="1:24">
      <c r="A562" s="182" t="str">
        <f>IF(B562&lt;&gt;"",IF(AND(B562&gt;=_TM1,B562&lt;=_TM2,OR(TH!J562="1111",TH!K562="1111")),TH!D562,""),"")</f>
        <v/>
      </c>
      <c r="B562" s="72">
        <f t="shared" si="35"/>
        <v>10</v>
      </c>
      <c r="C562" s="73">
        <v>42299</v>
      </c>
      <c r="D562" s="73" t="s">
        <v>8</v>
      </c>
      <c r="E562" s="73">
        <v>42299</v>
      </c>
      <c r="F562" s="76" t="s">
        <v>317</v>
      </c>
      <c r="G562" s="189"/>
      <c r="H562" s="90" t="s">
        <v>260</v>
      </c>
      <c r="I562" s="74">
        <v>11889102</v>
      </c>
      <c r="J562" s="75" t="s">
        <v>179</v>
      </c>
      <c r="K562" s="75" t="s">
        <v>35</v>
      </c>
      <c r="L562" s="102" t="str">
        <f>IF(AND('331-CT'!$E$7=TH!H562,OR(J562="331",K562="331")),"x","")</f>
        <v/>
      </c>
      <c r="M562" s="102" t="str">
        <f>IF(AND($B562&gt;='1111'!$N$10,$B562&lt;='1111'!$O$10,OR($J562=$M$7,$K562=$M$7)),"x","")</f>
        <v/>
      </c>
      <c r="N562" s="102" t="str">
        <f>IF(AND($J562=$M$7,$B562&lt;'1111'!$N$10),"x","")</f>
        <v/>
      </c>
      <c r="O562" s="102" t="str">
        <f>IF(AND($K562=$M$7,$B562&lt;'1111'!$N$10),"x","")</f>
        <v/>
      </c>
      <c r="P562" s="102" t="str">
        <f>IF(AND($B562&gt;='1121'!$N$9,$B562&lt;='1121'!$O$9,OR($J562=$P$7,$K562=$P$7)),"x","")</f>
        <v>x</v>
      </c>
      <c r="Q562" s="102" t="str">
        <f>IF(AND($J562=$P$7,$B562&lt;'1121'!$N$9),"x","")</f>
        <v/>
      </c>
      <c r="R562" s="102" t="str">
        <f>IF(AND($K562=$P$7,$B562&lt;'1121'!$N$9),"x","")</f>
        <v/>
      </c>
      <c r="S562" s="102" t="str">
        <f>IF(AND($B562&gt;='1331'!$I$9,$B562&lt;='1331'!$J$9,OR($J562=$S$7,$K562=$S$7)),"x","")</f>
        <v/>
      </c>
      <c r="T562" s="102" t="str">
        <f>IF(AND($J562=$S$7,$B562&lt;'1331'!$I$9),"x","")</f>
        <v/>
      </c>
      <c r="U562" s="102" t="str">
        <f>IF(AND($K562=$S$7,$B562&lt;'1331'!$I$9),"x","")</f>
        <v/>
      </c>
      <c r="V562" s="102" t="str">
        <f>IF(AND('3411-CT'!$E$9=TH!H562,OR(TH!J562=TH!$V$7,K562=TH!$V$7)),"x","")</f>
        <v/>
      </c>
      <c r="W562" s="102" t="str">
        <f>IF(OR(TH!J562=TH!$W$7,K562=TH!$W$7),"x","")</f>
        <v/>
      </c>
      <c r="X562" s="102" t="str">
        <f t="shared" si="32"/>
        <v>4</v>
      </c>
    </row>
    <row r="563" spans="1:24">
      <c r="A563" s="182" t="str">
        <f>IF(B563&lt;&gt;"",IF(AND(B563&gt;=_TM1,B563&lt;=_TM2,OR(TH!J563="1111",TH!K563="1111")),TH!D563,""),"")</f>
        <v/>
      </c>
      <c r="B563" s="72">
        <f t="shared" si="35"/>
        <v>10</v>
      </c>
      <c r="C563" s="73">
        <v>42301</v>
      </c>
      <c r="D563" s="73" t="s">
        <v>12</v>
      </c>
      <c r="E563" s="73">
        <v>42301</v>
      </c>
      <c r="F563" s="76" t="s">
        <v>319</v>
      </c>
      <c r="G563" s="189"/>
      <c r="H563" s="90"/>
      <c r="I563" s="74">
        <v>400000</v>
      </c>
      <c r="J563" s="75" t="s">
        <v>35</v>
      </c>
      <c r="K563" s="75" t="s">
        <v>68</v>
      </c>
      <c r="L563" s="102" t="str">
        <f>IF(AND('331-CT'!$E$7=TH!H563,OR(J563="331",K563="331")),"x","")</f>
        <v/>
      </c>
      <c r="M563" s="102" t="str">
        <f>IF(AND($B563&gt;='1111'!$N$10,$B563&lt;='1111'!$O$10,OR($J563=$M$7,$K563=$M$7)),"x","")</f>
        <v/>
      </c>
      <c r="N563" s="102" t="str">
        <f>IF(AND($J563=$M$7,$B563&lt;'1111'!$N$10),"x","")</f>
        <v/>
      </c>
      <c r="O563" s="102" t="str">
        <f>IF(AND($K563=$M$7,$B563&lt;'1111'!$N$10),"x","")</f>
        <v/>
      </c>
      <c r="P563" s="102" t="str">
        <f>IF(AND($B563&gt;='1121'!$N$9,$B563&lt;='1121'!$O$9,OR($J563=$P$7,$K563=$P$7)),"x","")</f>
        <v>x</v>
      </c>
      <c r="Q563" s="102" t="str">
        <f>IF(AND($J563=$P$7,$B563&lt;'1121'!$N$9),"x","")</f>
        <v/>
      </c>
      <c r="R563" s="102" t="str">
        <f>IF(AND($K563=$P$7,$B563&lt;'1121'!$N$9),"x","")</f>
        <v/>
      </c>
      <c r="S563" s="102" t="str">
        <f>IF(AND($B563&gt;='1331'!$I$9,$B563&lt;='1331'!$J$9,OR($J563=$S$7,$K563=$S$7)),"x","")</f>
        <v/>
      </c>
      <c r="T563" s="102" t="str">
        <f>IF(AND($J563=$S$7,$B563&lt;'1331'!$I$9),"x","")</f>
        <v/>
      </c>
      <c r="U563" s="102" t="str">
        <f>IF(AND($K563=$S$7,$B563&lt;'1331'!$I$9),"x","")</f>
        <v/>
      </c>
      <c r="V563" s="102" t="str">
        <f>IF(AND('3411-CT'!$E$9=TH!H563,OR(TH!J563=TH!$V$7,K563=TH!$V$7)),"x","")</f>
        <v/>
      </c>
      <c r="W563" s="102" t="str">
        <f>IF(OR(TH!J563=TH!$W$7,K563=TH!$W$7),"x","")</f>
        <v/>
      </c>
      <c r="X563" s="102" t="str">
        <f t="shared" si="32"/>
        <v>4</v>
      </c>
    </row>
    <row r="564" spans="1:24">
      <c r="A564" s="182" t="str">
        <f>IF(B564&lt;&gt;"",IF(AND(B564&gt;=_TM1,B564&lt;=_TM2,OR(TH!J564="1111",TH!K564="1111")),TH!D564,""),"")</f>
        <v/>
      </c>
      <c r="B564" s="72">
        <f t="shared" si="35"/>
        <v>10</v>
      </c>
      <c r="C564" s="73">
        <v>42301</v>
      </c>
      <c r="D564" s="73" t="s">
        <v>12</v>
      </c>
      <c r="E564" s="73">
        <v>42301</v>
      </c>
      <c r="F564" s="76" t="s">
        <v>67</v>
      </c>
      <c r="G564" s="189"/>
      <c r="H564" s="90"/>
      <c r="I564" s="74">
        <v>9085</v>
      </c>
      <c r="J564" s="75" t="s">
        <v>35</v>
      </c>
      <c r="K564" s="75" t="s">
        <v>68</v>
      </c>
      <c r="L564" s="102" t="str">
        <f>IF(AND('331-CT'!$E$7=TH!H564,OR(J564="331",K564="331")),"x","")</f>
        <v/>
      </c>
      <c r="M564" s="102" t="str">
        <f>IF(AND($B564&gt;='1111'!$N$10,$B564&lt;='1111'!$O$10,OR($J564=$M$7,$K564=$M$7)),"x","")</f>
        <v/>
      </c>
      <c r="N564" s="102" t="str">
        <f>IF(AND($J564=$M$7,$B564&lt;'1111'!$N$10),"x","")</f>
        <v/>
      </c>
      <c r="O564" s="102" t="str">
        <f>IF(AND($K564=$M$7,$B564&lt;'1111'!$N$10),"x","")</f>
        <v/>
      </c>
      <c r="P564" s="102" t="str">
        <f>IF(AND($B564&gt;='1121'!$N$9,$B564&lt;='1121'!$O$9,OR($J564=$P$7,$K564=$P$7)),"x","")</f>
        <v>x</v>
      </c>
      <c r="Q564" s="102" t="str">
        <f>IF(AND($J564=$P$7,$B564&lt;'1121'!$N$9),"x","")</f>
        <v/>
      </c>
      <c r="R564" s="102" t="str">
        <f>IF(AND($K564=$P$7,$B564&lt;'1121'!$N$9),"x","")</f>
        <v/>
      </c>
      <c r="S564" s="102" t="str">
        <f>IF(AND($B564&gt;='1331'!$I$9,$B564&lt;='1331'!$J$9,OR($J564=$S$7,$K564=$S$7)),"x","")</f>
        <v/>
      </c>
      <c r="T564" s="102" t="str">
        <f>IF(AND($J564=$S$7,$B564&lt;'1331'!$I$9),"x","")</f>
        <v/>
      </c>
      <c r="U564" s="102" t="str">
        <f>IF(AND($K564=$S$7,$B564&lt;'1331'!$I$9),"x","")</f>
        <v/>
      </c>
      <c r="V564" s="102" t="str">
        <f>IF(AND('3411-CT'!$E$9=TH!H564,OR(TH!J564=TH!$V$7,K564=TH!$V$7)),"x","")</f>
        <v/>
      </c>
      <c r="W564" s="102" t="str">
        <f>IF(OR(TH!J564=TH!$W$7,K564=TH!$W$7),"x","")</f>
        <v/>
      </c>
      <c r="X564" s="102" t="str">
        <f t="shared" si="32"/>
        <v>4</v>
      </c>
    </row>
    <row r="565" spans="1:24">
      <c r="A565" s="182" t="str">
        <f>IF(B565&lt;&gt;"",IF(AND(B565&gt;=_TM1,B565&lt;=_TM2,OR(TH!J565="1111",TH!K565="1111")),TH!D565,""),"")</f>
        <v>C31</v>
      </c>
      <c r="B565" s="72">
        <f t="shared" si="35"/>
        <v>10</v>
      </c>
      <c r="C565" s="73">
        <v>42301</v>
      </c>
      <c r="D565" s="73" t="s">
        <v>396</v>
      </c>
      <c r="E565" s="73">
        <f>C565</f>
        <v>42301</v>
      </c>
      <c r="F565" s="76" t="s">
        <v>691</v>
      </c>
      <c r="G565" s="192" t="s">
        <v>683</v>
      </c>
      <c r="H565" s="90" t="s">
        <v>695</v>
      </c>
      <c r="I565" s="74">
        <v>18000000</v>
      </c>
      <c r="J565" s="75" t="s">
        <v>560</v>
      </c>
      <c r="K565" s="75" t="s">
        <v>142</v>
      </c>
      <c r="L565" s="102" t="str">
        <f>IF(AND('331-CT'!$E$7=TH!H565,OR(J565="331",K565="331")),"x","")</f>
        <v/>
      </c>
      <c r="M565" s="102" t="str">
        <f>IF(AND($B565&gt;='1111'!$N$10,$B565&lt;='1111'!$O$10,OR($J565=$M$7,$K565=$M$7)),"x","")</f>
        <v>x</v>
      </c>
      <c r="N565" s="102" t="str">
        <f>IF(AND($J565=$M$7,$B565&lt;'1111'!$N$10),"x","")</f>
        <v/>
      </c>
      <c r="O565" s="102" t="str">
        <f>IF(AND($K565=$M$7,$B565&lt;'1111'!$N$10),"x","")</f>
        <v/>
      </c>
      <c r="P565" s="102" t="str">
        <f>IF(AND($B565&gt;='1121'!$N$9,$B565&lt;='1121'!$O$9,OR($J565=$P$7,$K565=$P$7)),"x","")</f>
        <v/>
      </c>
      <c r="Q565" s="102" t="str">
        <f>IF(AND($J565=$P$7,$B565&lt;'1121'!$N$9),"x","")</f>
        <v/>
      </c>
      <c r="R565" s="102" t="str">
        <f>IF(AND($K565=$P$7,$B565&lt;'1121'!$N$9),"x","")</f>
        <v/>
      </c>
      <c r="S565" s="102" t="str">
        <f>IF(AND($B565&gt;='1331'!$I$9,$B565&lt;='1331'!$J$9,OR($J565=$S$7,$K565=$S$7)),"x","")</f>
        <v/>
      </c>
      <c r="T565" s="102" t="str">
        <f>IF(AND($J565=$S$7,$B565&lt;'1331'!$I$9),"x","")</f>
        <v/>
      </c>
      <c r="U565" s="102" t="str">
        <f>IF(AND($K565=$S$7,$B565&lt;'1331'!$I$9),"x","")</f>
        <v/>
      </c>
      <c r="V565" s="102" t="str">
        <f>IF(AND('3411-CT'!$E$9=TH!H565,OR(TH!J565=TH!$V$7,K565=TH!$V$7)),"x","")</f>
        <v/>
      </c>
      <c r="W565" s="102" t="str">
        <f>IF(OR(TH!J565=TH!$W$7,K565=TH!$W$7),"x","")</f>
        <v/>
      </c>
      <c r="X565" s="102" t="str">
        <f t="shared" si="32"/>
        <v>4</v>
      </c>
    </row>
    <row r="566" spans="1:24">
      <c r="A566" s="182" t="str">
        <f>IF(B566&lt;&gt;"",IF(AND(B566&gt;=_TM1,B566&lt;=_TM2,OR(TH!J566="1111",TH!K566="1111")),TH!D566,""),"")</f>
        <v>C31</v>
      </c>
      <c r="B566" s="72">
        <f t="shared" si="35"/>
        <v>10</v>
      </c>
      <c r="C566" s="73">
        <v>42301</v>
      </c>
      <c r="D566" s="73" t="s">
        <v>396</v>
      </c>
      <c r="E566" s="73">
        <f>C566</f>
        <v>42301</v>
      </c>
      <c r="F566" s="76" t="s">
        <v>692</v>
      </c>
      <c r="G566" s="192" t="s">
        <v>683</v>
      </c>
      <c r="H566" s="90" t="s">
        <v>695</v>
      </c>
      <c r="I566" s="74">
        <v>1800000</v>
      </c>
      <c r="J566" s="75" t="s">
        <v>10</v>
      </c>
      <c r="K566" s="75" t="s">
        <v>142</v>
      </c>
      <c r="L566" s="102" t="str">
        <f>IF(AND('331-CT'!$E$7=TH!H566,OR(J566="331",K566="331")),"x","")</f>
        <v/>
      </c>
      <c r="M566" s="102" t="str">
        <f>IF(AND($B566&gt;='1111'!$N$10,$B566&lt;='1111'!$O$10,OR($J566=$M$7,$K566=$M$7)),"x","")</f>
        <v>x</v>
      </c>
      <c r="N566" s="102" t="str">
        <f>IF(AND($J566=$M$7,$B566&lt;'1111'!$N$10),"x","")</f>
        <v/>
      </c>
      <c r="O566" s="102" t="str">
        <f>IF(AND($K566=$M$7,$B566&lt;'1111'!$N$10),"x","")</f>
        <v/>
      </c>
      <c r="P566" s="102" t="str">
        <f>IF(AND($B566&gt;='1121'!$N$9,$B566&lt;='1121'!$O$9,OR($J566=$P$7,$K566=$P$7)),"x","")</f>
        <v/>
      </c>
      <c r="Q566" s="102" t="str">
        <f>IF(AND($J566=$P$7,$B566&lt;'1121'!$N$9),"x","")</f>
        <v/>
      </c>
      <c r="R566" s="102" t="str">
        <f>IF(AND($K566=$P$7,$B566&lt;'1121'!$N$9),"x","")</f>
        <v/>
      </c>
      <c r="S566" s="102" t="str">
        <f>IF(AND($B566&gt;='1331'!$I$9,$B566&lt;='1331'!$J$9,OR($J566=$S$7,$K566=$S$7)),"x","")</f>
        <v>x</v>
      </c>
      <c r="T566" s="102" t="str">
        <f>IF(AND($J566=$S$7,$B566&lt;'1331'!$I$9),"x","")</f>
        <v/>
      </c>
      <c r="U566" s="102" t="str">
        <f>IF(AND($K566=$S$7,$B566&lt;'1331'!$I$9),"x","")</f>
        <v/>
      </c>
      <c r="V566" s="102" t="str">
        <f>IF(AND('3411-CT'!$E$9=TH!H566,OR(TH!J566=TH!$V$7,K566=TH!$V$7)),"x","")</f>
        <v/>
      </c>
      <c r="W566" s="102" t="str">
        <f>IF(OR(TH!J566=TH!$W$7,K566=TH!$W$7),"x","")</f>
        <v/>
      </c>
      <c r="X566" s="102" t="str">
        <f t="shared" si="32"/>
        <v>4</v>
      </c>
    </row>
    <row r="567" spans="1:24">
      <c r="A567" s="182" t="str">
        <f>IF(B567&lt;&gt;"",IF(AND(B567&gt;=_TM1,B567&lt;=_TM2,OR(TH!J567="1111",TH!K567="1111")),TH!D567,""),"")</f>
        <v>C32</v>
      </c>
      <c r="B567" s="72">
        <f t="shared" si="35"/>
        <v>10</v>
      </c>
      <c r="C567" s="73">
        <v>42303</v>
      </c>
      <c r="D567" s="73" t="s">
        <v>397</v>
      </c>
      <c r="E567" s="73">
        <v>42303</v>
      </c>
      <c r="F567" s="76" t="s">
        <v>659</v>
      </c>
      <c r="G567" s="189" t="s">
        <v>660</v>
      </c>
      <c r="H567" s="90" t="s">
        <v>661</v>
      </c>
      <c r="I567" s="74">
        <v>16000000</v>
      </c>
      <c r="J567" s="75" t="s">
        <v>560</v>
      </c>
      <c r="K567" s="75" t="s">
        <v>142</v>
      </c>
      <c r="L567" s="102" t="str">
        <f>IF(AND('331-CT'!$E$7=TH!H567,OR(J567="331",K567="331")),"x","")</f>
        <v/>
      </c>
      <c r="M567" s="102" t="str">
        <f>IF(AND($B567&gt;='1111'!$N$10,$B567&lt;='1111'!$O$10,OR($J567=$M$7,$K567=$M$7)),"x","")</f>
        <v>x</v>
      </c>
      <c r="N567" s="102" t="str">
        <f>IF(AND($J567=$M$7,$B567&lt;'1111'!$N$10),"x","")</f>
        <v/>
      </c>
      <c r="O567" s="102" t="str">
        <f>IF(AND($K567=$M$7,$B567&lt;'1111'!$N$10),"x","")</f>
        <v/>
      </c>
      <c r="P567" s="102" t="str">
        <f>IF(AND($B567&gt;='1121'!$N$9,$B567&lt;='1121'!$O$9,OR($J567=$P$7,$K567=$P$7)),"x","")</f>
        <v/>
      </c>
      <c r="Q567" s="102" t="str">
        <f>IF(AND($J567=$P$7,$B567&lt;'1121'!$N$9),"x","")</f>
        <v/>
      </c>
      <c r="R567" s="102" t="str">
        <f>IF(AND($K567=$P$7,$B567&lt;'1121'!$N$9),"x","")</f>
        <v/>
      </c>
      <c r="S567" s="102" t="str">
        <f>IF(AND($B567&gt;='1331'!$I$9,$B567&lt;='1331'!$J$9,OR($J567=$S$7,$K567=$S$7)),"x","")</f>
        <v/>
      </c>
      <c r="T567" s="102" t="str">
        <f>IF(AND($J567=$S$7,$B567&lt;'1331'!$I$9),"x","")</f>
        <v/>
      </c>
      <c r="U567" s="102" t="str">
        <f>IF(AND($K567=$S$7,$B567&lt;'1331'!$I$9),"x","")</f>
        <v/>
      </c>
      <c r="V567" s="102" t="str">
        <f>IF(AND('3411-CT'!$E$9=TH!H567,OR(TH!J567=TH!$V$7,K567=TH!$V$7)),"x","")</f>
        <v/>
      </c>
      <c r="W567" s="102" t="str">
        <f>IF(OR(TH!J567=TH!$W$7,K567=TH!$W$7),"x","")</f>
        <v/>
      </c>
      <c r="X567" s="102" t="str">
        <f t="shared" si="32"/>
        <v>4</v>
      </c>
    </row>
    <row r="568" spans="1:24">
      <c r="A568" s="182" t="str">
        <f>IF(B568&lt;&gt;"",IF(AND(B568&gt;=_TM1,B568&lt;=_TM2,OR(TH!J568="1111",TH!K568="1111")),TH!D568,""),"")</f>
        <v>C32</v>
      </c>
      <c r="B568" s="72">
        <f t="shared" si="35"/>
        <v>10</v>
      </c>
      <c r="C568" s="73">
        <v>42303</v>
      </c>
      <c r="D568" s="73" t="s">
        <v>397</v>
      </c>
      <c r="E568" s="73">
        <v>42303</v>
      </c>
      <c r="F568" s="76" t="s">
        <v>662</v>
      </c>
      <c r="G568" s="189" t="s">
        <v>660</v>
      </c>
      <c r="H568" s="90" t="s">
        <v>661</v>
      </c>
      <c r="I568" s="74">
        <v>1600000</v>
      </c>
      <c r="J568" s="75" t="s">
        <v>10</v>
      </c>
      <c r="K568" s="75" t="s">
        <v>142</v>
      </c>
      <c r="L568" s="102" t="str">
        <f>IF(AND('331-CT'!$E$7=TH!H568,OR(J568="331",K568="331")),"x","")</f>
        <v/>
      </c>
      <c r="M568" s="102" t="str">
        <f>IF(AND($B568&gt;='1111'!$N$10,$B568&lt;='1111'!$O$10,OR($J568=$M$7,$K568=$M$7)),"x","")</f>
        <v>x</v>
      </c>
      <c r="N568" s="102" t="str">
        <f>IF(AND($J568=$M$7,$B568&lt;'1111'!$N$10),"x","")</f>
        <v/>
      </c>
      <c r="O568" s="102" t="str">
        <f>IF(AND($K568=$M$7,$B568&lt;'1111'!$N$10),"x","")</f>
        <v/>
      </c>
      <c r="P568" s="102" t="str">
        <f>IF(AND($B568&gt;='1121'!$N$9,$B568&lt;='1121'!$O$9,OR($J568=$P$7,$K568=$P$7)),"x","")</f>
        <v/>
      </c>
      <c r="Q568" s="102" t="str">
        <f>IF(AND($J568=$P$7,$B568&lt;'1121'!$N$9),"x","")</f>
        <v/>
      </c>
      <c r="R568" s="102" t="str">
        <f>IF(AND($K568=$P$7,$B568&lt;'1121'!$N$9),"x","")</f>
        <v/>
      </c>
      <c r="S568" s="102" t="str">
        <f>IF(AND($B568&gt;='1331'!$I$9,$B568&lt;='1331'!$J$9,OR($J568=$S$7,$K568=$S$7)),"x","")</f>
        <v>x</v>
      </c>
      <c r="T568" s="102" t="str">
        <f>IF(AND($J568=$S$7,$B568&lt;'1331'!$I$9),"x","")</f>
        <v/>
      </c>
      <c r="U568" s="102" t="str">
        <f>IF(AND($K568=$S$7,$B568&lt;'1331'!$I$9),"x","")</f>
        <v/>
      </c>
      <c r="V568" s="102" t="str">
        <f>IF(AND('3411-CT'!$E$9=TH!H568,OR(TH!J568=TH!$V$7,K568=TH!$V$7)),"x","")</f>
        <v/>
      </c>
      <c r="W568" s="102" t="str">
        <f>IF(OR(TH!J568=TH!$W$7,K568=TH!$W$7),"x","")</f>
        <v/>
      </c>
      <c r="X568" s="102" t="str">
        <f t="shared" si="32"/>
        <v>4</v>
      </c>
    </row>
    <row r="569" spans="1:24">
      <c r="A569" s="182" t="str">
        <f>IF(B569&lt;&gt;"",IF(AND(B569&gt;=_TM1,B569&lt;=_TM2,OR(TH!J569="1111",TH!K569="1111")),TH!D569,""),"")</f>
        <v>C33</v>
      </c>
      <c r="B569" s="72">
        <f t="shared" si="35"/>
        <v>10</v>
      </c>
      <c r="C569" s="73">
        <v>42303</v>
      </c>
      <c r="D569" s="73" t="s">
        <v>398</v>
      </c>
      <c r="E569" s="73">
        <v>42303</v>
      </c>
      <c r="F569" s="76" t="s">
        <v>461</v>
      </c>
      <c r="G569" s="189"/>
      <c r="H569" s="90" t="s">
        <v>209</v>
      </c>
      <c r="I569" s="74">
        <v>20000000</v>
      </c>
      <c r="J569" s="75" t="s">
        <v>35</v>
      </c>
      <c r="K569" s="75" t="s">
        <v>142</v>
      </c>
      <c r="L569" s="102" t="str">
        <f>IF(AND('331-CT'!$E$7=TH!H569,OR(J569="331",K569="331")),"x","")</f>
        <v/>
      </c>
      <c r="M569" s="102" t="str">
        <f>IF(AND($B569&gt;='1111'!$N$10,$B569&lt;='1111'!$O$10,OR($J569=$M$7,$K569=$M$7)),"x","")</f>
        <v>x</v>
      </c>
      <c r="N569" s="102" t="str">
        <f>IF(AND($J569=$M$7,$B569&lt;'1111'!$N$10),"x","")</f>
        <v/>
      </c>
      <c r="O569" s="102" t="str">
        <f>IF(AND($K569=$M$7,$B569&lt;'1111'!$N$10),"x","")</f>
        <v/>
      </c>
      <c r="P569" s="102" t="str">
        <f>IF(AND($B569&gt;='1121'!$N$9,$B569&lt;='1121'!$O$9,OR($J569=$P$7,$K569=$P$7)),"x","")</f>
        <v>x</v>
      </c>
      <c r="Q569" s="102" t="str">
        <f>IF(AND($J569=$P$7,$B569&lt;'1121'!$N$9),"x","")</f>
        <v/>
      </c>
      <c r="R569" s="102" t="str">
        <f>IF(AND($K569=$P$7,$B569&lt;'1121'!$N$9),"x","")</f>
        <v/>
      </c>
      <c r="S569" s="102" t="str">
        <f>IF(AND($B569&gt;='1331'!$I$9,$B569&lt;='1331'!$J$9,OR($J569=$S$7,$K569=$S$7)),"x","")</f>
        <v/>
      </c>
      <c r="T569" s="102" t="str">
        <f>IF(AND($J569=$S$7,$B569&lt;'1331'!$I$9),"x","")</f>
        <v/>
      </c>
      <c r="U569" s="102" t="str">
        <f>IF(AND($K569=$S$7,$B569&lt;'1331'!$I$9),"x","")</f>
        <v/>
      </c>
      <c r="V569" s="102" t="str">
        <f>IF(AND('3411-CT'!$E$9=TH!H569,OR(TH!J569=TH!$V$7,K569=TH!$V$7)),"x","")</f>
        <v/>
      </c>
      <c r="W569" s="102" t="str">
        <f>IF(OR(TH!J569=TH!$W$7,K569=TH!$W$7),"x","")</f>
        <v/>
      </c>
      <c r="X569" s="102" t="str">
        <f t="shared" si="32"/>
        <v>4</v>
      </c>
    </row>
    <row r="570" spans="1:24">
      <c r="A570" s="182" t="str">
        <f>IF(B570&lt;&gt;"",IF(AND(B570&gt;=_TM1,B570&lt;=_TM2,OR(TH!J570="1111",TH!K570="1111")),TH!D570,""),"")</f>
        <v>C34</v>
      </c>
      <c r="B570" s="72">
        <f t="shared" si="35"/>
        <v>10</v>
      </c>
      <c r="C570" s="73">
        <v>42303</v>
      </c>
      <c r="D570" s="73" t="s">
        <v>399</v>
      </c>
      <c r="E570" s="73">
        <f>C570</f>
        <v>42303</v>
      </c>
      <c r="F570" s="76" t="s">
        <v>687</v>
      </c>
      <c r="G570" s="192" t="s">
        <v>684</v>
      </c>
      <c r="H570" s="90" t="s">
        <v>695</v>
      </c>
      <c r="I570" s="74">
        <v>15000000</v>
      </c>
      <c r="J570" s="75" t="s">
        <v>560</v>
      </c>
      <c r="K570" s="75" t="s">
        <v>142</v>
      </c>
      <c r="L570" s="102" t="str">
        <f>IF(AND('331-CT'!$E$7=TH!H570,OR(J570="331",K570="331")),"x","")</f>
        <v/>
      </c>
      <c r="M570" s="102" t="str">
        <f>IF(AND($B570&gt;='1111'!$N$10,$B570&lt;='1111'!$O$10,OR($J570=$M$7,$K570=$M$7)),"x","")</f>
        <v>x</v>
      </c>
      <c r="N570" s="102" t="str">
        <f>IF(AND($J570=$M$7,$B570&lt;'1111'!$N$10),"x","")</f>
        <v/>
      </c>
      <c r="O570" s="102" t="str">
        <f>IF(AND($K570=$M$7,$B570&lt;'1111'!$N$10),"x","")</f>
        <v/>
      </c>
      <c r="P570" s="102" t="str">
        <f>IF(AND($B570&gt;='1121'!$N$9,$B570&lt;='1121'!$O$9,OR($J570=$P$7,$K570=$P$7)),"x","")</f>
        <v/>
      </c>
      <c r="Q570" s="102" t="str">
        <f>IF(AND($J570=$P$7,$B570&lt;'1121'!$N$9),"x","")</f>
        <v/>
      </c>
      <c r="R570" s="102" t="str">
        <f>IF(AND($K570=$P$7,$B570&lt;'1121'!$N$9),"x","")</f>
        <v/>
      </c>
      <c r="S570" s="102" t="str">
        <f>IF(AND($B570&gt;='1331'!$I$9,$B570&lt;='1331'!$J$9,OR($J570=$S$7,$K570=$S$7)),"x","")</f>
        <v/>
      </c>
      <c r="T570" s="102" t="str">
        <f>IF(AND($J570=$S$7,$B570&lt;'1331'!$I$9),"x","")</f>
        <v/>
      </c>
      <c r="U570" s="102" t="str">
        <f>IF(AND($K570=$S$7,$B570&lt;'1331'!$I$9),"x","")</f>
        <v/>
      </c>
      <c r="V570" s="102" t="str">
        <f>IF(AND('3411-CT'!$E$9=TH!H570,OR(TH!J570=TH!$V$7,K570=TH!$V$7)),"x","")</f>
        <v/>
      </c>
      <c r="W570" s="102" t="str">
        <f>IF(OR(TH!J570=TH!$W$7,K570=TH!$W$7),"x","")</f>
        <v/>
      </c>
      <c r="X570" s="102" t="str">
        <f t="shared" si="32"/>
        <v>4</v>
      </c>
    </row>
    <row r="571" spans="1:24">
      <c r="A571" s="182" t="str">
        <f>IF(B571&lt;&gt;"",IF(AND(B571&gt;=_TM1,B571&lt;=_TM2,OR(TH!J571="1111",TH!K571="1111")),TH!D571,""),"")</f>
        <v>C34</v>
      </c>
      <c r="B571" s="72">
        <f t="shared" si="35"/>
        <v>10</v>
      </c>
      <c r="C571" s="73">
        <v>42303</v>
      </c>
      <c r="D571" s="73" t="s">
        <v>399</v>
      </c>
      <c r="E571" s="73">
        <f>C571</f>
        <v>42303</v>
      </c>
      <c r="F571" s="76" t="s">
        <v>688</v>
      </c>
      <c r="G571" s="192" t="s">
        <v>684</v>
      </c>
      <c r="H571" s="90" t="s">
        <v>695</v>
      </c>
      <c r="I571" s="74">
        <v>1500000</v>
      </c>
      <c r="J571" s="75" t="s">
        <v>10</v>
      </c>
      <c r="K571" s="75" t="s">
        <v>142</v>
      </c>
      <c r="L571" s="102" t="str">
        <f>IF(AND('331-CT'!$E$7=TH!H571,OR(J571="331",K571="331")),"x","")</f>
        <v/>
      </c>
      <c r="M571" s="102" t="str">
        <f>IF(AND($B571&gt;='1111'!$N$10,$B571&lt;='1111'!$O$10,OR($J571=$M$7,$K571=$M$7)),"x","")</f>
        <v>x</v>
      </c>
      <c r="N571" s="102" t="str">
        <f>IF(AND($J571=$M$7,$B571&lt;'1111'!$N$10),"x","")</f>
        <v/>
      </c>
      <c r="O571" s="102" t="str">
        <f>IF(AND($K571=$M$7,$B571&lt;'1111'!$N$10),"x","")</f>
        <v/>
      </c>
      <c r="P571" s="102" t="str">
        <f>IF(AND($B571&gt;='1121'!$N$9,$B571&lt;='1121'!$O$9,OR($J571=$P$7,$K571=$P$7)),"x","")</f>
        <v/>
      </c>
      <c r="Q571" s="102" t="str">
        <f>IF(AND($J571=$P$7,$B571&lt;'1121'!$N$9),"x","")</f>
        <v/>
      </c>
      <c r="R571" s="102" t="str">
        <f>IF(AND($K571=$P$7,$B571&lt;'1121'!$N$9),"x","")</f>
        <v/>
      </c>
      <c r="S571" s="102" t="str">
        <f>IF(AND($B571&gt;='1331'!$I$9,$B571&lt;='1331'!$J$9,OR($J571=$S$7,$K571=$S$7)),"x","")</f>
        <v>x</v>
      </c>
      <c r="T571" s="102" t="str">
        <f>IF(AND($J571=$S$7,$B571&lt;'1331'!$I$9),"x","")</f>
        <v/>
      </c>
      <c r="U571" s="102" t="str">
        <f>IF(AND($K571=$S$7,$B571&lt;'1331'!$I$9),"x","")</f>
        <v/>
      </c>
      <c r="V571" s="102" t="str">
        <f>IF(AND('3411-CT'!$E$9=TH!H571,OR(TH!J571=TH!$V$7,K571=TH!$V$7)),"x","")</f>
        <v/>
      </c>
      <c r="W571" s="102" t="str">
        <f>IF(OR(TH!J571=TH!$W$7,K571=TH!$W$7),"x","")</f>
        <v/>
      </c>
      <c r="X571" s="102" t="str">
        <f t="shared" si="32"/>
        <v>4</v>
      </c>
    </row>
    <row r="572" spans="1:24">
      <c r="A572" s="182" t="str">
        <f>IF(B572&lt;&gt;"",IF(AND(B572&gt;=_TM1,B572&lt;=_TM2,OR(TH!J572="1111",TH!K572="1111")),TH!D572,""),"")</f>
        <v/>
      </c>
      <c r="B572" s="72">
        <f t="shared" ref="B572:B603" si="36">IF(C572&lt;&gt;"",MONTH(C572),"")</f>
        <v>10</v>
      </c>
      <c r="C572" s="73">
        <v>42304</v>
      </c>
      <c r="D572" s="73" t="s">
        <v>8</v>
      </c>
      <c r="E572" s="73">
        <v>42304</v>
      </c>
      <c r="F572" s="76" t="s">
        <v>672</v>
      </c>
      <c r="G572" s="189"/>
      <c r="H572" s="90" t="s">
        <v>517</v>
      </c>
      <c r="I572" s="74">
        <v>20382000</v>
      </c>
      <c r="J572" s="75" t="s">
        <v>9</v>
      </c>
      <c r="K572" s="75" t="s">
        <v>35</v>
      </c>
      <c r="L572" s="102" t="str">
        <f>IF(AND('331-CT'!$E$7=TH!H572,OR(J572="331",K572="331")),"x","")</f>
        <v/>
      </c>
      <c r="M572" s="102" t="str">
        <f>IF(AND($B572&gt;='1111'!$N$10,$B572&lt;='1111'!$O$10,OR($J572=$M$7,$K572=$M$7)),"x","")</f>
        <v/>
      </c>
      <c r="N572" s="102" t="str">
        <f>IF(AND($J572=$M$7,$B572&lt;'1111'!$N$10),"x","")</f>
        <v/>
      </c>
      <c r="O572" s="102" t="str">
        <f>IF(AND($K572=$M$7,$B572&lt;'1111'!$N$10),"x","")</f>
        <v/>
      </c>
      <c r="P572" s="102" t="str">
        <f>IF(AND($B572&gt;='1121'!$N$9,$B572&lt;='1121'!$O$9,OR($J572=$P$7,$K572=$P$7)),"x","")</f>
        <v>x</v>
      </c>
      <c r="Q572" s="102" t="str">
        <f>IF(AND($J572=$P$7,$B572&lt;'1121'!$N$9),"x","")</f>
        <v/>
      </c>
      <c r="R572" s="102" t="str">
        <f>IF(AND($K572=$P$7,$B572&lt;'1121'!$N$9),"x","")</f>
        <v/>
      </c>
      <c r="S572" s="102" t="str">
        <f>IF(AND($B572&gt;='1331'!$I$9,$B572&lt;='1331'!$J$9,OR($J572=$S$7,$K572=$S$7)),"x","")</f>
        <v/>
      </c>
      <c r="T572" s="102" t="str">
        <f>IF(AND($J572=$S$7,$B572&lt;'1331'!$I$9),"x","")</f>
        <v/>
      </c>
      <c r="U572" s="102" t="str">
        <f>IF(AND($K572=$S$7,$B572&lt;'1331'!$I$9),"x","")</f>
        <v/>
      </c>
      <c r="V572" s="102" t="str">
        <f>IF(AND('3411-CT'!$E$9=TH!H572,OR(TH!J572=TH!$V$7,K572=TH!$V$7)),"x","")</f>
        <v/>
      </c>
      <c r="W572" s="102" t="str">
        <f>IF(OR(TH!J572=TH!$W$7,K572=TH!$W$7),"x","")</f>
        <v/>
      </c>
      <c r="X572" s="102" t="str">
        <f t="shared" ref="X572:X603" si="37">IF(AND(1&lt;=$B572,$B572&lt;=3),"1",IF(AND(4&lt;=$B572,$B572&lt;=6),"2",IF(AND(7&lt;=$B572,$B572&lt;=9),"3",IF(AND(10&lt;=$B572,$B572&lt;=12),"4",""))))</f>
        <v>4</v>
      </c>
    </row>
    <row r="573" spans="1:24">
      <c r="A573" s="182" t="str">
        <f>IF(B573&lt;&gt;"",IF(AND(B573&gt;=_TM1,B573&lt;=_TM2,OR(TH!J573="1111",TH!K573="1111")),TH!D573,""),"")</f>
        <v/>
      </c>
      <c r="B573" s="72">
        <f t="shared" si="36"/>
        <v>10</v>
      </c>
      <c r="C573" s="73">
        <v>42304</v>
      </c>
      <c r="D573" s="73" t="s">
        <v>8</v>
      </c>
      <c r="E573" s="73">
        <v>42304</v>
      </c>
      <c r="F573" s="76" t="s">
        <v>22</v>
      </c>
      <c r="G573" s="189"/>
      <c r="H573" s="90"/>
      <c r="I573" s="74">
        <v>45000</v>
      </c>
      <c r="J573" s="75" t="s">
        <v>181</v>
      </c>
      <c r="K573" s="75" t="s">
        <v>35</v>
      </c>
      <c r="L573" s="102" t="str">
        <f>IF(AND('331-CT'!$E$7=TH!H573,OR(J573="331",K573="331")),"x","")</f>
        <v/>
      </c>
      <c r="M573" s="102" t="str">
        <f>IF(AND($B573&gt;='1111'!$N$10,$B573&lt;='1111'!$O$10,OR($J573=$M$7,$K573=$M$7)),"x","")</f>
        <v/>
      </c>
      <c r="N573" s="102" t="str">
        <f>IF(AND($J573=$M$7,$B573&lt;'1111'!$N$10),"x","")</f>
        <v/>
      </c>
      <c r="O573" s="102" t="str">
        <f>IF(AND($K573=$M$7,$B573&lt;'1111'!$N$10),"x","")</f>
        <v/>
      </c>
      <c r="P573" s="102" t="str">
        <f>IF(AND($B573&gt;='1121'!$N$9,$B573&lt;='1121'!$O$9,OR($J573=$P$7,$K573=$P$7)),"x","")</f>
        <v>x</v>
      </c>
      <c r="Q573" s="102" t="str">
        <f>IF(AND($J573=$P$7,$B573&lt;'1121'!$N$9),"x","")</f>
        <v/>
      </c>
      <c r="R573" s="102" t="str">
        <f>IF(AND($K573=$P$7,$B573&lt;'1121'!$N$9),"x","")</f>
        <v/>
      </c>
      <c r="S573" s="102" t="str">
        <f>IF(AND($B573&gt;='1331'!$I$9,$B573&lt;='1331'!$J$9,OR($J573=$S$7,$K573=$S$7)),"x","")</f>
        <v/>
      </c>
      <c r="T573" s="102" t="str">
        <f>IF(AND($J573=$S$7,$B573&lt;'1331'!$I$9),"x","")</f>
        <v/>
      </c>
      <c r="U573" s="102" t="str">
        <f>IF(AND($K573=$S$7,$B573&lt;'1331'!$I$9),"x","")</f>
        <v/>
      </c>
      <c r="V573" s="102" t="str">
        <f>IF(AND('3411-CT'!$E$9=TH!H573,OR(TH!J573=TH!$V$7,K573=TH!$V$7)),"x","")</f>
        <v/>
      </c>
      <c r="W573" s="102" t="str">
        <f>IF(OR(TH!J573=TH!$W$7,K573=TH!$W$7),"x","")</f>
        <v/>
      </c>
      <c r="X573" s="102" t="str">
        <f t="shared" si="37"/>
        <v>4</v>
      </c>
    </row>
    <row r="574" spans="1:24">
      <c r="A574" s="182" t="str">
        <f>IF(B574&lt;&gt;"",IF(AND(B574&gt;=_TM1,B574&lt;=_TM2,OR(TH!J574="1111",TH!K574="1111")),TH!D574,""),"")</f>
        <v/>
      </c>
      <c r="B574" s="72">
        <f t="shared" si="36"/>
        <v>10</v>
      </c>
      <c r="C574" s="73">
        <v>42304</v>
      </c>
      <c r="D574" s="73" t="s">
        <v>8</v>
      </c>
      <c r="E574" s="73">
        <v>42304</v>
      </c>
      <c r="F574" s="76" t="s">
        <v>23</v>
      </c>
      <c r="G574" s="189"/>
      <c r="H574" s="90"/>
      <c r="I574" s="74">
        <v>4500</v>
      </c>
      <c r="J574" s="75" t="s">
        <v>10</v>
      </c>
      <c r="K574" s="75" t="s">
        <v>35</v>
      </c>
      <c r="L574" s="102" t="str">
        <f>IF(AND('331-CT'!$E$7=TH!H574,OR(J574="331",K574="331")),"x","")</f>
        <v/>
      </c>
      <c r="M574" s="102" t="str">
        <f>IF(AND($B574&gt;='1111'!$N$10,$B574&lt;='1111'!$O$10,OR($J574=$M$7,$K574=$M$7)),"x","")</f>
        <v/>
      </c>
      <c r="N574" s="102" t="str">
        <f>IF(AND($J574=$M$7,$B574&lt;'1111'!$N$10),"x","")</f>
        <v/>
      </c>
      <c r="O574" s="102" t="str">
        <f>IF(AND($K574=$M$7,$B574&lt;'1111'!$N$10),"x","")</f>
        <v/>
      </c>
      <c r="P574" s="102" t="str">
        <f>IF(AND($B574&gt;='1121'!$N$9,$B574&lt;='1121'!$O$9,OR($J574=$P$7,$K574=$P$7)),"x","")</f>
        <v>x</v>
      </c>
      <c r="Q574" s="102" t="str">
        <f>IF(AND($J574=$P$7,$B574&lt;'1121'!$N$9),"x","")</f>
        <v/>
      </c>
      <c r="R574" s="102" t="str">
        <f>IF(AND($K574=$P$7,$B574&lt;'1121'!$N$9),"x","")</f>
        <v/>
      </c>
      <c r="S574" s="102" t="str">
        <f>IF(AND($B574&gt;='1331'!$I$9,$B574&lt;='1331'!$J$9,OR($J574=$S$7,$K574=$S$7)),"x","")</f>
        <v>x</v>
      </c>
      <c r="T574" s="102" t="str">
        <f>IF(AND($J574=$S$7,$B574&lt;'1331'!$I$9),"x","")</f>
        <v/>
      </c>
      <c r="U574" s="102" t="str">
        <f>IF(AND($K574=$S$7,$B574&lt;'1331'!$I$9),"x","")</f>
        <v/>
      </c>
      <c r="V574" s="102" t="str">
        <f>IF(AND('3411-CT'!$E$9=TH!H574,OR(TH!J574=TH!$V$7,K574=TH!$V$7)),"x","")</f>
        <v/>
      </c>
      <c r="W574" s="102" t="str">
        <f>IF(OR(TH!J574=TH!$W$7,K574=TH!$W$7),"x","")</f>
        <v/>
      </c>
      <c r="X574" s="102" t="str">
        <f t="shared" si="37"/>
        <v>4</v>
      </c>
    </row>
    <row r="575" spans="1:24">
      <c r="A575" s="182" t="str">
        <f>IF(B575&lt;&gt;"",IF(AND(B575&gt;=_TM1,B575&lt;=_TM2,OR(TH!J575="1111",TH!K575="1111")),TH!D575,""),"")</f>
        <v/>
      </c>
      <c r="B575" s="72">
        <f t="shared" si="36"/>
        <v>10</v>
      </c>
      <c r="C575" s="73">
        <v>42304</v>
      </c>
      <c r="D575" s="73" t="s">
        <v>50</v>
      </c>
      <c r="E575" s="73">
        <v>42304</v>
      </c>
      <c r="F575" s="76" t="s">
        <v>673</v>
      </c>
      <c r="G575" s="192" t="s">
        <v>674</v>
      </c>
      <c r="H575" s="90" t="s">
        <v>675</v>
      </c>
      <c r="I575" s="74">
        <v>9272640</v>
      </c>
      <c r="J575" s="75" t="s">
        <v>181</v>
      </c>
      <c r="K575" s="75" t="s">
        <v>9</v>
      </c>
      <c r="L575" s="102" t="str">
        <f>IF(AND('331-CT'!$E$7=TH!H575,OR(J575="331",K575="331")),"x","")</f>
        <v>x</v>
      </c>
      <c r="M575" s="102" t="str">
        <f>IF(AND($B575&gt;='1111'!$N$10,$B575&lt;='1111'!$O$10,OR($J575=$M$7,$K575=$M$7)),"x","")</f>
        <v/>
      </c>
      <c r="N575" s="102" t="str">
        <f>IF(AND($J575=$M$7,$B575&lt;'1111'!$N$10),"x","")</f>
        <v/>
      </c>
      <c r="O575" s="102" t="str">
        <f>IF(AND($K575=$M$7,$B575&lt;'1111'!$N$10),"x","")</f>
        <v/>
      </c>
      <c r="P575" s="102" t="str">
        <f>IF(AND($B575&gt;='1121'!$N$9,$B575&lt;='1121'!$O$9,OR($J575=$P$7,$K575=$P$7)),"x","")</f>
        <v/>
      </c>
      <c r="Q575" s="102" t="str">
        <f>IF(AND($J575=$P$7,$B575&lt;'1121'!$N$9),"x","")</f>
        <v/>
      </c>
      <c r="R575" s="102" t="str">
        <f>IF(AND($K575=$P$7,$B575&lt;'1121'!$N$9),"x","")</f>
        <v/>
      </c>
      <c r="S575" s="102" t="str">
        <f>IF(AND($B575&gt;='1331'!$I$9,$B575&lt;='1331'!$J$9,OR($J575=$S$7,$K575=$S$7)),"x","")</f>
        <v/>
      </c>
      <c r="T575" s="102" t="str">
        <f>IF(AND($J575=$S$7,$B575&lt;'1331'!$I$9),"x","")</f>
        <v/>
      </c>
      <c r="U575" s="102" t="str">
        <f>IF(AND($K575=$S$7,$B575&lt;'1331'!$I$9),"x","")</f>
        <v/>
      </c>
      <c r="V575" s="102" t="str">
        <f>IF(AND('3411-CT'!$E$9=TH!H575,OR(TH!J575=TH!$V$7,K575=TH!$V$7)),"x","")</f>
        <v/>
      </c>
      <c r="W575" s="102" t="str">
        <f>IF(OR(TH!J575=TH!$W$7,K575=TH!$W$7),"x","")</f>
        <v/>
      </c>
      <c r="X575" s="102" t="str">
        <f t="shared" si="37"/>
        <v>4</v>
      </c>
    </row>
    <row r="576" spans="1:24">
      <c r="A576" s="182" t="str">
        <f>IF(B576&lt;&gt;"",IF(AND(B576&gt;=_TM1,B576&lt;=_TM2,OR(TH!J576="1111",TH!K576="1111")),TH!D576,""),"")</f>
        <v/>
      </c>
      <c r="B576" s="72">
        <f t="shared" si="36"/>
        <v>10</v>
      </c>
      <c r="C576" s="73">
        <v>42304</v>
      </c>
      <c r="D576" s="73" t="s">
        <v>50</v>
      </c>
      <c r="E576" s="73">
        <v>42304</v>
      </c>
      <c r="F576" s="76" t="s">
        <v>676</v>
      </c>
      <c r="G576" s="192" t="s">
        <v>674</v>
      </c>
      <c r="H576" s="90" t="s">
        <v>675</v>
      </c>
      <c r="I576" s="74">
        <v>927264</v>
      </c>
      <c r="J576" s="75" t="s">
        <v>10</v>
      </c>
      <c r="K576" s="75" t="s">
        <v>9</v>
      </c>
      <c r="L576" s="102" t="str">
        <f>IF(AND('331-CT'!$E$7=TH!H576,OR(J576="331",K576="331")),"x","")</f>
        <v>x</v>
      </c>
      <c r="M576" s="102" t="str">
        <f>IF(AND($B576&gt;='1111'!$N$10,$B576&lt;='1111'!$O$10,OR($J576=$M$7,$K576=$M$7)),"x","")</f>
        <v/>
      </c>
      <c r="N576" s="102" t="str">
        <f>IF(AND($J576=$M$7,$B576&lt;'1111'!$N$10),"x","")</f>
        <v/>
      </c>
      <c r="O576" s="102" t="str">
        <f>IF(AND($K576=$M$7,$B576&lt;'1111'!$N$10),"x","")</f>
        <v/>
      </c>
      <c r="P576" s="102" t="str">
        <f>IF(AND($B576&gt;='1121'!$N$9,$B576&lt;='1121'!$O$9,OR($J576=$P$7,$K576=$P$7)),"x","")</f>
        <v/>
      </c>
      <c r="Q576" s="102" t="str">
        <f>IF(AND($J576=$P$7,$B576&lt;'1121'!$N$9),"x","")</f>
        <v/>
      </c>
      <c r="R576" s="102" t="str">
        <f>IF(AND($K576=$P$7,$B576&lt;'1121'!$N$9),"x","")</f>
        <v/>
      </c>
      <c r="S576" s="102" t="str">
        <f>IF(AND($B576&gt;='1331'!$I$9,$B576&lt;='1331'!$J$9,OR($J576=$S$7,$K576=$S$7)),"x","")</f>
        <v>x</v>
      </c>
      <c r="T576" s="102" t="str">
        <f>IF(AND($J576=$S$7,$B576&lt;'1331'!$I$9),"x","")</f>
        <v/>
      </c>
      <c r="U576" s="102" t="str">
        <f>IF(AND($K576=$S$7,$B576&lt;'1331'!$I$9),"x","")</f>
        <v/>
      </c>
      <c r="V576" s="102" t="str">
        <f>IF(AND('3411-CT'!$E$9=TH!H576,OR(TH!J576=TH!$V$7,K576=TH!$V$7)),"x","")</f>
        <v/>
      </c>
      <c r="W576" s="102" t="str">
        <f>IF(OR(TH!J576=TH!$W$7,K576=TH!$W$7),"x","")</f>
        <v/>
      </c>
      <c r="X576" s="102" t="str">
        <f t="shared" si="37"/>
        <v>4</v>
      </c>
    </row>
    <row r="577" spans="1:24">
      <c r="A577" s="182" t="str">
        <f>IF(B577&lt;&gt;"",IF(AND(B577&gt;=_TM1,B577&lt;=_TM2,OR(TH!J602="1111",TH!K602="1111")),TH!D602,""),"")</f>
        <v>C46</v>
      </c>
      <c r="B577" s="72">
        <f t="shared" si="36"/>
        <v>10</v>
      </c>
      <c r="C577" s="73">
        <v>42304</v>
      </c>
      <c r="D577" s="73" t="s">
        <v>50</v>
      </c>
      <c r="E577" s="73">
        <f>C577</f>
        <v>42304</v>
      </c>
      <c r="F577" s="76" t="s">
        <v>355</v>
      </c>
      <c r="G577" s="192" t="s">
        <v>732</v>
      </c>
      <c r="H577" s="90" t="s">
        <v>129</v>
      </c>
      <c r="I577" s="74">
        <v>10313194</v>
      </c>
      <c r="J577" s="75" t="s">
        <v>560</v>
      </c>
      <c r="K577" s="75" t="s">
        <v>9</v>
      </c>
      <c r="L577" s="102" t="str">
        <f>IF(AND('331-CT'!$E$7=TH!H602,OR(J577="331",K577="331")),"x","")</f>
        <v/>
      </c>
      <c r="M577" s="102" t="str">
        <f>IF(AND($B577&gt;='1111'!$N$10,$B577&lt;='1111'!$O$10,OR($J577=$M$7,$K577=$M$7)),"x","")</f>
        <v/>
      </c>
      <c r="N577" s="102" t="str">
        <f>IF(AND($J577=$M$7,$B577&lt;'1111'!$N$10),"x","")</f>
        <v/>
      </c>
      <c r="O577" s="102" t="str">
        <f>IF(AND($K577=$M$7,$B577&lt;'1111'!$N$10),"x","")</f>
        <v/>
      </c>
      <c r="P577" s="102" t="str">
        <f>IF(AND($B577&gt;='1121'!$N$9,$B577&lt;='1121'!$O$9,OR($J577=$P$7,$K577=$P$7)),"x","")</f>
        <v/>
      </c>
      <c r="Q577" s="102" t="str">
        <f>IF(AND($J577=$P$7,$B577&lt;'1121'!$N$9),"x","")</f>
        <v/>
      </c>
      <c r="R577" s="102" t="str">
        <f>IF(AND($K577=$P$7,$B577&lt;'1121'!$N$9),"x","")</f>
        <v/>
      </c>
      <c r="S577" s="102" t="str">
        <f>IF(AND($B577&gt;='1331'!$I$9,$B577&lt;='1331'!$J$9,OR($J577=$S$7,$K577=$S$7)),"x","")</f>
        <v/>
      </c>
      <c r="T577" s="102" t="str">
        <f>IF(AND($J577=$S$7,$B577&lt;'1331'!$I$9),"x","")</f>
        <v/>
      </c>
      <c r="U577" s="102" t="str">
        <f>IF(AND($K577=$S$7,$B577&lt;'1331'!$I$9),"x","")</f>
        <v/>
      </c>
      <c r="V577" s="102" t="str">
        <f>IF(AND('3411-CT'!$E$9=TH!H602,OR(TH!J602=TH!$V$7,K577=TH!$V$7)),"x","")</f>
        <v/>
      </c>
      <c r="W577" s="102" t="str">
        <f>IF(OR(TH!J602=TH!$W$7,K577=TH!$W$7),"x","")</f>
        <v/>
      </c>
      <c r="X577" s="102" t="str">
        <f t="shared" si="37"/>
        <v>4</v>
      </c>
    </row>
    <row r="578" spans="1:24">
      <c r="A578" s="182" t="str">
        <f>IF(B578&lt;&gt;"",IF(AND(B578&gt;=_TM1,B578&lt;=_TM2,OR(TH!J603="1111",TH!K603="1111")),TH!D603,""),"")</f>
        <v>C46</v>
      </c>
      <c r="B578" s="72">
        <f t="shared" si="36"/>
        <v>10</v>
      </c>
      <c r="C578" s="73">
        <v>42304</v>
      </c>
      <c r="D578" s="73" t="s">
        <v>50</v>
      </c>
      <c r="E578" s="73">
        <f>C578</f>
        <v>42304</v>
      </c>
      <c r="F578" s="76" t="s">
        <v>356</v>
      </c>
      <c r="G578" s="192" t="s">
        <v>732</v>
      </c>
      <c r="H578" s="90" t="s">
        <v>129</v>
      </c>
      <c r="I578" s="74">
        <v>1031319</v>
      </c>
      <c r="J578" s="75" t="s">
        <v>10</v>
      </c>
      <c r="K578" s="75" t="s">
        <v>9</v>
      </c>
      <c r="L578" s="102" t="str">
        <f>IF(AND('331-CT'!$E$7=TH!H603,OR(J578="331",K578="331")),"x","")</f>
        <v/>
      </c>
      <c r="M578" s="102" t="str">
        <f>IF(AND($B578&gt;='1111'!$N$10,$B578&lt;='1111'!$O$10,OR($J578=$M$7,$K578=$M$7)),"x","")</f>
        <v/>
      </c>
      <c r="N578" s="102" t="str">
        <f>IF(AND($J578=$M$7,$B578&lt;'1111'!$N$10),"x","")</f>
        <v/>
      </c>
      <c r="O578" s="102" t="str">
        <f>IF(AND($K578=$M$7,$B578&lt;'1111'!$N$10),"x","")</f>
        <v/>
      </c>
      <c r="P578" s="102" t="str">
        <f>IF(AND($B578&gt;='1121'!$N$9,$B578&lt;='1121'!$O$9,OR($J578=$P$7,$K578=$P$7)),"x","")</f>
        <v/>
      </c>
      <c r="Q578" s="102" t="str">
        <f>IF(AND($J578=$P$7,$B578&lt;'1121'!$N$9),"x","")</f>
        <v/>
      </c>
      <c r="R578" s="102" t="str">
        <f>IF(AND($K578=$P$7,$B578&lt;'1121'!$N$9),"x","")</f>
        <v/>
      </c>
      <c r="S578" s="102" t="str">
        <f>IF(AND($B578&gt;='1331'!$I$9,$B578&lt;='1331'!$J$9,OR($J578=$S$7,$K578=$S$7)),"x","")</f>
        <v>x</v>
      </c>
      <c r="T578" s="102" t="str">
        <f>IF(AND($J578=$S$7,$B578&lt;'1331'!$I$9),"x","")</f>
        <v/>
      </c>
      <c r="U578" s="102" t="str">
        <f>IF(AND($K578=$S$7,$B578&lt;'1331'!$I$9),"x","")</f>
        <v/>
      </c>
      <c r="V578" s="102" t="str">
        <f>IF(AND('3411-CT'!$E$9=TH!H603,OR(TH!J603=TH!$V$7,K578=TH!$V$7)),"x","")</f>
        <v/>
      </c>
      <c r="W578" s="102" t="str">
        <f>IF(OR(TH!J603=TH!$W$7,K578=TH!$W$7),"x","")</f>
        <v/>
      </c>
      <c r="X578" s="102" t="str">
        <f t="shared" si="37"/>
        <v>4</v>
      </c>
    </row>
    <row r="579" spans="1:24">
      <c r="A579" s="182" t="str">
        <f>IF(B579&lt;&gt;"",IF(AND(B579&gt;=_TM1,B579&lt;=_TM2,OR(TH!J577="1111",TH!K577="1111")),TH!D577,""),"")</f>
        <v/>
      </c>
      <c r="B579" s="72">
        <f t="shared" si="36"/>
        <v>10</v>
      </c>
      <c r="C579" s="73">
        <v>42305</v>
      </c>
      <c r="D579" s="73" t="s">
        <v>400</v>
      </c>
      <c r="E579" s="73">
        <v>42303</v>
      </c>
      <c r="F579" s="76" t="s">
        <v>461</v>
      </c>
      <c r="G579" s="189"/>
      <c r="H579" s="90" t="s">
        <v>209</v>
      </c>
      <c r="I579" s="74">
        <v>400000000</v>
      </c>
      <c r="J579" s="75" t="s">
        <v>35</v>
      </c>
      <c r="K579" s="75" t="s">
        <v>142</v>
      </c>
      <c r="L579" s="102" t="str">
        <f>IF(AND('331-CT'!$E$7=TH!H577,OR(J579="331",K579="331")),"x","")</f>
        <v/>
      </c>
      <c r="M579" s="102" t="str">
        <f>IF(AND($B579&gt;='1111'!$N$10,$B579&lt;='1111'!$O$10,OR($J579=$M$7,$K579=$M$7)),"x","")</f>
        <v>x</v>
      </c>
      <c r="N579" s="102" t="str">
        <f>IF(AND($J579=$M$7,$B579&lt;'1111'!$N$10),"x","")</f>
        <v/>
      </c>
      <c r="O579" s="102" t="str">
        <f>IF(AND($K579=$M$7,$B579&lt;'1111'!$N$10),"x","")</f>
        <v/>
      </c>
      <c r="P579" s="102" t="str">
        <f>IF(AND($B579&gt;='1121'!$N$9,$B579&lt;='1121'!$O$9,OR($J579=$P$7,$K579=$P$7)),"x","")</f>
        <v>x</v>
      </c>
      <c r="Q579" s="102" t="str">
        <f>IF(AND($J579=$P$7,$B579&lt;'1121'!$N$9),"x","")</f>
        <v/>
      </c>
      <c r="R579" s="102" t="str">
        <f>IF(AND($K579=$P$7,$B579&lt;'1121'!$N$9),"x","")</f>
        <v/>
      </c>
      <c r="S579" s="102" t="str">
        <f>IF(AND($B579&gt;='1331'!$I$9,$B579&lt;='1331'!$J$9,OR($J579=$S$7,$K579=$S$7)),"x","")</f>
        <v/>
      </c>
      <c r="T579" s="102" t="str">
        <f>IF(AND($J579=$S$7,$B579&lt;'1331'!$I$9),"x","")</f>
        <v/>
      </c>
      <c r="U579" s="102" t="str">
        <f>IF(AND($K579=$S$7,$B579&lt;'1331'!$I$9),"x","")</f>
        <v/>
      </c>
      <c r="V579" s="102" t="str">
        <f>IF(AND('3411-CT'!$E$9=TH!H577,OR(TH!J577=TH!$V$7,K579=TH!$V$7)),"x","")</f>
        <v/>
      </c>
      <c r="W579" s="102" t="str">
        <f>IF(OR(TH!J577=TH!$W$7,K579=TH!$W$7),"x","")</f>
        <v/>
      </c>
      <c r="X579" s="102" t="str">
        <f t="shared" si="37"/>
        <v>4</v>
      </c>
    </row>
    <row r="580" spans="1:24">
      <c r="A580" s="182" t="str">
        <f>IF(B580&lt;&gt;"",IF(AND(B580&gt;=_TM1,B580&lt;=_TM2,OR(TH!J578="1111",TH!K578="1111")),TH!D578,""),"")</f>
        <v/>
      </c>
      <c r="B580" s="72">
        <f t="shared" si="36"/>
        <v>10</v>
      </c>
      <c r="C580" s="73">
        <v>42305</v>
      </c>
      <c r="D580" s="73" t="s">
        <v>8</v>
      </c>
      <c r="E580" s="73">
        <v>42305</v>
      </c>
      <c r="F580" s="76" t="s">
        <v>238</v>
      </c>
      <c r="G580" s="189"/>
      <c r="H580" s="90" t="s">
        <v>243</v>
      </c>
      <c r="I580" s="74">
        <v>400000000</v>
      </c>
      <c r="J580" s="75" t="s">
        <v>9</v>
      </c>
      <c r="K580" s="75" t="s">
        <v>35</v>
      </c>
      <c r="L580" s="102" t="str">
        <f>IF(AND('331-CT'!$E$7=TH!H578,OR(J580="331",K580="331")),"x","")</f>
        <v/>
      </c>
      <c r="M580" s="102" t="str">
        <f>IF(AND($B580&gt;='1111'!$N$10,$B580&lt;='1111'!$O$10,OR($J580=$M$7,$K580=$M$7)),"x","")</f>
        <v/>
      </c>
      <c r="N580" s="102" t="str">
        <f>IF(AND($J580=$M$7,$B580&lt;'1111'!$N$10),"x","")</f>
        <v/>
      </c>
      <c r="O580" s="102" t="str">
        <f>IF(AND($K580=$M$7,$B580&lt;'1111'!$N$10),"x","")</f>
        <v/>
      </c>
      <c r="P580" s="102" t="str">
        <f>IF(AND($B580&gt;='1121'!$N$9,$B580&lt;='1121'!$O$9,OR($J580=$P$7,$K580=$P$7)),"x","")</f>
        <v>x</v>
      </c>
      <c r="Q580" s="102" t="str">
        <f>IF(AND($J580=$P$7,$B580&lt;'1121'!$N$9),"x","")</f>
        <v/>
      </c>
      <c r="R580" s="102" t="str">
        <f>IF(AND($K580=$P$7,$B580&lt;'1121'!$N$9),"x","")</f>
        <v/>
      </c>
      <c r="S580" s="102" t="str">
        <f>IF(AND($B580&gt;='1331'!$I$9,$B580&lt;='1331'!$J$9,OR($J580=$S$7,$K580=$S$7)),"x","")</f>
        <v/>
      </c>
      <c r="T580" s="102" t="str">
        <f>IF(AND($J580=$S$7,$B580&lt;'1331'!$I$9),"x","")</f>
        <v/>
      </c>
      <c r="U580" s="102" t="str">
        <f>IF(AND($K580=$S$7,$B580&lt;'1331'!$I$9),"x","")</f>
        <v/>
      </c>
      <c r="V580" s="102" t="str">
        <f>IF(AND('3411-CT'!$E$9=TH!H578,OR(TH!J578=TH!$V$7,K580=TH!$V$7)),"x","")</f>
        <v/>
      </c>
      <c r="W580" s="102" t="str">
        <f>IF(OR(TH!J578=TH!$W$7,K580=TH!$W$7),"x","")</f>
        <v/>
      </c>
      <c r="X580" s="102" t="str">
        <f t="shared" si="37"/>
        <v>4</v>
      </c>
    </row>
    <row r="581" spans="1:24">
      <c r="A581" s="182" t="str">
        <f>IF(B581&lt;&gt;"",IF(AND(B581&gt;=_TM1,B581&lt;=_TM2,OR(TH!J579="1111",TH!K579="1111")),TH!D579,""),"")</f>
        <v>C35</v>
      </c>
      <c r="B581" s="72">
        <f t="shared" si="36"/>
        <v>10</v>
      </c>
      <c r="C581" s="73">
        <v>42305</v>
      </c>
      <c r="D581" s="73" t="s">
        <v>8</v>
      </c>
      <c r="E581" s="73">
        <v>42305</v>
      </c>
      <c r="F581" s="76" t="s">
        <v>22</v>
      </c>
      <c r="G581" s="189"/>
      <c r="H581" s="90"/>
      <c r="I581" s="74">
        <v>317438</v>
      </c>
      <c r="J581" s="75" t="s">
        <v>181</v>
      </c>
      <c r="K581" s="75" t="s">
        <v>35</v>
      </c>
      <c r="L581" s="102" t="str">
        <f>IF(AND('331-CT'!$E$7=TH!H579,OR(J581="331",K581="331")),"x","")</f>
        <v/>
      </c>
      <c r="M581" s="102" t="str">
        <f>IF(AND($B581&gt;='1111'!$N$10,$B581&lt;='1111'!$O$10,OR($J581=$M$7,$K581=$M$7)),"x","")</f>
        <v/>
      </c>
      <c r="N581" s="102" t="str">
        <f>IF(AND($J581=$M$7,$B581&lt;'1111'!$N$10),"x","")</f>
        <v/>
      </c>
      <c r="O581" s="102" t="str">
        <f>IF(AND($K581=$M$7,$B581&lt;'1111'!$N$10),"x","")</f>
        <v/>
      </c>
      <c r="P581" s="102" t="str">
        <f>IF(AND($B581&gt;='1121'!$N$9,$B581&lt;='1121'!$O$9,OR($J581=$P$7,$K581=$P$7)),"x","")</f>
        <v>x</v>
      </c>
      <c r="Q581" s="102" t="str">
        <f>IF(AND($J581=$P$7,$B581&lt;'1121'!$N$9),"x","")</f>
        <v/>
      </c>
      <c r="R581" s="102" t="str">
        <f>IF(AND($K581=$P$7,$B581&lt;'1121'!$N$9),"x","")</f>
        <v/>
      </c>
      <c r="S581" s="102" t="str">
        <f>IF(AND($B581&gt;='1331'!$I$9,$B581&lt;='1331'!$J$9,OR($J581=$S$7,$K581=$S$7)),"x","")</f>
        <v/>
      </c>
      <c r="T581" s="102" t="str">
        <f>IF(AND($J581=$S$7,$B581&lt;'1331'!$I$9),"x","")</f>
        <v/>
      </c>
      <c r="U581" s="102" t="str">
        <f>IF(AND($K581=$S$7,$B581&lt;'1331'!$I$9),"x","")</f>
        <v/>
      </c>
      <c r="V581" s="102" t="str">
        <f>IF(AND('3411-CT'!$E$9=TH!H579,OR(TH!J579=TH!$V$7,K581=TH!$V$7)),"x","")</f>
        <v/>
      </c>
      <c r="W581" s="102" t="str">
        <f>IF(OR(TH!J579=TH!$W$7,K581=TH!$W$7),"x","")</f>
        <v/>
      </c>
      <c r="X581" s="102" t="str">
        <f t="shared" si="37"/>
        <v>4</v>
      </c>
    </row>
    <row r="582" spans="1:24">
      <c r="A582" s="182" t="str">
        <f>IF(B582&lt;&gt;"",IF(AND(B582&gt;=_TM1,B582&lt;=_TM2,OR(TH!J580="1111",TH!K580="1111")),TH!D580,""),"")</f>
        <v/>
      </c>
      <c r="B582" s="72">
        <f t="shared" si="36"/>
        <v>10</v>
      </c>
      <c r="C582" s="73">
        <v>42305</v>
      </c>
      <c r="D582" s="73" t="s">
        <v>8</v>
      </c>
      <c r="E582" s="73">
        <v>42305</v>
      </c>
      <c r="F582" s="76" t="s">
        <v>23</v>
      </c>
      <c r="G582" s="189"/>
      <c r="H582" s="90"/>
      <c r="I582" s="74">
        <v>31744</v>
      </c>
      <c r="J582" s="75" t="s">
        <v>10</v>
      </c>
      <c r="K582" s="75" t="s">
        <v>35</v>
      </c>
      <c r="L582" s="102" t="str">
        <f>IF(AND('331-CT'!$E$7=TH!H580,OR(J582="331",K582="331")),"x","")</f>
        <v/>
      </c>
      <c r="M582" s="102" t="str">
        <f>IF(AND($B582&gt;='1111'!$N$10,$B582&lt;='1111'!$O$10,OR($J582=$M$7,$K582=$M$7)),"x","")</f>
        <v/>
      </c>
      <c r="N582" s="102" t="str">
        <f>IF(AND($J582=$M$7,$B582&lt;'1111'!$N$10),"x","")</f>
        <v/>
      </c>
      <c r="O582" s="102" t="str">
        <f>IF(AND($K582=$M$7,$B582&lt;'1111'!$N$10),"x","")</f>
        <v/>
      </c>
      <c r="P582" s="102" t="str">
        <f>IF(AND($B582&gt;='1121'!$N$9,$B582&lt;='1121'!$O$9,OR($J582=$P$7,$K582=$P$7)),"x","")</f>
        <v>x</v>
      </c>
      <c r="Q582" s="102" t="str">
        <f>IF(AND($J582=$P$7,$B582&lt;'1121'!$N$9),"x","")</f>
        <v/>
      </c>
      <c r="R582" s="102" t="str">
        <f>IF(AND($K582=$P$7,$B582&lt;'1121'!$N$9),"x","")</f>
        <v/>
      </c>
      <c r="S582" s="102" t="str">
        <f>IF(AND($B582&gt;='1331'!$I$9,$B582&lt;='1331'!$J$9,OR($J582=$S$7,$K582=$S$7)),"x","")</f>
        <v>x</v>
      </c>
      <c r="T582" s="102" t="str">
        <f>IF(AND($J582=$S$7,$B582&lt;'1331'!$I$9),"x","")</f>
        <v/>
      </c>
      <c r="U582" s="102" t="str">
        <f>IF(AND($K582=$S$7,$B582&lt;'1331'!$I$9),"x","")</f>
        <v/>
      </c>
      <c r="V582" s="102" t="str">
        <f>IF(AND('3411-CT'!$E$9=TH!H580,OR(TH!J580=TH!$V$7,K582=TH!$V$7)),"x","")</f>
        <v/>
      </c>
      <c r="W582" s="102" t="str">
        <f>IF(OR(TH!J580=TH!$W$7,K582=TH!$W$7),"x","")</f>
        <v/>
      </c>
      <c r="X582" s="102" t="str">
        <f t="shared" si="37"/>
        <v>4</v>
      </c>
    </row>
    <row r="583" spans="1:24">
      <c r="A583" s="182" t="str">
        <f>IF(B583&lt;&gt;"",IF(AND(B583&gt;=_TM1,B583&lt;=_TM2,OR(TH!J581="1111",TH!K581="1111")),TH!D581,""),"")</f>
        <v/>
      </c>
      <c r="B583" s="72">
        <f t="shared" si="36"/>
        <v>10</v>
      </c>
      <c r="C583" s="73">
        <v>42306</v>
      </c>
      <c r="D583" s="73" t="s">
        <v>401</v>
      </c>
      <c r="E583" s="73">
        <f>C583</f>
        <v>42306</v>
      </c>
      <c r="F583" s="76" t="s">
        <v>693</v>
      </c>
      <c r="G583" s="192" t="s">
        <v>685</v>
      </c>
      <c r="H583" s="90" t="s">
        <v>695</v>
      </c>
      <c r="I583" s="74">
        <v>17100000</v>
      </c>
      <c r="J583" s="75" t="s">
        <v>560</v>
      </c>
      <c r="K583" s="75" t="s">
        <v>142</v>
      </c>
      <c r="L583" s="102" t="str">
        <f>IF(AND('331-CT'!$E$7=TH!H581,OR(J583="331",K583="331")),"x","")</f>
        <v/>
      </c>
      <c r="M583" s="102" t="str">
        <f>IF(AND($B583&gt;='1111'!$N$10,$B583&lt;='1111'!$O$10,OR($J583=$M$7,$K583=$M$7)),"x","")</f>
        <v>x</v>
      </c>
      <c r="N583" s="102" t="str">
        <f>IF(AND($J583=$M$7,$B583&lt;'1111'!$N$10),"x","")</f>
        <v/>
      </c>
      <c r="O583" s="102" t="str">
        <f>IF(AND($K583=$M$7,$B583&lt;'1111'!$N$10),"x","")</f>
        <v/>
      </c>
      <c r="P583" s="102" t="str">
        <f>IF(AND($B583&gt;='1121'!$N$9,$B583&lt;='1121'!$O$9,OR($J583=$P$7,$K583=$P$7)),"x","")</f>
        <v/>
      </c>
      <c r="Q583" s="102" t="str">
        <f>IF(AND($J583=$P$7,$B583&lt;'1121'!$N$9),"x","")</f>
        <v/>
      </c>
      <c r="R583" s="102" t="str">
        <f>IF(AND($K583=$P$7,$B583&lt;'1121'!$N$9),"x","")</f>
        <v/>
      </c>
      <c r="S583" s="102" t="str">
        <f>IF(AND($B583&gt;='1331'!$I$9,$B583&lt;='1331'!$J$9,OR($J583=$S$7,$K583=$S$7)),"x","")</f>
        <v/>
      </c>
      <c r="T583" s="102" t="str">
        <f>IF(AND($J583=$S$7,$B583&lt;'1331'!$I$9),"x","")</f>
        <v/>
      </c>
      <c r="U583" s="102" t="str">
        <f>IF(AND($K583=$S$7,$B583&lt;'1331'!$I$9),"x","")</f>
        <v/>
      </c>
      <c r="V583" s="102" t="str">
        <f>IF(AND('3411-CT'!$E$9=TH!H581,OR(TH!J581=TH!$V$7,K583=TH!$V$7)),"x","")</f>
        <v/>
      </c>
      <c r="W583" s="102" t="str">
        <f>IF(OR(TH!J581=TH!$W$7,K583=TH!$W$7),"x","")</f>
        <v/>
      </c>
      <c r="X583" s="102" t="str">
        <f t="shared" si="37"/>
        <v>4</v>
      </c>
    </row>
    <row r="584" spans="1:24">
      <c r="A584" s="182" t="str">
        <f>IF(B584&lt;&gt;"",IF(AND(B584&gt;=_TM1,B584&lt;=_TM2,OR(TH!J582="1111",TH!K582="1111")),TH!D582,""),"")</f>
        <v/>
      </c>
      <c r="B584" s="72">
        <f t="shared" si="36"/>
        <v>10</v>
      </c>
      <c r="C584" s="73">
        <v>42306</v>
      </c>
      <c r="D584" s="73" t="s">
        <v>401</v>
      </c>
      <c r="E584" s="73">
        <f>C584</f>
        <v>42306</v>
      </c>
      <c r="F584" s="76" t="s">
        <v>694</v>
      </c>
      <c r="G584" s="192" t="s">
        <v>685</v>
      </c>
      <c r="H584" s="90" t="s">
        <v>695</v>
      </c>
      <c r="I584" s="74">
        <v>1710000</v>
      </c>
      <c r="J584" s="75" t="s">
        <v>10</v>
      </c>
      <c r="K584" s="75" t="s">
        <v>142</v>
      </c>
      <c r="L584" s="102" t="str">
        <f>IF(AND('331-CT'!$E$7=TH!H582,OR(J584="331",K584="331")),"x","")</f>
        <v/>
      </c>
      <c r="M584" s="102" t="str">
        <f>IF(AND($B584&gt;='1111'!$N$10,$B584&lt;='1111'!$O$10,OR($J584=$M$7,$K584=$M$7)),"x","")</f>
        <v>x</v>
      </c>
      <c r="N584" s="102" t="str">
        <f>IF(AND($J584=$M$7,$B584&lt;'1111'!$N$10),"x","")</f>
        <v/>
      </c>
      <c r="O584" s="102" t="str">
        <f>IF(AND($K584=$M$7,$B584&lt;'1111'!$N$10),"x","")</f>
        <v/>
      </c>
      <c r="P584" s="102" t="str">
        <f>IF(AND($B584&gt;='1121'!$N$9,$B584&lt;='1121'!$O$9,OR($J584=$P$7,$K584=$P$7)),"x","")</f>
        <v/>
      </c>
      <c r="Q584" s="102" t="str">
        <f>IF(AND($J584=$P$7,$B584&lt;'1121'!$N$9),"x","")</f>
        <v/>
      </c>
      <c r="R584" s="102" t="str">
        <f>IF(AND($K584=$P$7,$B584&lt;'1121'!$N$9),"x","")</f>
        <v/>
      </c>
      <c r="S584" s="102" t="str">
        <f>IF(AND($B584&gt;='1331'!$I$9,$B584&lt;='1331'!$J$9,OR($J584=$S$7,$K584=$S$7)),"x","")</f>
        <v>x</v>
      </c>
      <c r="T584" s="102" t="str">
        <f>IF(AND($J584=$S$7,$B584&lt;'1331'!$I$9),"x","")</f>
        <v/>
      </c>
      <c r="U584" s="102" t="str">
        <f>IF(AND($K584=$S$7,$B584&lt;'1331'!$I$9),"x","")</f>
        <v/>
      </c>
      <c r="V584" s="102" t="str">
        <f>IF(AND('3411-CT'!$E$9=TH!H582,OR(TH!J582=TH!$V$7,K584=TH!$V$7)),"x","")</f>
        <v/>
      </c>
      <c r="W584" s="102" t="str">
        <f>IF(OR(TH!J582=TH!$W$7,K584=TH!$W$7),"x","")</f>
        <v/>
      </c>
      <c r="X584" s="102" t="str">
        <f t="shared" si="37"/>
        <v>4</v>
      </c>
    </row>
    <row r="585" spans="1:24">
      <c r="A585" s="182" t="str">
        <f>IF(B585&lt;&gt;"",IF(AND(B585&gt;=_TM1,B585&lt;=_TM2,OR(TH!J583="1111",TH!K583="1111")),TH!D583,""),"")</f>
        <v>C36</v>
      </c>
      <c r="B585" s="72">
        <f t="shared" si="36"/>
        <v>10</v>
      </c>
      <c r="C585" s="73">
        <v>42307</v>
      </c>
      <c r="D585" s="73" t="s">
        <v>402</v>
      </c>
      <c r="E585" s="73">
        <v>42307</v>
      </c>
      <c r="F585" s="76" t="s">
        <v>511</v>
      </c>
      <c r="G585" s="189" t="s">
        <v>669</v>
      </c>
      <c r="H585" s="90" t="s">
        <v>514</v>
      </c>
      <c r="I585" s="74">
        <v>1650000</v>
      </c>
      <c r="J585" s="75" t="s">
        <v>560</v>
      </c>
      <c r="K585" s="75" t="s">
        <v>142</v>
      </c>
      <c r="L585" s="102" t="str">
        <f>IF(AND('331-CT'!$E$7=TH!H583,OR(J585="331",K585="331")),"x","")</f>
        <v/>
      </c>
      <c r="M585" s="102" t="str">
        <f>IF(AND($B585&gt;='1111'!$N$10,$B585&lt;='1111'!$O$10,OR($J585=$M$7,$K585=$M$7)),"x","")</f>
        <v>x</v>
      </c>
      <c r="N585" s="102" t="str">
        <f>IF(AND($J585=$M$7,$B585&lt;'1111'!$N$10),"x","")</f>
        <v/>
      </c>
      <c r="O585" s="102" t="str">
        <f>IF(AND($K585=$M$7,$B585&lt;'1111'!$N$10),"x","")</f>
        <v/>
      </c>
      <c r="P585" s="102" t="str">
        <f>IF(AND($B585&gt;='1121'!$N$9,$B585&lt;='1121'!$O$9,OR($J585=$P$7,$K585=$P$7)),"x","")</f>
        <v/>
      </c>
      <c r="Q585" s="102" t="str">
        <f>IF(AND($J585=$P$7,$B585&lt;'1121'!$N$9),"x","")</f>
        <v/>
      </c>
      <c r="R585" s="102" t="str">
        <f>IF(AND($K585=$P$7,$B585&lt;'1121'!$N$9),"x","")</f>
        <v/>
      </c>
      <c r="S585" s="102" t="str">
        <f>IF(AND($B585&gt;='1331'!$I$9,$B585&lt;='1331'!$J$9,OR($J585=$S$7,$K585=$S$7)),"x","")</f>
        <v/>
      </c>
      <c r="T585" s="102" t="str">
        <f>IF(AND($J585=$S$7,$B585&lt;'1331'!$I$9),"x","")</f>
        <v/>
      </c>
      <c r="U585" s="102" t="str">
        <f>IF(AND($K585=$S$7,$B585&lt;'1331'!$I$9),"x","")</f>
        <v/>
      </c>
      <c r="V585" s="102" t="str">
        <f>IF(AND('3411-CT'!$E$9=TH!H583,OR(TH!J583=TH!$V$7,K585=TH!$V$7)),"x","")</f>
        <v/>
      </c>
      <c r="W585" s="102" t="str">
        <f>IF(OR(TH!J583=TH!$W$7,K585=TH!$W$7),"x","")</f>
        <v/>
      </c>
      <c r="X585" s="102" t="str">
        <f t="shared" si="37"/>
        <v>4</v>
      </c>
    </row>
    <row r="586" spans="1:24">
      <c r="A586" s="182" t="str">
        <f>IF(B586&lt;&gt;"",IF(AND(B586&gt;=_TM1,B586&lt;=_TM2,OR(TH!J584="1111",TH!K584="1111")),TH!D584,""),"")</f>
        <v>C36</v>
      </c>
      <c r="B586" s="72">
        <f t="shared" si="36"/>
        <v>10</v>
      </c>
      <c r="C586" s="73">
        <v>42307</v>
      </c>
      <c r="D586" s="73" t="s">
        <v>402</v>
      </c>
      <c r="E586" s="73">
        <v>42307</v>
      </c>
      <c r="F586" s="76" t="s">
        <v>512</v>
      </c>
      <c r="G586" s="189" t="s">
        <v>669</v>
      </c>
      <c r="H586" s="90" t="s">
        <v>514</v>
      </c>
      <c r="I586" s="74">
        <v>165000</v>
      </c>
      <c r="J586" s="75" t="s">
        <v>10</v>
      </c>
      <c r="K586" s="75" t="s">
        <v>142</v>
      </c>
      <c r="L586" s="102" t="str">
        <f>IF(AND('331-CT'!$E$7=TH!H584,OR(J586="331",K586="331")),"x","")</f>
        <v/>
      </c>
      <c r="M586" s="102" t="str">
        <f>IF(AND($B586&gt;='1111'!$N$10,$B586&lt;='1111'!$O$10,OR($J586=$M$7,$K586=$M$7)),"x","")</f>
        <v>x</v>
      </c>
      <c r="N586" s="102" t="str">
        <f>IF(AND($J586=$M$7,$B586&lt;'1111'!$N$10),"x","")</f>
        <v/>
      </c>
      <c r="O586" s="102" t="str">
        <f>IF(AND($K586=$M$7,$B586&lt;'1111'!$N$10),"x","")</f>
        <v/>
      </c>
      <c r="P586" s="102" t="str">
        <f>IF(AND($B586&gt;='1121'!$N$9,$B586&lt;='1121'!$O$9,OR($J586=$P$7,$K586=$P$7)),"x","")</f>
        <v/>
      </c>
      <c r="Q586" s="102" t="str">
        <f>IF(AND($J586=$P$7,$B586&lt;'1121'!$N$9),"x","")</f>
        <v/>
      </c>
      <c r="R586" s="102" t="str">
        <f>IF(AND($K586=$P$7,$B586&lt;'1121'!$N$9),"x","")</f>
        <v/>
      </c>
      <c r="S586" s="102" t="str">
        <f>IF(AND($B586&gt;='1331'!$I$9,$B586&lt;='1331'!$J$9,OR($J586=$S$7,$K586=$S$7)),"x","")</f>
        <v>x</v>
      </c>
      <c r="T586" s="102" t="str">
        <f>IF(AND($J586=$S$7,$B586&lt;'1331'!$I$9),"x","")</f>
        <v/>
      </c>
      <c r="U586" s="102" t="str">
        <f>IF(AND($K586=$S$7,$B586&lt;'1331'!$I$9),"x","")</f>
        <v/>
      </c>
      <c r="V586" s="102" t="str">
        <f>IF(AND('3411-CT'!$E$9=TH!H584,OR(TH!J584=TH!$V$7,K586=TH!$V$7)),"x","")</f>
        <v/>
      </c>
      <c r="W586" s="102" t="str">
        <f>IF(OR(TH!J584=TH!$W$7,K586=TH!$W$7),"x","")</f>
        <v/>
      </c>
      <c r="X586" s="102" t="str">
        <f t="shared" si="37"/>
        <v>4</v>
      </c>
    </row>
    <row r="587" spans="1:24">
      <c r="A587" s="182" t="str">
        <f>IF(B587&lt;&gt;"",IF(AND(B587&gt;=_TM1,B587&lt;=_TM2,OR(TH!J585="1111",TH!K585="1111")),TH!D585,""),"")</f>
        <v>C37</v>
      </c>
      <c r="B587" s="72">
        <f t="shared" si="36"/>
        <v>10</v>
      </c>
      <c r="C587" s="73">
        <v>42308</v>
      </c>
      <c r="D587" s="73" t="s">
        <v>701</v>
      </c>
      <c r="E587" s="73">
        <f t="shared" ref="E587:E603" si="38">C587</f>
        <v>42308</v>
      </c>
      <c r="F587" s="76" t="s">
        <v>687</v>
      </c>
      <c r="G587" s="192" t="s">
        <v>686</v>
      </c>
      <c r="H587" s="90" t="s">
        <v>695</v>
      </c>
      <c r="I587" s="74">
        <v>15000000</v>
      </c>
      <c r="J587" s="75" t="s">
        <v>560</v>
      </c>
      <c r="K587" s="75" t="s">
        <v>142</v>
      </c>
      <c r="L587" s="102" t="str">
        <f>IF(AND('331-CT'!$E$7=TH!H585,OR(J587="331",K587="331")),"x","")</f>
        <v/>
      </c>
      <c r="M587" s="102" t="str">
        <f>IF(AND($B587&gt;='1111'!$N$10,$B587&lt;='1111'!$O$10,OR($J587=$M$7,$K587=$M$7)),"x","")</f>
        <v>x</v>
      </c>
      <c r="N587" s="102" t="str">
        <f>IF(AND($J587=$M$7,$B587&lt;'1111'!$N$10),"x","")</f>
        <v/>
      </c>
      <c r="O587" s="102" t="str">
        <f>IF(AND($K587=$M$7,$B587&lt;'1111'!$N$10),"x","")</f>
        <v/>
      </c>
      <c r="P587" s="102" t="str">
        <f>IF(AND($B587&gt;='1121'!$N$9,$B587&lt;='1121'!$O$9,OR($J587=$P$7,$K587=$P$7)),"x","")</f>
        <v/>
      </c>
      <c r="Q587" s="102" t="str">
        <f>IF(AND($J587=$P$7,$B587&lt;'1121'!$N$9),"x","")</f>
        <v/>
      </c>
      <c r="R587" s="102" t="str">
        <f>IF(AND($K587=$P$7,$B587&lt;'1121'!$N$9),"x","")</f>
        <v/>
      </c>
      <c r="S587" s="102" t="str">
        <f>IF(AND($B587&gt;='1331'!$I$9,$B587&lt;='1331'!$J$9,OR($J587=$S$7,$K587=$S$7)),"x","")</f>
        <v/>
      </c>
      <c r="T587" s="102" t="str">
        <f>IF(AND($J587=$S$7,$B587&lt;'1331'!$I$9),"x","")</f>
        <v/>
      </c>
      <c r="U587" s="102" t="str">
        <f>IF(AND($K587=$S$7,$B587&lt;'1331'!$I$9),"x","")</f>
        <v/>
      </c>
      <c r="V587" s="102" t="str">
        <f>IF(AND('3411-CT'!$E$9=TH!H585,OR(TH!J585=TH!$V$7,K587=TH!$V$7)),"x","")</f>
        <v/>
      </c>
      <c r="W587" s="102" t="str">
        <f>IF(OR(TH!J585=TH!$W$7,K587=TH!$W$7),"x","")</f>
        <v/>
      </c>
      <c r="X587" s="102" t="str">
        <f t="shared" si="37"/>
        <v>4</v>
      </c>
    </row>
    <row r="588" spans="1:24">
      <c r="A588" s="182" t="str">
        <f>IF(B588&lt;&gt;"",IF(AND(B588&gt;=_TM1,B588&lt;=_TM2,OR(TH!J586="1111",TH!K586="1111")),TH!D586,""),"")</f>
        <v>C37</v>
      </c>
      <c r="B588" s="72">
        <f t="shared" si="36"/>
        <v>10</v>
      </c>
      <c r="C588" s="73">
        <v>42308</v>
      </c>
      <c r="D588" s="73" t="s">
        <v>701</v>
      </c>
      <c r="E588" s="73">
        <f t="shared" si="38"/>
        <v>42308</v>
      </c>
      <c r="F588" s="76" t="s">
        <v>688</v>
      </c>
      <c r="G588" s="192" t="s">
        <v>686</v>
      </c>
      <c r="H588" s="90" t="s">
        <v>695</v>
      </c>
      <c r="I588" s="74">
        <v>1500000</v>
      </c>
      <c r="J588" s="75" t="s">
        <v>10</v>
      </c>
      <c r="K588" s="75" t="s">
        <v>142</v>
      </c>
      <c r="L588" s="102" t="str">
        <f>IF(AND('331-CT'!$E$7=TH!H586,OR(J588="331",K588="331")),"x","")</f>
        <v/>
      </c>
      <c r="M588" s="102" t="str">
        <f>IF(AND($B588&gt;='1111'!$N$10,$B588&lt;='1111'!$O$10,OR($J588=$M$7,$K588=$M$7)),"x","")</f>
        <v>x</v>
      </c>
      <c r="N588" s="102" t="str">
        <f>IF(AND($J588=$M$7,$B588&lt;'1111'!$N$10),"x","")</f>
        <v/>
      </c>
      <c r="O588" s="102" t="str">
        <f>IF(AND($K588=$M$7,$B588&lt;'1111'!$N$10),"x","")</f>
        <v/>
      </c>
      <c r="P588" s="102" t="str">
        <f>IF(AND($B588&gt;='1121'!$N$9,$B588&lt;='1121'!$O$9,OR($J588=$P$7,$K588=$P$7)),"x","")</f>
        <v/>
      </c>
      <c r="Q588" s="102" t="str">
        <f>IF(AND($J588=$P$7,$B588&lt;'1121'!$N$9),"x","")</f>
        <v/>
      </c>
      <c r="R588" s="102" t="str">
        <f>IF(AND($K588=$P$7,$B588&lt;'1121'!$N$9),"x","")</f>
        <v/>
      </c>
      <c r="S588" s="102" t="str">
        <f>IF(AND($B588&gt;='1331'!$I$9,$B588&lt;='1331'!$J$9,OR($J588=$S$7,$K588=$S$7)),"x","")</f>
        <v>x</v>
      </c>
      <c r="T588" s="102" t="str">
        <f>IF(AND($J588=$S$7,$B588&lt;'1331'!$I$9),"x","")</f>
        <v/>
      </c>
      <c r="U588" s="102" t="str">
        <f>IF(AND($K588=$S$7,$B588&lt;'1331'!$I$9),"x","")</f>
        <v/>
      </c>
      <c r="V588" s="102" t="str">
        <f>IF(AND('3411-CT'!$E$9=TH!H586,OR(TH!J586=TH!$V$7,K588=TH!$V$7)),"x","")</f>
        <v/>
      </c>
      <c r="W588" s="102" t="str">
        <f>IF(OR(TH!J586=TH!$W$7,K588=TH!$W$7),"x","")</f>
        <v/>
      </c>
      <c r="X588" s="102" t="str">
        <f t="shared" si="37"/>
        <v>4</v>
      </c>
    </row>
    <row r="589" spans="1:24">
      <c r="A589" s="182" t="str">
        <f>IF(B589&lt;&gt;"",IF(AND(B589&gt;=_TM1,B589&lt;=_TM2,OR(TH!J597="1111",TH!K597="1111")),TH!D597,""),"")</f>
        <v>C43</v>
      </c>
      <c r="B589" s="72">
        <f t="shared" si="36"/>
        <v>11</v>
      </c>
      <c r="C589" s="73">
        <v>42313</v>
      </c>
      <c r="D589" s="73" t="s">
        <v>725</v>
      </c>
      <c r="E589" s="73">
        <f t="shared" si="38"/>
        <v>42313</v>
      </c>
      <c r="F589" s="76" t="s">
        <v>723</v>
      </c>
      <c r="G589" s="192" t="s">
        <v>721</v>
      </c>
      <c r="H589" s="90" t="s">
        <v>720</v>
      </c>
      <c r="I589" s="74">
        <v>17750000</v>
      </c>
      <c r="J589" s="75" t="s">
        <v>560</v>
      </c>
      <c r="K589" s="75" t="s">
        <v>142</v>
      </c>
      <c r="L589" s="102" t="str">
        <f>IF(AND('331-CT'!$E$7=TH!H597,OR(J589="331",K589="331")),"x","")</f>
        <v/>
      </c>
      <c r="M589" s="102" t="str">
        <f>IF(AND($B589&gt;='1111'!$N$10,$B589&lt;='1111'!$O$10,OR($J589=$M$7,$K589=$M$7)),"x","")</f>
        <v>x</v>
      </c>
      <c r="N589" s="102" t="str">
        <f>IF(AND($J589=$M$7,$B589&lt;'1111'!$N$10),"x","")</f>
        <v/>
      </c>
      <c r="O589" s="102" t="str">
        <f>IF(AND($K589=$M$7,$B589&lt;'1111'!$N$10),"x","")</f>
        <v/>
      </c>
      <c r="P589" s="102" t="str">
        <f>IF(AND($B589&gt;='1121'!$N$9,$B589&lt;='1121'!$O$9,OR($J589=$P$7,$K589=$P$7)),"x","")</f>
        <v/>
      </c>
      <c r="Q589" s="102" t="str">
        <f>IF(AND($J589=$P$7,$B589&lt;'1121'!$N$9),"x","")</f>
        <v/>
      </c>
      <c r="R589" s="102" t="str">
        <f>IF(AND($K589=$P$7,$B589&lt;'1121'!$N$9),"x","")</f>
        <v/>
      </c>
      <c r="S589" s="102" t="str">
        <f>IF(AND($B589&gt;='1331'!$I$9,$B589&lt;='1331'!$J$9,OR($J589=$S$7,$K589=$S$7)),"x","")</f>
        <v/>
      </c>
      <c r="T589" s="102" t="str">
        <f>IF(AND($J589=$S$7,$B589&lt;'1331'!$I$9),"x","")</f>
        <v/>
      </c>
      <c r="U589" s="102" t="str">
        <f>IF(AND($K589=$S$7,$B589&lt;'1331'!$I$9),"x","")</f>
        <v/>
      </c>
      <c r="V589" s="102" t="str">
        <f>IF(AND('3411-CT'!$E$9=TH!H597,OR(TH!J597=TH!$V$7,K589=TH!$V$7)),"x","")</f>
        <v/>
      </c>
      <c r="W589" s="102" t="str">
        <f>IF(OR(TH!J597=TH!$W$7,K589=TH!$W$7),"x","")</f>
        <v/>
      </c>
      <c r="X589" s="102" t="str">
        <f t="shared" si="37"/>
        <v>4</v>
      </c>
    </row>
    <row r="590" spans="1:24">
      <c r="A590" s="182" t="str">
        <f>IF(B590&lt;&gt;"",IF(AND(B590&gt;=_TM1,B590&lt;=_TM2,OR(TH!J598="1111",TH!K598="1111")),TH!D598,""),"")</f>
        <v>C43</v>
      </c>
      <c r="B590" s="72">
        <f t="shared" si="36"/>
        <v>11</v>
      </c>
      <c r="C590" s="73">
        <v>42313</v>
      </c>
      <c r="D590" s="73" t="s">
        <v>725</v>
      </c>
      <c r="E590" s="73">
        <f t="shared" si="38"/>
        <v>42313</v>
      </c>
      <c r="F590" s="76" t="s">
        <v>724</v>
      </c>
      <c r="G590" s="192" t="s">
        <v>721</v>
      </c>
      <c r="H590" s="90" t="s">
        <v>720</v>
      </c>
      <c r="I590" s="74">
        <v>1775000</v>
      </c>
      <c r="J590" s="75" t="s">
        <v>10</v>
      </c>
      <c r="K590" s="75" t="s">
        <v>142</v>
      </c>
      <c r="L590" s="102" t="str">
        <f>IF(AND('331-CT'!$E$7=TH!H598,OR(J590="331",K590="331")),"x","")</f>
        <v/>
      </c>
      <c r="M590" s="102" t="str">
        <f>IF(AND($B590&gt;='1111'!$N$10,$B590&lt;='1111'!$O$10,OR($J590=$M$7,$K590=$M$7)),"x","")</f>
        <v>x</v>
      </c>
      <c r="N590" s="102" t="str">
        <f>IF(AND($J590=$M$7,$B590&lt;'1111'!$N$10),"x","")</f>
        <v/>
      </c>
      <c r="O590" s="102" t="str">
        <f>IF(AND($K590=$M$7,$B590&lt;'1111'!$N$10),"x","")</f>
        <v/>
      </c>
      <c r="P590" s="102" t="str">
        <f>IF(AND($B590&gt;='1121'!$N$9,$B590&lt;='1121'!$O$9,OR($J590=$P$7,$K590=$P$7)),"x","")</f>
        <v/>
      </c>
      <c r="Q590" s="102" t="str">
        <f>IF(AND($J590=$P$7,$B590&lt;'1121'!$N$9),"x","")</f>
        <v/>
      </c>
      <c r="R590" s="102" t="str">
        <f>IF(AND($K590=$P$7,$B590&lt;'1121'!$N$9),"x","")</f>
        <v/>
      </c>
      <c r="S590" s="102" t="str">
        <f>IF(AND($B590&gt;='1331'!$I$9,$B590&lt;='1331'!$J$9,OR($J590=$S$7,$K590=$S$7)),"x","")</f>
        <v>x</v>
      </c>
      <c r="T590" s="102" t="str">
        <f>IF(AND($J590=$S$7,$B590&lt;'1331'!$I$9),"x","")</f>
        <v/>
      </c>
      <c r="U590" s="102" t="str">
        <f>IF(AND($K590=$S$7,$B590&lt;'1331'!$I$9),"x","")</f>
        <v/>
      </c>
      <c r="V590" s="102" t="str">
        <f>IF(AND('3411-CT'!$E$9=TH!H598,OR(TH!J598=TH!$V$7,K590=TH!$V$7)),"x","")</f>
        <v/>
      </c>
      <c r="W590" s="102" t="str">
        <f>IF(OR(TH!J598=TH!$W$7,K590=TH!$W$7),"x","")</f>
        <v/>
      </c>
      <c r="X590" s="102" t="str">
        <f t="shared" si="37"/>
        <v>4</v>
      </c>
    </row>
    <row r="591" spans="1:24">
      <c r="A591" s="182" t="str">
        <f>IF(B591&lt;&gt;"",IF(AND(B591&gt;=_TM1,B591&lt;=_TM2,OR(TH!J587="1111",TH!K587="1111")),TH!D587,""),"")</f>
        <v>C38</v>
      </c>
      <c r="B591" s="72">
        <f t="shared" si="36"/>
        <v>11</v>
      </c>
      <c r="C591" s="73">
        <v>42317</v>
      </c>
      <c r="D591" s="73" t="s">
        <v>726</v>
      </c>
      <c r="E591" s="73">
        <f t="shared" si="38"/>
        <v>42317</v>
      </c>
      <c r="F591" s="76" t="s">
        <v>702</v>
      </c>
      <c r="G591" s="192" t="s">
        <v>704</v>
      </c>
      <c r="H591" s="90" t="s">
        <v>709</v>
      </c>
      <c r="I591" s="74">
        <v>14460700</v>
      </c>
      <c r="J591" s="75" t="s">
        <v>560</v>
      </c>
      <c r="K591" s="75" t="s">
        <v>142</v>
      </c>
      <c r="L591" s="102" t="str">
        <f>IF(AND('331-CT'!$E$7=TH!H587,OR(J591="331",K591="331")),"x","")</f>
        <v/>
      </c>
      <c r="M591" s="102" t="str">
        <f>IF(AND($B591&gt;='1111'!$N$10,$B591&lt;='1111'!$O$10,OR($J591=$M$7,$K591=$M$7)),"x","")</f>
        <v>x</v>
      </c>
      <c r="N591" s="102" t="str">
        <f>IF(AND($J591=$M$7,$B591&lt;'1111'!$N$10),"x","")</f>
        <v/>
      </c>
      <c r="O591" s="102" t="str">
        <f>IF(AND($K591=$M$7,$B591&lt;'1111'!$N$10),"x","")</f>
        <v/>
      </c>
      <c r="P591" s="102" t="str">
        <f>IF(AND($B591&gt;='1121'!$N$9,$B591&lt;='1121'!$O$9,OR($J591=$P$7,$K591=$P$7)),"x","")</f>
        <v/>
      </c>
      <c r="Q591" s="102" t="str">
        <f>IF(AND($J591=$P$7,$B591&lt;'1121'!$N$9),"x","")</f>
        <v/>
      </c>
      <c r="R591" s="102" t="str">
        <f>IF(AND($K591=$P$7,$B591&lt;'1121'!$N$9),"x","")</f>
        <v/>
      </c>
      <c r="S591" s="102" t="str">
        <f>IF(AND($B591&gt;='1331'!$I$9,$B591&lt;='1331'!$J$9,OR($J591=$S$7,$K591=$S$7)),"x","")</f>
        <v/>
      </c>
      <c r="T591" s="102" t="str">
        <f>IF(AND($J591=$S$7,$B591&lt;'1331'!$I$9),"x","")</f>
        <v/>
      </c>
      <c r="U591" s="102" t="str">
        <f>IF(AND($K591=$S$7,$B591&lt;'1331'!$I$9),"x","")</f>
        <v/>
      </c>
      <c r="V591" s="102" t="str">
        <f>IF(AND('3411-CT'!$E$9=TH!H587,OR(TH!J587=TH!$V$7,K591=TH!$V$7)),"x","")</f>
        <v/>
      </c>
      <c r="W591" s="102" t="str">
        <f>IF(OR(TH!J587=TH!$W$7,K591=TH!$W$7),"x","")</f>
        <v/>
      </c>
      <c r="X591" s="102" t="str">
        <f t="shared" si="37"/>
        <v>4</v>
      </c>
    </row>
    <row r="592" spans="1:24">
      <c r="A592" s="182" t="str">
        <f>IF(B592&lt;&gt;"",IF(AND(B592&gt;=_TM1,B592&lt;=_TM2,OR(TH!J588="1111",TH!K588="1111")),TH!D588,""),"")</f>
        <v>C38</v>
      </c>
      <c r="B592" s="72">
        <f t="shared" si="36"/>
        <v>11</v>
      </c>
      <c r="C592" s="73">
        <v>42317</v>
      </c>
      <c r="D592" s="73" t="s">
        <v>726</v>
      </c>
      <c r="E592" s="73">
        <f t="shared" si="38"/>
        <v>42317</v>
      </c>
      <c r="F592" s="76" t="s">
        <v>703</v>
      </c>
      <c r="G592" s="192" t="s">
        <v>704</v>
      </c>
      <c r="H592" s="90" t="s">
        <v>709</v>
      </c>
      <c r="I592" s="74">
        <v>1416070</v>
      </c>
      <c r="J592" s="75" t="s">
        <v>10</v>
      </c>
      <c r="K592" s="75" t="s">
        <v>142</v>
      </c>
      <c r="L592" s="102" t="str">
        <f>IF(AND('331-CT'!$E$7=TH!H588,OR(J592="331",K592="331")),"x","")</f>
        <v/>
      </c>
      <c r="M592" s="102" t="str">
        <f>IF(AND($B592&gt;='1111'!$N$10,$B592&lt;='1111'!$O$10,OR($J592=$M$7,$K592=$M$7)),"x","")</f>
        <v>x</v>
      </c>
      <c r="N592" s="102" t="str">
        <f>IF(AND($J592=$M$7,$B592&lt;'1111'!$N$10),"x","")</f>
        <v/>
      </c>
      <c r="O592" s="102" t="str">
        <f>IF(AND($K592=$M$7,$B592&lt;'1111'!$N$10),"x","")</f>
        <v/>
      </c>
      <c r="P592" s="102" t="str">
        <f>IF(AND($B592&gt;='1121'!$N$9,$B592&lt;='1121'!$O$9,OR($J592=$P$7,$K592=$P$7)),"x","")</f>
        <v/>
      </c>
      <c r="Q592" s="102" t="str">
        <f>IF(AND($J592=$P$7,$B592&lt;'1121'!$N$9),"x","")</f>
        <v/>
      </c>
      <c r="R592" s="102" t="str">
        <f>IF(AND($K592=$P$7,$B592&lt;'1121'!$N$9),"x","")</f>
        <v/>
      </c>
      <c r="S592" s="102" t="str">
        <f>IF(AND($B592&gt;='1331'!$I$9,$B592&lt;='1331'!$J$9,OR($J592=$S$7,$K592=$S$7)),"x","")</f>
        <v>x</v>
      </c>
      <c r="T592" s="102" t="str">
        <f>IF(AND($J592=$S$7,$B592&lt;'1331'!$I$9),"x","")</f>
        <v/>
      </c>
      <c r="U592" s="102" t="str">
        <f>IF(AND($K592=$S$7,$B592&lt;'1331'!$I$9),"x","")</f>
        <v/>
      </c>
      <c r="V592" s="102" t="str">
        <f>IF(AND('3411-CT'!$E$9=TH!H588,OR(TH!J588=TH!$V$7,K592=TH!$V$7)),"x","")</f>
        <v/>
      </c>
      <c r="W592" s="102" t="str">
        <f>IF(OR(TH!J588=TH!$W$7,K592=TH!$W$7),"x","")</f>
        <v/>
      </c>
      <c r="X592" s="102" t="str">
        <f t="shared" si="37"/>
        <v>4</v>
      </c>
    </row>
    <row r="593" spans="1:24">
      <c r="A593" s="182" t="str">
        <f>IF(B593&lt;&gt;"",IF(AND(B593&gt;=_TM1,B593&lt;=_TM2,OR(TH!J600="1111",TH!K600="1111")),TH!D600,""),"")</f>
        <v>C45</v>
      </c>
      <c r="B593" s="72">
        <f t="shared" si="36"/>
        <v>11</v>
      </c>
      <c r="C593" s="73">
        <v>42317</v>
      </c>
      <c r="D593" s="73" t="s">
        <v>727</v>
      </c>
      <c r="E593" s="73">
        <f t="shared" si="38"/>
        <v>42317</v>
      </c>
      <c r="F593" s="76" t="s">
        <v>723</v>
      </c>
      <c r="G593" s="192" t="s">
        <v>722</v>
      </c>
      <c r="H593" s="90" t="s">
        <v>720</v>
      </c>
      <c r="I593" s="74">
        <v>17900000</v>
      </c>
      <c r="J593" s="75" t="s">
        <v>560</v>
      </c>
      <c r="K593" s="75" t="s">
        <v>142</v>
      </c>
      <c r="L593" s="102" t="str">
        <f>IF(AND('331-CT'!$E$7=TH!H600,OR(J593="331",K593="331")),"x","")</f>
        <v/>
      </c>
      <c r="M593" s="102" t="str">
        <f>IF(AND($B593&gt;='1111'!$N$10,$B593&lt;='1111'!$O$10,OR($J593=$M$7,$K593=$M$7)),"x","")</f>
        <v>x</v>
      </c>
      <c r="N593" s="102" t="str">
        <f>IF(AND($J593=$M$7,$B593&lt;'1111'!$N$10),"x","")</f>
        <v/>
      </c>
      <c r="O593" s="102" t="str">
        <f>IF(AND($K593=$M$7,$B593&lt;'1111'!$N$10),"x","")</f>
        <v/>
      </c>
      <c r="P593" s="102" t="str">
        <f>IF(AND($B593&gt;='1121'!$N$9,$B593&lt;='1121'!$O$9,OR($J593=$P$7,$K593=$P$7)),"x","")</f>
        <v/>
      </c>
      <c r="Q593" s="102" t="str">
        <f>IF(AND($J593=$P$7,$B593&lt;'1121'!$N$9),"x","")</f>
        <v/>
      </c>
      <c r="R593" s="102" t="str">
        <f>IF(AND($K593=$P$7,$B593&lt;'1121'!$N$9),"x","")</f>
        <v/>
      </c>
      <c r="S593" s="102" t="str">
        <f>IF(AND($B593&gt;='1331'!$I$9,$B593&lt;='1331'!$J$9,OR($J593=$S$7,$K593=$S$7)),"x","")</f>
        <v/>
      </c>
      <c r="T593" s="102" t="str">
        <f>IF(AND($J593=$S$7,$B593&lt;'1331'!$I$9),"x","")</f>
        <v/>
      </c>
      <c r="U593" s="102" t="str">
        <f>IF(AND($K593=$S$7,$B593&lt;'1331'!$I$9),"x","")</f>
        <v/>
      </c>
      <c r="V593" s="102" t="str">
        <f>IF(AND('3411-CT'!$E$9=TH!H600,OR(TH!J600=TH!$V$7,K593=TH!$V$7)),"x","")</f>
        <v/>
      </c>
      <c r="W593" s="102" t="str">
        <f>IF(OR(TH!J600=TH!$W$7,K593=TH!$W$7),"x","")</f>
        <v/>
      </c>
      <c r="X593" s="102" t="str">
        <f t="shared" si="37"/>
        <v>4</v>
      </c>
    </row>
    <row r="594" spans="1:24">
      <c r="A594" s="182" t="str">
        <f>IF(B594&lt;&gt;"",IF(AND(B594&gt;=_TM1,B594&lt;=_TM2,OR(TH!J601="1111",TH!K601="1111")),TH!D601,""),"")</f>
        <v>C45</v>
      </c>
      <c r="B594" s="72">
        <f t="shared" si="36"/>
        <v>11</v>
      </c>
      <c r="C594" s="73">
        <v>42317</v>
      </c>
      <c r="D594" s="73" t="s">
        <v>727</v>
      </c>
      <c r="E594" s="73">
        <f t="shared" si="38"/>
        <v>42317</v>
      </c>
      <c r="F594" s="76" t="s">
        <v>724</v>
      </c>
      <c r="G594" s="192" t="s">
        <v>722</v>
      </c>
      <c r="H594" s="90" t="s">
        <v>720</v>
      </c>
      <c r="I594" s="74">
        <v>1790000</v>
      </c>
      <c r="J594" s="75" t="s">
        <v>10</v>
      </c>
      <c r="K594" s="75" t="s">
        <v>142</v>
      </c>
      <c r="L594" s="102" t="str">
        <f>IF(AND('331-CT'!$E$7=TH!H601,OR(J594="331",K594="331")),"x","")</f>
        <v/>
      </c>
      <c r="M594" s="102" t="str">
        <f>IF(AND($B594&gt;='1111'!$N$10,$B594&lt;='1111'!$O$10,OR($J594=$M$7,$K594=$M$7)),"x","")</f>
        <v>x</v>
      </c>
      <c r="N594" s="102" t="str">
        <f>IF(AND($J594=$M$7,$B594&lt;'1111'!$N$10),"x","")</f>
        <v/>
      </c>
      <c r="O594" s="102" t="str">
        <f>IF(AND($K594=$M$7,$B594&lt;'1111'!$N$10),"x","")</f>
        <v/>
      </c>
      <c r="P594" s="102" t="str">
        <f>IF(AND($B594&gt;='1121'!$N$9,$B594&lt;='1121'!$O$9,OR($J594=$P$7,$K594=$P$7)),"x","")</f>
        <v/>
      </c>
      <c r="Q594" s="102" t="str">
        <f>IF(AND($J594=$P$7,$B594&lt;'1121'!$N$9),"x","")</f>
        <v/>
      </c>
      <c r="R594" s="102" t="str">
        <f>IF(AND($K594=$P$7,$B594&lt;'1121'!$N$9),"x","")</f>
        <v/>
      </c>
      <c r="S594" s="102" t="str">
        <f>IF(AND($B594&gt;='1331'!$I$9,$B594&lt;='1331'!$J$9,OR($J594=$S$7,$K594=$S$7)),"x","")</f>
        <v>x</v>
      </c>
      <c r="T594" s="102" t="str">
        <f>IF(AND($J594=$S$7,$B594&lt;'1331'!$I$9),"x","")</f>
        <v/>
      </c>
      <c r="U594" s="102" t="str">
        <f>IF(AND($K594=$S$7,$B594&lt;'1331'!$I$9),"x","")</f>
        <v/>
      </c>
      <c r="V594" s="102" t="str">
        <f>IF(AND('3411-CT'!$E$9=TH!H601,OR(TH!J601=TH!$V$7,K594=TH!$V$7)),"x","")</f>
        <v/>
      </c>
      <c r="W594" s="102" t="str">
        <f>IF(OR(TH!J601=TH!$W$7,K594=TH!$W$7),"x","")</f>
        <v/>
      </c>
      <c r="X594" s="102" t="str">
        <f t="shared" si="37"/>
        <v>4</v>
      </c>
    </row>
    <row r="595" spans="1:24">
      <c r="A595" s="182" t="str">
        <f>IF(B595&lt;&gt;"",IF(AND(B595&gt;=_TM1,B595&lt;=_TM2,OR(TH!J589="1111",TH!K589="1111")),TH!D589,""),"")</f>
        <v>C39</v>
      </c>
      <c r="B595" s="72">
        <f t="shared" si="36"/>
        <v>11</v>
      </c>
      <c r="C595" s="73">
        <v>42318</v>
      </c>
      <c r="D595" s="73" t="s">
        <v>728</v>
      </c>
      <c r="E595" s="73">
        <f t="shared" si="38"/>
        <v>42318</v>
      </c>
      <c r="F595" s="76" t="s">
        <v>702</v>
      </c>
      <c r="G595" s="192" t="s">
        <v>705</v>
      </c>
      <c r="H595" s="90" t="s">
        <v>709</v>
      </c>
      <c r="I595" s="74">
        <v>15610550</v>
      </c>
      <c r="J595" s="75" t="s">
        <v>560</v>
      </c>
      <c r="K595" s="75" t="s">
        <v>142</v>
      </c>
      <c r="L595" s="102" t="str">
        <f>IF(AND('331-CT'!$E$7=TH!H589,OR(J595="331",K595="331")),"x","")</f>
        <v/>
      </c>
      <c r="M595" s="102" t="str">
        <f>IF(AND($B595&gt;='1111'!$N$10,$B595&lt;='1111'!$O$10,OR($J595=$M$7,$K595=$M$7)),"x","")</f>
        <v>x</v>
      </c>
      <c r="N595" s="102" t="str">
        <f>IF(AND($J595=$M$7,$B595&lt;'1111'!$N$10),"x","")</f>
        <v/>
      </c>
      <c r="O595" s="102" t="str">
        <f>IF(AND($K595=$M$7,$B595&lt;'1111'!$N$10),"x","")</f>
        <v/>
      </c>
      <c r="P595" s="102" t="str">
        <f>IF(AND($B595&gt;='1121'!$N$9,$B595&lt;='1121'!$O$9,OR($J595=$P$7,$K595=$P$7)),"x","")</f>
        <v/>
      </c>
      <c r="Q595" s="102" t="str">
        <f>IF(AND($J595=$P$7,$B595&lt;'1121'!$N$9),"x","")</f>
        <v/>
      </c>
      <c r="R595" s="102" t="str">
        <f>IF(AND($K595=$P$7,$B595&lt;'1121'!$N$9),"x","")</f>
        <v/>
      </c>
      <c r="S595" s="102" t="str">
        <f>IF(AND($B595&gt;='1331'!$I$9,$B595&lt;='1331'!$J$9,OR($J595=$S$7,$K595=$S$7)),"x","")</f>
        <v/>
      </c>
      <c r="T595" s="102" t="str">
        <f>IF(AND($J595=$S$7,$B595&lt;'1331'!$I$9),"x","")</f>
        <v/>
      </c>
      <c r="U595" s="102" t="str">
        <f>IF(AND($K595=$S$7,$B595&lt;'1331'!$I$9),"x","")</f>
        <v/>
      </c>
      <c r="V595" s="102" t="str">
        <f>IF(AND('3411-CT'!$E$9=TH!H589,OR(TH!J589=TH!$V$7,K595=TH!$V$7)),"x","")</f>
        <v/>
      </c>
      <c r="W595" s="102" t="str">
        <f>IF(OR(TH!J589=TH!$W$7,K595=TH!$W$7),"x","")</f>
        <v/>
      </c>
      <c r="X595" s="102" t="str">
        <f t="shared" si="37"/>
        <v>4</v>
      </c>
    </row>
    <row r="596" spans="1:24">
      <c r="A596" s="182" t="str">
        <f>IF(B596&lt;&gt;"",IF(AND(B596&gt;=_TM1,B596&lt;=_TM2,OR(TH!J590="1111",TH!K590="1111")),TH!D590,""),"")</f>
        <v>C39</v>
      </c>
      <c r="B596" s="72">
        <f t="shared" si="36"/>
        <v>11</v>
      </c>
      <c r="C596" s="73">
        <v>42318</v>
      </c>
      <c r="D596" s="73" t="s">
        <v>728</v>
      </c>
      <c r="E596" s="73">
        <f t="shared" si="38"/>
        <v>42318</v>
      </c>
      <c r="F596" s="76" t="s">
        <v>703</v>
      </c>
      <c r="G596" s="192" t="s">
        <v>705</v>
      </c>
      <c r="H596" s="90" t="s">
        <v>709</v>
      </c>
      <c r="I596" s="74">
        <v>1561055</v>
      </c>
      <c r="J596" s="75" t="s">
        <v>10</v>
      </c>
      <c r="K596" s="75" t="s">
        <v>142</v>
      </c>
      <c r="L596" s="102" t="str">
        <f>IF(AND('331-CT'!$E$7=TH!H590,OR(J596="331",K596="331")),"x","")</f>
        <v/>
      </c>
      <c r="M596" s="102" t="str">
        <f>IF(AND($B596&gt;='1111'!$N$10,$B596&lt;='1111'!$O$10,OR($J596=$M$7,$K596=$M$7)),"x","")</f>
        <v>x</v>
      </c>
      <c r="N596" s="102" t="str">
        <f>IF(AND($J596=$M$7,$B596&lt;'1111'!$N$10),"x","")</f>
        <v/>
      </c>
      <c r="O596" s="102" t="str">
        <f>IF(AND($K596=$M$7,$B596&lt;'1111'!$N$10),"x","")</f>
        <v/>
      </c>
      <c r="P596" s="102" t="str">
        <f>IF(AND($B596&gt;='1121'!$N$9,$B596&lt;='1121'!$O$9,OR($J596=$P$7,$K596=$P$7)),"x","")</f>
        <v/>
      </c>
      <c r="Q596" s="102" t="str">
        <f>IF(AND($J596=$P$7,$B596&lt;'1121'!$N$9),"x","")</f>
        <v/>
      </c>
      <c r="R596" s="102" t="str">
        <f>IF(AND($K596=$P$7,$B596&lt;'1121'!$N$9),"x","")</f>
        <v/>
      </c>
      <c r="S596" s="102" t="str">
        <f>IF(AND($B596&gt;='1331'!$I$9,$B596&lt;='1331'!$J$9,OR($J596=$S$7,$K596=$S$7)),"x","")</f>
        <v>x</v>
      </c>
      <c r="T596" s="102" t="str">
        <f>IF(AND($J596=$S$7,$B596&lt;'1331'!$I$9),"x","")</f>
        <v/>
      </c>
      <c r="U596" s="102" t="str">
        <f>IF(AND($K596=$S$7,$B596&lt;'1331'!$I$9),"x","")</f>
        <v/>
      </c>
      <c r="V596" s="102" t="str">
        <f>IF(AND('3411-CT'!$E$9=TH!H590,OR(TH!J590=TH!$V$7,K596=TH!$V$7)),"x","")</f>
        <v/>
      </c>
      <c r="W596" s="102" t="str">
        <f>IF(OR(TH!J590=TH!$W$7,K596=TH!$W$7),"x","")</f>
        <v/>
      </c>
      <c r="X596" s="102" t="str">
        <f t="shared" si="37"/>
        <v>4</v>
      </c>
    </row>
    <row r="597" spans="1:24">
      <c r="A597" s="182" t="str">
        <f>IF(B597&lt;&gt;"",IF(AND(B597&gt;=_TM1,B597&lt;=_TM2,OR(TH!J595="1111",TH!K595="1111")),TH!D595,""),"")</f>
        <v>C42</v>
      </c>
      <c r="B597" s="72">
        <f t="shared" si="36"/>
        <v>11</v>
      </c>
      <c r="C597" s="73">
        <v>42318</v>
      </c>
      <c r="D597" s="73" t="s">
        <v>729</v>
      </c>
      <c r="E597" s="73">
        <f t="shared" si="38"/>
        <v>42318</v>
      </c>
      <c r="F597" s="76" t="s">
        <v>716</v>
      </c>
      <c r="G597" s="192" t="s">
        <v>718</v>
      </c>
      <c r="H597" s="90" t="s">
        <v>719</v>
      </c>
      <c r="I597" s="74">
        <v>6818182</v>
      </c>
      <c r="J597" s="75" t="s">
        <v>181</v>
      </c>
      <c r="K597" s="75" t="s">
        <v>142</v>
      </c>
      <c r="L597" s="102" t="str">
        <f>IF(AND('331-CT'!$E$7=TH!H595,OR(J597="331",K597="331")),"x","")</f>
        <v/>
      </c>
      <c r="M597" s="102" t="str">
        <f>IF(AND($B597&gt;='1111'!$N$10,$B597&lt;='1111'!$O$10,OR($J597=$M$7,$K597=$M$7)),"x","")</f>
        <v>x</v>
      </c>
      <c r="N597" s="102" t="str">
        <f>IF(AND($J597=$M$7,$B597&lt;'1111'!$N$10),"x","")</f>
        <v/>
      </c>
      <c r="O597" s="102" t="str">
        <f>IF(AND($K597=$M$7,$B597&lt;'1111'!$N$10),"x","")</f>
        <v/>
      </c>
      <c r="P597" s="102" t="str">
        <f>IF(AND($B597&gt;='1121'!$N$9,$B597&lt;='1121'!$O$9,OR($J597=$P$7,$K597=$P$7)),"x","")</f>
        <v/>
      </c>
      <c r="Q597" s="102" t="str">
        <f>IF(AND($J597=$P$7,$B597&lt;'1121'!$N$9),"x","")</f>
        <v/>
      </c>
      <c r="R597" s="102" t="str">
        <f>IF(AND($K597=$P$7,$B597&lt;'1121'!$N$9),"x","")</f>
        <v/>
      </c>
      <c r="S597" s="102" t="str">
        <f>IF(AND($B597&gt;='1331'!$I$9,$B597&lt;='1331'!$J$9,OR($J597=$S$7,$K597=$S$7)),"x","")</f>
        <v/>
      </c>
      <c r="T597" s="102" t="str">
        <f>IF(AND($J597=$S$7,$B597&lt;'1331'!$I$9),"x","")</f>
        <v/>
      </c>
      <c r="U597" s="102" t="str">
        <f>IF(AND($K597=$S$7,$B597&lt;'1331'!$I$9),"x","")</f>
        <v/>
      </c>
      <c r="V597" s="102" t="str">
        <f>IF(AND('3411-CT'!$E$9=TH!H595,OR(TH!J595=TH!$V$7,K597=TH!$V$7)),"x","")</f>
        <v/>
      </c>
      <c r="W597" s="102" t="str">
        <f>IF(OR(TH!J595=TH!$W$7,K597=TH!$W$7),"x","")</f>
        <v/>
      </c>
      <c r="X597" s="102" t="str">
        <f t="shared" si="37"/>
        <v>4</v>
      </c>
    </row>
    <row r="598" spans="1:24">
      <c r="A598" s="182" t="str">
        <f>IF(B598&lt;&gt;"",IF(AND(B598&gt;=_TM1,B598&lt;=_TM2,OR(TH!J596="1111",TH!K596="1111")),TH!D596,""),"")</f>
        <v>C42</v>
      </c>
      <c r="B598" s="72">
        <f t="shared" si="36"/>
        <v>11</v>
      </c>
      <c r="C598" s="73">
        <v>42318</v>
      </c>
      <c r="D598" s="73" t="s">
        <v>729</v>
      </c>
      <c r="E598" s="73">
        <f t="shared" si="38"/>
        <v>42318</v>
      </c>
      <c r="F598" s="76" t="s">
        <v>717</v>
      </c>
      <c r="G598" s="192" t="s">
        <v>718</v>
      </c>
      <c r="H598" s="90" t="s">
        <v>719</v>
      </c>
      <c r="I598" s="74">
        <v>681818</v>
      </c>
      <c r="J598" s="75" t="s">
        <v>10</v>
      </c>
      <c r="K598" s="75" t="s">
        <v>142</v>
      </c>
      <c r="L598" s="102" t="str">
        <f>IF(AND('331-CT'!$E$7=TH!H596,OR(J598="331",K598="331")),"x","")</f>
        <v/>
      </c>
      <c r="M598" s="102" t="str">
        <f>IF(AND($B598&gt;='1111'!$N$10,$B598&lt;='1111'!$O$10,OR($J598=$M$7,$K598=$M$7)),"x","")</f>
        <v>x</v>
      </c>
      <c r="N598" s="102" t="str">
        <f>IF(AND($J598=$M$7,$B598&lt;'1111'!$N$10),"x","")</f>
        <v/>
      </c>
      <c r="O598" s="102" t="str">
        <f>IF(AND($K598=$M$7,$B598&lt;'1111'!$N$10),"x","")</f>
        <v/>
      </c>
      <c r="P598" s="102" t="str">
        <f>IF(AND($B598&gt;='1121'!$N$9,$B598&lt;='1121'!$O$9,OR($J598=$P$7,$K598=$P$7)),"x","")</f>
        <v/>
      </c>
      <c r="Q598" s="102" t="str">
        <f>IF(AND($J598=$P$7,$B598&lt;'1121'!$N$9),"x","")</f>
        <v/>
      </c>
      <c r="R598" s="102" t="str">
        <f>IF(AND($K598=$P$7,$B598&lt;'1121'!$N$9),"x","")</f>
        <v/>
      </c>
      <c r="S598" s="102" t="str">
        <f>IF(AND($B598&gt;='1331'!$I$9,$B598&lt;='1331'!$J$9,OR($J598=$S$7,$K598=$S$7)),"x","")</f>
        <v>x</v>
      </c>
      <c r="T598" s="102" t="str">
        <f>IF(AND($J598=$S$7,$B598&lt;'1331'!$I$9),"x","")</f>
        <v/>
      </c>
      <c r="U598" s="102" t="str">
        <f>IF(AND($K598=$S$7,$B598&lt;'1331'!$I$9),"x","")</f>
        <v/>
      </c>
      <c r="V598" s="102" t="str">
        <f>IF(AND('3411-CT'!$E$9=TH!H596,OR(TH!J596=TH!$V$7,K598=TH!$V$7)),"x","")</f>
        <v/>
      </c>
      <c r="W598" s="102" t="str">
        <f>IF(OR(TH!J596=TH!$W$7,K598=TH!$W$7),"x","")</f>
        <v/>
      </c>
      <c r="X598" s="102" t="str">
        <f t="shared" si="37"/>
        <v>4</v>
      </c>
    </row>
    <row r="599" spans="1:24">
      <c r="A599" s="182" t="str">
        <f>IF(B599&lt;&gt;"",IF(AND(B599&gt;=_TM1,B599&lt;=_TM2,OR(TH!J597="1111",TH!K597="1111")),TH!D597,""),"")</f>
        <v>C43</v>
      </c>
      <c r="B599" s="72">
        <f t="shared" si="36"/>
        <v>11</v>
      </c>
      <c r="C599" s="73">
        <v>42318</v>
      </c>
      <c r="D599" s="73" t="s">
        <v>730</v>
      </c>
      <c r="E599" s="73">
        <f t="shared" ref="E599" si="39">C599</f>
        <v>42318</v>
      </c>
      <c r="F599" s="76" t="s">
        <v>734</v>
      </c>
      <c r="G599" s="192" t="s">
        <v>735</v>
      </c>
      <c r="H599" s="90" t="s">
        <v>736</v>
      </c>
      <c r="I599" s="74">
        <v>7960000</v>
      </c>
      <c r="J599" s="75" t="s">
        <v>181</v>
      </c>
      <c r="K599" s="75" t="s">
        <v>142</v>
      </c>
      <c r="L599" s="102" t="str">
        <f>IF(AND('331-CT'!$E$7=TH!H597,OR(J599="331",K599="331")),"x","")</f>
        <v/>
      </c>
      <c r="M599" s="102" t="str">
        <f>IF(AND($B599&gt;='1111'!$N$10,$B599&lt;='1111'!$O$10,OR($J599=$M$7,$K599=$M$7)),"x","")</f>
        <v>x</v>
      </c>
      <c r="N599" s="102" t="str">
        <f>IF(AND($J599=$M$7,$B599&lt;'1111'!$N$10),"x","")</f>
        <v/>
      </c>
      <c r="O599" s="102" t="str">
        <f>IF(AND($K599=$M$7,$B599&lt;'1111'!$N$10),"x","")</f>
        <v/>
      </c>
      <c r="P599" s="102" t="str">
        <f>IF(AND($B599&gt;='1121'!$N$9,$B599&lt;='1121'!$O$9,OR($J599=$P$7,$K599=$P$7)),"x","")</f>
        <v/>
      </c>
      <c r="Q599" s="102" t="str">
        <f>IF(AND($J599=$P$7,$B599&lt;'1121'!$N$9),"x","")</f>
        <v/>
      </c>
      <c r="R599" s="102" t="str">
        <f>IF(AND($K599=$P$7,$B599&lt;'1121'!$N$9),"x","")</f>
        <v/>
      </c>
      <c r="S599" s="102" t="str">
        <f>IF(AND($B599&gt;='1331'!$I$9,$B599&lt;='1331'!$J$9,OR($J599=$S$7,$K599=$S$7)),"x","")</f>
        <v/>
      </c>
      <c r="T599" s="102" t="str">
        <f>IF(AND($J599=$S$7,$B599&lt;'1331'!$I$9),"x","")</f>
        <v/>
      </c>
      <c r="U599" s="102" t="str">
        <f>IF(AND($K599=$S$7,$B599&lt;'1331'!$I$9),"x","")</f>
        <v/>
      </c>
      <c r="V599" s="102" t="str">
        <f>IF(AND('3411-CT'!$E$9=TH!H597,OR(TH!J597=TH!$V$7,K599=TH!$V$7)),"x","")</f>
        <v/>
      </c>
      <c r="W599" s="102" t="str">
        <f>IF(OR(TH!J597=TH!$W$7,K599=TH!$W$7),"x","")</f>
        <v/>
      </c>
      <c r="X599" s="102" t="str">
        <f t="shared" si="37"/>
        <v>4</v>
      </c>
    </row>
    <row r="600" spans="1:24">
      <c r="A600" s="182" t="str">
        <f>IF(B600&lt;&gt;"",IF(AND(B600&gt;=_TM1,B600&lt;=_TM2,OR(TH!J591="1111",TH!K591="1111")),TH!D591,""),"")</f>
        <v>C40</v>
      </c>
      <c r="B600" s="72">
        <f t="shared" si="36"/>
        <v>11</v>
      </c>
      <c r="C600" s="73">
        <v>42319</v>
      </c>
      <c r="D600" s="73" t="s">
        <v>731</v>
      </c>
      <c r="E600" s="73">
        <f t="shared" si="38"/>
        <v>42319</v>
      </c>
      <c r="F600" s="76" t="s">
        <v>707</v>
      </c>
      <c r="G600" s="192" t="s">
        <v>706</v>
      </c>
      <c r="H600" s="90" t="s">
        <v>709</v>
      </c>
      <c r="I600" s="74">
        <v>15000000</v>
      </c>
      <c r="J600" s="75" t="s">
        <v>560</v>
      </c>
      <c r="K600" s="75" t="s">
        <v>142</v>
      </c>
      <c r="L600" s="102" t="str">
        <f>IF(AND('331-CT'!$E$7=TH!H591,OR(J600="331",K600="331")),"x","")</f>
        <v/>
      </c>
      <c r="M600" s="102" t="str">
        <f>IF(AND($B600&gt;='1111'!$N$10,$B600&lt;='1111'!$O$10,OR($J600=$M$7,$K600=$M$7)),"x","")</f>
        <v>x</v>
      </c>
      <c r="N600" s="102" t="str">
        <f>IF(AND($J600=$M$7,$B600&lt;'1111'!$N$10),"x","")</f>
        <v/>
      </c>
      <c r="O600" s="102" t="str">
        <f>IF(AND($K600=$M$7,$B600&lt;'1111'!$N$10),"x","")</f>
        <v/>
      </c>
      <c r="P600" s="102" t="str">
        <f>IF(AND($B600&gt;='1121'!$N$9,$B600&lt;='1121'!$O$9,OR($J600=$P$7,$K600=$P$7)),"x","")</f>
        <v/>
      </c>
      <c r="Q600" s="102" t="str">
        <f>IF(AND($J600=$P$7,$B600&lt;'1121'!$N$9),"x","")</f>
        <v/>
      </c>
      <c r="R600" s="102" t="str">
        <f>IF(AND($K600=$P$7,$B600&lt;'1121'!$N$9),"x","")</f>
        <v/>
      </c>
      <c r="S600" s="102" t="str">
        <f>IF(AND($B600&gt;='1331'!$I$9,$B600&lt;='1331'!$J$9,OR($J600=$S$7,$K600=$S$7)),"x","")</f>
        <v/>
      </c>
      <c r="T600" s="102" t="str">
        <f>IF(AND($J600=$S$7,$B600&lt;'1331'!$I$9),"x","")</f>
        <v/>
      </c>
      <c r="U600" s="102" t="str">
        <f>IF(AND($K600=$S$7,$B600&lt;'1331'!$I$9),"x","")</f>
        <v/>
      </c>
      <c r="V600" s="102" t="str">
        <f>IF(AND('3411-CT'!$E$9=TH!H591,OR(TH!J591=TH!$V$7,K600=TH!$V$7)),"x","")</f>
        <v/>
      </c>
      <c r="W600" s="102" t="str">
        <f>IF(OR(TH!J591=TH!$W$7,K600=TH!$W$7),"x","")</f>
        <v/>
      </c>
      <c r="X600" s="102" t="str">
        <f t="shared" si="37"/>
        <v>4</v>
      </c>
    </row>
    <row r="601" spans="1:24">
      <c r="A601" s="182" t="str">
        <f>IF(B601&lt;&gt;"",IF(AND(B601&gt;=_TM1,B601&lt;=_TM2,OR(TH!J592="1111",TH!K592="1111")),TH!D592,""),"")</f>
        <v>C40</v>
      </c>
      <c r="B601" s="72">
        <f t="shared" si="36"/>
        <v>11</v>
      </c>
      <c r="C601" s="73">
        <v>42319</v>
      </c>
      <c r="D601" s="73" t="s">
        <v>731</v>
      </c>
      <c r="E601" s="73">
        <f t="shared" si="38"/>
        <v>42319</v>
      </c>
      <c r="F601" s="76" t="s">
        <v>708</v>
      </c>
      <c r="G601" s="192" t="s">
        <v>706</v>
      </c>
      <c r="H601" s="90" t="s">
        <v>709</v>
      </c>
      <c r="I601" s="74">
        <v>1500000</v>
      </c>
      <c r="J601" s="75" t="s">
        <v>10</v>
      </c>
      <c r="K601" s="75" t="s">
        <v>142</v>
      </c>
      <c r="L601" s="102" t="str">
        <f>IF(AND('331-CT'!$E$7=TH!H592,OR(J601="331",K601="331")),"x","")</f>
        <v/>
      </c>
      <c r="M601" s="102" t="str">
        <f>IF(AND($B601&gt;='1111'!$N$10,$B601&lt;='1111'!$O$10,OR($J601=$M$7,$K601=$M$7)),"x","")</f>
        <v>x</v>
      </c>
      <c r="N601" s="102" t="str">
        <f>IF(AND($J601=$M$7,$B601&lt;'1111'!$N$10),"x","")</f>
        <v/>
      </c>
      <c r="O601" s="102" t="str">
        <f>IF(AND($K601=$M$7,$B601&lt;'1111'!$N$10),"x","")</f>
        <v/>
      </c>
      <c r="P601" s="102" t="str">
        <f>IF(AND($B601&gt;='1121'!$N$9,$B601&lt;='1121'!$O$9,OR($J601=$P$7,$K601=$P$7)),"x","")</f>
        <v/>
      </c>
      <c r="Q601" s="102" t="str">
        <f>IF(AND($J601=$P$7,$B601&lt;'1121'!$N$9),"x","")</f>
        <v/>
      </c>
      <c r="R601" s="102" t="str">
        <f>IF(AND($K601=$P$7,$B601&lt;'1121'!$N$9),"x","")</f>
        <v/>
      </c>
      <c r="S601" s="102" t="str">
        <f>IF(AND($B601&gt;='1331'!$I$9,$B601&lt;='1331'!$J$9,OR($J601=$S$7,$K601=$S$7)),"x","")</f>
        <v>x</v>
      </c>
      <c r="T601" s="102" t="str">
        <f>IF(AND($J601=$S$7,$B601&lt;'1331'!$I$9),"x","")</f>
        <v/>
      </c>
      <c r="U601" s="102" t="str">
        <f>IF(AND($K601=$S$7,$B601&lt;'1331'!$I$9),"x","")</f>
        <v/>
      </c>
      <c r="V601" s="102" t="str">
        <f>IF(AND('3411-CT'!$E$9=TH!H592,OR(TH!J592=TH!$V$7,K601=TH!$V$7)),"x","")</f>
        <v/>
      </c>
      <c r="W601" s="102" t="str">
        <f>IF(OR(TH!J592=TH!$W$7,K601=TH!$W$7),"x","")</f>
        <v/>
      </c>
      <c r="X601" s="102" t="str">
        <f t="shared" si="37"/>
        <v>4</v>
      </c>
    </row>
    <row r="602" spans="1:24">
      <c r="A602" s="182" t="str">
        <f>IF(B602&lt;&gt;"",IF(AND(B602&gt;=_TM1,B602&lt;=_TM2,OR(TH!J593="1111",TH!K593="1111")),TH!D593,""),"")</f>
        <v>C41</v>
      </c>
      <c r="B602" s="72">
        <f t="shared" si="36"/>
        <v>11</v>
      </c>
      <c r="C602" s="73">
        <v>42319</v>
      </c>
      <c r="D602" s="73" t="s">
        <v>733</v>
      </c>
      <c r="E602" s="73">
        <f t="shared" si="38"/>
        <v>42319</v>
      </c>
      <c r="F602" s="76" t="s">
        <v>713</v>
      </c>
      <c r="G602" s="192" t="s">
        <v>712</v>
      </c>
      <c r="H602" s="90" t="s">
        <v>715</v>
      </c>
      <c r="I602" s="74">
        <v>8181816</v>
      </c>
      <c r="J602" s="75" t="s">
        <v>560</v>
      </c>
      <c r="K602" s="75" t="s">
        <v>142</v>
      </c>
      <c r="L602" s="102" t="str">
        <f>IF(AND('331-CT'!$E$7=TH!H593,OR(J602="331",K602="331")),"x","")</f>
        <v/>
      </c>
      <c r="M602" s="102" t="str">
        <f>IF(AND($B602&gt;='1111'!$N$10,$B602&lt;='1111'!$O$10,OR($J602=$M$7,$K602=$M$7)),"x","")</f>
        <v>x</v>
      </c>
      <c r="N602" s="102" t="str">
        <f>IF(AND($J602=$M$7,$B602&lt;'1111'!$N$10),"x","")</f>
        <v/>
      </c>
      <c r="O602" s="102" t="str">
        <f>IF(AND($K602=$M$7,$B602&lt;'1111'!$N$10),"x","")</f>
        <v/>
      </c>
      <c r="P602" s="102" t="str">
        <f>IF(AND($B602&gt;='1121'!$N$9,$B602&lt;='1121'!$O$9,OR($J602=$P$7,$K602=$P$7)),"x","")</f>
        <v/>
      </c>
      <c r="Q602" s="102" t="str">
        <f>IF(AND($J602=$P$7,$B602&lt;'1121'!$N$9),"x","")</f>
        <v/>
      </c>
      <c r="R602" s="102" t="str">
        <f>IF(AND($K602=$P$7,$B602&lt;'1121'!$N$9),"x","")</f>
        <v/>
      </c>
      <c r="S602" s="102" t="str">
        <f>IF(AND($B602&gt;='1331'!$I$9,$B602&lt;='1331'!$J$9,OR($J602=$S$7,$K602=$S$7)),"x","")</f>
        <v/>
      </c>
      <c r="T602" s="102" t="str">
        <f>IF(AND($J602=$S$7,$B602&lt;'1331'!$I$9),"x","")</f>
        <v/>
      </c>
      <c r="U602" s="102" t="str">
        <f>IF(AND($K602=$S$7,$B602&lt;'1331'!$I$9),"x","")</f>
        <v/>
      </c>
      <c r="V602" s="102" t="str">
        <f>IF(AND('3411-CT'!$E$9=TH!H593,OR(TH!J593=TH!$V$7,K602=TH!$V$7)),"x","")</f>
        <v/>
      </c>
      <c r="W602" s="102" t="str">
        <f>IF(OR(TH!J593=TH!$W$7,K602=TH!$W$7),"x","")</f>
        <v/>
      </c>
      <c r="X602" s="102" t="str">
        <f t="shared" si="37"/>
        <v>4</v>
      </c>
    </row>
    <row r="603" spans="1:24">
      <c r="A603" s="182" t="str">
        <f>IF(B603&lt;&gt;"",IF(AND(B603&gt;=_TM1,B603&lt;=_TM2,OR(TH!J594="1111",TH!K594="1111")),TH!D594,""),"")</f>
        <v>C41</v>
      </c>
      <c r="B603" s="72">
        <f t="shared" si="36"/>
        <v>11</v>
      </c>
      <c r="C603" s="73">
        <v>42319</v>
      </c>
      <c r="D603" s="73" t="s">
        <v>733</v>
      </c>
      <c r="E603" s="73">
        <f t="shared" si="38"/>
        <v>42319</v>
      </c>
      <c r="F603" s="76" t="s">
        <v>714</v>
      </c>
      <c r="G603" s="192" t="s">
        <v>712</v>
      </c>
      <c r="H603" s="90" t="s">
        <v>715</v>
      </c>
      <c r="I603" s="74">
        <v>818181</v>
      </c>
      <c r="J603" s="75" t="s">
        <v>10</v>
      </c>
      <c r="K603" s="75" t="s">
        <v>142</v>
      </c>
      <c r="L603" s="102" t="str">
        <f>IF(AND('331-CT'!$E$7=TH!H594,OR(J603="331",K603="331")),"x","")</f>
        <v/>
      </c>
      <c r="M603" s="102" t="str">
        <f>IF(AND($B603&gt;='1111'!$N$10,$B603&lt;='1111'!$O$10,OR($J603=$M$7,$K603=$M$7)),"x","")</f>
        <v>x</v>
      </c>
      <c r="N603" s="102" t="str">
        <f>IF(AND($J603=$M$7,$B603&lt;'1111'!$N$10),"x","")</f>
        <v/>
      </c>
      <c r="O603" s="102" t="str">
        <f>IF(AND($K603=$M$7,$B603&lt;'1111'!$N$10),"x","")</f>
        <v/>
      </c>
      <c r="P603" s="102" t="str">
        <f>IF(AND($B603&gt;='1121'!$N$9,$B603&lt;='1121'!$O$9,OR($J603=$P$7,$K603=$P$7)),"x","")</f>
        <v/>
      </c>
      <c r="Q603" s="102" t="str">
        <f>IF(AND($J603=$P$7,$B603&lt;'1121'!$N$9),"x","")</f>
        <v/>
      </c>
      <c r="R603" s="102" t="str">
        <f>IF(AND($K603=$P$7,$B603&lt;'1121'!$N$9),"x","")</f>
        <v/>
      </c>
      <c r="S603" s="102" t="str">
        <f>IF(AND($B603&gt;='1331'!$I$9,$B603&lt;='1331'!$J$9,OR($J603=$S$7,$K603=$S$7)),"x","")</f>
        <v>x</v>
      </c>
      <c r="T603" s="102" t="str">
        <f>IF(AND($J603=$S$7,$B603&lt;'1331'!$I$9),"x","")</f>
        <v/>
      </c>
      <c r="U603" s="102" t="str">
        <f>IF(AND($K603=$S$7,$B603&lt;'1331'!$I$9),"x","")</f>
        <v/>
      </c>
      <c r="V603" s="102" t="str">
        <f>IF(AND('3411-CT'!$E$9=TH!H594,OR(TH!J594=TH!$V$7,K603=TH!$V$7)),"x","")</f>
        <v/>
      </c>
      <c r="W603" s="102" t="str">
        <f>IF(OR(TH!J594=TH!$W$7,K603=TH!$W$7),"x","")</f>
        <v/>
      </c>
      <c r="X603" s="102" t="str">
        <f t="shared" si="37"/>
        <v>4</v>
      </c>
    </row>
    <row r="604" spans="1:24">
      <c r="A604" s="182" t="str">
        <f>IF(B604&lt;&gt;"",IF(AND(B604&gt;=_TM1,B604&lt;=_TM2,OR(TH!J604="1111",TH!K604="1111")),TH!D604,""),"")</f>
        <v/>
      </c>
      <c r="B604" s="72" t="str">
        <f t="shared" ref="B604:B638" si="40">IF(C604&lt;&gt;"",MONTH(C604),"")</f>
        <v/>
      </c>
      <c r="C604" s="73"/>
      <c r="D604" s="73"/>
      <c r="E604" s="73"/>
      <c r="F604" s="76"/>
      <c r="G604" s="189"/>
      <c r="H604" s="90"/>
      <c r="I604" s="74"/>
      <c r="J604" s="75"/>
      <c r="K604" s="75"/>
      <c r="L604" s="102" t="str">
        <f>IF(AND('331-CT'!$E$7=TH!H604,OR(J604="331",K604="331")),"x","")</f>
        <v/>
      </c>
      <c r="M604" s="102" t="str">
        <f>IF(AND($B604&gt;='1111'!$N$10,$B604&lt;='1111'!$O$10,OR($J604=$M$7,$K604=$M$7)),"x","")</f>
        <v/>
      </c>
      <c r="N604" s="102" t="str">
        <f>IF(AND($J604=$M$7,$B604&lt;'1111'!$N$10),"x","")</f>
        <v/>
      </c>
      <c r="O604" s="102" t="str">
        <f>IF(AND($K604=$M$7,$B604&lt;'1111'!$N$10),"x","")</f>
        <v/>
      </c>
      <c r="P604" s="102" t="str">
        <f>IF(AND($B604&gt;='1121'!$N$9,$B604&lt;='1121'!$O$9,OR($J604=$P$7,$K604=$P$7)),"x","")</f>
        <v/>
      </c>
      <c r="Q604" s="102" t="str">
        <f>IF(AND($J604=$P$7,$B604&lt;'1121'!$N$9),"x","")</f>
        <v/>
      </c>
      <c r="R604" s="102" t="str">
        <f>IF(AND($K604=$P$7,$B604&lt;'1121'!$N$9),"x","")</f>
        <v/>
      </c>
      <c r="S604" s="102" t="str">
        <f>IF(AND($B604&gt;='1331'!$I$9,$B604&lt;='1331'!$J$9,OR($J604=$S$7,$K604=$S$7)),"x","")</f>
        <v/>
      </c>
      <c r="T604" s="102" t="str">
        <f>IF(AND($J604=$S$7,$B604&lt;'1331'!$I$9),"x","")</f>
        <v/>
      </c>
      <c r="U604" s="102" t="str">
        <f>IF(AND($K604=$S$7,$B604&lt;'1331'!$I$9),"x","")</f>
        <v/>
      </c>
      <c r="V604" s="102" t="str">
        <f>IF(AND('3411-CT'!$E$9=TH!H604,OR(TH!J604=TH!$V$7,K604=TH!$V$7)),"x","")</f>
        <v/>
      </c>
      <c r="W604" s="102" t="str">
        <f>IF(OR(TH!J604=TH!$W$7,K604=TH!$W$7),"x","")</f>
        <v/>
      </c>
      <c r="X604" s="102" t="str">
        <f t="shared" ref="X604:X660" si="41">IF(AND(1&lt;=$B604,$B604&lt;=3),"1",IF(AND(4&lt;=$B604,$B604&lt;=6),"2",IF(AND(7&lt;=$B604,$B604&lt;=9),"3",IF(AND(10&lt;=$B604,$B604&lt;=12),"4",""))))</f>
        <v/>
      </c>
    </row>
    <row r="605" spans="1:24">
      <c r="A605" s="182" t="str">
        <f>IF(B605&lt;&gt;"",IF(AND(B605&gt;=_TM1,B605&lt;=_TM2,OR(TH!J605="1111",TH!K605="1111")),TH!D605,""),"")</f>
        <v/>
      </c>
      <c r="B605" s="72" t="str">
        <f t="shared" si="40"/>
        <v/>
      </c>
      <c r="C605" s="73"/>
      <c r="D605" s="73"/>
      <c r="E605" s="73"/>
      <c r="F605" s="76"/>
      <c r="G605" s="189"/>
      <c r="H605" s="90"/>
      <c r="I605" s="74"/>
      <c r="J605" s="75"/>
      <c r="K605" s="75"/>
      <c r="L605" s="102" t="str">
        <f>IF(AND('331-CT'!$E$7=TH!H605,OR(J605="331",K605="331")),"x","")</f>
        <v/>
      </c>
      <c r="M605" s="102" t="str">
        <f>IF(AND($B605&gt;='1111'!$N$10,$B605&lt;='1111'!$O$10,OR($J605=$M$7,$K605=$M$7)),"x","")</f>
        <v/>
      </c>
      <c r="N605" s="102" t="str">
        <f>IF(AND($J605=$M$7,$B605&lt;'1111'!$N$10),"x","")</f>
        <v/>
      </c>
      <c r="O605" s="102" t="str">
        <f>IF(AND($K605=$M$7,$B605&lt;'1111'!$N$10),"x","")</f>
        <v/>
      </c>
      <c r="P605" s="102" t="str">
        <f>IF(AND($B605&gt;='1121'!$N$9,$B605&lt;='1121'!$O$9,OR($J605=$P$7,$K605=$P$7)),"x","")</f>
        <v/>
      </c>
      <c r="Q605" s="102" t="str">
        <f>IF(AND($J605=$P$7,$B605&lt;'1121'!$N$9),"x","")</f>
        <v/>
      </c>
      <c r="R605" s="102" t="str">
        <f>IF(AND($K605=$P$7,$B605&lt;'1121'!$N$9),"x","")</f>
        <v/>
      </c>
      <c r="S605" s="102" t="str">
        <f>IF(AND($B605&gt;='1331'!$I$9,$B605&lt;='1331'!$J$9,OR($J605=$S$7,$K605=$S$7)),"x","")</f>
        <v/>
      </c>
      <c r="T605" s="102" t="str">
        <f>IF(AND($J605=$S$7,$B605&lt;'1331'!$I$9),"x","")</f>
        <v/>
      </c>
      <c r="U605" s="102" t="str">
        <f>IF(AND($K605=$S$7,$B605&lt;'1331'!$I$9),"x","")</f>
        <v/>
      </c>
      <c r="V605" s="102" t="str">
        <f>IF(AND('3411-CT'!$E$9=TH!H605,OR(TH!J605=TH!$V$7,K605=TH!$V$7)),"x","")</f>
        <v/>
      </c>
      <c r="W605" s="102" t="str">
        <f>IF(OR(TH!J605=TH!$W$7,K605=TH!$W$7),"x","")</f>
        <v/>
      </c>
      <c r="X605" s="102" t="str">
        <f t="shared" si="41"/>
        <v/>
      </c>
    </row>
    <row r="606" spans="1:24">
      <c r="A606" s="182" t="str">
        <f>IF(B606&lt;&gt;"",IF(AND(B606&gt;=_TM1,B606&lt;=_TM2,OR(TH!J606="1111",TH!K606="1111")),TH!D606,""),"")</f>
        <v/>
      </c>
      <c r="B606" s="72" t="str">
        <f t="shared" si="40"/>
        <v/>
      </c>
      <c r="C606" s="73"/>
      <c r="D606" s="73"/>
      <c r="E606" s="73"/>
      <c r="F606" s="76"/>
      <c r="G606" s="189"/>
      <c r="H606" s="90"/>
      <c r="I606" s="74"/>
      <c r="J606" s="75"/>
      <c r="K606" s="75"/>
      <c r="L606" s="102" t="str">
        <f>IF(AND('331-CT'!$E$7=TH!H606,OR(J606="331",K606="331")),"x","")</f>
        <v/>
      </c>
      <c r="M606" s="102" t="str">
        <f>IF(AND($B606&gt;='1111'!$N$10,$B606&lt;='1111'!$O$10,OR($J606=$M$7,$K606=$M$7)),"x","")</f>
        <v/>
      </c>
      <c r="N606" s="102" t="str">
        <f>IF(AND($J606=$M$7,$B606&lt;'1111'!$N$10),"x","")</f>
        <v/>
      </c>
      <c r="O606" s="102" t="str">
        <f>IF(AND($K606=$M$7,$B606&lt;'1111'!$N$10),"x","")</f>
        <v/>
      </c>
      <c r="P606" s="102" t="str">
        <f>IF(AND($B606&gt;='1121'!$N$9,$B606&lt;='1121'!$O$9,OR($J606=$P$7,$K606=$P$7)),"x","")</f>
        <v/>
      </c>
      <c r="Q606" s="102" t="str">
        <f>IF(AND($J606=$P$7,$B606&lt;'1121'!$N$9),"x","")</f>
        <v/>
      </c>
      <c r="R606" s="102" t="str">
        <f>IF(AND($K606=$P$7,$B606&lt;'1121'!$N$9),"x","")</f>
        <v/>
      </c>
      <c r="S606" s="102" t="str">
        <f>IF(AND($B606&gt;='1331'!$I$9,$B606&lt;='1331'!$J$9,OR($J606=$S$7,$K606=$S$7)),"x","")</f>
        <v/>
      </c>
      <c r="T606" s="102" t="str">
        <f>IF(AND($J606=$S$7,$B606&lt;'1331'!$I$9),"x","")</f>
        <v/>
      </c>
      <c r="U606" s="102" t="str">
        <f>IF(AND($K606=$S$7,$B606&lt;'1331'!$I$9),"x","")</f>
        <v/>
      </c>
      <c r="V606" s="102" t="str">
        <f>IF(AND('3411-CT'!$E$9=TH!H606,OR(TH!J606=TH!$V$7,K606=TH!$V$7)),"x","")</f>
        <v/>
      </c>
      <c r="W606" s="102" t="str">
        <f>IF(OR(TH!J606=TH!$W$7,K606=TH!$W$7),"x","")</f>
        <v/>
      </c>
      <c r="X606" s="102" t="str">
        <f t="shared" si="41"/>
        <v/>
      </c>
    </row>
    <row r="607" spans="1:24">
      <c r="A607" s="182" t="str">
        <f>IF(B607&lt;&gt;"",IF(AND(B607&gt;=_TM1,B607&lt;=_TM2,OR(TH!J607="1111",TH!K607="1111")),TH!D607,""),"")</f>
        <v/>
      </c>
      <c r="B607" s="72" t="str">
        <f t="shared" si="40"/>
        <v/>
      </c>
      <c r="C607" s="73"/>
      <c r="D607" s="73"/>
      <c r="E607" s="73"/>
      <c r="F607" s="76"/>
      <c r="G607" s="189"/>
      <c r="H607" s="90"/>
      <c r="I607" s="74"/>
      <c r="J607" s="75"/>
      <c r="K607" s="75"/>
      <c r="L607" s="102" t="str">
        <f>IF(AND('331-CT'!$E$7=TH!H607,OR(J607="331",K607="331")),"x","")</f>
        <v/>
      </c>
      <c r="M607" s="102" t="str">
        <f>IF(AND($B607&gt;='1111'!$N$10,$B607&lt;='1111'!$O$10,OR($J607=$M$7,$K607=$M$7)),"x","")</f>
        <v/>
      </c>
      <c r="N607" s="102" t="str">
        <f>IF(AND($J607=$M$7,$B607&lt;'1111'!$N$10),"x","")</f>
        <v/>
      </c>
      <c r="O607" s="102" t="str">
        <f>IF(AND($K607=$M$7,$B607&lt;'1111'!$N$10),"x","")</f>
        <v/>
      </c>
      <c r="P607" s="102" t="str">
        <f>IF(AND($B607&gt;='1121'!$N$9,$B607&lt;='1121'!$O$9,OR($J607=$P$7,$K607=$P$7)),"x","")</f>
        <v/>
      </c>
      <c r="Q607" s="102" t="str">
        <f>IF(AND($J607=$P$7,$B607&lt;'1121'!$N$9),"x","")</f>
        <v/>
      </c>
      <c r="R607" s="102" t="str">
        <f>IF(AND($K607=$P$7,$B607&lt;'1121'!$N$9),"x","")</f>
        <v/>
      </c>
      <c r="S607" s="102" t="str">
        <f>IF(AND($B607&gt;='1331'!$I$9,$B607&lt;='1331'!$J$9,OR($J607=$S$7,$K607=$S$7)),"x","")</f>
        <v/>
      </c>
      <c r="T607" s="102" t="str">
        <f>IF(AND($J607=$S$7,$B607&lt;'1331'!$I$9),"x","")</f>
        <v/>
      </c>
      <c r="U607" s="102" t="str">
        <f>IF(AND($K607=$S$7,$B607&lt;'1331'!$I$9),"x","")</f>
        <v/>
      </c>
      <c r="V607" s="102" t="str">
        <f>IF(AND('3411-CT'!$E$9=TH!H607,OR(TH!J607=TH!$V$7,K607=TH!$V$7)),"x","")</f>
        <v/>
      </c>
      <c r="W607" s="102" t="str">
        <f>IF(OR(TH!J607=TH!$W$7,K607=TH!$W$7),"x","")</f>
        <v/>
      </c>
      <c r="X607" s="102" t="str">
        <f t="shared" si="41"/>
        <v/>
      </c>
    </row>
    <row r="608" spans="1:24">
      <c r="A608" s="182" t="str">
        <f>IF(B608&lt;&gt;"",IF(AND(B608&gt;=_TM1,B608&lt;=_TM2,OR(TH!J608="1111",TH!K608="1111")),TH!D608,""),"")</f>
        <v/>
      </c>
      <c r="B608" s="72" t="str">
        <f t="shared" si="40"/>
        <v/>
      </c>
      <c r="C608" s="73"/>
      <c r="D608" s="73"/>
      <c r="E608" s="73"/>
      <c r="F608" s="76"/>
      <c r="G608" s="189"/>
      <c r="H608" s="90"/>
      <c r="I608" s="74"/>
      <c r="J608" s="75"/>
      <c r="K608" s="75"/>
      <c r="L608" s="102" t="str">
        <f>IF(AND('331-CT'!$E$7=TH!H608,OR(J608="331",K608="331")),"x","")</f>
        <v/>
      </c>
      <c r="M608" s="102" t="str">
        <f>IF(AND($B608&gt;='1111'!$N$10,$B608&lt;='1111'!$O$10,OR($J608=$M$7,$K608=$M$7)),"x","")</f>
        <v/>
      </c>
      <c r="N608" s="102" t="str">
        <f>IF(AND($J608=$M$7,$B608&lt;'1111'!$N$10),"x","")</f>
        <v/>
      </c>
      <c r="O608" s="102" t="str">
        <f>IF(AND($K608=$M$7,$B608&lt;'1111'!$N$10),"x","")</f>
        <v/>
      </c>
      <c r="P608" s="102" t="str">
        <f>IF(AND($B608&gt;='1121'!$N$9,$B608&lt;='1121'!$O$9,OR($J608=$P$7,$K608=$P$7)),"x","")</f>
        <v/>
      </c>
      <c r="Q608" s="102" t="str">
        <f>IF(AND($J608=$P$7,$B608&lt;'1121'!$N$9),"x","")</f>
        <v/>
      </c>
      <c r="R608" s="102" t="str">
        <f>IF(AND($K608=$P$7,$B608&lt;'1121'!$N$9),"x","")</f>
        <v/>
      </c>
      <c r="S608" s="102" t="str">
        <f>IF(AND($B608&gt;='1331'!$I$9,$B608&lt;='1331'!$J$9,OR($J608=$S$7,$K608=$S$7)),"x","")</f>
        <v/>
      </c>
      <c r="T608" s="102" t="str">
        <f>IF(AND($J608=$S$7,$B608&lt;'1331'!$I$9),"x","")</f>
        <v/>
      </c>
      <c r="U608" s="102" t="str">
        <f>IF(AND($K608=$S$7,$B608&lt;'1331'!$I$9),"x","")</f>
        <v/>
      </c>
      <c r="V608" s="102" t="str">
        <f>IF(AND('3411-CT'!$E$9=TH!H608,OR(TH!J608=TH!$V$7,K608=TH!$V$7)),"x","")</f>
        <v/>
      </c>
      <c r="W608" s="102" t="str">
        <f>IF(OR(TH!J608=TH!$W$7,K608=TH!$W$7),"x","")</f>
        <v/>
      </c>
      <c r="X608" s="102" t="str">
        <f t="shared" si="41"/>
        <v/>
      </c>
    </row>
    <row r="609" spans="1:24">
      <c r="A609" s="182" t="str">
        <f>IF(B609&lt;&gt;"",IF(AND(B609&gt;=_TM1,B609&lt;=_TM2,OR(TH!J609="1111",TH!K609="1111")),TH!D609,""),"")</f>
        <v/>
      </c>
      <c r="B609" s="72" t="str">
        <f t="shared" si="40"/>
        <v/>
      </c>
      <c r="C609" s="73"/>
      <c r="D609" s="73"/>
      <c r="E609" s="73"/>
      <c r="F609" s="76"/>
      <c r="G609" s="189"/>
      <c r="H609" s="90"/>
      <c r="I609" s="74"/>
      <c r="J609" s="75"/>
      <c r="K609" s="75"/>
      <c r="L609" s="102" t="str">
        <f>IF(AND('331-CT'!$E$7=TH!H609,OR(J609="331",K609="331")),"x","")</f>
        <v/>
      </c>
      <c r="M609" s="102" t="str">
        <f>IF(AND($B609&gt;='1111'!$N$10,$B609&lt;='1111'!$O$10,OR($J609=$M$7,$K609=$M$7)),"x","")</f>
        <v/>
      </c>
      <c r="N609" s="102" t="str">
        <f>IF(AND($J609=$M$7,$B609&lt;'1111'!$N$10),"x","")</f>
        <v/>
      </c>
      <c r="O609" s="102" t="str">
        <f>IF(AND($K609=$M$7,$B609&lt;'1111'!$N$10),"x","")</f>
        <v/>
      </c>
      <c r="P609" s="102" t="str">
        <f>IF(AND($B609&gt;='1121'!$N$9,$B609&lt;='1121'!$O$9,OR($J609=$P$7,$K609=$P$7)),"x","")</f>
        <v/>
      </c>
      <c r="Q609" s="102" t="str">
        <f>IF(AND($J609=$P$7,$B609&lt;'1121'!$N$9),"x","")</f>
        <v/>
      </c>
      <c r="R609" s="102" t="str">
        <f>IF(AND($K609=$P$7,$B609&lt;'1121'!$N$9),"x","")</f>
        <v/>
      </c>
      <c r="S609" s="102" t="str">
        <f>IF(AND($B609&gt;='1331'!$I$9,$B609&lt;='1331'!$J$9,OR($J609=$S$7,$K609=$S$7)),"x","")</f>
        <v/>
      </c>
      <c r="T609" s="102" t="str">
        <f>IF(AND($J609=$S$7,$B609&lt;'1331'!$I$9),"x","")</f>
        <v/>
      </c>
      <c r="U609" s="102" t="str">
        <f>IF(AND($K609=$S$7,$B609&lt;'1331'!$I$9),"x","")</f>
        <v/>
      </c>
      <c r="V609" s="102" t="str">
        <f>IF(AND('3411-CT'!$E$9=TH!H609,OR(TH!J609=TH!$V$7,K609=TH!$V$7)),"x","")</f>
        <v/>
      </c>
      <c r="W609" s="102" t="str">
        <f>IF(OR(TH!J609=TH!$W$7,K609=TH!$W$7),"x","")</f>
        <v/>
      </c>
      <c r="X609" s="102" t="str">
        <f t="shared" si="41"/>
        <v/>
      </c>
    </row>
    <row r="610" spans="1:24">
      <c r="A610" s="182" t="str">
        <f>IF(B610&lt;&gt;"",IF(AND(B610&gt;=_TM1,B610&lt;=_TM2,OR(TH!J610="1111",TH!K610="1111")),TH!D610,""),"")</f>
        <v/>
      </c>
      <c r="B610" s="72" t="str">
        <f t="shared" si="40"/>
        <v/>
      </c>
      <c r="C610" s="73"/>
      <c r="D610" s="73"/>
      <c r="E610" s="73"/>
      <c r="F610" s="76"/>
      <c r="G610" s="189"/>
      <c r="H610" s="90"/>
      <c r="I610" s="74"/>
      <c r="J610" s="75"/>
      <c r="K610" s="75"/>
      <c r="L610" s="102" t="str">
        <f>IF(AND('331-CT'!$E$7=TH!H610,OR(J610="331",K610="331")),"x","")</f>
        <v/>
      </c>
      <c r="M610" s="102" t="str">
        <f>IF(AND($B610&gt;='1111'!$N$10,$B610&lt;='1111'!$O$10,OR($J610=$M$7,$K610=$M$7)),"x","")</f>
        <v/>
      </c>
      <c r="N610" s="102" t="str">
        <f>IF(AND($J610=$M$7,$B610&lt;'1111'!$N$10),"x","")</f>
        <v/>
      </c>
      <c r="O610" s="102" t="str">
        <f>IF(AND($K610=$M$7,$B610&lt;'1111'!$N$10),"x","")</f>
        <v/>
      </c>
      <c r="P610" s="102" t="str">
        <f>IF(AND($B610&gt;='1121'!$N$9,$B610&lt;='1121'!$O$9,OR($J610=$P$7,$K610=$P$7)),"x","")</f>
        <v/>
      </c>
      <c r="Q610" s="102" t="str">
        <f>IF(AND($J610=$P$7,$B610&lt;'1121'!$N$9),"x","")</f>
        <v/>
      </c>
      <c r="R610" s="102" t="str">
        <f>IF(AND($K610=$P$7,$B610&lt;'1121'!$N$9),"x","")</f>
        <v/>
      </c>
      <c r="S610" s="102" t="str">
        <f>IF(AND($B610&gt;='1331'!$I$9,$B610&lt;='1331'!$J$9,OR($J610=$S$7,$K610=$S$7)),"x","")</f>
        <v/>
      </c>
      <c r="T610" s="102" t="str">
        <f>IF(AND($J610=$S$7,$B610&lt;'1331'!$I$9),"x","")</f>
        <v/>
      </c>
      <c r="U610" s="102" t="str">
        <f>IF(AND($K610=$S$7,$B610&lt;'1331'!$I$9),"x","")</f>
        <v/>
      </c>
      <c r="V610" s="102" t="str">
        <f>IF(AND('3411-CT'!$E$9=TH!H610,OR(TH!J610=TH!$V$7,K610=TH!$V$7)),"x","")</f>
        <v/>
      </c>
      <c r="W610" s="102" t="str">
        <f>IF(OR(TH!J610=TH!$W$7,K610=TH!$W$7),"x","")</f>
        <v/>
      </c>
      <c r="X610" s="102" t="str">
        <f t="shared" si="41"/>
        <v/>
      </c>
    </row>
    <row r="611" spans="1:24">
      <c r="A611" s="182" t="str">
        <f>IF(B611&lt;&gt;"",IF(AND(B611&gt;=_TM1,B611&lt;=_TM2,OR(TH!J611="1111",TH!K611="1111")),TH!D611,""),"")</f>
        <v/>
      </c>
      <c r="B611" s="72" t="str">
        <f t="shared" si="40"/>
        <v/>
      </c>
      <c r="C611" s="73"/>
      <c r="D611" s="73"/>
      <c r="E611" s="73"/>
      <c r="F611" s="76"/>
      <c r="G611" s="189"/>
      <c r="H611" s="90"/>
      <c r="I611" s="74"/>
      <c r="J611" s="75"/>
      <c r="K611" s="75"/>
      <c r="L611" s="102" t="str">
        <f>IF(AND('331-CT'!$E$7=TH!H611,OR(J611="331",K611="331")),"x","")</f>
        <v/>
      </c>
      <c r="M611" s="102" t="str">
        <f>IF(AND($B611&gt;='1111'!$N$10,$B611&lt;='1111'!$O$10,OR($J611=$M$7,$K611=$M$7)),"x","")</f>
        <v/>
      </c>
      <c r="N611" s="102" t="str">
        <f>IF(AND($J611=$M$7,$B611&lt;'1111'!$N$10),"x","")</f>
        <v/>
      </c>
      <c r="O611" s="102" t="str">
        <f>IF(AND($K611=$M$7,$B611&lt;'1111'!$N$10),"x","")</f>
        <v/>
      </c>
      <c r="P611" s="102" t="str">
        <f>IF(AND($B611&gt;='1121'!$N$9,$B611&lt;='1121'!$O$9,OR($J611=$P$7,$K611=$P$7)),"x","")</f>
        <v/>
      </c>
      <c r="Q611" s="102" t="str">
        <f>IF(AND($J611=$P$7,$B611&lt;'1121'!$N$9),"x","")</f>
        <v/>
      </c>
      <c r="R611" s="102" t="str">
        <f>IF(AND($K611=$P$7,$B611&lt;'1121'!$N$9),"x","")</f>
        <v/>
      </c>
      <c r="S611" s="102" t="str">
        <f>IF(AND($B611&gt;='1331'!$I$9,$B611&lt;='1331'!$J$9,OR($J611=$S$7,$K611=$S$7)),"x","")</f>
        <v/>
      </c>
      <c r="T611" s="102" t="str">
        <f>IF(AND($J611=$S$7,$B611&lt;'1331'!$I$9),"x","")</f>
        <v/>
      </c>
      <c r="U611" s="102" t="str">
        <f>IF(AND($K611=$S$7,$B611&lt;'1331'!$I$9),"x","")</f>
        <v/>
      </c>
      <c r="V611" s="102" t="str">
        <f>IF(AND('3411-CT'!$E$9=TH!H611,OR(TH!J611=TH!$V$7,K611=TH!$V$7)),"x","")</f>
        <v/>
      </c>
      <c r="W611" s="102" t="str">
        <f>IF(OR(TH!J611=TH!$W$7,K611=TH!$W$7),"x","")</f>
        <v/>
      </c>
      <c r="X611" s="102" t="str">
        <f t="shared" si="41"/>
        <v/>
      </c>
    </row>
    <row r="612" spans="1:24">
      <c r="A612" s="182" t="str">
        <f>IF(B612&lt;&gt;"",IF(AND(B612&gt;=_TM1,B612&lt;=_TM2,OR(TH!J612="1111",TH!K612="1111")),TH!D612,""),"")</f>
        <v/>
      </c>
      <c r="B612" s="72" t="str">
        <f t="shared" si="40"/>
        <v/>
      </c>
      <c r="C612" s="73"/>
      <c r="D612" s="73"/>
      <c r="E612" s="73"/>
      <c r="F612" s="76"/>
      <c r="G612" s="189"/>
      <c r="H612" s="90"/>
      <c r="I612" s="74"/>
      <c r="J612" s="75"/>
      <c r="K612" s="75"/>
      <c r="L612" s="102" t="str">
        <f>IF(AND('331-CT'!$E$7=TH!H612,OR(J612="331",K612="331")),"x","")</f>
        <v/>
      </c>
      <c r="M612" s="102" t="str">
        <f>IF(AND($B612&gt;='1111'!$N$10,$B612&lt;='1111'!$O$10,OR($J612=$M$7,$K612=$M$7)),"x","")</f>
        <v/>
      </c>
      <c r="N612" s="102" t="str">
        <f>IF(AND($J612=$M$7,$B612&lt;'1111'!$N$10),"x","")</f>
        <v/>
      </c>
      <c r="O612" s="102" t="str">
        <f>IF(AND($K612=$M$7,$B612&lt;'1111'!$N$10),"x","")</f>
        <v/>
      </c>
      <c r="P612" s="102" t="str">
        <f>IF(AND($B612&gt;='1121'!$N$9,$B612&lt;='1121'!$O$9,OR($J612=$P$7,$K612=$P$7)),"x","")</f>
        <v/>
      </c>
      <c r="Q612" s="102" t="str">
        <f>IF(AND($J612=$P$7,$B612&lt;'1121'!$N$9),"x","")</f>
        <v/>
      </c>
      <c r="R612" s="102" t="str">
        <f>IF(AND($K612=$P$7,$B612&lt;'1121'!$N$9),"x","")</f>
        <v/>
      </c>
      <c r="S612" s="102" t="str">
        <f>IF(AND($B612&gt;='1331'!$I$9,$B612&lt;='1331'!$J$9,OR($J612=$S$7,$K612=$S$7)),"x","")</f>
        <v/>
      </c>
      <c r="T612" s="102" t="str">
        <f>IF(AND($J612=$S$7,$B612&lt;'1331'!$I$9),"x","")</f>
        <v/>
      </c>
      <c r="U612" s="102" t="str">
        <f>IF(AND($K612=$S$7,$B612&lt;'1331'!$I$9),"x","")</f>
        <v/>
      </c>
      <c r="V612" s="102" t="str">
        <f>IF(AND('3411-CT'!$E$9=TH!H612,OR(TH!J612=TH!$V$7,K612=TH!$V$7)),"x","")</f>
        <v/>
      </c>
      <c r="W612" s="102" t="str">
        <f>IF(OR(TH!J612=TH!$W$7,K612=TH!$W$7),"x","")</f>
        <v/>
      </c>
      <c r="X612" s="102" t="str">
        <f t="shared" si="41"/>
        <v/>
      </c>
    </row>
    <row r="613" spans="1:24">
      <c r="A613" s="182" t="str">
        <f>IF(B613&lt;&gt;"",IF(AND(B613&gt;=_TM1,B613&lt;=_TM2,OR(TH!J613="1111",TH!K613="1111")),TH!D613,""),"")</f>
        <v/>
      </c>
      <c r="B613" s="72" t="str">
        <f t="shared" si="40"/>
        <v/>
      </c>
      <c r="C613" s="73"/>
      <c r="D613" s="73"/>
      <c r="E613" s="73"/>
      <c r="F613" s="76"/>
      <c r="G613" s="189"/>
      <c r="H613" s="90"/>
      <c r="I613" s="74"/>
      <c r="J613" s="75"/>
      <c r="K613" s="75"/>
      <c r="L613" s="102" t="str">
        <f>IF(AND('331-CT'!$E$7=TH!H613,OR(J613="331",K613="331")),"x","")</f>
        <v/>
      </c>
      <c r="M613" s="102" t="str">
        <f>IF(AND($B613&gt;='1111'!$N$10,$B613&lt;='1111'!$O$10,OR($J613=$M$7,$K613=$M$7)),"x","")</f>
        <v/>
      </c>
      <c r="N613" s="102" t="str">
        <f>IF(AND($J613=$M$7,$B613&lt;'1111'!$N$10),"x","")</f>
        <v/>
      </c>
      <c r="O613" s="102" t="str">
        <f>IF(AND($K613=$M$7,$B613&lt;'1111'!$N$10),"x","")</f>
        <v/>
      </c>
      <c r="P613" s="102" t="str">
        <f>IF(AND($B613&gt;='1121'!$N$9,$B613&lt;='1121'!$O$9,OR($J613=$P$7,$K613=$P$7)),"x","")</f>
        <v/>
      </c>
      <c r="Q613" s="102" t="str">
        <f>IF(AND($J613=$P$7,$B613&lt;'1121'!$N$9),"x","")</f>
        <v/>
      </c>
      <c r="R613" s="102" t="str">
        <f>IF(AND($K613=$P$7,$B613&lt;'1121'!$N$9),"x","")</f>
        <v/>
      </c>
      <c r="S613" s="102" t="str">
        <f>IF(AND($B613&gt;='1331'!$I$9,$B613&lt;='1331'!$J$9,OR($J613=$S$7,$K613=$S$7)),"x","")</f>
        <v/>
      </c>
      <c r="T613" s="102" t="str">
        <f>IF(AND($J613=$S$7,$B613&lt;'1331'!$I$9),"x","")</f>
        <v/>
      </c>
      <c r="U613" s="102" t="str">
        <f>IF(AND($K613=$S$7,$B613&lt;'1331'!$I$9),"x","")</f>
        <v/>
      </c>
      <c r="V613" s="102" t="str">
        <f>IF(AND('3411-CT'!$E$9=TH!H613,OR(TH!J613=TH!$V$7,K613=TH!$V$7)),"x","")</f>
        <v/>
      </c>
      <c r="W613" s="102" t="str">
        <f>IF(OR(TH!J613=TH!$W$7,K613=TH!$W$7),"x","")</f>
        <v/>
      </c>
      <c r="X613" s="102" t="str">
        <f t="shared" si="41"/>
        <v/>
      </c>
    </row>
    <row r="614" spans="1:24">
      <c r="A614" s="182" t="str">
        <f>IF(B614&lt;&gt;"",IF(AND(B614&gt;=_TM1,B614&lt;=_TM2,OR(TH!J614="1111",TH!K614="1111")),TH!D614,""),"")</f>
        <v/>
      </c>
      <c r="B614" s="72" t="str">
        <f t="shared" si="40"/>
        <v/>
      </c>
      <c r="C614" s="73"/>
      <c r="D614" s="73"/>
      <c r="E614" s="73"/>
      <c r="F614" s="76"/>
      <c r="G614" s="189"/>
      <c r="H614" s="90"/>
      <c r="I614" s="74"/>
      <c r="J614" s="75"/>
      <c r="K614" s="75"/>
      <c r="L614" s="102" t="str">
        <f>IF(AND('331-CT'!$E$7=TH!H614,OR(J614="331",K614="331")),"x","")</f>
        <v/>
      </c>
      <c r="M614" s="102" t="str">
        <f>IF(AND($B614&gt;='1111'!$N$10,$B614&lt;='1111'!$O$10,OR($J614=$M$7,$K614=$M$7)),"x","")</f>
        <v/>
      </c>
      <c r="N614" s="102" t="str">
        <f>IF(AND($J614=$M$7,$B614&lt;'1111'!$N$10),"x","")</f>
        <v/>
      </c>
      <c r="O614" s="102" t="str">
        <f>IF(AND($K614=$M$7,$B614&lt;'1111'!$N$10),"x","")</f>
        <v/>
      </c>
      <c r="P614" s="102" t="str">
        <f>IF(AND($B614&gt;='1121'!$N$9,$B614&lt;='1121'!$O$9,OR($J614=$P$7,$K614=$P$7)),"x","")</f>
        <v/>
      </c>
      <c r="Q614" s="102" t="str">
        <f>IF(AND($J614=$P$7,$B614&lt;'1121'!$N$9),"x","")</f>
        <v/>
      </c>
      <c r="R614" s="102" t="str">
        <f>IF(AND($K614=$P$7,$B614&lt;'1121'!$N$9),"x","")</f>
        <v/>
      </c>
      <c r="S614" s="102" t="str">
        <f>IF(AND($B614&gt;='1331'!$I$9,$B614&lt;='1331'!$J$9,OR($J614=$S$7,$K614=$S$7)),"x","")</f>
        <v/>
      </c>
      <c r="T614" s="102" t="str">
        <f>IF(AND($J614=$S$7,$B614&lt;'1331'!$I$9),"x","")</f>
        <v/>
      </c>
      <c r="U614" s="102" t="str">
        <f>IF(AND($K614=$S$7,$B614&lt;'1331'!$I$9),"x","")</f>
        <v/>
      </c>
      <c r="V614" s="102" t="str">
        <f>IF(AND('3411-CT'!$E$9=TH!H614,OR(TH!J614=TH!$V$7,K614=TH!$V$7)),"x","")</f>
        <v/>
      </c>
      <c r="W614" s="102" t="str">
        <f>IF(OR(TH!J614=TH!$W$7,K614=TH!$W$7),"x","")</f>
        <v/>
      </c>
      <c r="X614" s="102" t="str">
        <f t="shared" si="41"/>
        <v/>
      </c>
    </row>
    <row r="615" spans="1:24">
      <c r="A615" s="182" t="str">
        <f>IF(B615&lt;&gt;"",IF(AND(B615&gt;=_TM1,B615&lt;=_TM2,OR(TH!J615="1111",TH!K615="1111")),TH!D615,""),"")</f>
        <v/>
      </c>
      <c r="B615" s="72" t="str">
        <f t="shared" si="40"/>
        <v/>
      </c>
      <c r="C615" s="73"/>
      <c r="D615" s="73"/>
      <c r="E615" s="73"/>
      <c r="F615" s="76"/>
      <c r="G615" s="189"/>
      <c r="H615" s="90"/>
      <c r="I615" s="74"/>
      <c r="J615" s="75"/>
      <c r="K615" s="75"/>
      <c r="L615" s="102" t="str">
        <f>IF(AND('331-CT'!$E$7=TH!H615,OR(J615="331",K615="331")),"x","")</f>
        <v/>
      </c>
      <c r="M615" s="102" t="str">
        <f>IF(AND($B615&gt;='1111'!$N$10,$B615&lt;='1111'!$O$10,OR($J615=$M$7,$K615=$M$7)),"x","")</f>
        <v/>
      </c>
      <c r="N615" s="102" t="str">
        <f>IF(AND($J615=$M$7,$B615&lt;'1111'!$N$10),"x","")</f>
        <v/>
      </c>
      <c r="O615" s="102" t="str">
        <f>IF(AND($K615=$M$7,$B615&lt;'1111'!$N$10),"x","")</f>
        <v/>
      </c>
      <c r="P615" s="102" t="str">
        <f>IF(AND($B615&gt;='1121'!$N$9,$B615&lt;='1121'!$O$9,OR($J615=$P$7,$K615=$P$7)),"x","")</f>
        <v/>
      </c>
      <c r="Q615" s="102" t="str">
        <f>IF(AND($J615=$P$7,$B615&lt;'1121'!$N$9),"x","")</f>
        <v/>
      </c>
      <c r="R615" s="102" t="str">
        <f>IF(AND($K615=$P$7,$B615&lt;'1121'!$N$9),"x","")</f>
        <v/>
      </c>
      <c r="S615" s="102" t="str">
        <f>IF(AND($B615&gt;='1331'!$I$9,$B615&lt;='1331'!$J$9,OR($J615=$S$7,$K615=$S$7)),"x","")</f>
        <v/>
      </c>
      <c r="T615" s="102" t="str">
        <f>IF(AND($J615=$S$7,$B615&lt;'1331'!$I$9),"x","")</f>
        <v/>
      </c>
      <c r="U615" s="102" t="str">
        <f>IF(AND($K615=$S$7,$B615&lt;'1331'!$I$9),"x","")</f>
        <v/>
      </c>
      <c r="V615" s="102" t="str">
        <f>IF(AND('3411-CT'!$E$9=TH!H615,OR(TH!J615=TH!$V$7,K615=TH!$V$7)),"x","")</f>
        <v/>
      </c>
      <c r="W615" s="102" t="str">
        <f>IF(OR(TH!J615=TH!$W$7,K615=TH!$W$7),"x","")</f>
        <v/>
      </c>
      <c r="X615" s="102" t="str">
        <f t="shared" si="41"/>
        <v/>
      </c>
    </row>
    <row r="616" spans="1:24">
      <c r="A616" s="182" t="str">
        <f>IF(B616&lt;&gt;"",IF(AND(B616&gt;=_TM1,B616&lt;=_TM2,OR(TH!J616="1111",TH!K616="1111")),TH!D616,""),"")</f>
        <v/>
      </c>
      <c r="B616" s="72" t="str">
        <f t="shared" si="40"/>
        <v/>
      </c>
      <c r="C616" s="73"/>
      <c r="D616" s="73"/>
      <c r="E616" s="73"/>
      <c r="F616" s="76"/>
      <c r="G616" s="189"/>
      <c r="H616" s="90"/>
      <c r="I616" s="74"/>
      <c r="J616" s="75"/>
      <c r="K616" s="75"/>
      <c r="L616" s="102" t="str">
        <f>IF(AND('331-CT'!$E$7=TH!H616,OR(J616="331",K616="331")),"x","")</f>
        <v/>
      </c>
      <c r="M616" s="102" t="str">
        <f>IF(AND($B616&gt;='1111'!$N$10,$B616&lt;='1111'!$O$10,OR($J616=$M$7,$K616=$M$7)),"x","")</f>
        <v/>
      </c>
      <c r="N616" s="102" t="str">
        <f>IF(AND($J616=$M$7,$B616&lt;'1111'!$N$10),"x","")</f>
        <v/>
      </c>
      <c r="O616" s="102" t="str">
        <f>IF(AND($K616=$M$7,$B616&lt;'1111'!$N$10),"x","")</f>
        <v/>
      </c>
      <c r="P616" s="102" t="str">
        <f>IF(AND($B616&gt;='1121'!$N$9,$B616&lt;='1121'!$O$9,OR($J616=$P$7,$K616=$P$7)),"x","")</f>
        <v/>
      </c>
      <c r="Q616" s="102" t="str">
        <f>IF(AND($J616=$P$7,$B616&lt;'1121'!$N$9),"x","")</f>
        <v/>
      </c>
      <c r="R616" s="102" t="str">
        <f>IF(AND($K616=$P$7,$B616&lt;'1121'!$N$9),"x","")</f>
        <v/>
      </c>
      <c r="S616" s="102" t="str">
        <f>IF(AND($B616&gt;='1331'!$I$9,$B616&lt;='1331'!$J$9,OR($J616=$S$7,$K616=$S$7)),"x","")</f>
        <v/>
      </c>
      <c r="T616" s="102" t="str">
        <f>IF(AND($J616=$S$7,$B616&lt;'1331'!$I$9),"x","")</f>
        <v/>
      </c>
      <c r="U616" s="102" t="str">
        <f>IF(AND($K616=$S$7,$B616&lt;'1331'!$I$9),"x","")</f>
        <v/>
      </c>
      <c r="V616" s="102" t="str">
        <f>IF(AND('3411-CT'!$E$9=TH!H616,OR(TH!J616=TH!$V$7,K616=TH!$V$7)),"x","")</f>
        <v/>
      </c>
      <c r="W616" s="102" t="str">
        <f>IF(OR(TH!J616=TH!$W$7,K616=TH!$W$7),"x","")</f>
        <v/>
      </c>
      <c r="X616" s="102" t="str">
        <f t="shared" si="41"/>
        <v/>
      </c>
    </row>
    <row r="617" spans="1:24">
      <c r="A617" s="182" t="str">
        <f>IF(B617&lt;&gt;"",IF(AND(B617&gt;=_TM1,B617&lt;=_TM2,OR(TH!J617="1111",TH!K617="1111")),TH!D617,""),"")</f>
        <v/>
      </c>
      <c r="B617" s="72" t="str">
        <f t="shared" si="40"/>
        <v/>
      </c>
      <c r="C617" s="73"/>
      <c r="D617" s="73"/>
      <c r="E617" s="73"/>
      <c r="F617" s="76"/>
      <c r="G617" s="189"/>
      <c r="H617" s="90"/>
      <c r="I617" s="74"/>
      <c r="J617" s="75"/>
      <c r="K617" s="75"/>
      <c r="L617" s="102" t="str">
        <f>IF(AND('331-CT'!$E$7=TH!H617,OR(J617="331",K617="331")),"x","")</f>
        <v/>
      </c>
      <c r="M617" s="102" t="str">
        <f>IF(AND($B617&gt;='1111'!$N$10,$B617&lt;='1111'!$O$10,OR($J617=$M$7,$K617=$M$7)),"x","")</f>
        <v/>
      </c>
      <c r="N617" s="102" t="str">
        <f>IF(AND($J617=$M$7,$B617&lt;'1111'!$N$10),"x","")</f>
        <v/>
      </c>
      <c r="O617" s="102" t="str">
        <f>IF(AND($K617=$M$7,$B617&lt;'1111'!$N$10),"x","")</f>
        <v/>
      </c>
      <c r="P617" s="102" t="str">
        <f>IF(AND($B617&gt;='1121'!$N$9,$B617&lt;='1121'!$O$9,OR($J617=$P$7,$K617=$P$7)),"x","")</f>
        <v/>
      </c>
      <c r="Q617" s="102" t="str">
        <f>IF(AND($J617=$P$7,$B617&lt;'1121'!$N$9),"x","")</f>
        <v/>
      </c>
      <c r="R617" s="102" t="str">
        <f>IF(AND($K617=$P$7,$B617&lt;'1121'!$N$9),"x","")</f>
        <v/>
      </c>
      <c r="S617" s="102" t="str">
        <f>IF(AND($B617&gt;='1331'!$I$9,$B617&lt;='1331'!$J$9,OR($J617=$S$7,$K617=$S$7)),"x","")</f>
        <v/>
      </c>
      <c r="T617" s="102" t="str">
        <f>IF(AND($J617=$S$7,$B617&lt;'1331'!$I$9),"x","")</f>
        <v/>
      </c>
      <c r="U617" s="102" t="str">
        <f>IF(AND($K617=$S$7,$B617&lt;'1331'!$I$9),"x","")</f>
        <v/>
      </c>
      <c r="V617" s="102" t="str">
        <f>IF(AND('3411-CT'!$E$9=TH!H617,OR(TH!J617=TH!$V$7,K617=TH!$V$7)),"x","")</f>
        <v/>
      </c>
      <c r="W617" s="102" t="str">
        <f>IF(OR(TH!J617=TH!$W$7,K617=TH!$W$7),"x","")</f>
        <v/>
      </c>
      <c r="X617" s="102" t="str">
        <f t="shared" si="41"/>
        <v/>
      </c>
    </row>
    <row r="618" spans="1:24">
      <c r="A618" s="182" t="str">
        <f>IF(B618&lt;&gt;"",IF(AND(B618&gt;=_TM1,B618&lt;=_TM2,OR(TH!J618="1111",TH!K618="1111")),TH!D618,""),"")</f>
        <v/>
      </c>
      <c r="B618" s="72" t="str">
        <f t="shared" si="40"/>
        <v/>
      </c>
      <c r="C618" s="73"/>
      <c r="D618" s="73"/>
      <c r="E618" s="73"/>
      <c r="F618" s="76"/>
      <c r="G618" s="189"/>
      <c r="H618" s="90"/>
      <c r="I618" s="74"/>
      <c r="J618" s="75"/>
      <c r="K618" s="75"/>
      <c r="L618" s="102" t="str">
        <f>IF(AND('331-CT'!$E$7=TH!H618,OR(J618="331",K618="331")),"x","")</f>
        <v/>
      </c>
      <c r="M618" s="102" t="str">
        <f>IF(AND($B618&gt;='1111'!$N$10,$B618&lt;='1111'!$O$10,OR($J618=$M$7,$K618=$M$7)),"x","")</f>
        <v/>
      </c>
      <c r="N618" s="102" t="str">
        <f>IF(AND($J618=$M$7,$B618&lt;'1111'!$N$10),"x","")</f>
        <v/>
      </c>
      <c r="O618" s="102" t="str">
        <f>IF(AND($K618=$M$7,$B618&lt;'1111'!$N$10),"x","")</f>
        <v/>
      </c>
      <c r="P618" s="102" t="str">
        <f>IF(AND($B618&gt;='1121'!$N$9,$B618&lt;='1121'!$O$9,OR($J618=$P$7,$K618=$P$7)),"x","")</f>
        <v/>
      </c>
      <c r="Q618" s="102" t="str">
        <f>IF(AND($J618=$P$7,$B618&lt;'1121'!$N$9),"x","")</f>
        <v/>
      </c>
      <c r="R618" s="102" t="str">
        <f>IF(AND($K618=$P$7,$B618&lt;'1121'!$N$9),"x","")</f>
        <v/>
      </c>
      <c r="S618" s="102" t="str">
        <f>IF(AND($B618&gt;='1331'!$I$9,$B618&lt;='1331'!$J$9,OR($J618=$S$7,$K618=$S$7)),"x","")</f>
        <v/>
      </c>
      <c r="T618" s="102" t="str">
        <f>IF(AND($J618=$S$7,$B618&lt;'1331'!$I$9),"x","")</f>
        <v/>
      </c>
      <c r="U618" s="102" t="str">
        <f>IF(AND($K618=$S$7,$B618&lt;'1331'!$I$9),"x","")</f>
        <v/>
      </c>
      <c r="V618" s="102" t="str">
        <f>IF(AND('3411-CT'!$E$9=TH!H618,OR(TH!J618=TH!$V$7,K618=TH!$V$7)),"x","")</f>
        <v/>
      </c>
      <c r="W618" s="102" t="str">
        <f>IF(OR(TH!J618=TH!$W$7,K618=TH!$W$7),"x","")</f>
        <v/>
      </c>
      <c r="X618" s="102" t="str">
        <f t="shared" si="41"/>
        <v/>
      </c>
    </row>
    <row r="619" spans="1:24">
      <c r="A619" s="182" t="str">
        <f>IF(B619&lt;&gt;"",IF(AND(B619&gt;=_TM1,B619&lt;=_TM2,OR(TH!J619="1111",TH!K619="1111")),TH!D619,""),"")</f>
        <v/>
      </c>
      <c r="B619" s="72" t="str">
        <f t="shared" si="40"/>
        <v/>
      </c>
      <c r="C619" s="73"/>
      <c r="D619" s="73"/>
      <c r="E619" s="73"/>
      <c r="F619" s="76"/>
      <c r="G619" s="189"/>
      <c r="H619" s="90"/>
      <c r="I619" s="74"/>
      <c r="J619" s="75"/>
      <c r="K619" s="75"/>
      <c r="L619" s="102" t="str">
        <f>IF(AND('331-CT'!$E$7=TH!H619,OR(J619="331",K619="331")),"x","")</f>
        <v/>
      </c>
      <c r="M619" s="102" t="str">
        <f>IF(AND($B619&gt;='1111'!$N$10,$B619&lt;='1111'!$O$10,OR($J619=$M$7,$K619=$M$7)),"x","")</f>
        <v/>
      </c>
      <c r="N619" s="102" t="str">
        <f>IF(AND($J619=$M$7,$B619&lt;'1111'!$N$10),"x","")</f>
        <v/>
      </c>
      <c r="O619" s="102" t="str">
        <f>IF(AND($K619=$M$7,$B619&lt;'1111'!$N$10),"x","")</f>
        <v/>
      </c>
      <c r="P619" s="102" t="str">
        <f>IF(AND($B619&gt;='1121'!$N$9,$B619&lt;='1121'!$O$9,OR($J619=$P$7,$K619=$P$7)),"x","")</f>
        <v/>
      </c>
      <c r="Q619" s="102" t="str">
        <f>IF(AND($J619=$P$7,$B619&lt;'1121'!$N$9),"x","")</f>
        <v/>
      </c>
      <c r="R619" s="102" t="str">
        <f>IF(AND($K619=$P$7,$B619&lt;'1121'!$N$9),"x","")</f>
        <v/>
      </c>
      <c r="S619" s="102" t="str">
        <f>IF(AND($B619&gt;='1331'!$I$9,$B619&lt;='1331'!$J$9,OR($J619=$S$7,$K619=$S$7)),"x","")</f>
        <v/>
      </c>
      <c r="T619" s="102" t="str">
        <f>IF(AND($J619=$S$7,$B619&lt;'1331'!$I$9),"x","")</f>
        <v/>
      </c>
      <c r="U619" s="102" t="str">
        <f>IF(AND($K619=$S$7,$B619&lt;'1331'!$I$9),"x","")</f>
        <v/>
      </c>
      <c r="V619" s="102" t="str">
        <f>IF(AND('3411-CT'!$E$9=TH!H619,OR(TH!J619=TH!$V$7,K619=TH!$V$7)),"x","")</f>
        <v/>
      </c>
      <c r="W619" s="102" t="str">
        <f>IF(OR(TH!J619=TH!$W$7,K619=TH!$W$7),"x","")</f>
        <v/>
      </c>
      <c r="X619" s="102" t="str">
        <f t="shared" si="41"/>
        <v/>
      </c>
    </row>
    <row r="620" spans="1:24">
      <c r="A620" s="182" t="str">
        <f>IF(B620&lt;&gt;"",IF(AND(B620&gt;=_TM1,B620&lt;=_TM2,OR(TH!J620="1111",TH!K620="1111")),TH!D620,""),"")</f>
        <v/>
      </c>
      <c r="B620" s="72" t="str">
        <f t="shared" si="40"/>
        <v/>
      </c>
      <c r="C620" s="73"/>
      <c r="D620" s="73"/>
      <c r="E620" s="73"/>
      <c r="F620" s="76"/>
      <c r="G620" s="189"/>
      <c r="H620" s="90"/>
      <c r="I620" s="74"/>
      <c r="J620" s="75"/>
      <c r="K620" s="75"/>
      <c r="L620" s="102" t="str">
        <f>IF(AND('331-CT'!$E$7=TH!H620,OR(J620="331",K620="331")),"x","")</f>
        <v/>
      </c>
      <c r="M620" s="102" t="str">
        <f>IF(AND($B620&gt;='1111'!$N$10,$B620&lt;='1111'!$O$10,OR($J620=$M$7,$K620=$M$7)),"x","")</f>
        <v/>
      </c>
      <c r="N620" s="102" t="str">
        <f>IF(AND($J620=$M$7,$B620&lt;'1111'!$N$10),"x","")</f>
        <v/>
      </c>
      <c r="O620" s="102" t="str">
        <f>IF(AND($K620=$M$7,$B620&lt;'1111'!$N$10),"x","")</f>
        <v/>
      </c>
      <c r="P620" s="102" t="str">
        <f>IF(AND($B620&gt;='1121'!$N$9,$B620&lt;='1121'!$O$9,OR($J620=$P$7,$K620=$P$7)),"x","")</f>
        <v/>
      </c>
      <c r="Q620" s="102" t="str">
        <f>IF(AND($J620=$P$7,$B620&lt;'1121'!$N$9),"x","")</f>
        <v/>
      </c>
      <c r="R620" s="102" t="str">
        <f>IF(AND($K620=$P$7,$B620&lt;'1121'!$N$9),"x","")</f>
        <v/>
      </c>
      <c r="S620" s="102" t="str">
        <f>IF(AND($B620&gt;='1331'!$I$9,$B620&lt;='1331'!$J$9,OR($J620=$S$7,$K620=$S$7)),"x","")</f>
        <v/>
      </c>
      <c r="T620" s="102" t="str">
        <f>IF(AND($J620=$S$7,$B620&lt;'1331'!$I$9),"x","")</f>
        <v/>
      </c>
      <c r="U620" s="102" t="str">
        <f>IF(AND($K620=$S$7,$B620&lt;'1331'!$I$9),"x","")</f>
        <v/>
      </c>
      <c r="V620" s="102" t="str">
        <f>IF(AND('3411-CT'!$E$9=TH!H620,OR(TH!J620=TH!$V$7,K620=TH!$V$7)),"x","")</f>
        <v/>
      </c>
      <c r="W620" s="102" t="str">
        <f>IF(OR(TH!J620=TH!$W$7,K620=TH!$W$7),"x","")</f>
        <v/>
      </c>
      <c r="X620" s="102" t="str">
        <f t="shared" si="41"/>
        <v/>
      </c>
    </row>
    <row r="621" spans="1:24">
      <c r="A621" s="182" t="str">
        <f>IF(B621&lt;&gt;"",IF(AND(B621&gt;=_TM1,B621&lt;=_TM2,OR(TH!J621="1111",TH!K621="1111")),TH!D621,""),"")</f>
        <v/>
      </c>
      <c r="B621" s="72" t="str">
        <f t="shared" si="40"/>
        <v/>
      </c>
      <c r="C621" s="73"/>
      <c r="D621" s="73"/>
      <c r="E621" s="73"/>
      <c r="F621" s="76"/>
      <c r="G621" s="189"/>
      <c r="H621" s="90"/>
      <c r="I621" s="74"/>
      <c r="J621" s="75"/>
      <c r="K621" s="75"/>
      <c r="L621" s="102" t="str">
        <f>IF(AND('331-CT'!$E$7=TH!H621,OR(J621="331",K621="331")),"x","")</f>
        <v/>
      </c>
      <c r="M621" s="102" t="str">
        <f>IF(AND($B621&gt;='1111'!$N$10,$B621&lt;='1111'!$O$10,OR($J621=$M$7,$K621=$M$7)),"x","")</f>
        <v/>
      </c>
      <c r="N621" s="102" t="str">
        <f>IF(AND($J621=$M$7,$B621&lt;'1111'!$N$10),"x","")</f>
        <v/>
      </c>
      <c r="O621" s="102" t="str">
        <f>IF(AND($K621=$M$7,$B621&lt;'1111'!$N$10),"x","")</f>
        <v/>
      </c>
      <c r="P621" s="102" t="str">
        <f>IF(AND($B621&gt;='1121'!$N$9,$B621&lt;='1121'!$O$9,OR($J621=$P$7,$K621=$P$7)),"x","")</f>
        <v/>
      </c>
      <c r="Q621" s="102" t="str">
        <f>IF(AND($J621=$P$7,$B621&lt;'1121'!$N$9),"x","")</f>
        <v/>
      </c>
      <c r="R621" s="102" t="str">
        <f>IF(AND($K621=$P$7,$B621&lt;'1121'!$N$9),"x","")</f>
        <v/>
      </c>
      <c r="S621" s="102" t="str">
        <f>IF(AND($B621&gt;='1331'!$I$9,$B621&lt;='1331'!$J$9,OR($J621=$S$7,$K621=$S$7)),"x","")</f>
        <v/>
      </c>
      <c r="T621" s="102" t="str">
        <f>IF(AND($J621=$S$7,$B621&lt;'1331'!$I$9),"x","")</f>
        <v/>
      </c>
      <c r="U621" s="102" t="str">
        <f>IF(AND($K621=$S$7,$B621&lt;'1331'!$I$9),"x","")</f>
        <v/>
      </c>
      <c r="V621" s="102" t="str">
        <f>IF(AND('3411-CT'!$E$9=TH!H621,OR(TH!J621=TH!$V$7,K621=TH!$V$7)),"x","")</f>
        <v/>
      </c>
      <c r="W621" s="102" t="str">
        <f>IF(OR(TH!J621=TH!$W$7,K621=TH!$W$7),"x","")</f>
        <v/>
      </c>
      <c r="X621" s="102" t="str">
        <f t="shared" si="41"/>
        <v/>
      </c>
    </row>
    <row r="622" spans="1:24">
      <c r="A622" s="182" t="str">
        <f>IF(B622&lt;&gt;"",IF(AND(B622&gt;=_TM1,B622&lt;=_TM2,OR(TH!J622="1111",TH!K622="1111")),TH!D622,""),"")</f>
        <v/>
      </c>
      <c r="B622" s="72" t="str">
        <f t="shared" si="40"/>
        <v/>
      </c>
      <c r="C622" s="73"/>
      <c r="D622" s="73"/>
      <c r="E622" s="73"/>
      <c r="F622" s="76"/>
      <c r="G622" s="189"/>
      <c r="H622" s="90"/>
      <c r="I622" s="74"/>
      <c r="J622" s="75"/>
      <c r="K622" s="75"/>
      <c r="L622" s="102" t="str">
        <f>IF(AND('331-CT'!$E$7=TH!H622,OR(J622="331",K622="331")),"x","")</f>
        <v/>
      </c>
      <c r="M622" s="102" t="str">
        <f>IF(AND($B622&gt;='1111'!$N$10,$B622&lt;='1111'!$O$10,OR($J622=$M$7,$K622=$M$7)),"x","")</f>
        <v/>
      </c>
      <c r="N622" s="102" t="str">
        <f>IF(AND($J622=$M$7,$B622&lt;'1111'!$N$10),"x","")</f>
        <v/>
      </c>
      <c r="O622" s="102" t="str">
        <f>IF(AND($K622=$M$7,$B622&lt;'1111'!$N$10),"x","")</f>
        <v/>
      </c>
      <c r="P622" s="102" t="str">
        <f>IF(AND($B622&gt;='1121'!$N$9,$B622&lt;='1121'!$O$9,OR($J622=$P$7,$K622=$P$7)),"x","")</f>
        <v/>
      </c>
      <c r="Q622" s="102" t="str">
        <f>IF(AND($J622=$P$7,$B622&lt;'1121'!$N$9),"x","")</f>
        <v/>
      </c>
      <c r="R622" s="102" t="str">
        <f>IF(AND($K622=$P$7,$B622&lt;'1121'!$N$9),"x","")</f>
        <v/>
      </c>
      <c r="S622" s="102" t="str">
        <f>IF(AND($B622&gt;='1331'!$I$9,$B622&lt;='1331'!$J$9,OR($J622=$S$7,$K622=$S$7)),"x","")</f>
        <v/>
      </c>
      <c r="T622" s="102" t="str">
        <f>IF(AND($J622=$S$7,$B622&lt;'1331'!$I$9),"x","")</f>
        <v/>
      </c>
      <c r="U622" s="102" t="str">
        <f>IF(AND($K622=$S$7,$B622&lt;'1331'!$I$9),"x","")</f>
        <v/>
      </c>
      <c r="V622" s="102" t="str">
        <f>IF(AND('3411-CT'!$E$9=TH!H622,OR(TH!J622=TH!$V$7,K622=TH!$V$7)),"x","")</f>
        <v/>
      </c>
      <c r="W622" s="102" t="str">
        <f>IF(OR(TH!J622=TH!$W$7,K622=TH!$W$7),"x","")</f>
        <v/>
      </c>
      <c r="X622" s="102" t="str">
        <f t="shared" si="41"/>
        <v/>
      </c>
    </row>
    <row r="623" spans="1:24">
      <c r="A623" s="182" t="str">
        <f>IF(B623&lt;&gt;"",IF(AND(B623&gt;=_TM1,B623&lt;=_TM2,OR(TH!J623="1111",TH!K623="1111")),TH!D623,""),"")</f>
        <v/>
      </c>
      <c r="B623" s="72" t="str">
        <f t="shared" si="40"/>
        <v/>
      </c>
      <c r="C623" s="73"/>
      <c r="D623" s="73"/>
      <c r="E623" s="73"/>
      <c r="F623" s="76"/>
      <c r="G623" s="189"/>
      <c r="H623" s="90"/>
      <c r="I623" s="74"/>
      <c r="J623" s="75"/>
      <c r="K623" s="75"/>
      <c r="L623" s="102" t="str">
        <f>IF(AND('331-CT'!$E$7=TH!H623,OR(J623="331",K623="331")),"x","")</f>
        <v/>
      </c>
      <c r="M623" s="102" t="str">
        <f>IF(AND($B623&gt;='1111'!$N$10,$B623&lt;='1111'!$O$10,OR($J623=$M$7,$K623=$M$7)),"x","")</f>
        <v/>
      </c>
      <c r="N623" s="102" t="str">
        <f>IF(AND($J623=$M$7,$B623&lt;'1111'!$N$10),"x","")</f>
        <v/>
      </c>
      <c r="O623" s="102" t="str">
        <f>IF(AND($K623=$M$7,$B623&lt;'1111'!$N$10),"x","")</f>
        <v/>
      </c>
      <c r="P623" s="102" t="str">
        <f>IF(AND($B623&gt;='1121'!$N$9,$B623&lt;='1121'!$O$9,OR($J623=$P$7,$K623=$P$7)),"x","")</f>
        <v/>
      </c>
      <c r="Q623" s="102" t="str">
        <f>IF(AND($J623=$P$7,$B623&lt;'1121'!$N$9),"x","")</f>
        <v/>
      </c>
      <c r="R623" s="102" t="str">
        <f>IF(AND($K623=$P$7,$B623&lt;'1121'!$N$9),"x","")</f>
        <v/>
      </c>
      <c r="S623" s="102" t="str">
        <f>IF(AND($B623&gt;='1331'!$I$9,$B623&lt;='1331'!$J$9,OR($J623=$S$7,$K623=$S$7)),"x","")</f>
        <v/>
      </c>
      <c r="T623" s="102" t="str">
        <f>IF(AND($J623=$S$7,$B623&lt;'1331'!$I$9),"x","")</f>
        <v/>
      </c>
      <c r="U623" s="102" t="str">
        <f>IF(AND($K623=$S$7,$B623&lt;'1331'!$I$9),"x","")</f>
        <v/>
      </c>
      <c r="V623" s="102" t="str">
        <f>IF(AND('3411-CT'!$E$9=TH!H623,OR(TH!J623=TH!$V$7,K623=TH!$V$7)),"x","")</f>
        <v/>
      </c>
      <c r="W623" s="102" t="str">
        <f>IF(OR(TH!J623=TH!$W$7,K623=TH!$W$7),"x","")</f>
        <v/>
      </c>
      <c r="X623" s="102" t="str">
        <f t="shared" si="41"/>
        <v/>
      </c>
    </row>
    <row r="624" spans="1:24">
      <c r="A624" s="182" t="str">
        <f>IF(B624&lt;&gt;"",IF(AND(B624&gt;=_TM1,B624&lt;=_TM2,OR(TH!J624="1111",TH!K624="1111")),TH!D624,""),"")</f>
        <v/>
      </c>
      <c r="B624" s="72" t="str">
        <f t="shared" si="40"/>
        <v/>
      </c>
      <c r="C624" s="73"/>
      <c r="D624" s="73"/>
      <c r="E624" s="73"/>
      <c r="F624" s="76"/>
      <c r="G624" s="189"/>
      <c r="H624" s="90"/>
      <c r="I624" s="74"/>
      <c r="J624" s="75"/>
      <c r="K624" s="75"/>
      <c r="L624" s="102" t="str">
        <f>IF(AND('331-CT'!$E$7=TH!H624,OR(J624="331",K624="331")),"x","")</f>
        <v/>
      </c>
      <c r="M624" s="102" t="str">
        <f>IF(AND($B624&gt;='1111'!$N$10,$B624&lt;='1111'!$O$10,OR($J624=$M$7,$K624=$M$7)),"x","")</f>
        <v/>
      </c>
      <c r="N624" s="102" t="str">
        <f>IF(AND($J624=$M$7,$B624&lt;'1111'!$N$10),"x","")</f>
        <v/>
      </c>
      <c r="O624" s="102" t="str">
        <f>IF(AND($K624=$M$7,$B624&lt;'1111'!$N$10),"x","")</f>
        <v/>
      </c>
      <c r="P624" s="102" t="str">
        <f>IF(AND($B624&gt;='1121'!$N$9,$B624&lt;='1121'!$O$9,OR($J624=$P$7,$K624=$P$7)),"x","")</f>
        <v/>
      </c>
      <c r="Q624" s="102" t="str">
        <f>IF(AND($J624=$P$7,$B624&lt;'1121'!$N$9),"x","")</f>
        <v/>
      </c>
      <c r="R624" s="102" t="str">
        <f>IF(AND($K624=$P$7,$B624&lt;'1121'!$N$9),"x","")</f>
        <v/>
      </c>
      <c r="S624" s="102" t="str">
        <f>IF(AND($B624&gt;='1331'!$I$9,$B624&lt;='1331'!$J$9,OR($J624=$S$7,$K624=$S$7)),"x","")</f>
        <v/>
      </c>
      <c r="T624" s="102" t="str">
        <f>IF(AND($J624=$S$7,$B624&lt;'1331'!$I$9),"x","")</f>
        <v/>
      </c>
      <c r="U624" s="102" t="str">
        <f>IF(AND($K624=$S$7,$B624&lt;'1331'!$I$9),"x","")</f>
        <v/>
      </c>
      <c r="V624" s="102" t="str">
        <f>IF(AND('3411-CT'!$E$9=TH!H624,OR(TH!J624=TH!$V$7,K624=TH!$V$7)),"x","")</f>
        <v/>
      </c>
      <c r="W624" s="102" t="str">
        <f>IF(OR(TH!J624=TH!$W$7,K624=TH!$W$7),"x","")</f>
        <v/>
      </c>
      <c r="X624" s="102" t="str">
        <f t="shared" si="41"/>
        <v/>
      </c>
    </row>
    <row r="625" spans="1:24">
      <c r="A625" s="182" t="str">
        <f>IF(B625&lt;&gt;"",IF(AND(B625&gt;=_TM1,B625&lt;=_TM2,OR(TH!J625="1111",TH!K625="1111")),TH!D625,""),"")</f>
        <v/>
      </c>
      <c r="B625" s="72" t="str">
        <f t="shared" si="40"/>
        <v/>
      </c>
      <c r="C625" s="73"/>
      <c r="D625" s="73"/>
      <c r="E625" s="73"/>
      <c r="F625" s="76"/>
      <c r="G625" s="189"/>
      <c r="H625" s="90"/>
      <c r="I625" s="74"/>
      <c r="J625" s="75"/>
      <c r="K625" s="75"/>
      <c r="L625" s="102" t="str">
        <f>IF(AND('331-CT'!$E$7=TH!H625,OR(J625="331",K625="331")),"x","")</f>
        <v/>
      </c>
      <c r="M625" s="102" t="str">
        <f>IF(AND($B625&gt;='1111'!$N$10,$B625&lt;='1111'!$O$10,OR($J625=$M$7,$K625=$M$7)),"x","")</f>
        <v/>
      </c>
      <c r="N625" s="102" t="str">
        <f>IF(AND($J625=$M$7,$B625&lt;'1111'!$N$10),"x","")</f>
        <v/>
      </c>
      <c r="O625" s="102" t="str">
        <f>IF(AND($K625=$M$7,$B625&lt;'1111'!$N$10),"x","")</f>
        <v/>
      </c>
      <c r="P625" s="102" t="str">
        <f>IF(AND($B625&gt;='1121'!$N$9,$B625&lt;='1121'!$O$9,OR($J625=$P$7,$K625=$P$7)),"x","")</f>
        <v/>
      </c>
      <c r="Q625" s="102" t="str">
        <f>IF(AND($J625=$P$7,$B625&lt;'1121'!$N$9),"x","")</f>
        <v/>
      </c>
      <c r="R625" s="102" t="str">
        <f>IF(AND($K625=$P$7,$B625&lt;'1121'!$N$9),"x","")</f>
        <v/>
      </c>
      <c r="S625" s="102" t="str">
        <f>IF(AND($B625&gt;='1331'!$I$9,$B625&lt;='1331'!$J$9,OR($J625=$S$7,$K625=$S$7)),"x","")</f>
        <v/>
      </c>
      <c r="T625" s="102" t="str">
        <f>IF(AND($J625=$S$7,$B625&lt;'1331'!$I$9),"x","")</f>
        <v/>
      </c>
      <c r="U625" s="102" t="str">
        <f>IF(AND($K625=$S$7,$B625&lt;'1331'!$I$9),"x","")</f>
        <v/>
      </c>
      <c r="V625" s="102" t="str">
        <f>IF(AND('3411-CT'!$E$9=TH!H625,OR(TH!J625=TH!$V$7,K625=TH!$V$7)),"x","")</f>
        <v/>
      </c>
      <c r="W625" s="102" t="str">
        <f>IF(OR(TH!J625=TH!$W$7,K625=TH!$W$7),"x","")</f>
        <v/>
      </c>
      <c r="X625" s="102" t="str">
        <f t="shared" si="41"/>
        <v/>
      </c>
    </row>
    <row r="626" spans="1:24">
      <c r="A626" s="182" t="str">
        <f>IF(B626&lt;&gt;"",IF(AND(B626&gt;=_TM1,B626&lt;=_TM2,OR(TH!J626="1111",TH!K626="1111")),TH!D626,""),"")</f>
        <v/>
      </c>
      <c r="B626" s="72" t="str">
        <f t="shared" si="40"/>
        <v/>
      </c>
      <c r="C626" s="73"/>
      <c r="D626" s="73"/>
      <c r="E626" s="73"/>
      <c r="F626" s="76"/>
      <c r="G626" s="189"/>
      <c r="H626" s="90"/>
      <c r="I626" s="74"/>
      <c r="J626" s="75"/>
      <c r="K626" s="75"/>
      <c r="L626" s="102" t="str">
        <f>IF(AND('331-CT'!$E$7=TH!H626,OR(J626="331",K626="331")),"x","")</f>
        <v/>
      </c>
      <c r="M626" s="102" t="str">
        <f>IF(AND($B626&gt;='1111'!$N$10,$B626&lt;='1111'!$O$10,OR($J626=$M$7,$K626=$M$7)),"x","")</f>
        <v/>
      </c>
      <c r="N626" s="102" t="str">
        <f>IF(AND($J626=$M$7,$B626&lt;'1111'!$N$10),"x","")</f>
        <v/>
      </c>
      <c r="O626" s="102" t="str">
        <f>IF(AND($K626=$M$7,$B626&lt;'1111'!$N$10),"x","")</f>
        <v/>
      </c>
      <c r="P626" s="102" t="str">
        <f>IF(AND($B626&gt;='1121'!$N$9,$B626&lt;='1121'!$O$9,OR($J626=$P$7,$K626=$P$7)),"x","")</f>
        <v/>
      </c>
      <c r="Q626" s="102" t="str">
        <f>IF(AND($J626=$P$7,$B626&lt;'1121'!$N$9),"x","")</f>
        <v/>
      </c>
      <c r="R626" s="102" t="str">
        <f>IF(AND($K626=$P$7,$B626&lt;'1121'!$N$9),"x","")</f>
        <v/>
      </c>
      <c r="S626" s="102" t="str">
        <f>IF(AND($B626&gt;='1331'!$I$9,$B626&lt;='1331'!$J$9,OR($J626=$S$7,$K626=$S$7)),"x","")</f>
        <v/>
      </c>
      <c r="T626" s="102" t="str">
        <f>IF(AND($J626=$S$7,$B626&lt;'1331'!$I$9),"x","")</f>
        <v/>
      </c>
      <c r="U626" s="102" t="str">
        <f>IF(AND($K626=$S$7,$B626&lt;'1331'!$I$9),"x","")</f>
        <v/>
      </c>
      <c r="V626" s="102" t="str">
        <f>IF(AND('3411-CT'!$E$9=TH!H626,OR(TH!J626=TH!$V$7,K626=TH!$V$7)),"x","")</f>
        <v/>
      </c>
      <c r="W626" s="102" t="str">
        <f>IF(OR(TH!J626=TH!$W$7,K626=TH!$W$7),"x","")</f>
        <v/>
      </c>
      <c r="X626" s="102" t="str">
        <f t="shared" si="41"/>
        <v/>
      </c>
    </row>
    <row r="627" spans="1:24">
      <c r="A627" s="182" t="str">
        <f>IF(B627&lt;&gt;"",IF(AND(B627&gt;=_TM1,B627&lt;=_TM2,OR(TH!J627="1111",TH!K627="1111")),TH!D627,""),"")</f>
        <v/>
      </c>
      <c r="B627" s="72" t="str">
        <f t="shared" si="40"/>
        <v/>
      </c>
      <c r="C627" s="73"/>
      <c r="D627" s="73"/>
      <c r="E627" s="73"/>
      <c r="F627" s="76"/>
      <c r="G627" s="189"/>
      <c r="H627" s="90"/>
      <c r="I627" s="74"/>
      <c r="J627" s="75"/>
      <c r="K627" s="75"/>
      <c r="L627" s="102" t="str">
        <f>IF(AND('331-CT'!$E$7=TH!H627,OR(J627="331",K627="331")),"x","")</f>
        <v/>
      </c>
      <c r="M627" s="102" t="str">
        <f>IF(AND($B627&gt;='1111'!$N$10,$B627&lt;='1111'!$O$10,OR($J627=$M$7,$K627=$M$7)),"x","")</f>
        <v/>
      </c>
      <c r="N627" s="102" t="str">
        <f>IF(AND($J627=$M$7,$B627&lt;'1111'!$N$10),"x","")</f>
        <v/>
      </c>
      <c r="O627" s="102" t="str">
        <f>IF(AND($K627=$M$7,$B627&lt;'1111'!$N$10),"x","")</f>
        <v/>
      </c>
      <c r="P627" s="102" t="str">
        <f>IF(AND($B627&gt;='1121'!$N$9,$B627&lt;='1121'!$O$9,OR($J627=$P$7,$K627=$P$7)),"x","")</f>
        <v/>
      </c>
      <c r="Q627" s="102" t="str">
        <f>IF(AND($J627=$P$7,$B627&lt;'1121'!$N$9),"x","")</f>
        <v/>
      </c>
      <c r="R627" s="102" t="str">
        <f>IF(AND($K627=$P$7,$B627&lt;'1121'!$N$9),"x","")</f>
        <v/>
      </c>
      <c r="S627" s="102" t="str">
        <f>IF(AND($B627&gt;='1331'!$I$9,$B627&lt;='1331'!$J$9,OR($J627=$S$7,$K627=$S$7)),"x","")</f>
        <v/>
      </c>
      <c r="T627" s="102" t="str">
        <f>IF(AND($J627=$S$7,$B627&lt;'1331'!$I$9),"x","")</f>
        <v/>
      </c>
      <c r="U627" s="102" t="str">
        <f>IF(AND($K627=$S$7,$B627&lt;'1331'!$I$9),"x","")</f>
        <v/>
      </c>
      <c r="V627" s="102" t="str">
        <f>IF(AND('3411-CT'!$E$9=TH!H627,OR(TH!J627=TH!$V$7,K627=TH!$V$7)),"x","")</f>
        <v/>
      </c>
      <c r="W627" s="102" t="str">
        <f>IF(OR(TH!J627=TH!$W$7,K627=TH!$W$7),"x","")</f>
        <v/>
      </c>
      <c r="X627" s="102" t="str">
        <f t="shared" si="41"/>
        <v/>
      </c>
    </row>
    <row r="628" spans="1:24">
      <c r="A628" s="182" t="str">
        <f>IF(B628&lt;&gt;"",IF(AND(B628&gt;=_TM1,B628&lt;=_TM2,OR(TH!J628="1111",TH!K628="1111")),TH!D628,""),"")</f>
        <v/>
      </c>
      <c r="B628" s="72" t="str">
        <f t="shared" si="40"/>
        <v/>
      </c>
      <c r="C628" s="73"/>
      <c r="D628" s="73"/>
      <c r="E628" s="73"/>
      <c r="F628" s="76"/>
      <c r="G628" s="189"/>
      <c r="H628" s="90"/>
      <c r="I628" s="74"/>
      <c r="J628" s="75"/>
      <c r="K628" s="75"/>
      <c r="L628" s="102" t="str">
        <f>IF(AND('331-CT'!$E$7=TH!H628,OR(J628="331",K628="331")),"x","")</f>
        <v/>
      </c>
      <c r="M628" s="102" t="str">
        <f>IF(AND($B628&gt;='1111'!$N$10,$B628&lt;='1111'!$O$10,OR($J628=$M$7,$K628=$M$7)),"x","")</f>
        <v/>
      </c>
      <c r="N628" s="102" t="str">
        <f>IF(AND($J628=$M$7,$B628&lt;'1111'!$N$10),"x","")</f>
        <v/>
      </c>
      <c r="O628" s="102" t="str">
        <f>IF(AND($K628=$M$7,$B628&lt;'1111'!$N$10),"x","")</f>
        <v/>
      </c>
      <c r="P628" s="102" t="str">
        <f>IF(AND($B628&gt;='1121'!$N$9,$B628&lt;='1121'!$O$9,OR($J628=$P$7,$K628=$P$7)),"x","")</f>
        <v/>
      </c>
      <c r="Q628" s="102" t="str">
        <f>IF(AND($J628=$P$7,$B628&lt;'1121'!$N$9),"x","")</f>
        <v/>
      </c>
      <c r="R628" s="102" t="str">
        <f>IF(AND($K628=$P$7,$B628&lt;'1121'!$N$9),"x","")</f>
        <v/>
      </c>
      <c r="S628" s="102" t="str">
        <f>IF(AND($B628&gt;='1331'!$I$9,$B628&lt;='1331'!$J$9,OR($J628=$S$7,$K628=$S$7)),"x","")</f>
        <v/>
      </c>
      <c r="T628" s="102" t="str">
        <f>IF(AND($J628=$S$7,$B628&lt;'1331'!$I$9),"x","")</f>
        <v/>
      </c>
      <c r="U628" s="102" t="str">
        <f>IF(AND($K628=$S$7,$B628&lt;'1331'!$I$9),"x","")</f>
        <v/>
      </c>
      <c r="V628" s="102" t="str">
        <f>IF(AND('3411-CT'!$E$9=TH!H628,OR(TH!J628=TH!$V$7,K628=TH!$V$7)),"x","")</f>
        <v/>
      </c>
      <c r="W628" s="102" t="str">
        <f>IF(OR(TH!J628=TH!$W$7,K628=TH!$W$7),"x","")</f>
        <v/>
      </c>
      <c r="X628" s="102" t="str">
        <f t="shared" si="41"/>
        <v/>
      </c>
    </row>
    <row r="629" spans="1:24">
      <c r="A629" s="182" t="str">
        <f>IF(B629&lt;&gt;"",IF(AND(B629&gt;=_TM1,B629&lt;=_TM2,OR(TH!J629="1111",TH!K629="1111")),TH!D629,""),"")</f>
        <v/>
      </c>
      <c r="B629" s="72" t="str">
        <f t="shared" si="40"/>
        <v/>
      </c>
      <c r="C629" s="73"/>
      <c r="D629" s="73"/>
      <c r="E629" s="73"/>
      <c r="F629" s="76"/>
      <c r="G629" s="189"/>
      <c r="H629" s="90"/>
      <c r="I629" s="74"/>
      <c r="J629" s="75"/>
      <c r="K629" s="75"/>
      <c r="L629" s="102" t="str">
        <f>IF(AND('331-CT'!$E$7=TH!H629,OR(J629="331",K629="331")),"x","")</f>
        <v/>
      </c>
      <c r="M629" s="102" t="str">
        <f>IF(AND($B629&gt;='1111'!$N$10,$B629&lt;='1111'!$O$10,OR($J629=$M$7,$K629=$M$7)),"x","")</f>
        <v/>
      </c>
      <c r="N629" s="102" t="str">
        <f>IF(AND($J629=$M$7,$B629&lt;'1111'!$N$10),"x","")</f>
        <v/>
      </c>
      <c r="O629" s="102" t="str">
        <f>IF(AND($K629=$M$7,$B629&lt;'1111'!$N$10),"x","")</f>
        <v/>
      </c>
      <c r="P629" s="102" t="str">
        <f>IF(AND($B629&gt;='1121'!$N$9,$B629&lt;='1121'!$O$9,OR($J629=$P$7,$K629=$P$7)),"x","")</f>
        <v/>
      </c>
      <c r="Q629" s="102" t="str">
        <f>IF(AND($J629=$P$7,$B629&lt;'1121'!$N$9),"x","")</f>
        <v/>
      </c>
      <c r="R629" s="102" t="str">
        <f>IF(AND($K629=$P$7,$B629&lt;'1121'!$N$9),"x","")</f>
        <v/>
      </c>
      <c r="S629" s="102" t="str">
        <f>IF(AND($B629&gt;='1331'!$I$9,$B629&lt;='1331'!$J$9,OR($J629=$S$7,$K629=$S$7)),"x","")</f>
        <v/>
      </c>
      <c r="T629" s="102" t="str">
        <f>IF(AND($J629=$S$7,$B629&lt;'1331'!$I$9),"x","")</f>
        <v/>
      </c>
      <c r="U629" s="102" t="str">
        <f>IF(AND($K629=$S$7,$B629&lt;'1331'!$I$9),"x","")</f>
        <v/>
      </c>
      <c r="V629" s="102" t="str">
        <f>IF(AND('3411-CT'!$E$9=TH!H629,OR(TH!J629=TH!$V$7,K629=TH!$V$7)),"x","")</f>
        <v/>
      </c>
      <c r="W629" s="102" t="str">
        <f>IF(OR(TH!J629=TH!$W$7,K629=TH!$W$7),"x","")</f>
        <v/>
      </c>
      <c r="X629" s="102" t="str">
        <f t="shared" si="41"/>
        <v/>
      </c>
    </row>
    <row r="630" spans="1:24">
      <c r="A630" s="182" t="str">
        <f>IF(B630&lt;&gt;"",IF(AND(B630&gt;=_TM1,B630&lt;=_TM2,OR(TH!J630="1111",TH!K630="1111")),TH!D630,""),"")</f>
        <v/>
      </c>
      <c r="B630" s="72" t="str">
        <f t="shared" si="40"/>
        <v/>
      </c>
      <c r="C630" s="73"/>
      <c r="D630" s="73"/>
      <c r="E630" s="73"/>
      <c r="F630" s="76"/>
      <c r="G630" s="189"/>
      <c r="H630" s="90"/>
      <c r="I630" s="74"/>
      <c r="J630" s="75"/>
      <c r="K630" s="75"/>
      <c r="L630" s="102" t="str">
        <f>IF(AND('331-CT'!$E$7=TH!H630,OR(J630="331",K630="331")),"x","")</f>
        <v/>
      </c>
      <c r="M630" s="102" t="str">
        <f>IF(AND($B630&gt;='1111'!$N$10,$B630&lt;='1111'!$O$10,OR($J630=$M$7,$K630=$M$7)),"x","")</f>
        <v/>
      </c>
      <c r="N630" s="102" t="str">
        <f>IF(AND($J630=$M$7,$B630&lt;'1111'!$N$10),"x","")</f>
        <v/>
      </c>
      <c r="O630" s="102" t="str">
        <f>IF(AND($K630=$M$7,$B630&lt;'1111'!$N$10),"x","")</f>
        <v/>
      </c>
      <c r="P630" s="102" t="str">
        <f>IF(AND($B630&gt;='1121'!$N$9,$B630&lt;='1121'!$O$9,OR($J630=$P$7,$K630=$P$7)),"x","")</f>
        <v/>
      </c>
      <c r="Q630" s="102" t="str">
        <f>IF(AND($J630=$P$7,$B630&lt;'1121'!$N$9),"x","")</f>
        <v/>
      </c>
      <c r="R630" s="102" t="str">
        <f>IF(AND($K630=$P$7,$B630&lt;'1121'!$N$9),"x","")</f>
        <v/>
      </c>
      <c r="S630" s="102" t="str">
        <f>IF(AND($B630&gt;='1331'!$I$9,$B630&lt;='1331'!$J$9,OR($J630=$S$7,$K630=$S$7)),"x","")</f>
        <v/>
      </c>
      <c r="T630" s="102" t="str">
        <f>IF(AND($J630=$S$7,$B630&lt;'1331'!$I$9),"x","")</f>
        <v/>
      </c>
      <c r="U630" s="102" t="str">
        <f>IF(AND($K630=$S$7,$B630&lt;'1331'!$I$9),"x","")</f>
        <v/>
      </c>
      <c r="V630" s="102" t="str">
        <f>IF(AND('3411-CT'!$E$9=TH!H630,OR(TH!J630=TH!$V$7,K630=TH!$V$7)),"x","")</f>
        <v/>
      </c>
      <c r="W630" s="102" t="str">
        <f>IF(OR(TH!J630=TH!$W$7,K630=TH!$W$7),"x","")</f>
        <v/>
      </c>
      <c r="X630" s="102" t="str">
        <f t="shared" si="41"/>
        <v/>
      </c>
    </row>
    <row r="631" spans="1:24">
      <c r="A631" s="182" t="str">
        <f>IF(B631&lt;&gt;"",IF(AND(B631&gt;=_TM1,B631&lt;=_TM2,OR(TH!J631="1111",TH!K631="1111")),TH!D631,""),"")</f>
        <v/>
      </c>
      <c r="B631" s="72" t="str">
        <f t="shared" si="40"/>
        <v/>
      </c>
      <c r="C631" s="73"/>
      <c r="D631" s="73"/>
      <c r="E631" s="73"/>
      <c r="F631" s="76"/>
      <c r="G631" s="189"/>
      <c r="H631" s="90"/>
      <c r="I631" s="74"/>
      <c r="J631" s="75"/>
      <c r="K631" s="75"/>
      <c r="L631" s="102" t="str">
        <f>IF(AND('331-CT'!$E$7=TH!H631,OR(J631="331",K631="331")),"x","")</f>
        <v/>
      </c>
      <c r="M631" s="102" t="str">
        <f>IF(AND($B631&gt;='1111'!$N$10,$B631&lt;='1111'!$O$10,OR($J631=$M$7,$K631=$M$7)),"x","")</f>
        <v/>
      </c>
      <c r="N631" s="102" t="str">
        <f>IF(AND($J631=$M$7,$B631&lt;'1111'!$N$10),"x","")</f>
        <v/>
      </c>
      <c r="O631" s="102" t="str">
        <f>IF(AND($K631=$M$7,$B631&lt;'1111'!$N$10),"x","")</f>
        <v/>
      </c>
      <c r="P631" s="102" t="str">
        <f>IF(AND($B631&gt;='1121'!$N$9,$B631&lt;='1121'!$O$9,OR($J631=$P$7,$K631=$P$7)),"x","")</f>
        <v/>
      </c>
      <c r="Q631" s="102" t="str">
        <f>IF(AND($J631=$P$7,$B631&lt;'1121'!$N$9),"x","")</f>
        <v/>
      </c>
      <c r="R631" s="102" t="str">
        <f>IF(AND($K631=$P$7,$B631&lt;'1121'!$N$9),"x","")</f>
        <v/>
      </c>
      <c r="S631" s="102" t="str">
        <f>IF(AND($B631&gt;='1331'!$I$9,$B631&lt;='1331'!$J$9,OR($J631=$S$7,$K631=$S$7)),"x","")</f>
        <v/>
      </c>
      <c r="T631" s="102" t="str">
        <f>IF(AND($J631=$S$7,$B631&lt;'1331'!$I$9),"x","")</f>
        <v/>
      </c>
      <c r="U631" s="102" t="str">
        <f>IF(AND($K631=$S$7,$B631&lt;'1331'!$I$9),"x","")</f>
        <v/>
      </c>
      <c r="V631" s="102" t="str">
        <f>IF(AND('3411-CT'!$E$9=TH!H631,OR(TH!J631=TH!$V$7,K631=TH!$V$7)),"x","")</f>
        <v/>
      </c>
      <c r="W631" s="102" t="str">
        <f>IF(OR(TH!J631=TH!$W$7,K631=TH!$W$7),"x","")</f>
        <v/>
      </c>
      <c r="X631" s="102" t="str">
        <f t="shared" si="41"/>
        <v/>
      </c>
    </row>
    <row r="632" spans="1:24">
      <c r="A632" s="182" t="str">
        <f>IF(B632&lt;&gt;"",IF(AND(B632&gt;=_TM1,B632&lt;=_TM2,OR(TH!J632="1111",TH!K632="1111")),TH!D632,""),"")</f>
        <v/>
      </c>
      <c r="B632" s="72" t="str">
        <f t="shared" si="40"/>
        <v/>
      </c>
      <c r="C632" s="73"/>
      <c r="D632" s="73"/>
      <c r="E632" s="73"/>
      <c r="F632" s="76"/>
      <c r="G632" s="189"/>
      <c r="H632" s="90"/>
      <c r="I632" s="74"/>
      <c r="J632" s="75"/>
      <c r="K632" s="75"/>
      <c r="L632" s="102" t="str">
        <f>IF(AND('331-CT'!$E$7=TH!H632,OR(J632="331",K632="331")),"x","")</f>
        <v/>
      </c>
      <c r="M632" s="102" t="str">
        <f>IF(AND($B632&gt;='1111'!$N$10,$B632&lt;='1111'!$O$10,OR($J632=$M$7,$K632=$M$7)),"x","")</f>
        <v/>
      </c>
      <c r="N632" s="102" t="str">
        <f>IF(AND($J632=$M$7,$B632&lt;'1111'!$N$10),"x","")</f>
        <v/>
      </c>
      <c r="O632" s="102" t="str">
        <f>IF(AND($K632=$M$7,$B632&lt;'1111'!$N$10),"x","")</f>
        <v/>
      </c>
      <c r="P632" s="102" t="str">
        <f>IF(AND($B632&gt;='1121'!$N$9,$B632&lt;='1121'!$O$9,OR($J632=$P$7,$K632=$P$7)),"x","")</f>
        <v/>
      </c>
      <c r="Q632" s="102" t="str">
        <f>IF(AND($J632=$P$7,$B632&lt;'1121'!$N$9),"x","")</f>
        <v/>
      </c>
      <c r="R632" s="102" t="str">
        <f>IF(AND($K632=$P$7,$B632&lt;'1121'!$N$9),"x","")</f>
        <v/>
      </c>
      <c r="S632" s="102" t="str">
        <f>IF(AND($B632&gt;='1331'!$I$9,$B632&lt;='1331'!$J$9,OR($J632=$S$7,$K632=$S$7)),"x","")</f>
        <v/>
      </c>
      <c r="T632" s="102" t="str">
        <f>IF(AND($J632=$S$7,$B632&lt;'1331'!$I$9),"x","")</f>
        <v/>
      </c>
      <c r="U632" s="102" t="str">
        <f>IF(AND($K632=$S$7,$B632&lt;'1331'!$I$9),"x","")</f>
        <v/>
      </c>
      <c r="V632" s="102" t="str">
        <f>IF(AND('3411-CT'!$E$9=TH!H632,OR(TH!J632=TH!$V$7,K632=TH!$V$7)),"x","")</f>
        <v/>
      </c>
      <c r="W632" s="102" t="str">
        <f>IF(OR(TH!J632=TH!$W$7,K632=TH!$W$7),"x","")</f>
        <v/>
      </c>
      <c r="X632" s="102" t="str">
        <f t="shared" si="41"/>
        <v/>
      </c>
    </row>
    <row r="633" spans="1:24">
      <c r="A633" s="182" t="str">
        <f>IF(B633&lt;&gt;"",IF(AND(B633&gt;=_TM1,B633&lt;=_TM2,OR(TH!J633="1111",TH!K633="1111")),TH!D633,""),"")</f>
        <v/>
      </c>
      <c r="B633" s="72" t="str">
        <f t="shared" si="40"/>
        <v/>
      </c>
      <c r="C633" s="73"/>
      <c r="D633" s="73"/>
      <c r="E633" s="73"/>
      <c r="F633" s="76"/>
      <c r="G633" s="189"/>
      <c r="H633" s="90"/>
      <c r="I633" s="74"/>
      <c r="J633" s="75"/>
      <c r="K633" s="75"/>
      <c r="L633" s="102" t="str">
        <f>IF(AND('331-CT'!$E$7=TH!H633,OR(J633="331",K633="331")),"x","")</f>
        <v/>
      </c>
      <c r="M633" s="102" t="str">
        <f>IF(AND($B633&gt;='1111'!$N$10,$B633&lt;='1111'!$O$10,OR($J633=$M$7,$K633=$M$7)),"x","")</f>
        <v/>
      </c>
      <c r="N633" s="102" t="str">
        <f>IF(AND($J633=$M$7,$B633&lt;'1111'!$N$10),"x","")</f>
        <v/>
      </c>
      <c r="O633" s="102" t="str">
        <f>IF(AND($K633=$M$7,$B633&lt;'1111'!$N$10),"x","")</f>
        <v/>
      </c>
      <c r="P633" s="102" t="str">
        <f>IF(AND($B633&gt;='1121'!$N$9,$B633&lt;='1121'!$O$9,OR($J633=$P$7,$K633=$P$7)),"x","")</f>
        <v/>
      </c>
      <c r="Q633" s="102" t="str">
        <f>IF(AND($J633=$P$7,$B633&lt;'1121'!$N$9),"x","")</f>
        <v/>
      </c>
      <c r="R633" s="102" t="str">
        <f>IF(AND($K633=$P$7,$B633&lt;'1121'!$N$9),"x","")</f>
        <v/>
      </c>
      <c r="S633" s="102" t="str">
        <f>IF(AND($B633&gt;='1331'!$I$9,$B633&lt;='1331'!$J$9,OR($J633=$S$7,$K633=$S$7)),"x","")</f>
        <v/>
      </c>
      <c r="T633" s="102" t="str">
        <f>IF(AND($J633=$S$7,$B633&lt;'1331'!$I$9),"x","")</f>
        <v/>
      </c>
      <c r="U633" s="102" t="str">
        <f>IF(AND($K633=$S$7,$B633&lt;'1331'!$I$9),"x","")</f>
        <v/>
      </c>
      <c r="V633" s="102" t="str">
        <f>IF(AND('3411-CT'!$E$9=TH!H633,OR(TH!J633=TH!$V$7,K633=TH!$V$7)),"x","")</f>
        <v/>
      </c>
      <c r="W633" s="102" t="str">
        <f>IF(OR(TH!J633=TH!$W$7,K633=TH!$W$7),"x","")</f>
        <v/>
      </c>
      <c r="X633" s="102" t="str">
        <f t="shared" si="41"/>
        <v/>
      </c>
    </row>
    <row r="634" spans="1:24">
      <c r="A634" s="182" t="str">
        <f>IF(B634&lt;&gt;"",IF(AND(B634&gt;=_TM1,B634&lt;=_TM2,OR(TH!J634="1111",TH!K634="1111")),TH!D634,""),"")</f>
        <v/>
      </c>
      <c r="B634" s="72" t="str">
        <f t="shared" si="40"/>
        <v/>
      </c>
      <c r="C634" s="73"/>
      <c r="D634" s="73"/>
      <c r="E634" s="73"/>
      <c r="F634" s="76"/>
      <c r="G634" s="189"/>
      <c r="H634" s="90"/>
      <c r="I634" s="74"/>
      <c r="J634" s="75"/>
      <c r="K634" s="75"/>
      <c r="L634" s="102" t="str">
        <f>IF(AND('331-CT'!$E$7=TH!H634,OR(J634="331",K634="331")),"x","")</f>
        <v/>
      </c>
      <c r="M634" s="102" t="str">
        <f>IF(AND($B634&gt;='1111'!$N$10,$B634&lt;='1111'!$O$10,OR($J634=$M$7,$K634=$M$7)),"x","")</f>
        <v/>
      </c>
      <c r="N634" s="102" t="str">
        <f>IF(AND($J634=$M$7,$B634&lt;'1111'!$N$10),"x","")</f>
        <v/>
      </c>
      <c r="O634" s="102" t="str">
        <f>IF(AND($K634=$M$7,$B634&lt;'1111'!$N$10),"x","")</f>
        <v/>
      </c>
      <c r="P634" s="102" t="str">
        <f>IF(AND($B634&gt;='1121'!$N$9,$B634&lt;='1121'!$O$9,OR($J634=$P$7,$K634=$P$7)),"x","")</f>
        <v/>
      </c>
      <c r="Q634" s="102" t="str">
        <f>IF(AND($J634=$P$7,$B634&lt;'1121'!$N$9),"x","")</f>
        <v/>
      </c>
      <c r="R634" s="102" t="str">
        <f>IF(AND($K634=$P$7,$B634&lt;'1121'!$N$9),"x","")</f>
        <v/>
      </c>
      <c r="S634" s="102" t="str">
        <f>IF(AND($B634&gt;='1331'!$I$9,$B634&lt;='1331'!$J$9,OR($J634=$S$7,$K634=$S$7)),"x","")</f>
        <v/>
      </c>
      <c r="T634" s="102" t="str">
        <f>IF(AND($J634=$S$7,$B634&lt;'1331'!$I$9),"x","")</f>
        <v/>
      </c>
      <c r="U634" s="102" t="str">
        <f>IF(AND($K634=$S$7,$B634&lt;'1331'!$I$9),"x","")</f>
        <v/>
      </c>
      <c r="V634" s="102" t="str">
        <f>IF(AND('3411-CT'!$E$9=TH!H634,OR(TH!J634=TH!$V$7,K634=TH!$V$7)),"x","")</f>
        <v/>
      </c>
      <c r="W634" s="102" t="str">
        <f>IF(OR(TH!J634=TH!$W$7,K634=TH!$W$7),"x","")</f>
        <v/>
      </c>
      <c r="X634" s="102" t="str">
        <f t="shared" si="41"/>
        <v/>
      </c>
    </row>
    <row r="635" spans="1:24">
      <c r="A635" s="182" t="str">
        <f>IF(B635&lt;&gt;"",IF(AND(B635&gt;=_TM1,B635&lt;=_TM2,OR(TH!J635="1111",TH!K635="1111")),TH!D635,""),"")</f>
        <v/>
      </c>
      <c r="B635" s="72" t="str">
        <f t="shared" si="40"/>
        <v/>
      </c>
      <c r="C635" s="73"/>
      <c r="D635" s="73"/>
      <c r="E635" s="73"/>
      <c r="F635" s="76"/>
      <c r="G635" s="189"/>
      <c r="H635" s="90"/>
      <c r="I635" s="74"/>
      <c r="J635" s="75"/>
      <c r="K635" s="75"/>
      <c r="L635" s="102" t="str">
        <f>IF(AND('331-CT'!$E$7=TH!H635,OR(J635="331",K635="331")),"x","")</f>
        <v/>
      </c>
      <c r="M635" s="102" t="str">
        <f>IF(AND($B635&gt;='1111'!$N$10,$B635&lt;='1111'!$O$10,OR($J635=$M$7,$K635=$M$7)),"x","")</f>
        <v/>
      </c>
      <c r="N635" s="102" t="str">
        <f>IF(AND($J635=$M$7,$B635&lt;'1111'!$N$10),"x","")</f>
        <v/>
      </c>
      <c r="O635" s="102" t="str">
        <f>IF(AND($K635=$M$7,$B635&lt;'1111'!$N$10),"x","")</f>
        <v/>
      </c>
      <c r="P635" s="102" t="str">
        <f>IF(AND($B635&gt;='1121'!$N$9,$B635&lt;='1121'!$O$9,OR($J635=$P$7,$K635=$P$7)),"x","")</f>
        <v/>
      </c>
      <c r="Q635" s="102" t="str">
        <f>IF(AND($J635=$P$7,$B635&lt;'1121'!$N$9),"x","")</f>
        <v/>
      </c>
      <c r="R635" s="102" t="str">
        <f>IF(AND($K635=$P$7,$B635&lt;'1121'!$N$9),"x","")</f>
        <v/>
      </c>
      <c r="S635" s="102" t="str">
        <f>IF(AND($B635&gt;='1331'!$I$9,$B635&lt;='1331'!$J$9,OR($J635=$S$7,$K635=$S$7)),"x","")</f>
        <v/>
      </c>
      <c r="T635" s="102" t="str">
        <f>IF(AND($J635=$S$7,$B635&lt;'1331'!$I$9),"x","")</f>
        <v/>
      </c>
      <c r="U635" s="102" t="str">
        <f>IF(AND($K635=$S$7,$B635&lt;'1331'!$I$9),"x","")</f>
        <v/>
      </c>
      <c r="V635" s="102" t="str">
        <f>IF(AND('3411-CT'!$E$9=TH!H635,OR(TH!J635=TH!$V$7,K635=TH!$V$7)),"x","")</f>
        <v/>
      </c>
      <c r="W635" s="102" t="str">
        <f>IF(OR(TH!J635=TH!$W$7,K635=TH!$W$7),"x","")</f>
        <v/>
      </c>
      <c r="X635" s="102" t="str">
        <f t="shared" si="41"/>
        <v/>
      </c>
    </row>
    <row r="636" spans="1:24">
      <c r="A636" s="182" t="str">
        <f>IF(B636&lt;&gt;"",IF(AND(B636&gt;=_TM1,B636&lt;=_TM2,OR(TH!J636="1111",TH!K636="1111")),TH!D636,""),"")</f>
        <v/>
      </c>
      <c r="B636" s="72" t="str">
        <f t="shared" si="40"/>
        <v/>
      </c>
      <c r="C636" s="73"/>
      <c r="D636" s="73"/>
      <c r="E636" s="73"/>
      <c r="F636" s="76"/>
      <c r="G636" s="189"/>
      <c r="H636" s="90"/>
      <c r="I636" s="74"/>
      <c r="J636" s="75"/>
      <c r="K636" s="75"/>
      <c r="L636" s="102" t="str">
        <f>IF(AND('331-CT'!$E$7=TH!H636,OR(J636="331",K636="331")),"x","")</f>
        <v/>
      </c>
      <c r="M636" s="102" t="str">
        <f>IF(AND($B636&gt;='1111'!$N$10,$B636&lt;='1111'!$O$10,OR($J636=$M$7,$K636=$M$7)),"x","")</f>
        <v/>
      </c>
      <c r="N636" s="102" t="str">
        <f>IF(AND($J636=$M$7,$B636&lt;'1111'!$N$10),"x","")</f>
        <v/>
      </c>
      <c r="O636" s="102" t="str">
        <f>IF(AND($K636=$M$7,$B636&lt;'1111'!$N$10),"x","")</f>
        <v/>
      </c>
      <c r="P636" s="102" t="str">
        <f>IF(AND($B636&gt;='1121'!$N$9,$B636&lt;='1121'!$O$9,OR($J636=$P$7,$K636=$P$7)),"x","")</f>
        <v/>
      </c>
      <c r="Q636" s="102" t="str">
        <f>IF(AND($J636=$P$7,$B636&lt;'1121'!$N$9),"x","")</f>
        <v/>
      </c>
      <c r="R636" s="102" t="str">
        <f>IF(AND($K636=$P$7,$B636&lt;'1121'!$N$9),"x","")</f>
        <v/>
      </c>
      <c r="S636" s="102" t="str">
        <f>IF(AND($B636&gt;='1331'!$I$9,$B636&lt;='1331'!$J$9,OR($J636=$S$7,$K636=$S$7)),"x","")</f>
        <v/>
      </c>
      <c r="T636" s="102" t="str">
        <f>IF(AND($J636=$S$7,$B636&lt;'1331'!$I$9),"x","")</f>
        <v/>
      </c>
      <c r="U636" s="102" t="str">
        <f>IF(AND($K636=$S$7,$B636&lt;'1331'!$I$9),"x","")</f>
        <v/>
      </c>
      <c r="V636" s="102" t="str">
        <f>IF(AND('3411-CT'!$E$9=TH!H636,OR(TH!J636=TH!$V$7,K636=TH!$V$7)),"x","")</f>
        <v/>
      </c>
      <c r="W636" s="102" t="str">
        <f>IF(OR(TH!J636=TH!$W$7,K636=TH!$W$7),"x","")</f>
        <v/>
      </c>
      <c r="X636" s="102" t="str">
        <f t="shared" si="41"/>
        <v/>
      </c>
    </row>
    <row r="637" spans="1:24">
      <c r="A637" s="182" t="str">
        <f>IF(B637&lt;&gt;"",IF(AND(B637&gt;=_TM1,B637&lt;=_TM2,OR(TH!J637="1111",TH!K637="1111")),TH!D637,""),"")</f>
        <v/>
      </c>
      <c r="B637" s="72" t="str">
        <f t="shared" si="40"/>
        <v/>
      </c>
      <c r="C637" s="73"/>
      <c r="D637" s="73"/>
      <c r="E637" s="73"/>
      <c r="F637" s="76"/>
      <c r="G637" s="189"/>
      <c r="H637" s="90"/>
      <c r="I637" s="74"/>
      <c r="J637" s="75"/>
      <c r="K637" s="75"/>
      <c r="L637" s="102" t="str">
        <f>IF(AND('331-CT'!$E$7=TH!H637,OR(J637="331",K637="331")),"x","")</f>
        <v/>
      </c>
      <c r="M637" s="102" t="str">
        <f>IF(AND($B637&gt;='1111'!$N$10,$B637&lt;='1111'!$O$10,OR($J637=$M$7,$K637=$M$7)),"x","")</f>
        <v/>
      </c>
      <c r="N637" s="102" t="str">
        <f>IF(AND($J637=$M$7,$B637&lt;'1111'!$N$10),"x","")</f>
        <v/>
      </c>
      <c r="O637" s="102" t="str">
        <f>IF(AND($K637=$M$7,$B637&lt;'1111'!$N$10),"x","")</f>
        <v/>
      </c>
      <c r="P637" s="102" t="str">
        <f>IF(AND($B637&gt;='1121'!$N$9,$B637&lt;='1121'!$O$9,OR($J637=$P$7,$K637=$P$7)),"x","")</f>
        <v/>
      </c>
      <c r="Q637" s="102" t="str">
        <f>IF(AND($J637=$P$7,$B637&lt;'1121'!$N$9),"x","")</f>
        <v/>
      </c>
      <c r="R637" s="102" t="str">
        <f>IF(AND($K637=$P$7,$B637&lt;'1121'!$N$9),"x","")</f>
        <v/>
      </c>
      <c r="S637" s="102" t="str">
        <f>IF(AND($B637&gt;='1331'!$I$9,$B637&lt;='1331'!$J$9,OR($J637=$S$7,$K637=$S$7)),"x","")</f>
        <v/>
      </c>
      <c r="T637" s="102" t="str">
        <f>IF(AND($J637=$S$7,$B637&lt;'1331'!$I$9),"x","")</f>
        <v/>
      </c>
      <c r="U637" s="102" t="str">
        <f>IF(AND($K637=$S$7,$B637&lt;'1331'!$I$9),"x","")</f>
        <v/>
      </c>
      <c r="V637" s="102" t="str">
        <f>IF(AND('3411-CT'!$E$9=TH!H637,OR(TH!J637=TH!$V$7,K637=TH!$V$7)),"x","")</f>
        <v/>
      </c>
      <c r="W637" s="102" t="str">
        <f>IF(OR(TH!J637=TH!$W$7,K637=TH!$W$7),"x","")</f>
        <v/>
      </c>
      <c r="X637" s="102" t="str">
        <f t="shared" si="41"/>
        <v/>
      </c>
    </row>
    <row r="638" spans="1:24">
      <c r="A638" s="182" t="str">
        <f>IF(B638&lt;&gt;"",IF(AND(B638&gt;=_TM1,B638&lt;=_TM2,OR(TH!J638="1111",TH!K638="1111")),TH!D638,""),"")</f>
        <v/>
      </c>
      <c r="B638" s="72" t="str">
        <f t="shared" si="40"/>
        <v/>
      </c>
      <c r="C638" s="73"/>
      <c r="D638" s="73"/>
      <c r="E638" s="73"/>
      <c r="F638" s="76"/>
      <c r="G638" s="189"/>
      <c r="H638" s="90"/>
      <c r="I638" s="74"/>
      <c r="J638" s="75"/>
      <c r="K638" s="75"/>
      <c r="L638" s="102" t="str">
        <f>IF(AND('331-CT'!$E$7=TH!H638,OR(J638="331",K638="331")),"x","")</f>
        <v/>
      </c>
      <c r="M638" s="102" t="str">
        <f>IF(AND($B638&gt;='1111'!$N$10,$B638&lt;='1111'!$O$10,OR($J638=$M$7,$K638=$M$7)),"x","")</f>
        <v/>
      </c>
      <c r="N638" s="102" t="str">
        <f>IF(AND($J638=$M$7,$B638&lt;'1111'!$N$10),"x","")</f>
        <v/>
      </c>
      <c r="O638" s="102" t="str">
        <f>IF(AND($K638=$M$7,$B638&lt;'1111'!$N$10),"x","")</f>
        <v/>
      </c>
      <c r="P638" s="102" t="str">
        <f>IF(AND($B638&gt;='1121'!$N$9,$B638&lt;='1121'!$O$9,OR($J638=$P$7,$K638=$P$7)),"x","")</f>
        <v/>
      </c>
      <c r="Q638" s="102" t="str">
        <f>IF(AND($J638=$P$7,$B638&lt;'1121'!$N$9),"x","")</f>
        <v/>
      </c>
      <c r="R638" s="102" t="str">
        <f>IF(AND($K638=$P$7,$B638&lt;'1121'!$N$9),"x","")</f>
        <v/>
      </c>
      <c r="S638" s="102" t="str">
        <f>IF(AND($B638&gt;='1331'!$I$9,$B638&lt;='1331'!$J$9,OR($J638=$S$7,$K638=$S$7)),"x","")</f>
        <v/>
      </c>
      <c r="T638" s="102" t="str">
        <f>IF(AND($J638=$S$7,$B638&lt;'1331'!$I$9),"x","")</f>
        <v/>
      </c>
      <c r="U638" s="102" t="str">
        <f>IF(AND($K638=$S$7,$B638&lt;'1331'!$I$9),"x","")</f>
        <v/>
      </c>
      <c r="V638" s="102" t="str">
        <f>IF(AND('3411-CT'!$E$9=TH!H638,OR(TH!J638=TH!$V$7,K638=TH!$V$7)),"x","")</f>
        <v/>
      </c>
      <c r="W638" s="102" t="str">
        <f>IF(OR(TH!J638=TH!$W$7,K638=TH!$W$7),"x","")</f>
        <v/>
      </c>
      <c r="X638" s="102" t="str">
        <f t="shared" si="41"/>
        <v/>
      </c>
    </row>
    <row r="639" spans="1:24">
      <c r="A639" s="182" t="str">
        <f>IF(B639&lt;&gt;"",IF(AND(B639&gt;=_TM1,B639&lt;=_TM2,OR(TH!J639="1111",TH!K639="1111")),TH!D639,""),"")</f>
        <v/>
      </c>
      <c r="B639" s="72" t="str">
        <f t="shared" ref="B639:B669" si="42">IF(C639&lt;&gt;"",MONTH(C639),"")</f>
        <v/>
      </c>
      <c r="C639" s="73"/>
      <c r="D639" s="73"/>
      <c r="E639" s="73"/>
      <c r="F639" s="76"/>
      <c r="G639" s="189"/>
      <c r="H639" s="90"/>
      <c r="I639" s="74"/>
      <c r="J639" s="75"/>
      <c r="K639" s="75"/>
      <c r="L639" s="102" t="str">
        <f>IF(AND('331-CT'!$E$7=TH!H639,OR(J639="331",K639="331")),"x","")</f>
        <v/>
      </c>
      <c r="M639" s="102" t="str">
        <f>IF(AND($B639&gt;='1111'!$N$10,$B639&lt;='1111'!$O$10,OR($J639=$M$7,$K639=$M$7)),"x","")</f>
        <v/>
      </c>
      <c r="N639" s="102" t="str">
        <f>IF(AND($J639=$M$7,$B639&lt;'1111'!$N$10),"x","")</f>
        <v/>
      </c>
      <c r="O639" s="102" t="str">
        <f>IF(AND($K639=$M$7,$B639&lt;'1111'!$N$10),"x","")</f>
        <v/>
      </c>
      <c r="P639" s="102" t="str">
        <f>IF(AND($B639&gt;='1121'!$N$9,$B639&lt;='1121'!$O$9,OR($J639=$P$7,$K639=$P$7)),"x","")</f>
        <v/>
      </c>
      <c r="Q639" s="102" t="str">
        <f>IF(AND($J639=$P$7,$B639&lt;'1121'!$N$9),"x","")</f>
        <v/>
      </c>
      <c r="R639" s="102" t="str">
        <f>IF(AND($K639=$P$7,$B639&lt;'1121'!$N$9),"x","")</f>
        <v/>
      </c>
      <c r="S639" s="102" t="str">
        <f>IF(AND($B639&gt;='1331'!$I$9,$B639&lt;='1331'!$J$9,OR($J639=$S$7,$K639=$S$7)),"x","")</f>
        <v/>
      </c>
      <c r="T639" s="102" t="str">
        <f>IF(AND($J639=$S$7,$B639&lt;'1331'!$I$9),"x","")</f>
        <v/>
      </c>
      <c r="U639" s="102" t="str">
        <f>IF(AND($K639=$S$7,$B639&lt;'1331'!$I$9),"x","")</f>
        <v/>
      </c>
      <c r="V639" s="102" t="str">
        <f>IF(AND('3411-CT'!$E$9=TH!H639,OR(TH!J639=TH!$V$7,K639=TH!$V$7)),"x","")</f>
        <v/>
      </c>
      <c r="W639" s="102" t="str">
        <f>IF(OR(TH!J639=TH!$W$7,K639=TH!$W$7),"x","")</f>
        <v/>
      </c>
      <c r="X639" s="102" t="str">
        <f t="shared" si="41"/>
        <v/>
      </c>
    </row>
    <row r="640" spans="1:24">
      <c r="A640" s="182" t="str">
        <f>IF(B640&lt;&gt;"",IF(AND(B640&gt;=_TM1,B640&lt;=_TM2,OR(TH!J640="1111",TH!K640="1111")),TH!D640,""),"")</f>
        <v/>
      </c>
      <c r="B640" s="72" t="str">
        <f t="shared" si="42"/>
        <v/>
      </c>
      <c r="C640" s="73"/>
      <c r="D640" s="73"/>
      <c r="E640" s="73"/>
      <c r="F640" s="76"/>
      <c r="G640" s="189"/>
      <c r="H640" s="90"/>
      <c r="I640" s="74"/>
      <c r="J640" s="75"/>
      <c r="K640" s="75"/>
      <c r="L640" s="102" t="str">
        <f>IF(AND('331-CT'!$E$7=TH!H640,OR(J640="331",K640="331")),"x","")</f>
        <v/>
      </c>
      <c r="M640" s="102" t="str">
        <f>IF(AND($B640&gt;='1111'!$N$10,$B640&lt;='1111'!$O$10,OR($J640=$M$7,$K640=$M$7)),"x","")</f>
        <v/>
      </c>
      <c r="N640" s="102" t="str">
        <f>IF(AND($J640=$M$7,$B640&lt;'1111'!$N$10),"x","")</f>
        <v/>
      </c>
      <c r="O640" s="102" t="str">
        <f>IF(AND($K640=$M$7,$B640&lt;'1111'!$N$10),"x","")</f>
        <v/>
      </c>
      <c r="P640" s="102" t="str">
        <f>IF(AND($B640&gt;='1121'!$N$9,$B640&lt;='1121'!$O$9,OR($J640=$P$7,$K640=$P$7)),"x","")</f>
        <v/>
      </c>
      <c r="Q640" s="102" t="str">
        <f>IF(AND($J640=$P$7,$B640&lt;'1121'!$N$9),"x","")</f>
        <v/>
      </c>
      <c r="R640" s="102" t="str">
        <f>IF(AND($K640=$P$7,$B640&lt;'1121'!$N$9),"x","")</f>
        <v/>
      </c>
      <c r="S640" s="102" t="str">
        <f>IF(AND($B640&gt;='1331'!$I$9,$B640&lt;='1331'!$J$9,OR($J640=$S$7,$K640=$S$7)),"x","")</f>
        <v/>
      </c>
      <c r="T640" s="102" t="str">
        <f>IF(AND($J640=$S$7,$B640&lt;'1331'!$I$9),"x","")</f>
        <v/>
      </c>
      <c r="U640" s="102" t="str">
        <f>IF(AND($K640=$S$7,$B640&lt;'1331'!$I$9),"x","")</f>
        <v/>
      </c>
      <c r="V640" s="102" t="str">
        <f>IF(AND('3411-CT'!$E$9=TH!H640,OR(TH!J640=TH!$V$7,K640=TH!$V$7)),"x","")</f>
        <v/>
      </c>
      <c r="W640" s="102" t="str">
        <f>IF(OR(TH!J640=TH!$W$7,K640=TH!$W$7),"x","")</f>
        <v/>
      </c>
      <c r="X640" s="102" t="str">
        <f t="shared" si="41"/>
        <v/>
      </c>
    </row>
    <row r="641" spans="1:24">
      <c r="A641" s="182" t="str">
        <f>IF(B641&lt;&gt;"",IF(AND(B641&gt;=_TM1,B641&lt;=_TM2,OR(TH!J641="1111",TH!K641="1111")),TH!D641,""),"")</f>
        <v/>
      </c>
      <c r="B641" s="72" t="str">
        <f t="shared" si="42"/>
        <v/>
      </c>
      <c r="C641" s="73"/>
      <c r="D641" s="73"/>
      <c r="E641" s="73"/>
      <c r="F641" s="76"/>
      <c r="G641" s="189"/>
      <c r="H641" s="90"/>
      <c r="I641" s="74"/>
      <c r="J641" s="75"/>
      <c r="K641" s="75"/>
      <c r="L641" s="102" t="str">
        <f>IF(AND('331-CT'!$E$7=TH!H641,OR(J641="331",K641="331")),"x","")</f>
        <v/>
      </c>
      <c r="M641" s="102" t="str">
        <f>IF(AND($B641&gt;='1111'!$N$10,$B641&lt;='1111'!$O$10,OR($J641=$M$7,$K641=$M$7)),"x","")</f>
        <v/>
      </c>
      <c r="N641" s="102" t="str">
        <f>IF(AND($J641=$M$7,$B641&lt;'1111'!$N$10),"x","")</f>
        <v/>
      </c>
      <c r="O641" s="102" t="str">
        <f>IF(AND($K641=$M$7,$B641&lt;'1111'!$N$10),"x","")</f>
        <v/>
      </c>
      <c r="P641" s="102" t="str">
        <f>IF(AND($B641&gt;='1121'!$N$9,$B641&lt;='1121'!$O$9,OR($J641=$P$7,$K641=$P$7)),"x","")</f>
        <v/>
      </c>
      <c r="Q641" s="102" t="str">
        <f>IF(AND($J641=$P$7,$B641&lt;'1121'!$N$9),"x","")</f>
        <v/>
      </c>
      <c r="R641" s="102" t="str">
        <f>IF(AND($K641=$P$7,$B641&lt;'1121'!$N$9),"x","")</f>
        <v/>
      </c>
      <c r="S641" s="102" t="str">
        <f>IF(AND($B641&gt;='1331'!$I$9,$B641&lt;='1331'!$J$9,OR($J641=$S$7,$K641=$S$7)),"x","")</f>
        <v/>
      </c>
      <c r="T641" s="102" t="str">
        <f>IF(AND($J641=$S$7,$B641&lt;'1331'!$I$9),"x","")</f>
        <v/>
      </c>
      <c r="U641" s="102" t="str">
        <f>IF(AND($K641=$S$7,$B641&lt;'1331'!$I$9),"x","")</f>
        <v/>
      </c>
      <c r="V641" s="102" t="str">
        <f>IF(AND('3411-CT'!$E$9=TH!H641,OR(TH!J641=TH!$V$7,K641=TH!$V$7)),"x","")</f>
        <v/>
      </c>
      <c r="W641" s="102" t="str">
        <f>IF(OR(TH!J641=TH!$W$7,K641=TH!$W$7),"x","")</f>
        <v/>
      </c>
      <c r="X641" s="102" t="str">
        <f t="shared" si="41"/>
        <v/>
      </c>
    </row>
    <row r="642" spans="1:24">
      <c r="A642" s="182" t="str">
        <f>IF(B642&lt;&gt;"",IF(AND(B642&gt;=_TM1,B642&lt;=_TM2,OR(TH!J642="1111",TH!K642="1111")),TH!D642,""),"")</f>
        <v/>
      </c>
      <c r="B642" s="72" t="str">
        <f t="shared" si="42"/>
        <v/>
      </c>
      <c r="C642" s="73"/>
      <c r="D642" s="73"/>
      <c r="E642" s="73"/>
      <c r="F642" s="76"/>
      <c r="G642" s="189"/>
      <c r="H642" s="90"/>
      <c r="I642" s="74"/>
      <c r="J642" s="75"/>
      <c r="K642" s="75"/>
      <c r="L642" s="102" t="str">
        <f>IF(AND('331-CT'!$E$7=TH!H642,OR(J642="331",K642="331")),"x","")</f>
        <v/>
      </c>
      <c r="M642" s="102" t="str">
        <f>IF(AND($B642&gt;='1111'!$N$10,$B642&lt;='1111'!$O$10,OR($J642=$M$7,$K642=$M$7)),"x","")</f>
        <v/>
      </c>
      <c r="N642" s="102" t="str">
        <f>IF(AND($J642=$M$7,$B642&lt;'1111'!$N$10),"x","")</f>
        <v/>
      </c>
      <c r="O642" s="102" t="str">
        <f>IF(AND($K642=$M$7,$B642&lt;'1111'!$N$10),"x","")</f>
        <v/>
      </c>
      <c r="P642" s="102" t="str">
        <f>IF(AND($B642&gt;='1121'!$N$9,$B642&lt;='1121'!$O$9,OR($J642=$P$7,$K642=$P$7)),"x","")</f>
        <v/>
      </c>
      <c r="Q642" s="102" t="str">
        <f>IF(AND($J642=$P$7,$B642&lt;'1121'!$N$9),"x","")</f>
        <v/>
      </c>
      <c r="R642" s="102" t="str">
        <f>IF(AND($K642=$P$7,$B642&lt;'1121'!$N$9),"x","")</f>
        <v/>
      </c>
      <c r="S642" s="102" t="str">
        <f>IF(AND($B642&gt;='1331'!$I$9,$B642&lt;='1331'!$J$9,OR($J642=$S$7,$K642=$S$7)),"x","")</f>
        <v/>
      </c>
      <c r="T642" s="102" t="str">
        <f>IF(AND($J642=$S$7,$B642&lt;'1331'!$I$9),"x","")</f>
        <v/>
      </c>
      <c r="U642" s="102" t="str">
        <f>IF(AND($K642=$S$7,$B642&lt;'1331'!$I$9),"x","")</f>
        <v/>
      </c>
      <c r="V642" s="102" t="str">
        <f>IF(AND('3411-CT'!$E$9=TH!H642,OR(TH!J642=TH!$V$7,K642=TH!$V$7)),"x","")</f>
        <v/>
      </c>
      <c r="W642" s="102" t="str">
        <f>IF(OR(TH!J642=TH!$W$7,K642=TH!$W$7),"x","")</f>
        <v/>
      </c>
      <c r="X642" s="102" t="str">
        <f t="shared" si="41"/>
        <v/>
      </c>
    </row>
    <row r="643" spans="1:24">
      <c r="A643" s="182" t="str">
        <f>IF(B643&lt;&gt;"",IF(AND(B643&gt;=_TM1,B643&lt;=_TM2,OR(TH!J643="1111",TH!K643="1111")),TH!D643,""),"")</f>
        <v/>
      </c>
      <c r="B643" s="72" t="str">
        <f t="shared" si="42"/>
        <v/>
      </c>
      <c r="C643" s="73"/>
      <c r="D643" s="73"/>
      <c r="E643" s="73"/>
      <c r="F643" s="76"/>
      <c r="G643" s="189"/>
      <c r="H643" s="90"/>
      <c r="I643" s="74"/>
      <c r="J643" s="75"/>
      <c r="K643" s="75"/>
      <c r="L643" s="102" t="str">
        <f>IF(AND('331-CT'!$E$7=TH!H643,OR(J643="331",K643="331")),"x","")</f>
        <v/>
      </c>
      <c r="M643" s="102" t="str">
        <f>IF(AND($B643&gt;='1111'!$N$10,$B643&lt;='1111'!$O$10,OR($J643=$M$7,$K643=$M$7)),"x","")</f>
        <v/>
      </c>
      <c r="N643" s="102" t="str">
        <f>IF(AND($J643=$M$7,$B643&lt;'1111'!$N$10),"x","")</f>
        <v/>
      </c>
      <c r="O643" s="102" t="str">
        <f>IF(AND($K643=$M$7,$B643&lt;'1111'!$N$10),"x","")</f>
        <v/>
      </c>
      <c r="P643" s="102" t="str">
        <f>IF(AND($B643&gt;='1121'!$N$9,$B643&lt;='1121'!$O$9,OR($J643=$P$7,$K643=$P$7)),"x","")</f>
        <v/>
      </c>
      <c r="Q643" s="102" t="str">
        <f>IF(AND($J643=$P$7,$B643&lt;'1121'!$N$9),"x","")</f>
        <v/>
      </c>
      <c r="R643" s="102" t="str">
        <f>IF(AND($K643=$P$7,$B643&lt;'1121'!$N$9),"x","")</f>
        <v/>
      </c>
      <c r="S643" s="102" t="str">
        <f>IF(AND($B643&gt;='1331'!$I$9,$B643&lt;='1331'!$J$9,OR($J643=$S$7,$K643=$S$7)),"x","")</f>
        <v/>
      </c>
      <c r="T643" s="102" t="str">
        <f>IF(AND($J643=$S$7,$B643&lt;'1331'!$I$9),"x","")</f>
        <v/>
      </c>
      <c r="U643" s="102" t="str">
        <f>IF(AND($K643=$S$7,$B643&lt;'1331'!$I$9),"x","")</f>
        <v/>
      </c>
      <c r="V643" s="102" t="str">
        <f>IF(AND('3411-CT'!$E$9=TH!H643,OR(TH!J643=TH!$V$7,K643=TH!$V$7)),"x","")</f>
        <v/>
      </c>
      <c r="W643" s="102" t="str">
        <f>IF(OR(TH!J643=TH!$W$7,K643=TH!$W$7),"x","")</f>
        <v/>
      </c>
      <c r="X643" s="102" t="str">
        <f t="shared" si="41"/>
        <v/>
      </c>
    </row>
    <row r="644" spans="1:24">
      <c r="A644" s="182" t="str">
        <f>IF(B644&lt;&gt;"",IF(AND(B644&gt;=_TM1,B644&lt;=_TM2,OR(TH!J644="1111",TH!K644="1111")),TH!D644,""),"")</f>
        <v/>
      </c>
      <c r="B644" s="72" t="str">
        <f t="shared" si="42"/>
        <v/>
      </c>
      <c r="C644" s="73"/>
      <c r="D644" s="73"/>
      <c r="E644" s="73"/>
      <c r="F644" s="76"/>
      <c r="G644" s="189"/>
      <c r="H644" s="90"/>
      <c r="I644" s="74"/>
      <c r="J644" s="75"/>
      <c r="K644" s="75"/>
      <c r="L644" s="102" t="str">
        <f>IF(AND('331-CT'!$E$7=TH!H644,OR(J644="331",K644="331")),"x","")</f>
        <v/>
      </c>
      <c r="M644" s="102" t="str">
        <f>IF(AND($B644&gt;='1111'!$N$10,$B644&lt;='1111'!$O$10,OR($J644=$M$7,$K644=$M$7)),"x","")</f>
        <v/>
      </c>
      <c r="N644" s="102" t="str">
        <f>IF(AND($J644=$M$7,$B644&lt;'1111'!$N$10),"x","")</f>
        <v/>
      </c>
      <c r="O644" s="102" t="str">
        <f>IF(AND($K644=$M$7,$B644&lt;'1111'!$N$10),"x","")</f>
        <v/>
      </c>
      <c r="P644" s="102" t="str">
        <f>IF(AND($B644&gt;='1121'!$N$9,$B644&lt;='1121'!$O$9,OR($J644=$P$7,$K644=$P$7)),"x","")</f>
        <v/>
      </c>
      <c r="Q644" s="102" t="str">
        <f>IF(AND($J644=$P$7,$B644&lt;'1121'!$N$9),"x","")</f>
        <v/>
      </c>
      <c r="R644" s="102" t="str">
        <f>IF(AND($K644=$P$7,$B644&lt;'1121'!$N$9),"x","")</f>
        <v/>
      </c>
      <c r="S644" s="102" t="str">
        <f>IF(AND($B644&gt;='1331'!$I$9,$B644&lt;='1331'!$J$9,OR($J644=$S$7,$K644=$S$7)),"x","")</f>
        <v/>
      </c>
      <c r="T644" s="102" t="str">
        <f>IF(AND($J644=$S$7,$B644&lt;'1331'!$I$9),"x","")</f>
        <v/>
      </c>
      <c r="U644" s="102" t="str">
        <f>IF(AND($K644=$S$7,$B644&lt;'1331'!$I$9),"x","")</f>
        <v/>
      </c>
      <c r="V644" s="102" t="str">
        <f>IF(AND('3411-CT'!$E$9=TH!H644,OR(TH!J644=TH!$V$7,K644=TH!$V$7)),"x","")</f>
        <v/>
      </c>
      <c r="W644" s="102" t="str">
        <f>IF(OR(TH!J644=TH!$W$7,K644=TH!$W$7),"x","")</f>
        <v/>
      </c>
      <c r="X644" s="102" t="str">
        <f t="shared" si="41"/>
        <v/>
      </c>
    </row>
    <row r="645" spans="1:24">
      <c r="A645" s="182" t="str">
        <f>IF(B645&lt;&gt;"",IF(AND(B645&gt;=_TM1,B645&lt;=_TM2,OR(TH!J645="1111",TH!K645="1111")),TH!D645,""),"")</f>
        <v/>
      </c>
      <c r="B645" s="72" t="str">
        <f t="shared" si="42"/>
        <v/>
      </c>
      <c r="C645" s="73"/>
      <c r="D645" s="73"/>
      <c r="E645" s="73"/>
      <c r="F645" s="76"/>
      <c r="G645" s="189"/>
      <c r="H645" s="90"/>
      <c r="I645" s="74"/>
      <c r="J645" s="75"/>
      <c r="K645" s="75"/>
      <c r="L645" s="102" t="str">
        <f>IF(AND('331-CT'!$E$7=TH!H645,OR(J645="331",K645="331")),"x","")</f>
        <v/>
      </c>
      <c r="M645" s="102" t="str">
        <f>IF(AND($B645&gt;='1111'!$N$10,$B645&lt;='1111'!$O$10,OR($J645=$M$7,$K645=$M$7)),"x","")</f>
        <v/>
      </c>
      <c r="N645" s="102" t="str">
        <f>IF(AND($J645=$M$7,$B645&lt;'1111'!$N$10),"x","")</f>
        <v/>
      </c>
      <c r="O645" s="102" t="str">
        <f>IF(AND($K645=$M$7,$B645&lt;'1111'!$N$10),"x","")</f>
        <v/>
      </c>
      <c r="P645" s="102" t="str">
        <f>IF(AND($B645&gt;='1121'!$N$9,$B645&lt;='1121'!$O$9,OR($J645=$P$7,$K645=$P$7)),"x","")</f>
        <v/>
      </c>
      <c r="Q645" s="102" t="str">
        <f>IF(AND($J645=$P$7,$B645&lt;'1121'!$N$9),"x","")</f>
        <v/>
      </c>
      <c r="R645" s="102" t="str">
        <f>IF(AND($K645=$P$7,$B645&lt;'1121'!$N$9),"x","")</f>
        <v/>
      </c>
      <c r="S645" s="102" t="str">
        <f>IF(AND($B645&gt;='1331'!$I$9,$B645&lt;='1331'!$J$9,OR($J645=$S$7,$K645=$S$7)),"x","")</f>
        <v/>
      </c>
      <c r="T645" s="102" t="str">
        <f>IF(AND($J645=$S$7,$B645&lt;'1331'!$I$9),"x","")</f>
        <v/>
      </c>
      <c r="U645" s="102" t="str">
        <f>IF(AND($K645=$S$7,$B645&lt;'1331'!$I$9),"x","")</f>
        <v/>
      </c>
      <c r="V645" s="102" t="str">
        <f>IF(AND('3411-CT'!$E$9=TH!H645,OR(TH!J645=TH!$V$7,K645=TH!$V$7)),"x","")</f>
        <v/>
      </c>
      <c r="W645" s="102" t="str">
        <f>IF(OR(TH!J645=TH!$W$7,K645=TH!$W$7),"x","")</f>
        <v/>
      </c>
      <c r="X645" s="102" t="str">
        <f t="shared" si="41"/>
        <v/>
      </c>
    </row>
    <row r="646" spans="1:24">
      <c r="A646" s="182" t="str">
        <f>IF(B646&lt;&gt;"",IF(AND(B646&gt;=_TM1,B646&lt;=_TM2,OR(TH!J646="1111",TH!K646="1111")),TH!D646,""),"")</f>
        <v/>
      </c>
      <c r="B646" s="72" t="str">
        <f t="shared" si="42"/>
        <v/>
      </c>
      <c r="C646" s="73"/>
      <c r="D646" s="73"/>
      <c r="E646" s="73"/>
      <c r="F646" s="76"/>
      <c r="G646" s="189"/>
      <c r="H646" s="90"/>
      <c r="I646" s="74"/>
      <c r="J646" s="75"/>
      <c r="K646" s="75"/>
      <c r="L646" s="102" t="str">
        <f>IF(AND('331-CT'!$E$7=TH!H646,OR(J646="331",K646="331")),"x","")</f>
        <v/>
      </c>
      <c r="M646" s="102" t="str">
        <f>IF(AND($B646&gt;='1111'!$N$10,$B646&lt;='1111'!$O$10,OR($J646=$M$7,$K646=$M$7)),"x","")</f>
        <v/>
      </c>
      <c r="N646" s="102" t="str">
        <f>IF(AND($J646=$M$7,$B646&lt;'1111'!$N$10),"x","")</f>
        <v/>
      </c>
      <c r="O646" s="102" t="str">
        <f>IF(AND($K646=$M$7,$B646&lt;'1111'!$N$10),"x","")</f>
        <v/>
      </c>
      <c r="P646" s="102" t="str">
        <f>IF(AND($B646&gt;='1121'!$N$9,$B646&lt;='1121'!$O$9,OR($J646=$P$7,$K646=$P$7)),"x","")</f>
        <v/>
      </c>
      <c r="Q646" s="102" t="str">
        <f>IF(AND($J646=$P$7,$B646&lt;'1121'!$N$9),"x","")</f>
        <v/>
      </c>
      <c r="R646" s="102" t="str">
        <f>IF(AND($K646=$P$7,$B646&lt;'1121'!$N$9),"x","")</f>
        <v/>
      </c>
      <c r="S646" s="102" t="str">
        <f>IF(AND($B646&gt;='1331'!$I$9,$B646&lt;='1331'!$J$9,OR($J646=$S$7,$K646=$S$7)),"x","")</f>
        <v/>
      </c>
      <c r="T646" s="102" t="str">
        <f>IF(AND($J646=$S$7,$B646&lt;'1331'!$I$9),"x","")</f>
        <v/>
      </c>
      <c r="U646" s="102" t="str">
        <f>IF(AND($K646=$S$7,$B646&lt;'1331'!$I$9),"x","")</f>
        <v/>
      </c>
      <c r="V646" s="102" t="str">
        <f>IF(AND('3411-CT'!$E$9=TH!H646,OR(TH!J646=TH!$V$7,K646=TH!$V$7)),"x","")</f>
        <v/>
      </c>
      <c r="W646" s="102" t="str">
        <f>IF(OR(TH!J646=TH!$W$7,K646=TH!$W$7),"x","")</f>
        <v/>
      </c>
      <c r="X646" s="102" t="str">
        <f t="shared" si="41"/>
        <v/>
      </c>
    </row>
    <row r="647" spans="1:24">
      <c r="A647" s="182" t="str">
        <f>IF(B647&lt;&gt;"",IF(AND(B647&gt;=_TM1,B647&lt;=_TM2,OR(TH!J647="1111",TH!K647="1111")),TH!D647,""),"")</f>
        <v/>
      </c>
      <c r="B647" s="72" t="str">
        <f t="shared" si="42"/>
        <v/>
      </c>
      <c r="C647" s="73"/>
      <c r="D647" s="73"/>
      <c r="E647" s="73"/>
      <c r="F647" s="76"/>
      <c r="G647" s="189"/>
      <c r="H647" s="90"/>
      <c r="I647" s="74"/>
      <c r="J647" s="75"/>
      <c r="K647" s="75"/>
      <c r="L647" s="102" t="str">
        <f>IF(AND('331-CT'!$E$7=TH!H647,OR(J647="331",K647="331")),"x","")</f>
        <v/>
      </c>
      <c r="M647" s="102" t="str">
        <f>IF(AND($B647&gt;='1111'!$N$10,$B647&lt;='1111'!$O$10,OR($J647=$M$7,$K647=$M$7)),"x","")</f>
        <v/>
      </c>
      <c r="N647" s="102" t="str">
        <f>IF(AND($J647=$M$7,$B647&lt;'1111'!$N$10),"x","")</f>
        <v/>
      </c>
      <c r="O647" s="102" t="str">
        <f>IF(AND($K647=$M$7,$B647&lt;'1111'!$N$10),"x","")</f>
        <v/>
      </c>
      <c r="P647" s="102" t="str">
        <f>IF(AND($B647&gt;='1121'!$N$9,$B647&lt;='1121'!$O$9,OR($J647=$P$7,$K647=$P$7)),"x","")</f>
        <v/>
      </c>
      <c r="Q647" s="102" t="str">
        <f>IF(AND($J647=$P$7,$B647&lt;'1121'!$N$9),"x","")</f>
        <v/>
      </c>
      <c r="R647" s="102" t="str">
        <f>IF(AND($K647=$P$7,$B647&lt;'1121'!$N$9),"x","")</f>
        <v/>
      </c>
      <c r="S647" s="102" t="str">
        <f>IF(AND($B647&gt;='1331'!$I$9,$B647&lt;='1331'!$J$9,OR($J647=$S$7,$K647=$S$7)),"x","")</f>
        <v/>
      </c>
      <c r="T647" s="102" t="str">
        <f>IF(AND($J647=$S$7,$B647&lt;'1331'!$I$9),"x","")</f>
        <v/>
      </c>
      <c r="U647" s="102" t="str">
        <f>IF(AND($K647=$S$7,$B647&lt;'1331'!$I$9),"x","")</f>
        <v/>
      </c>
      <c r="V647" s="102" t="str">
        <f>IF(AND('3411-CT'!$E$9=TH!H647,OR(TH!J647=TH!$V$7,K647=TH!$V$7)),"x","")</f>
        <v/>
      </c>
      <c r="W647" s="102" t="str">
        <f>IF(OR(TH!J647=TH!$W$7,K647=TH!$W$7),"x","")</f>
        <v/>
      </c>
      <c r="X647" s="102" t="str">
        <f t="shared" si="41"/>
        <v/>
      </c>
    </row>
    <row r="648" spans="1:24">
      <c r="A648" s="182" t="str">
        <f>IF(B648&lt;&gt;"",IF(AND(B648&gt;=_TM1,B648&lt;=_TM2,OR(TH!J648="1111",TH!K648="1111")),TH!D648,""),"")</f>
        <v/>
      </c>
      <c r="B648" s="72" t="str">
        <f t="shared" si="42"/>
        <v/>
      </c>
      <c r="C648" s="73"/>
      <c r="D648" s="73"/>
      <c r="E648" s="73"/>
      <c r="F648" s="76"/>
      <c r="G648" s="189"/>
      <c r="H648" s="90"/>
      <c r="I648" s="74"/>
      <c r="J648" s="75"/>
      <c r="K648" s="75"/>
      <c r="L648" s="102" t="str">
        <f>IF(AND('331-CT'!$E$7=TH!H648,OR(J648="331",K648="331")),"x","")</f>
        <v/>
      </c>
      <c r="M648" s="102" t="str">
        <f>IF(AND($B648&gt;='1111'!$N$10,$B648&lt;='1111'!$O$10,OR($J648=$M$7,$K648=$M$7)),"x","")</f>
        <v/>
      </c>
      <c r="N648" s="102" t="str">
        <f>IF(AND($J648=$M$7,$B648&lt;'1111'!$N$10),"x","")</f>
        <v/>
      </c>
      <c r="O648" s="102" t="str">
        <f>IF(AND($K648=$M$7,$B648&lt;'1111'!$N$10),"x","")</f>
        <v/>
      </c>
      <c r="P648" s="102" t="str">
        <f>IF(AND($B648&gt;='1121'!$N$9,$B648&lt;='1121'!$O$9,OR($J648=$P$7,$K648=$P$7)),"x","")</f>
        <v/>
      </c>
      <c r="Q648" s="102" t="str">
        <f>IF(AND($J648=$P$7,$B648&lt;'1121'!$N$9),"x","")</f>
        <v/>
      </c>
      <c r="R648" s="102" t="str">
        <f>IF(AND($K648=$P$7,$B648&lt;'1121'!$N$9),"x","")</f>
        <v/>
      </c>
      <c r="S648" s="102" t="str">
        <f>IF(AND($B648&gt;='1331'!$I$9,$B648&lt;='1331'!$J$9,OR($J648=$S$7,$K648=$S$7)),"x","")</f>
        <v/>
      </c>
      <c r="T648" s="102" t="str">
        <f>IF(AND($J648=$S$7,$B648&lt;'1331'!$I$9),"x","")</f>
        <v/>
      </c>
      <c r="U648" s="102" t="str">
        <f>IF(AND($K648=$S$7,$B648&lt;'1331'!$I$9),"x","")</f>
        <v/>
      </c>
      <c r="V648" s="102" t="str">
        <f>IF(AND('3411-CT'!$E$9=TH!H648,OR(TH!J648=TH!$V$7,K648=TH!$V$7)),"x","")</f>
        <v/>
      </c>
      <c r="W648" s="102" t="str">
        <f>IF(OR(TH!J648=TH!$W$7,K648=TH!$W$7),"x","")</f>
        <v/>
      </c>
      <c r="X648" s="102" t="str">
        <f t="shared" si="41"/>
        <v/>
      </c>
    </row>
    <row r="649" spans="1:24">
      <c r="A649" s="182" t="str">
        <f>IF(B649&lt;&gt;"",IF(AND(B649&gt;=_TM1,B649&lt;=_TM2,OR(TH!J649="1111",TH!K649="1111")),TH!D649,""),"")</f>
        <v/>
      </c>
      <c r="B649" s="72" t="str">
        <f t="shared" si="42"/>
        <v/>
      </c>
      <c r="C649" s="73"/>
      <c r="D649" s="73"/>
      <c r="E649" s="73"/>
      <c r="F649" s="76"/>
      <c r="G649" s="189"/>
      <c r="H649" s="90"/>
      <c r="I649" s="74"/>
      <c r="J649" s="75"/>
      <c r="K649" s="75"/>
      <c r="L649" s="102" t="str">
        <f>IF(AND('331-CT'!$E$7=TH!H649,OR(J649="331",K649="331")),"x","")</f>
        <v/>
      </c>
      <c r="M649" s="102" t="str">
        <f>IF(AND($B649&gt;='1111'!$N$10,$B649&lt;='1111'!$O$10,OR($J649=$M$7,$K649=$M$7)),"x","")</f>
        <v/>
      </c>
      <c r="N649" s="102" t="str">
        <f>IF(AND($J649=$M$7,$B649&lt;'1111'!$N$10),"x","")</f>
        <v/>
      </c>
      <c r="O649" s="102" t="str">
        <f>IF(AND($K649=$M$7,$B649&lt;'1111'!$N$10),"x","")</f>
        <v/>
      </c>
      <c r="P649" s="102" t="str">
        <f>IF(AND($B649&gt;='1121'!$N$9,$B649&lt;='1121'!$O$9,OR($J649=$P$7,$K649=$P$7)),"x","")</f>
        <v/>
      </c>
      <c r="Q649" s="102" t="str">
        <f>IF(AND($J649=$P$7,$B649&lt;'1121'!$N$9),"x","")</f>
        <v/>
      </c>
      <c r="R649" s="102" t="str">
        <f>IF(AND($K649=$P$7,$B649&lt;'1121'!$N$9),"x","")</f>
        <v/>
      </c>
      <c r="S649" s="102" t="str">
        <f>IF(AND($B649&gt;='1331'!$I$9,$B649&lt;='1331'!$J$9,OR($J649=$S$7,$K649=$S$7)),"x","")</f>
        <v/>
      </c>
      <c r="T649" s="102" t="str">
        <f>IF(AND($J649=$S$7,$B649&lt;'1331'!$I$9),"x","")</f>
        <v/>
      </c>
      <c r="U649" s="102" t="str">
        <f>IF(AND($K649=$S$7,$B649&lt;'1331'!$I$9),"x","")</f>
        <v/>
      </c>
      <c r="V649" s="102" t="str">
        <f>IF(AND('3411-CT'!$E$9=TH!H649,OR(TH!J649=TH!$V$7,K649=TH!$V$7)),"x","")</f>
        <v/>
      </c>
      <c r="W649" s="102" t="str">
        <f>IF(OR(TH!J649=TH!$W$7,K649=TH!$W$7),"x","")</f>
        <v/>
      </c>
      <c r="X649" s="102" t="str">
        <f t="shared" si="41"/>
        <v/>
      </c>
    </row>
    <row r="650" spans="1:24">
      <c r="A650" s="182" t="str">
        <f>IF(B650&lt;&gt;"",IF(AND(B650&gt;=_TM1,B650&lt;=_TM2,OR(TH!J650="1111",TH!K650="1111")),TH!D650,""),"")</f>
        <v/>
      </c>
      <c r="B650" s="72" t="str">
        <f t="shared" si="42"/>
        <v/>
      </c>
      <c r="C650" s="73"/>
      <c r="D650" s="73"/>
      <c r="E650" s="73"/>
      <c r="F650" s="76"/>
      <c r="G650" s="189"/>
      <c r="H650" s="90"/>
      <c r="I650" s="74"/>
      <c r="J650" s="75"/>
      <c r="K650" s="75"/>
      <c r="L650" s="102" t="str">
        <f>IF(AND('331-CT'!$E$7=TH!H650,OR(J650="331",K650="331")),"x","")</f>
        <v/>
      </c>
      <c r="M650" s="102" t="str">
        <f>IF(AND($B650&gt;='1111'!$N$10,$B650&lt;='1111'!$O$10,OR($J650=$M$7,$K650=$M$7)),"x","")</f>
        <v/>
      </c>
      <c r="N650" s="102" t="str">
        <f>IF(AND($J650=$M$7,$B650&lt;'1111'!$N$10),"x","")</f>
        <v/>
      </c>
      <c r="O650" s="102" t="str">
        <f>IF(AND($K650=$M$7,$B650&lt;'1111'!$N$10),"x","")</f>
        <v/>
      </c>
      <c r="P650" s="102" t="str">
        <f>IF(AND($B650&gt;='1121'!$N$9,$B650&lt;='1121'!$O$9,OR($J650=$P$7,$K650=$P$7)),"x","")</f>
        <v/>
      </c>
      <c r="Q650" s="102" t="str">
        <f>IF(AND($J650=$P$7,$B650&lt;'1121'!$N$9),"x","")</f>
        <v/>
      </c>
      <c r="R650" s="102" t="str">
        <f>IF(AND($K650=$P$7,$B650&lt;'1121'!$N$9),"x","")</f>
        <v/>
      </c>
      <c r="S650" s="102" t="str">
        <f>IF(AND($B650&gt;='1331'!$I$9,$B650&lt;='1331'!$J$9,OR($J650=$S$7,$K650=$S$7)),"x","")</f>
        <v/>
      </c>
      <c r="T650" s="102" t="str">
        <f>IF(AND($J650=$S$7,$B650&lt;'1331'!$I$9),"x","")</f>
        <v/>
      </c>
      <c r="U650" s="102" t="str">
        <f>IF(AND($K650=$S$7,$B650&lt;'1331'!$I$9),"x","")</f>
        <v/>
      </c>
      <c r="V650" s="102" t="str">
        <f>IF(AND('3411-CT'!$E$9=TH!H650,OR(TH!J650=TH!$V$7,K650=TH!$V$7)),"x","")</f>
        <v/>
      </c>
      <c r="W650" s="102" t="str">
        <f>IF(OR(TH!J650=TH!$W$7,K650=TH!$W$7),"x","")</f>
        <v/>
      </c>
      <c r="X650" s="102" t="str">
        <f t="shared" si="41"/>
        <v/>
      </c>
    </row>
    <row r="651" spans="1:24">
      <c r="A651" s="182" t="str">
        <f>IF(B651&lt;&gt;"",IF(AND(B651&gt;=_TM1,B651&lt;=_TM2,OR(TH!J651="1111",TH!K651="1111")),TH!D651,""),"")</f>
        <v/>
      </c>
      <c r="B651" s="72" t="str">
        <f t="shared" si="42"/>
        <v/>
      </c>
      <c r="C651" s="73"/>
      <c r="D651" s="73"/>
      <c r="E651" s="73"/>
      <c r="F651" s="76"/>
      <c r="G651" s="189"/>
      <c r="H651" s="90"/>
      <c r="I651" s="74"/>
      <c r="J651" s="75"/>
      <c r="K651" s="75"/>
      <c r="L651" s="102" t="str">
        <f>IF(AND('331-CT'!$E$7=TH!H651,OR(J651="331",K651="331")),"x","")</f>
        <v/>
      </c>
      <c r="M651" s="102" t="str">
        <f>IF(AND($B651&gt;='1111'!$N$10,$B651&lt;='1111'!$O$10,OR($J651=$M$7,$K651=$M$7)),"x","")</f>
        <v/>
      </c>
      <c r="N651" s="102" t="str">
        <f>IF(AND($J651=$M$7,$B651&lt;'1111'!$N$10),"x","")</f>
        <v/>
      </c>
      <c r="O651" s="102" t="str">
        <f>IF(AND($K651=$M$7,$B651&lt;'1111'!$N$10),"x","")</f>
        <v/>
      </c>
      <c r="P651" s="102" t="str">
        <f>IF(AND($B651&gt;='1121'!$N$9,$B651&lt;='1121'!$O$9,OR($J651=$P$7,$K651=$P$7)),"x","")</f>
        <v/>
      </c>
      <c r="Q651" s="102" t="str">
        <f>IF(AND($J651=$P$7,$B651&lt;'1121'!$N$9),"x","")</f>
        <v/>
      </c>
      <c r="R651" s="102" t="str">
        <f>IF(AND($K651=$P$7,$B651&lt;'1121'!$N$9),"x","")</f>
        <v/>
      </c>
      <c r="S651" s="102" t="str">
        <f>IF(AND($B651&gt;='1331'!$I$9,$B651&lt;='1331'!$J$9,OR($J651=$S$7,$K651=$S$7)),"x","")</f>
        <v/>
      </c>
      <c r="T651" s="102" t="str">
        <f>IF(AND($J651=$S$7,$B651&lt;'1331'!$I$9),"x","")</f>
        <v/>
      </c>
      <c r="U651" s="102" t="str">
        <f>IF(AND($K651=$S$7,$B651&lt;'1331'!$I$9),"x","")</f>
        <v/>
      </c>
      <c r="V651" s="102" t="str">
        <f>IF(AND('3411-CT'!$E$9=TH!H651,OR(TH!J651=TH!$V$7,K651=TH!$V$7)),"x","")</f>
        <v/>
      </c>
      <c r="W651" s="102" t="str">
        <f>IF(OR(TH!J651=TH!$W$7,K651=TH!$W$7),"x","")</f>
        <v/>
      </c>
      <c r="X651" s="102" t="str">
        <f t="shared" si="41"/>
        <v/>
      </c>
    </row>
    <row r="652" spans="1:24">
      <c r="A652" s="182" t="str">
        <f>IF(B652&lt;&gt;"",IF(AND(B652&gt;=_TM1,B652&lt;=_TM2,OR(TH!J652="1111",TH!K652="1111")),TH!D652,""),"")</f>
        <v/>
      </c>
      <c r="B652" s="72" t="str">
        <f t="shared" si="42"/>
        <v/>
      </c>
      <c r="C652" s="73"/>
      <c r="D652" s="73"/>
      <c r="E652" s="73"/>
      <c r="F652" s="76"/>
      <c r="G652" s="189"/>
      <c r="H652" s="90"/>
      <c r="I652" s="74"/>
      <c r="J652" s="75"/>
      <c r="K652" s="75"/>
      <c r="L652" s="102" t="str">
        <f>IF(AND('331-CT'!$E$7=TH!H652,OR(J652="331",K652="331")),"x","")</f>
        <v/>
      </c>
      <c r="M652" s="102" t="str">
        <f>IF(AND($B652&gt;='1111'!$N$10,$B652&lt;='1111'!$O$10,OR($J652=$M$7,$K652=$M$7)),"x","")</f>
        <v/>
      </c>
      <c r="N652" s="102" t="str">
        <f>IF(AND($J652=$M$7,$B652&lt;'1111'!$N$10),"x","")</f>
        <v/>
      </c>
      <c r="O652" s="102" t="str">
        <f>IF(AND($K652=$M$7,$B652&lt;'1111'!$N$10),"x","")</f>
        <v/>
      </c>
      <c r="P652" s="102" t="str">
        <f>IF(AND($B652&gt;='1121'!$N$9,$B652&lt;='1121'!$O$9,OR($J652=$P$7,$K652=$P$7)),"x","")</f>
        <v/>
      </c>
      <c r="Q652" s="102" t="str">
        <f>IF(AND($J652=$P$7,$B652&lt;'1121'!$N$9),"x","")</f>
        <v/>
      </c>
      <c r="R652" s="102" t="str">
        <f>IF(AND($K652=$P$7,$B652&lt;'1121'!$N$9),"x","")</f>
        <v/>
      </c>
      <c r="S652" s="102" t="str">
        <f>IF(AND($B652&gt;='1331'!$I$9,$B652&lt;='1331'!$J$9,OR($J652=$S$7,$K652=$S$7)),"x","")</f>
        <v/>
      </c>
      <c r="T652" s="102" t="str">
        <f>IF(AND($J652=$S$7,$B652&lt;'1331'!$I$9),"x","")</f>
        <v/>
      </c>
      <c r="U652" s="102" t="str">
        <f>IF(AND($K652=$S$7,$B652&lt;'1331'!$I$9),"x","")</f>
        <v/>
      </c>
      <c r="V652" s="102" t="str">
        <f>IF(AND('3411-CT'!$E$9=TH!H652,OR(TH!J652=TH!$V$7,K652=TH!$V$7)),"x","")</f>
        <v/>
      </c>
      <c r="W652" s="102" t="str">
        <f>IF(OR(TH!J652=TH!$W$7,K652=TH!$W$7),"x","")</f>
        <v/>
      </c>
      <c r="X652" s="102" t="str">
        <f t="shared" si="41"/>
        <v/>
      </c>
    </row>
    <row r="653" spans="1:24">
      <c r="A653" s="182" t="str">
        <f>IF(B653&lt;&gt;"",IF(AND(B653&gt;=_TM1,B653&lt;=_TM2,OR(TH!J653="1111",TH!K653="1111")),TH!D653,""),"")</f>
        <v/>
      </c>
      <c r="B653" s="72" t="str">
        <f t="shared" si="42"/>
        <v/>
      </c>
      <c r="C653" s="73"/>
      <c r="D653" s="73"/>
      <c r="E653" s="73"/>
      <c r="F653" s="76"/>
      <c r="G653" s="189"/>
      <c r="H653" s="90"/>
      <c r="I653" s="74"/>
      <c r="J653" s="75"/>
      <c r="K653" s="75"/>
      <c r="L653" s="102" t="str">
        <f>IF(AND('331-CT'!$E$7=TH!H653,OR(J653="331",K653="331")),"x","")</f>
        <v/>
      </c>
      <c r="M653" s="102" t="str">
        <f>IF(AND($B653&gt;='1111'!$N$10,$B653&lt;='1111'!$O$10,OR($J653=$M$7,$K653=$M$7)),"x","")</f>
        <v/>
      </c>
      <c r="N653" s="102" t="str">
        <f>IF(AND($J653=$M$7,$B653&lt;'1111'!$N$10),"x","")</f>
        <v/>
      </c>
      <c r="O653" s="102" t="str">
        <f>IF(AND($K653=$M$7,$B653&lt;'1111'!$N$10),"x","")</f>
        <v/>
      </c>
      <c r="P653" s="102" t="str">
        <f>IF(AND($B653&gt;='1121'!$N$9,$B653&lt;='1121'!$O$9,OR($J653=$P$7,$K653=$P$7)),"x","")</f>
        <v/>
      </c>
      <c r="Q653" s="102" t="str">
        <f>IF(AND($J653=$P$7,$B653&lt;'1121'!$N$9),"x","")</f>
        <v/>
      </c>
      <c r="R653" s="102" t="str">
        <f>IF(AND($K653=$P$7,$B653&lt;'1121'!$N$9),"x","")</f>
        <v/>
      </c>
      <c r="S653" s="102" t="str">
        <f>IF(AND($B653&gt;='1331'!$I$9,$B653&lt;='1331'!$J$9,OR($J653=$S$7,$K653=$S$7)),"x","")</f>
        <v/>
      </c>
      <c r="T653" s="102" t="str">
        <f>IF(AND($J653=$S$7,$B653&lt;'1331'!$I$9),"x","")</f>
        <v/>
      </c>
      <c r="U653" s="102" t="str">
        <f>IF(AND($K653=$S$7,$B653&lt;'1331'!$I$9),"x","")</f>
        <v/>
      </c>
      <c r="V653" s="102" t="str">
        <f>IF(AND('3411-CT'!$E$9=TH!H653,OR(TH!J653=TH!$V$7,K653=TH!$V$7)),"x","")</f>
        <v/>
      </c>
      <c r="W653" s="102" t="str">
        <f>IF(OR(TH!J653=TH!$W$7,K653=TH!$W$7),"x","")</f>
        <v/>
      </c>
      <c r="X653" s="102" t="str">
        <f t="shared" si="41"/>
        <v/>
      </c>
    </row>
    <row r="654" spans="1:24">
      <c r="A654" s="182" t="str">
        <f>IF(B654&lt;&gt;"",IF(AND(B654&gt;=_TM1,B654&lt;=_TM2,OR(TH!J654="1111",TH!K654="1111")),TH!D654,""),"")</f>
        <v/>
      </c>
      <c r="B654" s="72" t="str">
        <f t="shared" si="42"/>
        <v/>
      </c>
      <c r="C654" s="73"/>
      <c r="D654" s="73"/>
      <c r="E654" s="73"/>
      <c r="F654" s="76"/>
      <c r="G654" s="189"/>
      <c r="H654" s="90"/>
      <c r="I654" s="74"/>
      <c r="J654" s="75"/>
      <c r="K654" s="75"/>
      <c r="L654" s="102" t="str">
        <f>IF(AND('331-CT'!$E$7=TH!H654,OR(J654="331",K654="331")),"x","")</f>
        <v/>
      </c>
      <c r="M654" s="102" t="str">
        <f>IF(AND($B654&gt;='1111'!$N$10,$B654&lt;='1111'!$O$10,OR($J654=$M$7,$K654=$M$7)),"x","")</f>
        <v/>
      </c>
      <c r="N654" s="102" t="str">
        <f>IF(AND($J654=$M$7,$B654&lt;'1111'!$N$10),"x","")</f>
        <v/>
      </c>
      <c r="O654" s="102" t="str">
        <f>IF(AND($K654=$M$7,$B654&lt;'1111'!$N$10),"x","")</f>
        <v/>
      </c>
      <c r="P654" s="102" t="str">
        <f>IF(AND($B654&gt;='1121'!$N$9,$B654&lt;='1121'!$O$9,OR($J654=$P$7,$K654=$P$7)),"x","")</f>
        <v/>
      </c>
      <c r="Q654" s="102" t="str">
        <f>IF(AND($J654=$P$7,$B654&lt;'1121'!$N$9),"x","")</f>
        <v/>
      </c>
      <c r="R654" s="102" t="str">
        <f>IF(AND($K654=$P$7,$B654&lt;'1121'!$N$9),"x","")</f>
        <v/>
      </c>
      <c r="S654" s="102" t="str">
        <f>IF(AND($B654&gt;='1331'!$I$9,$B654&lt;='1331'!$J$9,OR($J654=$S$7,$K654=$S$7)),"x","")</f>
        <v/>
      </c>
      <c r="T654" s="102" t="str">
        <f>IF(AND($J654=$S$7,$B654&lt;'1331'!$I$9),"x","")</f>
        <v/>
      </c>
      <c r="U654" s="102" t="str">
        <f>IF(AND($K654=$S$7,$B654&lt;'1331'!$I$9),"x","")</f>
        <v/>
      </c>
      <c r="V654" s="102" t="str">
        <f>IF(AND('3411-CT'!$E$9=TH!H654,OR(TH!J654=TH!$V$7,K654=TH!$V$7)),"x","")</f>
        <v/>
      </c>
      <c r="W654" s="102" t="str">
        <f>IF(OR(TH!J654=TH!$W$7,K654=TH!$W$7),"x","")</f>
        <v/>
      </c>
      <c r="X654" s="102" t="str">
        <f t="shared" si="41"/>
        <v/>
      </c>
    </row>
    <row r="655" spans="1:24">
      <c r="A655" s="182" t="str">
        <f>IF(B655&lt;&gt;"",IF(AND(B655&gt;=_TM1,B655&lt;=_TM2,OR(TH!J655="1111",TH!K655="1111")),TH!D655,""),"")</f>
        <v/>
      </c>
      <c r="B655" s="72" t="str">
        <f t="shared" si="42"/>
        <v/>
      </c>
      <c r="C655" s="73"/>
      <c r="D655" s="73"/>
      <c r="E655" s="73"/>
      <c r="F655" s="76"/>
      <c r="G655" s="189"/>
      <c r="H655" s="90"/>
      <c r="I655" s="74"/>
      <c r="J655" s="75"/>
      <c r="K655" s="75"/>
      <c r="L655" s="102" t="str">
        <f>IF(AND('331-CT'!$E$7=TH!H655,OR(J655="331",K655="331")),"x","")</f>
        <v/>
      </c>
      <c r="M655" s="102" t="str">
        <f>IF(AND($B655&gt;='1111'!$N$10,$B655&lt;='1111'!$O$10,OR($J655=$M$7,$K655=$M$7)),"x","")</f>
        <v/>
      </c>
      <c r="N655" s="102" t="str">
        <f>IF(AND($J655=$M$7,$B655&lt;'1111'!$N$10),"x","")</f>
        <v/>
      </c>
      <c r="O655" s="102" t="str">
        <f>IF(AND($K655=$M$7,$B655&lt;'1111'!$N$10),"x","")</f>
        <v/>
      </c>
      <c r="P655" s="102" t="str">
        <f>IF(AND($B655&gt;='1121'!$N$9,$B655&lt;='1121'!$O$9,OR($J655=$P$7,$K655=$P$7)),"x","")</f>
        <v/>
      </c>
      <c r="Q655" s="102" t="str">
        <f>IF(AND($J655=$P$7,$B655&lt;'1121'!$N$9),"x","")</f>
        <v/>
      </c>
      <c r="R655" s="102" t="str">
        <f>IF(AND($K655=$P$7,$B655&lt;'1121'!$N$9),"x","")</f>
        <v/>
      </c>
      <c r="S655" s="102" t="str">
        <f>IF(AND($B655&gt;='1331'!$I$9,$B655&lt;='1331'!$J$9,OR($J655=$S$7,$K655=$S$7)),"x","")</f>
        <v/>
      </c>
      <c r="T655" s="102" t="str">
        <f>IF(AND($J655=$S$7,$B655&lt;'1331'!$I$9),"x","")</f>
        <v/>
      </c>
      <c r="U655" s="102" t="str">
        <f>IF(AND($K655=$S$7,$B655&lt;'1331'!$I$9),"x","")</f>
        <v/>
      </c>
      <c r="V655" s="102" t="str">
        <f>IF(AND('3411-CT'!$E$9=TH!H655,OR(TH!J655=TH!$V$7,K655=TH!$V$7)),"x","")</f>
        <v/>
      </c>
      <c r="W655" s="102" t="str">
        <f>IF(OR(TH!J655=TH!$W$7,K655=TH!$W$7),"x","")</f>
        <v/>
      </c>
      <c r="X655" s="102" t="str">
        <f t="shared" si="41"/>
        <v/>
      </c>
    </row>
    <row r="656" spans="1:24">
      <c r="A656" s="182" t="str">
        <f>IF(B656&lt;&gt;"",IF(AND(B656&gt;=_TM1,B656&lt;=_TM2,OR(TH!J656="1111",TH!K656="1111")),TH!D656,""),"")</f>
        <v/>
      </c>
      <c r="B656" s="72" t="str">
        <f t="shared" si="42"/>
        <v/>
      </c>
      <c r="C656" s="73"/>
      <c r="D656" s="73"/>
      <c r="E656" s="73"/>
      <c r="F656" s="76"/>
      <c r="G656" s="189"/>
      <c r="H656" s="90"/>
      <c r="I656" s="74"/>
      <c r="J656" s="75"/>
      <c r="K656" s="75"/>
      <c r="L656" s="102" t="str">
        <f>IF(AND('331-CT'!$E$7=TH!H656,OR(J656="331",K656="331")),"x","")</f>
        <v/>
      </c>
      <c r="M656" s="102" t="str">
        <f>IF(AND($B656&gt;='1111'!$N$10,$B656&lt;='1111'!$O$10,OR($J656=$M$7,$K656=$M$7)),"x","")</f>
        <v/>
      </c>
      <c r="N656" s="102" t="str">
        <f>IF(AND($J656=$M$7,$B656&lt;'1111'!$N$10),"x","")</f>
        <v/>
      </c>
      <c r="O656" s="102" t="str">
        <f>IF(AND($K656=$M$7,$B656&lt;'1111'!$N$10),"x","")</f>
        <v/>
      </c>
      <c r="P656" s="102" t="str">
        <f>IF(AND($B656&gt;='1121'!$N$9,$B656&lt;='1121'!$O$9,OR($J656=$P$7,$K656=$P$7)),"x","")</f>
        <v/>
      </c>
      <c r="Q656" s="102" t="str">
        <f>IF(AND($J656=$P$7,$B656&lt;'1121'!$N$9),"x","")</f>
        <v/>
      </c>
      <c r="R656" s="102" t="str">
        <f>IF(AND($K656=$P$7,$B656&lt;'1121'!$N$9),"x","")</f>
        <v/>
      </c>
      <c r="S656" s="102" t="str">
        <f>IF(AND($B656&gt;='1331'!$I$9,$B656&lt;='1331'!$J$9,OR($J656=$S$7,$K656=$S$7)),"x","")</f>
        <v/>
      </c>
      <c r="T656" s="102" t="str">
        <f>IF(AND($J656=$S$7,$B656&lt;'1331'!$I$9),"x","")</f>
        <v/>
      </c>
      <c r="U656" s="102" t="str">
        <f>IF(AND($K656=$S$7,$B656&lt;'1331'!$I$9),"x","")</f>
        <v/>
      </c>
      <c r="V656" s="102" t="str">
        <f>IF(AND('3411-CT'!$E$9=TH!H656,OR(TH!J656=TH!$V$7,K656=TH!$V$7)),"x","")</f>
        <v/>
      </c>
      <c r="W656" s="102" t="str">
        <f>IF(OR(TH!J656=TH!$W$7,K656=TH!$W$7),"x","")</f>
        <v/>
      </c>
      <c r="X656" s="102" t="str">
        <f t="shared" si="41"/>
        <v/>
      </c>
    </row>
    <row r="657" spans="1:24">
      <c r="A657" s="182" t="str">
        <f>IF(B657&lt;&gt;"",IF(AND(B657&gt;=_TM1,B657&lt;=_TM2,OR(TH!J657="1111",TH!K657="1111")),TH!D657,""),"")</f>
        <v/>
      </c>
      <c r="B657" s="72" t="str">
        <f t="shared" si="42"/>
        <v/>
      </c>
      <c r="C657" s="73"/>
      <c r="D657" s="73"/>
      <c r="E657" s="73"/>
      <c r="F657" s="76"/>
      <c r="G657" s="189"/>
      <c r="H657" s="90"/>
      <c r="I657" s="74"/>
      <c r="J657" s="75"/>
      <c r="K657" s="75"/>
      <c r="L657" s="102" t="str">
        <f>IF(AND('331-CT'!$E$7=TH!H657,OR(J657="331",K657="331")),"x","")</f>
        <v/>
      </c>
      <c r="M657" s="102" t="str">
        <f>IF(AND($B657&gt;='1111'!$N$10,$B657&lt;='1111'!$O$10,OR($J657=$M$7,$K657=$M$7)),"x","")</f>
        <v/>
      </c>
      <c r="N657" s="102" t="str">
        <f>IF(AND($J657=$M$7,$B657&lt;'1111'!$N$10),"x","")</f>
        <v/>
      </c>
      <c r="O657" s="102" t="str">
        <f>IF(AND($K657=$M$7,$B657&lt;'1111'!$N$10),"x","")</f>
        <v/>
      </c>
      <c r="P657" s="102" t="str">
        <f>IF(AND($B657&gt;='1121'!$N$9,$B657&lt;='1121'!$O$9,OR($J657=$P$7,$K657=$P$7)),"x","")</f>
        <v/>
      </c>
      <c r="Q657" s="102" t="str">
        <f>IF(AND($J657=$P$7,$B657&lt;'1121'!$N$9),"x","")</f>
        <v/>
      </c>
      <c r="R657" s="102" t="str">
        <f>IF(AND($K657=$P$7,$B657&lt;'1121'!$N$9),"x","")</f>
        <v/>
      </c>
      <c r="S657" s="102" t="str">
        <f>IF(AND($B657&gt;='1331'!$I$9,$B657&lt;='1331'!$J$9,OR($J657=$S$7,$K657=$S$7)),"x","")</f>
        <v/>
      </c>
      <c r="T657" s="102" t="str">
        <f>IF(AND($J657=$S$7,$B657&lt;'1331'!$I$9),"x","")</f>
        <v/>
      </c>
      <c r="U657" s="102" t="str">
        <f>IF(AND($K657=$S$7,$B657&lt;'1331'!$I$9),"x","")</f>
        <v/>
      </c>
      <c r="V657" s="102" t="str">
        <f>IF(AND('3411-CT'!$E$9=TH!H657,OR(TH!J657=TH!$V$7,K657=TH!$V$7)),"x","")</f>
        <v/>
      </c>
      <c r="W657" s="102" t="str">
        <f>IF(OR(TH!J657=TH!$W$7,K657=TH!$W$7),"x","")</f>
        <v/>
      </c>
      <c r="X657" s="102" t="str">
        <f t="shared" si="41"/>
        <v/>
      </c>
    </row>
    <row r="658" spans="1:24">
      <c r="A658" s="182" t="str">
        <f>IF(B658&lt;&gt;"",IF(AND(B658&gt;=_TM1,B658&lt;=_TM2,OR(TH!J658="1111",TH!K658="1111")),TH!D658,""),"")</f>
        <v/>
      </c>
      <c r="B658" s="72" t="str">
        <f t="shared" si="42"/>
        <v/>
      </c>
      <c r="C658" s="73"/>
      <c r="D658" s="73"/>
      <c r="E658" s="73"/>
      <c r="F658" s="76"/>
      <c r="G658" s="189"/>
      <c r="H658" s="90"/>
      <c r="I658" s="74"/>
      <c r="J658" s="75"/>
      <c r="K658" s="75"/>
      <c r="L658" s="102" t="str">
        <f>IF(AND('331-CT'!$E$7=TH!H658,OR(J658="331",K658="331")),"x","")</f>
        <v/>
      </c>
      <c r="M658" s="102" t="str">
        <f>IF(AND($B658&gt;='1111'!$N$10,$B658&lt;='1111'!$O$10,OR($J658=$M$7,$K658=$M$7)),"x","")</f>
        <v/>
      </c>
      <c r="N658" s="102" t="str">
        <f>IF(AND($J658=$M$7,$B658&lt;'1111'!$N$10),"x","")</f>
        <v/>
      </c>
      <c r="O658" s="102" t="str">
        <f>IF(AND($K658=$M$7,$B658&lt;'1111'!$N$10),"x","")</f>
        <v/>
      </c>
      <c r="P658" s="102" t="str">
        <f>IF(AND($B658&gt;='1121'!$N$9,$B658&lt;='1121'!$O$9,OR($J658=$P$7,$K658=$P$7)),"x","")</f>
        <v/>
      </c>
      <c r="Q658" s="102" t="str">
        <f>IF(AND($J658=$P$7,$B658&lt;'1121'!$N$9),"x","")</f>
        <v/>
      </c>
      <c r="R658" s="102" t="str">
        <f>IF(AND($K658=$P$7,$B658&lt;'1121'!$N$9),"x","")</f>
        <v/>
      </c>
      <c r="S658" s="102" t="str">
        <f>IF(AND($B658&gt;='1331'!$I$9,$B658&lt;='1331'!$J$9,OR($J658=$S$7,$K658=$S$7)),"x","")</f>
        <v/>
      </c>
      <c r="T658" s="102" t="str">
        <f>IF(AND($J658=$S$7,$B658&lt;'1331'!$I$9),"x","")</f>
        <v/>
      </c>
      <c r="U658" s="102" t="str">
        <f>IF(AND($K658=$S$7,$B658&lt;'1331'!$I$9),"x","")</f>
        <v/>
      </c>
      <c r="V658" s="102" t="str">
        <f>IF(AND('3411-CT'!$E$9=TH!H658,OR(TH!J658=TH!$V$7,K658=TH!$V$7)),"x","")</f>
        <v/>
      </c>
      <c r="W658" s="102" t="str">
        <f>IF(OR(TH!J658=TH!$W$7,K658=TH!$W$7),"x","")</f>
        <v/>
      </c>
      <c r="X658" s="102" t="str">
        <f t="shared" si="41"/>
        <v/>
      </c>
    </row>
    <row r="659" spans="1:24">
      <c r="A659" s="182" t="str">
        <f>IF(B659&lt;&gt;"",IF(AND(B659&gt;=_TM1,B659&lt;=_TM2,OR(TH!J659="1111",TH!K659="1111")),TH!D659,""),"")</f>
        <v/>
      </c>
      <c r="B659" s="72" t="str">
        <f t="shared" si="42"/>
        <v/>
      </c>
      <c r="C659" s="73"/>
      <c r="D659" s="73"/>
      <c r="E659" s="73"/>
      <c r="F659" s="76"/>
      <c r="G659" s="189"/>
      <c r="H659" s="90"/>
      <c r="I659" s="74"/>
      <c r="J659" s="75"/>
      <c r="K659" s="75"/>
      <c r="L659" s="102" t="str">
        <f>IF(AND('331-CT'!$E$7=TH!H659,OR(J659="331",K659="331")),"x","")</f>
        <v/>
      </c>
      <c r="M659" s="102" t="str">
        <f>IF(AND($B659&gt;='1111'!$N$10,$B659&lt;='1111'!$O$10,OR($J659=$M$7,$K659=$M$7)),"x","")</f>
        <v/>
      </c>
      <c r="N659" s="102" t="str">
        <f>IF(AND($J659=$M$7,$B659&lt;'1111'!$N$10),"x","")</f>
        <v/>
      </c>
      <c r="O659" s="102" t="str">
        <f>IF(AND($K659=$M$7,$B659&lt;'1111'!$N$10),"x","")</f>
        <v/>
      </c>
      <c r="P659" s="102" t="str">
        <f>IF(AND($B659&gt;='1121'!$N$9,$B659&lt;='1121'!$O$9,OR($J659=$P$7,$K659=$P$7)),"x","")</f>
        <v/>
      </c>
      <c r="Q659" s="102" t="str">
        <f>IF(AND($J659=$P$7,$B659&lt;'1121'!$N$9),"x","")</f>
        <v/>
      </c>
      <c r="R659" s="102" t="str">
        <f>IF(AND($K659=$P$7,$B659&lt;'1121'!$N$9),"x","")</f>
        <v/>
      </c>
      <c r="S659" s="102" t="str">
        <f>IF(AND($B659&gt;='1331'!$I$9,$B659&lt;='1331'!$J$9,OR($J659=$S$7,$K659=$S$7)),"x","")</f>
        <v/>
      </c>
      <c r="T659" s="102" t="str">
        <f>IF(AND($J659=$S$7,$B659&lt;'1331'!$I$9),"x","")</f>
        <v/>
      </c>
      <c r="U659" s="102" t="str">
        <f>IF(AND($K659=$S$7,$B659&lt;'1331'!$I$9),"x","")</f>
        <v/>
      </c>
      <c r="V659" s="102" t="str">
        <f>IF(AND('3411-CT'!$E$9=TH!H659,OR(TH!J659=TH!$V$7,K659=TH!$V$7)),"x","")</f>
        <v/>
      </c>
      <c r="W659" s="102" t="str">
        <f>IF(OR(TH!J659=TH!$W$7,K659=TH!$W$7),"x","")</f>
        <v/>
      </c>
      <c r="X659" s="102" t="str">
        <f t="shared" si="41"/>
        <v/>
      </c>
    </row>
    <row r="660" spans="1:24">
      <c r="A660" s="182" t="str">
        <f>IF(B660&lt;&gt;"",IF(AND(B660&gt;=_TM1,B660&lt;=_TM2,OR(TH!J660="1111",TH!K660="1111")),TH!D660,""),"")</f>
        <v/>
      </c>
      <c r="B660" s="72" t="str">
        <f t="shared" si="42"/>
        <v/>
      </c>
      <c r="C660" s="73"/>
      <c r="D660" s="73"/>
      <c r="E660" s="73"/>
      <c r="F660" s="76"/>
      <c r="G660" s="189"/>
      <c r="H660" s="90"/>
      <c r="I660" s="74"/>
      <c r="J660" s="75"/>
      <c r="K660" s="75"/>
      <c r="L660" s="102" t="str">
        <f>IF(AND('331-CT'!$E$7=TH!H660,OR(J660="331",K660="331")),"x","")</f>
        <v/>
      </c>
      <c r="M660" s="102" t="str">
        <f>IF(AND($B660&gt;='1111'!$N$10,$B660&lt;='1111'!$O$10,OR($J660=$M$7,$K660=$M$7)),"x","")</f>
        <v/>
      </c>
      <c r="N660" s="102" t="str">
        <f>IF(AND($J660=$M$7,$B660&lt;'1111'!$N$10),"x","")</f>
        <v/>
      </c>
      <c r="O660" s="102" t="str">
        <f>IF(AND($K660=$M$7,$B660&lt;'1111'!$N$10),"x","")</f>
        <v/>
      </c>
      <c r="P660" s="102" t="str">
        <f>IF(AND($B660&gt;='1121'!$N$9,$B660&lt;='1121'!$O$9,OR($J660=$P$7,$K660=$P$7)),"x","")</f>
        <v/>
      </c>
      <c r="Q660" s="102" t="str">
        <f>IF(AND($J660=$P$7,$B660&lt;'1121'!$N$9),"x","")</f>
        <v/>
      </c>
      <c r="R660" s="102" t="str">
        <f>IF(AND($K660=$P$7,$B660&lt;'1121'!$N$9),"x","")</f>
        <v/>
      </c>
      <c r="S660" s="102" t="str">
        <f>IF(AND($B660&gt;='1331'!$I$9,$B660&lt;='1331'!$J$9,OR($J660=$S$7,$K660=$S$7)),"x","")</f>
        <v/>
      </c>
      <c r="T660" s="102" t="str">
        <f>IF(AND($J660=$S$7,$B660&lt;'1331'!$I$9),"x","")</f>
        <v/>
      </c>
      <c r="U660" s="102" t="str">
        <f>IF(AND($K660=$S$7,$B660&lt;'1331'!$I$9),"x","")</f>
        <v/>
      </c>
      <c r="V660" s="102" t="str">
        <f>IF(AND('3411-CT'!$E$9=TH!H660,OR(TH!J660=TH!$V$7,K660=TH!$V$7)),"x","")</f>
        <v/>
      </c>
      <c r="W660" s="102" t="str">
        <f>IF(OR(TH!J660=TH!$W$7,K660=TH!$W$7),"x","")</f>
        <v/>
      </c>
      <c r="X660" s="102" t="str">
        <f t="shared" si="41"/>
        <v/>
      </c>
    </row>
    <row r="661" spans="1:24">
      <c r="A661" s="182" t="str">
        <f>IF(B661&lt;&gt;"",IF(AND(B661&gt;=_TM1,B661&lt;=_TM2,OR(TH!J661="1111",TH!K661="1111")),TH!D661,""),"")</f>
        <v/>
      </c>
      <c r="B661" s="72" t="str">
        <f t="shared" si="42"/>
        <v/>
      </c>
      <c r="C661" s="73"/>
      <c r="D661" s="73"/>
      <c r="E661" s="73"/>
      <c r="F661" s="76"/>
      <c r="G661" s="189"/>
      <c r="H661" s="90"/>
      <c r="I661" s="74"/>
      <c r="J661" s="75"/>
      <c r="K661" s="75"/>
      <c r="L661" s="102" t="str">
        <f>IF(AND('331-CT'!$E$7=TH!H661,OR(J661="331",K661="331")),"x","")</f>
        <v/>
      </c>
      <c r="M661" s="102" t="str">
        <f>IF(AND($B661&gt;='1111'!$N$10,$B661&lt;='1111'!$O$10,OR($J661=$M$7,$K661=$M$7)),"x","")</f>
        <v/>
      </c>
      <c r="N661" s="102" t="str">
        <f>IF(AND($J661=$M$7,$B661&lt;'1111'!$N$10),"x","")</f>
        <v/>
      </c>
      <c r="O661" s="102" t="str">
        <f>IF(AND($K661=$M$7,$B661&lt;'1111'!$N$10),"x","")</f>
        <v/>
      </c>
      <c r="P661" s="102" t="str">
        <f>IF(AND($B661&gt;='1121'!$N$9,$B661&lt;='1121'!$O$9,OR($J661=$P$7,$K661=$P$7)),"x","")</f>
        <v/>
      </c>
      <c r="Q661" s="102" t="str">
        <f>IF(AND($J661=$P$7,$B661&lt;'1121'!$N$9),"x","")</f>
        <v/>
      </c>
      <c r="R661" s="102" t="str">
        <f>IF(AND($K661=$P$7,$B661&lt;'1121'!$N$9),"x","")</f>
        <v/>
      </c>
      <c r="S661" s="102" t="str">
        <f>IF(AND($B661&gt;='1331'!$I$9,$B661&lt;='1331'!$J$9,OR($J661=$S$7,$K661=$S$7)),"x","")</f>
        <v/>
      </c>
      <c r="T661" s="102" t="str">
        <f>IF(AND($J661=$S$7,$B661&lt;'1331'!$I$9),"x","")</f>
        <v/>
      </c>
      <c r="U661" s="102" t="str">
        <f>IF(AND($K661=$S$7,$B661&lt;'1331'!$I$9),"x","")</f>
        <v/>
      </c>
      <c r="V661" s="102" t="str">
        <f>IF(AND('3411-CT'!$E$9=TH!H661,OR(TH!J661=TH!$V$7,K661=TH!$V$7)),"x","")</f>
        <v/>
      </c>
      <c r="W661" s="102" t="str">
        <f>IF(OR(TH!J661=TH!$W$7,K661=TH!$W$7),"x","")</f>
        <v/>
      </c>
      <c r="X661" s="102" t="str">
        <f t="shared" ref="X661:X669" si="43">IF(AND(1&lt;=$B661,$B661&lt;=3),"1",IF(AND(4&lt;=$B661,$B661&lt;=6),"2",IF(AND(7&lt;=$B661,$B661&lt;=9),"3",IF(AND(10&lt;=$B661,$B661&lt;=12),"4",""))))</f>
        <v/>
      </c>
    </row>
    <row r="662" spans="1:24">
      <c r="A662" s="182" t="str">
        <f>IF(B662&lt;&gt;"",IF(AND(B662&gt;=_TM1,B662&lt;=_TM2,OR(TH!J662="1111",TH!K662="1111")),TH!D662,""),"")</f>
        <v/>
      </c>
      <c r="B662" s="72" t="str">
        <f t="shared" si="42"/>
        <v/>
      </c>
      <c r="C662" s="73"/>
      <c r="D662" s="73"/>
      <c r="E662" s="73"/>
      <c r="F662" s="76"/>
      <c r="G662" s="189"/>
      <c r="H662" s="90"/>
      <c r="I662" s="74"/>
      <c r="J662" s="75"/>
      <c r="K662" s="75"/>
      <c r="L662" s="102" t="str">
        <f>IF(AND('331-CT'!$E$7=TH!H662,OR(J662="331",K662="331")),"x","")</f>
        <v/>
      </c>
      <c r="M662" s="102" t="str">
        <f>IF(AND($B662&gt;='1111'!$N$10,$B662&lt;='1111'!$O$10,OR($J662=$M$7,$K662=$M$7)),"x","")</f>
        <v/>
      </c>
      <c r="N662" s="102" t="str">
        <f>IF(AND($J662=$M$7,$B662&lt;'1111'!$N$10),"x","")</f>
        <v/>
      </c>
      <c r="O662" s="102" t="str">
        <f>IF(AND($K662=$M$7,$B662&lt;'1111'!$N$10),"x","")</f>
        <v/>
      </c>
      <c r="P662" s="102" t="str">
        <f>IF(AND($B662&gt;='1121'!$N$9,$B662&lt;='1121'!$O$9,OR($J662=$P$7,$K662=$P$7)),"x","")</f>
        <v/>
      </c>
      <c r="Q662" s="102" t="str">
        <f>IF(AND($J662=$P$7,$B662&lt;'1121'!$N$9),"x","")</f>
        <v/>
      </c>
      <c r="R662" s="102" t="str">
        <f>IF(AND($K662=$P$7,$B662&lt;'1121'!$N$9),"x","")</f>
        <v/>
      </c>
      <c r="S662" s="102" t="str">
        <f>IF(AND($B662&gt;='1331'!$I$9,$B662&lt;='1331'!$J$9,OR($J662=$S$7,$K662=$S$7)),"x","")</f>
        <v/>
      </c>
      <c r="T662" s="102" t="str">
        <f>IF(AND($J662=$S$7,$B662&lt;'1331'!$I$9),"x","")</f>
        <v/>
      </c>
      <c r="U662" s="102" t="str">
        <f>IF(AND($K662=$S$7,$B662&lt;'1331'!$I$9),"x","")</f>
        <v/>
      </c>
      <c r="V662" s="102" t="str">
        <f>IF(AND('3411-CT'!$E$9=TH!H662,OR(TH!J662=TH!$V$7,K662=TH!$V$7)),"x","")</f>
        <v/>
      </c>
      <c r="W662" s="102" t="str">
        <f>IF(OR(TH!J662=TH!$W$7,K662=TH!$W$7),"x","")</f>
        <v/>
      </c>
      <c r="X662" s="102" t="str">
        <f t="shared" si="43"/>
        <v/>
      </c>
    </row>
    <row r="663" spans="1:24">
      <c r="A663" s="182" t="str">
        <f>IF(B663&lt;&gt;"",IF(AND(B663&gt;=_TM1,B663&lt;=_TM2,OR(TH!J663="1111",TH!K663="1111")),TH!D663,""),"")</f>
        <v/>
      </c>
      <c r="B663" s="72" t="str">
        <f t="shared" si="42"/>
        <v/>
      </c>
      <c r="C663" s="73"/>
      <c r="D663" s="73"/>
      <c r="E663" s="73"/>
      <c r="F663" s="76"/>
      <c r="G663" s="189"/>
      <c r="H663" s="90"/>
      <c r="I663" s="74"/>
      <c r="J663" s="75"/>
      <c r="K663" s="75"/>
      <c r="L663" s="102" t="str">
        <f>IF(AND('331-CT'!$E$7=TH!H663,OR(J663="331",K663="331")),"x","")</f>
        <v/>
      </c>
      <c r="M663" s="102" t="str">
        <f>IF(AND($B663&gt;='1111'!$N$10,$B663&lt;='1111'!$O$10,OR($J663=$M$7,$K663=$M$7)),"x","")</f>
        <v/>
      </c>
      <c r="N663" s="102" t="str">
        <f>IF(AND($J663=$M$7,$B663&lt;'1111'!$N$10),"x","")</f>
        <v/>
      </c>
      <c r="O663" s="102" t="str">
        <f>IF(AND($K663=$M$7,$B663&lt;'1111'!$N$10),"x","")</f>
        <v/>
      </c>
      <c r="P663" s="102" t="str">
        <f>IF(AND($B663&gt;='1121'!$N$9,$B663&lt;='1121'!$O$9,OR($J663=$P$7,$K663=$P$7)),"x","")</f>
        <v/>
      </c>
      <c r="Q663" s="102" t="str">
        <f>IF(AND($J663=$P$7,$B663&lt;'1121'!$N$9),"x","")</f>
        <v/>
      </c>
      <c r="R663" s="102" t="str">
        <f>IF(AND($K663=$P$7,$B663&lt;'1121'!$N$9),"x","")</f>
        <v/>
      </c>
      <c r="S663" s="102" t="str">
        <f>IF(AND($B663&gt;='1331'!$I$9,$B663&lt;='1331'!$J$9,OR($J663=$S$7,$K663=$S$7)),"x","")</f>
        <v/>
      </c>
      <c r="T663" s="102" t="str">
        <f>IF(AND($J663=$S$7,$B663&lt;'1331'!$I$9),"x","")</f>
        <v/>
      </c>
      <c r="U663" s="102" t="str">
        <f>IF(AND($K663=$S$7,$B663&lt;'1331'!$I$9),"x","")</f>
        <v/>
      </c>
      <c r="V663" s="102" t="str">
        <f>IF(AND('3411-CT'!$E$9=TH!H663,OR(TH!J663=TH!$V$7,K663=TH!$V$7)),"x","")</f>
        <v/>
      </c>
      <c r="W663" s="102" t="str">
        <f>IF(OR(TH!J663=TH!$W$7,K663=TH!$W$7),"x","")</f>
        <v/>
      </c>
      <c r="X663" s="102" t="str">
        <f t="shared" si="43"/>
        <v/>
      </c>
    </row>
    <row r="664" spans="1:24">
      <c r="A664" s="182" t="str">
        <f>IF(B664&lt;&gt;"",IF(AND(B664&gt;=_TM1,B664&lt;=_TM2,OR(TH!J664="1111",TH!K664="1111")),TH!D664,""),"")</f>
        <v/>
      </c>
      <c r="B664" s="72" t="str">
        <f t="shared" si="42"/>
        <v/>
      </c>
      <c r="C664" s="73"/>
      <c r="D664" s="73"/>
      <c r="E664" s="73"/>
      <c r="F664" s="76"/>
      <c r="G664" s="189"/>
      <c r="H664" s="90"/>
      <c r="I664" s="74"/>
      <c r="J664" s="75"/>
      <c r="K664" s="75"/>
      <c r="L664" s="102" t="str">
        <f>IF(AND('331-CT'!$E$7=TH!H664,OR(J664="331",K664="331")),"x","")</f>
        <v/>
      </c>
      <c r="M664" s="102" t="str">
        <f>IF(AND($B664&gt;='1111'!$N$10,$B664&lt;='1111'!$O$10,OR($J664=$M$7,$K664=$M$7)),"x","")</f>
        <v/>
      </c>
      <c r="N664" s="102" t="str">
        <f>IF(AND($J664=$M$7,$B664&lt;'1111'!$N$10),"x","")</f>
        <v/>
      </c>
      <c r="O664" s="102" t="str">
        <f>IF(AND($K664=$M$7,$B664&lt;'1111'!$N$10),"x","")</f>
        <v/>
      </c>
      <c r="P664" s="102" t="str">
        <f>IF(AND($B664&gt;='1121'!$N$9,$B664&lt;='1121'!$O$9,OR($J664=$P$7,$K664=$P$7)),"x","")</f>
        <v/>
      </c>
      <c r="Q664" s="102" t="str">
        <f>IF(AND($J664=$P$7,$B664&lt;'1121'!$N$9),"x","")</f>
        <v/>
      </c>
      <c r="R664" s="102" t="str">
        <f>IF(AND($K664=$P$7,$B664&lt;'1121'!$N$9),"x","")</f>
        <v/>
      </c>
      <c r="S664" s="102" t="str">
        <f>IF(AND($B664&gt;='1331'!$I$9,$B664&lt;='1331'!$J$9,OR($J664=$S$7,$K664=$S$7)),"x","")</f>
        <v/>
      </c>
      <c r="T664" s="102" t="str">
        <f>IF(AND($J664=$S$7,$B664&lt;'1331'!$I$9),"x","")</f>
        <v/>
      </c>
      <c r="U664" s="102" t="str">
        <f>IF(AND($K664=$S$7,$B664&lt;'1331'!$I$9),"x","")</f>
        <v/>
      </c>
      <c r="V664" s="102" t="str">
        <f>IF(AND('3411-CT'!$E$9=TH!H664,OR(TH!J664=TH!$V$7,K664=TH!$V$7)),"x","")</f>
        <v/>
      </c>
      <c r="W664" s="102" t="str">
        <f>IF(OR(TH!J664=TH!$W$7,K664=TH!$W$7),"x","")</f>
        <v/>
      </c>
      <c r="X664" s="102" t="str">
        <f t="shared" si="43"/>
        <v/>
      </c>
    </row>
    <row r="665" spans="1:24">
      <c r="A665" s="182" t="str">
        <f>IF(B665&lt;&gt;"",IF(AND(B665&gt;=_TM1,B665&lt;=_TM2,OR(TH!J665="1111",TH!K665="1111")),TH!D665,""),"")</f>
        <v/>
      </c>
      <c r="B665" s="72" t="str">
        <f t="shared" si="42"/>
        <v/>
      </c>
      <c r="C665" s="73"/>
      <c r="D665" s="73"/>
      <c r="E665" s="73"/>
      <c r="F665" s="76"/>
      <c r="G665" s="189"/>
      <c r="H665" s="90"/>
      <c r="I665" s="74"/>
      <c r="J665" s="75"/>
      <c r="K665" s="75"/>
      <c r="L665" s="102" t="str">
        <f>IF(AND('331-CT'!$E$7=TH!H665,OR(J665="331",K665="331")),"x","")</f>
        <v/>
      </c>
      <c r="M665" s="102" t="str">
        <f>IF(AND($B665&gt;='1111'!$N$10,$B665&lt;='1111'!$O$10,OR($J665=$M$7,$K665=$M$7)),"x","")</f>
        <v/>
      </c>
      <c r="N665" s="102" t="str">
        <f>IF(AND($J665=$M$7,$B665&lt;'1111'!$N$10),"x","")</f>
        <v/>
      </c>
      <c r="O665" s="102" t="str">
        <f>IF(AND($K665=$M$7,$B665&lt;'1111'!$N$10),"x","")</f>
        <v/>
      </c>
      <c r="P665" s="102" t="str">
        <f>IF(AND($B665&gt;='1121'!$N$9,$B665&lt;='1121'!$O$9,OR($J665=$P$7,$K665=$P$7)),"x","")</f>
        <v/>
      </c>
      <c r="Q665" s="102" t="str">
        <f>IF(AND($J665=$P$7,$B665&lt;'1121'!$N$9),"x","")</f>
        <v/>
      </c>
      <c r="R665" s="102" t="str">
        <f>IF(AND($K665=$P$7,$B665&lt;'1121'!$N$9),"x","")</f>
        <v/>
      </c>
      <c r="S665" s="102" t="str">
        <f>IF(AND($B665&gt;='1331'!$I$9,$B665&lt;='1331'!$J$9,OR($J665=$S$7,$K665=$S$7)),"x","")</f>
        <v/>
      </c>
      <c r="T665" s="102" t="str">
        <f>IF(AND($J665=$S$7,$B665&lt;'1331'!$I$9),"x","")</f>
        <v/>
      </c>
      <c r="U665" s="102" t="str">
        <f>IF(AND($K665=$S$7,$B665&lt;'1331'!$I$9),"x","")</f>
        <v/>
      </c>
      <c r="V665" s="102" t="str">
        <f>IF(AND('3411-CT'!$E$9=TH!H665,OR(TH!J665=TH!$V$7,K665=TH!$V$7)),"x","")</f>
        <v/>
      </c>
      <c r="W665" s="102" t="str">
        <f>IF(OR(TH!J665=TH!$W$7,K665=TH!$W$7),"x","")</f>
        <v/>
      </c>
      <c r="X665" s="102" t="str">
        <f t="shared" si="43"/>
        <v/>
      </c>
    </row>
    <row r="666" spans="1:24">
      <c r="A666" s="182" t="str">
        <f>IF(B666&lt;&gt;"",IF(AND(B666&gt;=_TM1,B666&lt;=_TM2,OR(TH!J666="1111",TH!K666="1111")),TH!D666,""),"")</f>
        <v/>
      </c>
      <c r="B666" s="72" t="str">
        <f t="shared" si="42"/>
        <v/>
      </c>
      <c r="C666" s="73"/>
      <c r="D666" s="73"/>
      <c r="E666" s="73"/>
      <c r="F666" s="76"/>
      <c r="G666" s="189"/>
      <c r="H666" s="90"/>
      <c r="I666" s="74"/>
      <c r="J666" s="75"/>
      <c r="K666" s="75"/>
      <c r="L666" s="102" t="str">
        <f>IF(AND('331-CT'!$E$7=TH!H666,OR(J666="331",K666="331")),"x","")</f>
        <v/>
      </c>
      <c r="M666" s="102" t="str">
        <f>IF(AND($B666&gt;='1111'!$N$10,$B666&lt;='1111'!$O$10,OR($J666=$M$7,$K666=$M$7)),"x","")</f>
        <v/>
      </c>
      <c r="N666" s="102" t="str">
        <f>IF(AND($J666=$M$7,$B666&lt;'1111'!$N$10),"x","")</f>
        <v/>
      </c>
      <c r="O666" s="102" t="str">
        <f>IF(AND($K666=$M$7,$B666&lt;'1111'!$N$10),"x","")</f>
        <v/>
      </c>
      <c r="P666" s="102" t="str">
        <f>IF(AND($B666&gt;='1121'!$N$9,$B666&lt;='1121'!$O$9,OR($J666=$P$7,$K666=$P$7)),"x","")</f>
        <v/>
      </c>
      <c r="Q666" s="102" t="str">
        <f>IF(AND($J666=$P$7,$B666&lt;'1121'!$N$9),"x","")</f>
        <v/>
      </c>
      <c r="R666" s="102" t="str">
        <f>IF(AND($K666=$P$7,$B666&lt;'1121'!$N$9),"x","")</f>
        <v/>
      </c>
      <c r="S666" s="102" t="str">
        <f>IF(AND($B666&gt;='1331'!$I$9,$B666&lt;='1331'!$J$9,OR($J666=$S$7,$K666=$S$7)),"x","")</f>
        <v/>
      </c>
      <c r="T666" s="102" t="str">
        <f>IF(AND($J666=$S$7,$B666&lt;'1331'!$I$9),"x","")</f>
        <v/>
      </c>
      <c r="U666" s="102" t="str">
        <f>IF(AND($K666=$S$7,$B666&lt;'1331'!$I$9),"x","")</f>
        <v/>
      </c>
      <c r="V666" s="102" t="str">
        <f>IF(AND('3411-CT'!$E$9=TH!H666,OR(TH!J666=TH!$V$7,K666=TH!$V$7)),"x","")</f>
        <v/>
      </c>
      <c r="W666" s="102" t="str">
        <f>IF(OR(TH!J666=TH!$W$7,K666=TH!$W$7),"x","")</f>
        <v/>
      </c>
      <c r="X666" s="102" t="str">
        <f t="shared" si="43"/>
        <v/>
      </c>
    </row>
    <row r="667" spans="1:24">
      <c r="A667" s="182" t="str">
        <f>IF(B667&lt;&gt;"",IF(AND(B667&gt;=_TM1,B667&lt;=_TM2,OR(TH!J667="1111",TH!K667="1111")),TH!D667,""),"")</f>
        <v/>
      </c>
      <c r="B667" s="72" t="str">
        <f t="shared" si="42"/>
        <v/>
      </c>
      <c r="C667" s="73"/>
      <c r="D667" s="73"/>
      <c r="E667" s="73"/>
      <c r="F667" s="76"/>
      <c r="G667" s="189"/>
      <c r="H667" s="90"/>
      <c r="I667" s="74"/>
      <c r="J667" s="75"/>
      <c r="K667" s="75"/>
      <c r="L667" s="102" t="str">
        <f>IF(AND('331-CT'!$E$7=TH!H667,OR(J667="331",K667="331")),"x","")</f>
        <v/>
      </c>
      <c r="M667" s="102" t="str">
        <f>IF(AND($B667&gt;='1111'!$N$10,$B667&lt;='1111'!$O$10,OR($J667=$M$7,$K667=$M$7)),"x","")</f>
        <v/>
      </c>
      <c r="N667" s="102" t="str">
        <f>IF(AND($J667=$M$7,$B667&lt;'1111'!$N$10),"x","")</f>
        <v/>
      </c>
      <c r="O667" s="102" t="str">
        <f>IF(AND($K667=$M$7,$B667&lt;'1111'!$N$10),"x","")</f>
        <v/>
      </c>
      <c r="P667" s="102" t="str">
        <f>IF(AND($B667&gt;='1121'!$N$9,$B667&lt;='1121'!$O$9,OR($J667=$P$7,$K667=$P$7)),"x","")</f>
        <v/>
      </c>
      <c r="Q667" s="102" t="str">
        <f>IF(AND($J667=$P$7,$B667&lt;'1121'!$N$9),"x","")</f>
        <v/>
      </c>
      <c r="R667" s="102" t="str">
        <f>IF(AND($K667=$P$7,$B667&lt;'1121'!$N$9),"x","")</f>
        <v/>
      </c>
      <c r="S667" s="102" t="str">
        <f>IF(AND($B667&gt;='1331'!$I$9,$B667&lt;='1331'!$J$9,OR($J667=$S$7,$K667=$S$7)),"x","")</f>
        <v/>
      </c>
      <c r="T667" s="102" t="str">
        <f>IF(AND($J667=$S$7,$B667&lt;'1331'!$I$9),"x","")</f>
        <v/>
      </c>
      <c r="U667" s="102" t="str">
        <f>IF(AND($K667=$S$7,$B667&lt;'1331'!$I$9),"x","")</f>
        <v/>
      </c>
      <c r="V667" s="102" t="str">
        <f>IF(AND('3411-CT'!$E$9=TH!H667,OR(TH!J667=TH!$V$7,K667=TH!$V$7)),"x","")</f>
        <v/>
      </c>
      <c r="W667" s="102" t="str">
        <f>IF(OR(TH!J667=TH!$W$7,K667=TH!$W$7),"x","")</f>
        <v/>
      </c>
      <c r="X667" s="102" t="str">
        <f t="shared" si="43"/>
        <v/>
      </c>
    </row>
    <row r="668" spans="1:24">
      <c r="A668" s="182" t="str">
        <f>IF(B668&lt;&gt;"",IF(AND(B668&gt;=_TM1,B668&lt;=_TM2,OR(TH!J668="1111",TH!K668="1111")),TH!D668,""),"")</f>
        <v/>
      </c>
      <c r="B668" s="72" t="str">
        <f t="shared" si="42"/>
        <v/>
      </c>
      <c r="C668" s="73"/>
      <c r="D668" s="73"/>
      <c r="E668" s="73"/>
      <c r="F668" s="76"/>
      <c r="G668" s="189"/>
      <c r="H668" s="90"/>
      <c r="I668" s="74"/>
      <c r="J668" s="75"/>
      <c r="K668" s="75"/>
      <c r="L668" s="102" t="str">
        <f>IF(AND('331-CT'!$E$7=TH!H668,OR(J668="331",K668="331")),"x","")</f>
        <v/>
      </c>
      <c r="M668" s="102" t="str">
        <f>IF(AND($B668&gt;='1111'!$N$10,$B668&lt;='1111'!$O$10,OR($J668=$M$7,$K668=$M$7)),"x","")</f>
        <v/>
      </c>
      <c r="N668" s="102" t="str">
        <f>IF(AND($J668=$M$7,$B668&lt;'1111'!$N$10),"x","")</f>
        <v/>
      </c>
      <c r="O668" s="102" t="str">
        <f>IF(AND($K668=$M$7,$B668&lt;'1111'!$N$10),"x","")</f>
        <v/>
      </c>
      <c r="P668" s="102" t="str">
        <f>IF(AND($B668&gt;='1121'!$N$9,$B668&lt;='1121'!$O$9,OR($J668=$P$7,$K668=$P$7)),"x","")</f>
        <v/>
      </c>
      <c r="Q668" s="102" t="str">
        <f>IF(AND($J668=$P$7,$B668&lt;'1121'!$N$9),"x","")</f>
        <v/>
      </c>
      <c r="R668" s="102" t="str">
        <f>IF(AND($K668=$P$7,$B668&lt;'1121'!$N$9),"x","")</f>
        <v/>
      </c>
      <c r="S668" s="102" t="str">
        <f>IF(AND($B668&gt;='1331'!$I$9,$B668&lt;='1331'!$J$9,OR($J668=$S$7,$K668=$S$7)),"x","")</f>
        <v/>
      </c>
      <c r="T668" s="102" t="str">
        <f>IF(AND($J668=$S$7,$B668&lt;'1331'!$I$9),"x","")</f>
        <v/>
      </c>
      <c r="U668" s="102" t="str">
        <f>IF(AND($K668=$S$7,$B668&lt;'1331'!$I$9),"x","")</f>
        <v/>
      </c>
      <c r="V668" s="102" t="str">
        <f>IF(AND('3411-CT'!$E$9=TH!H668,OR(TH!J668=TH!$V$7,K668=TH!$V$7)),"x","")</f>
        <v/>
      </c>
      <c r="W668" s="102" t="str">
        <f>IF(OR(TH!J668=TH!$W$7,K668=TH!$W$7),"x","")</f>
        <v/>
      </c>
      <c r="X668" s="102" t="str">
        <f t="shared" si="43"/>
        <v/>
      </c>
    </row>
    <row r="669" spans="1:24">
      <c r="A669" s="182" t="str">
        <f>IF(B669&lt;&gt;"",IF(AND(B669&gt;=_TM1,B669&lt;=_TM2,OR(TH!J669="1111",TH!K669="1111")),TH!D669,""),"")</f>
        <v/>
      </c>
      <c r="B669" s="72" t="str">
        <f t="shared" si="42"/>
        <v/>
      </c>
      <c r="C669" s="73"/>
      <c r="D669" s="73"/>
      <c r="E669" s="73"/>
      <c r="F669" s="76"/>
      <c r="G669" s="189"/>
      <c r="H669" s="90"/>
      <c r="I669" s="74"/>
      <c r="J669" s="75"/>
      <c r="K669" s="75"/>
      <c r="L669" s="102" t="str">
        <f>IF(AND('331-CT'!$E$7=TH!H669,OR(J669="331",K669="331")),"x","")</f>
        <v/>
      </c>
      <c r="M669" s="102" t="str">
        <f>IF(AND($B669&gt;='1111'!$N$10,$B669&lt;='1111'!$O$10,OR($J669=$M$7,$K669=$M$7)),"x","")</f>
        <v/>
      </c>
      <c r="N669" s="102" t="str">
        <f>IF(AND($J669=$M$7,$B669&lt;'1111'!$N$10),"x","")</f>
        <v/>
      </c>
      <c r="O669" s="102" t="str">
        <f>IF(AND($K669=$M$7,$B669&lt;'1111'!$N$10),"x","")</f>
        <v/>
      </c>
      <c r="P669" s="102" t="str">
        <f>IF(AND($B669&gt;='1121'!$N$9,$B669&lt;='1121'!$O$9,OR($J669=$P$7,$K669=$P$7)),"x","")</f>
        <v/>
      </c>
      <c r="Q669" s="102" t="str">
        <f>IF(AND($J669=$P$7,$B669&lt;'1121'!$N$9),"x","")</f>
        <v/>
      </c>
      <c r="R669" s="102" t="str">
        <f>IF(AND($K669=$P$7,$B669&lt;'1121'!$N$9),"x","")</f>
        <v/>
      </c>
      <c r="S669" s="102" t="str">
        <f>IF(AND($B669&gt;='1331'!$I$9,$B669&lt;='1331'!$J$9,OR($J669=$S$7,$K669=$S$7)),"x","")</f>
        <v/>
      </c>
      <c r="T669" s="102" t="str">
        <f>IF(AND($J669=$S$7,$B669&lt;'1331'!$I$9),"x","")</f>
        <v/>
      </c>
      <c r="U669" s="102" t="str">
        <f>IF(AND($K669=$S$7,$B669&lt;'1331'!$I$9),"x","")</f>
        <v/>
      </c>
      <c r="V669" s="102" t="str">
        <f>IF(AND('3411-CT'!$E$9=TH!H669,OR(TH!J669=TH!$V$7,K669=TH!$V$7)),"x","")</f>
        <v/>
      </c>
      <c r="W669" s="102" t="str">
        <f>IF(OR(TH!J669=TH!$W$7,K669=TH!$W$7),"x","")</f>
        <v/>
      </c>
      <c r="X669" s="102" t="str">
        <f t="shared" si="43"/>
        <v/>
      </c>
    </row>
  </sheetData>
  <autoFilter ref="A9:P669">
    <filterColumn colId="1"/>
    <filterColumn colId="9"/>
    <filterColumn colId="10"/>
    <filterColumn colId="12"/>
    <filterColumn colId="13"/>
    <filterColumn colId="14"/>
  </autoFilter>
  <sortState ref="A572:X602">
    <sortCondition ref="C572:C602"/>
  </sortState>
  <mergeCells count="18">
    <mergeCell ref="X7:X8"/>
    <mergeCell ref="C4:K4"/>
    <mergeCell ref="C5:K5"/>
    <mergeCell ref="C7:C8"/>
    <mergeCell ref="D7:E7"/>
    <mergeCell ref="F7:F8"/>
    <mergeCell ref="I7:I8"/>
    <mergeCell ref="J7:K7"/>
    <mergeCell ref="G7:G8"/>
    <mergeCell ref="A7:A8"/>
    <mergeCell ref="B7:B8"/>
    <mergeCell ref="H7:H8"/>
    <mergeCell ref="L7:L8"/>
    <mergeCell ref="W7:W8"/>
    <mergeCell ref="V7:V8"/>
    <mergeCell ref="M7:O8"/>
    <mergeCell ref="P7:R8"/>
    <mergeCell ref="S7:U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34"/>
  <sheetViews>
    <sheetView topLeftCell="A7" workbookViewId="0">
      <pane xSplit="8" ySplit="5" topLeftCell="I12" activePane="bottomRight" state="frozen"/>
      <selection activeCell="E170" sqref="E170"/>
      <selection pane="topRight" activeCell="E170" sqref="E170"/>
      <selection pane="bottomLeft" activeCell="E170" sqref="E170"/>
      <selection pane="bottomRight" activeCell="D76" sqref="D75:D76"/>
    </sheetView>
  </sheetViews>
  <sheetFormatPr defaultRowHeight="12.75"/>
  <cols>
    <col min="1" max="1" width="4.85546875" style="415" customWidth="1"/>
    <col min="2" max="2" width="10.42578125" style="415" customWidth="1"/>
    <col min="3" max="3" width="7.42578125" style="415" customWidth="1"/>
    <col min="4" max="4" width="10.85546875" style="415" customWidth="1"/>
    <col min="5" max="5" width="40" style="415" customWidth="1"/>
    <col min="6" max="6" width="14.140625" style="415" customWidth="1"/>
    <col min="7" max="8" width="5.85546875" style="416" customWidth="1"/>
    <col min="9" max="9" width="4.85546875" style="415" customWidth="1"/>
    <col min="10" max="11" width="15.42578125" style="415" customWidth="1"/>
    <col min="12" max="13" width="16.140625" style="415" customWidth="1"/>
    <col min="14" max="14" width="14.7109375" style="415" customWidth="1"/>
    <col min="15" max="15" width="14.5703125" style="415" customWidth="1"/>
    <col min="16" max="16" width="8.140625" style="415" customWidth="1"/>
    <col min="17" max="17" width="7.28515625" style="415" customWidth="1"/>
    <col min="18" max="18" width="14.5703125" style="415" customWidth="1"/>
    <col min="19" max="19" width="7.140625" style="415" customWidth="1"/>
    <col min="20" max="20" width="15.28515625" style="415" customWidth="1"/>
    <col min="21" max="21" width="7.85546875" style="415" customWidth="1"/>
    <col min="22" max="22" width="9.5703125" style="415" customWidth="1"/>
    <col min="23" max="23" width="6" style="415" customWidth="1"/>
    <col min="24" max="24" width="11.28515625" style="415" customWidth="1"/>
    <col min="25" max="25" width="11.5703125" style="415" customWidth="1"/>
    <col min="26" max="26" width="14.140625" style="415" customWidth="1"/>
    <col min="27" max="27" width="13" style="415" customWidth="1"/>
    <col min="28" max="28" width="6.5703125" style="415" customWidth="1"/>
    <col min="29" max="29" width="15.7109375" style="415" customWidth="1"/>
    <col min="30" max="30" width="6.28515625" style="415" customWidth="1"/>
    <col min="31" max="31" width="15" style="415" customWidth="1"/>
    <col min="32" max="41" width="12.5703125" style="415" customWidth="1"/>
    <col min="42" max="42" width="10.140625" style="415" customWidth="1"/>
    <col min="43" max="43" width="11.85546875" style="415" customWidth="1"/>
    <col min="44" max="44" width="9.140625" style="415" customWidth="1"/>
    <col min="45" max="47" width="10.7109375" style="415" customWidth="1"/>
    <col min="48" max="48" width="14.28515625" style="415" customWidth="1"/>
    <col min="49" max="49" width="14.5703125" style="415" customWidth="1"/>
    <col min="50" max="16384" width="9.140625" style="415"/>
  </cols>
  <sheetData>
    <row r="1" spans="1:49" ht="12.75" customHeight="1">
      <c r="A1" s="411"/>
      <c r="B1" s="412" t="s">
        <v>202</v>
      </c>
      <c r="C1" s="413"/>
      <c r="D1" s="413"/>
      <c r="E1" s="414"/>
      <c r="I1" s="413"/>
      <c r="M1" s="531" t="s">
        <v>617</v>
      </c>
      <c r="N1" s="531"/>
      <c r="O1" s="531"/>
      <c r="P1" s="414"/>
      <c r="V1" s="413"/>
      <c r="W1" s="413"/>
      <c r="X1" s="414"/>
      <c r="Y1" s="414"/>
      <c r="Z1" s="414"/>
      <c r="AA1" s="414"/>
      <c r="AB1" s="414"/>
      <c r="AC1" s="414"/>
      <c r="AD1" s="414"/>
      <c r="AE1" s="414"/>
      <c r="AF1" s="414"/>
      <c r="AG1" s="414"/>
      <c r="AH1" s="414"/>
      <c r="AI1" s="414"/>
      <c r="AJ1" s="414"/>
      <c r="AK1" s="414"/>
      <c r="AL1" s="414"/>
      <c r="AM1" s="414"/>
      <c r="AN1" s="414"/>
      <c r="AO1" s="414"/>
      <c r="AP1" s="413"/>
      <c r="AQ1" s="413"/>
      <c r="AR1" s="413"/>
      <c r="AS1" s="413"/>
      <c r="AT1" s="413"/>
      <c r="AU1" s="413"/>
      <c r="AV1" s="413"/>
      <c r="AW1" s="413"/>
    </row>
    <row r="2" spans="1:49" ht="12.75" customHeight="1">
      <c r="A2" s="411"/>
      <c r="B2" s="412" t="s">
        <v>595</v>
      </c>
      <c r="C2" s="413"/>
      <c r="D2" s="413"/>
      <c r="E2" s="413"/>
      <c r="I2" s="417"/>
      <c r="M2" s="532" t="s">
        <v>618</v>
      </c>
      <c r="N2" s="532"/>
      <c r="O2" s="532"/>
      <c r="P2" s="418"/>
      <c r="V2" s="417"/>
      <c r="W2" s="417"/>
      <c r="X2" s="418"/>
      <c r="Y2" s="418"/>
      <c r="Z2" s="418"/>
      <c r="AA2" s="418"/>
      <c r="AB2" s="418"/>
      <c r="AC2" s="418"/>
      <c r="AD2" s="418"/>
      <c r="AE2" s="418"/>
      <c r="AF2" s="418"/>
      <c r="AG2" s="418"/>
      <c r="AH2" s="418"/>
      <c r="AI2" s="418"/>
      <c r="AJ2" s="418"/>
      <c r="AK2" s="418"/>
      <c r="AL2" s="418"/>
      <c r="AM2" s="418"/>
      <c r="AN2" s="418"/>
      <c r="AO2" s="418"/>
      <c r="AP2" s="417"/>
      <c r="AQ2" s="417"/>
      <c r="AR2" s="417"/>
      <c r="AS2" s="417"/>
      <c r="AT2" s="417"/>
      <c r="AU2" s="417"/>
      <c r="AV2" s="417"/>
      <c r="AW2" s="417"/>
    </row>
    <row r="3" spans="1:49" ht="10.5" customHeight="1">
      <c r="A3" s="413"/>
      <c r="B3" s="413"/>
      <c r="C3" s="413"/>
      <c r="D3" s="413"/>
      <c r="E3" s="413"/>
      <c r="F3" s="417"/>
      <c r="G3" s="419"/>
      <c r="H3" s="419"/>
      <c r="I3" s="417"/>
      <c r="M3" s="532"/>
      <c r="N3" s="532"/>
      <c r="O3" s="532"/>
      <c r="P3" s="418"/>
      <c r="V3" s="417"/>
      <c r="W3" s="417"/>
      <c r="X3" s="418"/>
      <c r="Y3" s="418"/>
      <c r="Z3" s="418"/>
      <c r="AA3" s="418"/>
      <c r="AB3" s="418"/>
      <c r="AC3" s="418"/>
      <c r="AD3" s="418"/>
      <c r="AE3" s="418"/>
      <c r="AF3" s="418"/>
      <c r="AG3" s="418"/>
      <c r="AH3" s="418"/>
      <c r="AI3" s="418"/>
      <c r="AJ3" s="418"/>
      <c r="AK3" s="418"/>
      <c r="AL3" s="418"/>
      <c r="AM3" s="418"/>
      <c r="AN3" s="418"/>
      <c r="AO3" s="418"/>
      <c r="AP3" s="417"/>
      <c r="AQ3" s="417"/>
      <c r="AR3" s="417"/>
      <c r="AS3" s="417"/>
      <c r="AT3" s="417"/>
      <c r="AU3" s="417"/>
      <c r="AV3" s="417"/>
      <c r="AW3" s="417"/>
    </row>
    <row r="4" spans="1:49" ht="19.5" customHeight="1">
      <c r="B4" s="533" t="s">
        <v>192</v>
      </c>
      <c r="C4" s="533"/>
      <c r="D4" s="533"/>
      <c r="E4" s="533"/>
      <c r="F4" s="533"/>
      <c r="G4" s="533"/>
      <c r="H4" s="533"/>
      <c r="I4" s="533"/>
      <c r="J4" s="533"/>
      <c r="K4" s="533"/>
      <c r="L4" s="533"/>
      <c r="M4" s="533"/>
      <c r="N4" s="533"/>
      <c r="O4" s="533"/>
      <c r="P4" s="533"/>
      <c r="Q4" s="420"/>
      <c r="R4" s="420"/>
      <c r="S4" s="420"/>
      <c r="T4" s="420"/>
      <c r="U4" s="420"/>
      <c r="V4" s="421"/>
      <c r="W4" s="421"/>
      <c r="X4" s="420"/>
      <c r="Y4" s="420"/>
      <c r="Z4" s="420"/>
      <c r="AA4" s="420"/>
      <c r="AB4" s="420"/>
      <c r="AC4" s="420"/>
      <c r="AD4" s="420"/>
      <c r="AE4" s="420"/>
      <c r="AF4" s="420"/>
      <c r="AG4" s="420"/>
      <c r="AH4" s="420"/>
      <c r="AI4" s="420"/>
      <c r="AJ4" s="420"/>
      <c r="AK4" s="420"/>
      <c r="AL4" s="420"/>
      <c r="AM4" s="420"/>
      <c r="AN4" s="420"/>
      <c r="AO4" s="420"/>
      <c r="AP4" s="422"/>
      <c r="AQ4" s="422"/>
      <c r="AR4" s="422"/>
      <c r="AS4" s="422"/>
      <c r="AT4" s="422"/>
      <c r="AU4" s="422"/>
      <c r="AV4" s="422"/>
      <c r="AW4" s="422"/>
    </row>
    <row r="5" spans="1:49" ht="15">
      <c r="B5" s="534" t="s">
        <v>619</v>
      </c>
      <c r="C5" s="534"/>
      <c r="D5" s="534"/>
      <c r="E5" s="534"/>
      <c r="F5" s="534"/>
      <c r="G5" s="534"/>
      <c r="H5" s="534"/>
      <c r="I5" s="534"/>
      <c r="J5" s="534"/>
      <c r="K5" s="534"/>
      <c r="L5" s="534"/>
      <c r="M5" s="534"/>
      <c r="N5" s="534"/>
      <c r="O5" s="534"/>
      <c r="P5" s="534"/>
      <c r="Q5" s="423"/>
      <c r="R5" s="423"/>
      <c r="S5" s="423"/>
      <c r="T5" s="423"/>
      <c r="U5" s="423"/>
      <c r="V5" s="424"/>
      <c r="W5" s="424"/>
      <c r="X5" s="423"/>
      <c r="Y5" s="423"/>
      <c r="Z5" s="423"/>
      <c r="AA5" s="423"/>
      <c r="AB5" s="423"/>
      <c r="AC5" s="423"/>
      <c r="AD5" s="423"/>
      <c r="AE5" s="423"/>
      <c r="AF5" s="423"/>
      <c r="AG5" s="423"/>
      <c r="AH5" s="423"/>
      <c r="AI5" s="423"/>
      <c r="AJ5" s="423"/>
      <c r="AK5" s="423"/>
      <c r="AL5" s="423"/>
      <c r="AM5" s="423"/>
      <c r="AN5" s="423"/>
      <c r="AO5" s="423"/>
    </row>
    <row r="6" spans="1:49">
      <c r="N6" s="415" t="s">
        <v>545</v>
      </c>
    </row>
    <row r="7" spans="1:49" ht="13.5" customHeight="1">
      <c r="A7" s="535" t="s">
        <v>51</v>
      </c>
      <c r="B7" s="537" t="s">
        <v>31</v>
      </c>
      <c r="C7" s="538" t="s">
        <v>1</v>
      </c>
      <c r="D7" s="539"/>
      <c r="E7" s="537" t="s">
        <v>0</v>
      </c>
      <c r="F7" s="537" t="s">
        <v>193</v>
      </c>
      <c r="G7" s="540" t="s">
        <v>194</v>
      </c>
      <c r="H7" s="540"/>
      <c r="I7" s="541" t="s">
        <v>51</v>
      </c>
      <c r="J7" s="537" t="s">
        <v>620</v>
      </c>
      <c r="K7" s="537"/>
      <c r="L7" s="537" t="s">
        <v>621</v>
      </c>
      <c r="M7" s="537"/>
      <c r="N7" s="537" t="s">
        <v>622</v>
      </c>
      <c r="O7" s="537"/>
      <c r="P7" s="537" t="s">
        <v>623</v>
      </c>
      <c r="Q7" s="537"/>
      <c r="R7" s="537" t="s">
        <v>624</v>
      </c>
      <c r="S7" s="537"/>
      <c r="T7" s="537" t="s">
        <v>625</v>
      </c>
      <c r="U7" s="537"/>
      <c r="V7" s="537" t="s">
        <v>626</v>
      </c>
      <c r="W7" s="537"/>
      <c r="X7" s="537" t="s">
        <v>627</v>
      </c>
      <c r="Y7" s="537"/>
      <c r="Z7" s="537" t="s">
        <v>628</v>
      </c>
      <c r="AA7" s="537"/>
      <c r="AB7" s="537" t="s">
        <v>629</v>
      </c>
      <c r="AC7" s="537"/>
      <c r="AD7" s="537" t="s">
        <v>630</v>
      </c>
      <c r="AE7" s="537"/>
      <c r="AF7" s="537" t="s">
        <v>631</v>
      </c>
      <c r="AG7" s="537"/>
      <c r="AH7" s="537" t="s">
        <v>632</v>
      </c>
      <c r="AI7" s="537"/>
      <c r="AJ7" s="537" t="s">
        <v>633</v>
      </c>
      <c r="AK7" s="537"/>
      <c r="AL7" s="537" t="s">
        <v>634</v>
      </c>
      <c r="AM7" s="537"/>
      <c r="AN7" s="537" t="s">
        <v>635</v>
      </c>
      <c r="AO7" s="537"/>
      <c r="AP7" s="537" t="s">
        <v>636</v>
      </c>
      <c r="AQ7" s="537"/>
      <c r="AR7" s="537" t="s">
        <v>637</v>
      </c>
      <c r="AS7" s="537"/>
      <c r="AT7" s="537" t="s">
        <v>638</v>
      </c>
      <c r="AU7" s="537"/>
      <c r="AV7" s="537" t="s">
        <v>639</v>
      </c>
      <c r="AW7" s="537"/>
    </row>
    <row r="8" spans="1:49" ht="22.5" customHeight="1">
      <c r="A8" s="536"/>
      <c r="B8" s="537"/>
      <c r="C8" s="426" t="s">
        <v>20</v>
      </c>
      <c r="D8" s="425" t="s">
        <v>43</v>
      </c>
      <c r="E8" s="537"/>
      <c r="F8" s="537"/>
      <c r="G8" s="427" t="s">
        <v>33</v>
      </c>
      <c r="H8" s="427" t="s">
        <v>34</v>
      </c>
      <c r="I8" s="541"/>
      <c r="J8" s="425" t="s">
        <v>33</v>
      </c>
      <c r="K8" s="425" t="s">
        <v>34</v>
      </c>
      <c r="L8" s="425" t="s">
        <v>33</v>
      </c>
      <c r="M8" s="425" t="s">
        <v>34</v>
      </c>
      <c r="N8" s="425" t="s">
        <v>33</v>
      </c>
      <c r="O8" s="425" t="s">
        <v>34</v>
      </c>
      <c r="P8" s="425" t="s">
        <v>33</v>
      </c>
      <c r="Q8" s="425" t="s">
        <v>34</v>
      </c>
      <c r="R8" s="425" t="s">
        <v>33</v>
      </c>
      <c r="S8" s="425" t="s">
        <v>34</v>
      </c>
      <c r="T8" s="425" t="s">
        <v>33</v>
      </c>
      <c r="U8" s="425" t="s">
        <v>34</v>
      </c>
      <c r="V8" s="425" t="s">
        <v>33</v>
      </c>
      <c r="W8" s="425" t="s">
        <v>34</v>
      </c>
      <c r="X8" s="425" t="s">
        <v>33</v>
      </c>
      <c r="Y8" s="425" t="s">
        <v>34</v>
      </c>
      <c r="Z8" s="425" t="s">
        <v>33</v>
      </c>
      <c r="AA8" s="425" t="s">
        <v>34</v>
      </c>
      <c r="AB8" s="425" t="s">
        <v>33</v>
      </c>
      <c r="AC8" s="425" t="s">
        <v>34</v>
      </c>
      <c r="AD8" s="425" t="s">
        <v>33</v>
      </c>
      <c r="AE8" s="425" t="s">
        <v>34</v>
      </c>
      <c r="AF8" s="425" t="s">
        <v>33</v>
      </c>
      <c r="AG8" s="425" t="s">
        <v>34</v>
      </c>
      <c r="AH8" s="425" t="s">
        <v>33</v>
      </c>
      <c r="AI8" s="425" t="s">
        <v>34</v>
      </c>
      <c r="AJ8" s="425" t="s">
        <v>33</v>
      </c>
      <c r="AK8" s="425" t="s">
        <v>34</v>
      </c>
      <c r="AL8" s="425" t="s">
        <v>33</v>
      </c>
      <c r="AM8" s="425" t="s">
        <v>34</v>
      </c>
      <c r="AN8" s="425" t="s">
        <v>33</v>
      </c>
      <c r="AO8" s="425" t="s">
        <v>34</v>
      </c>
      <c r="AP8" s="425" t="s">
        <v>33</v>
      </c>
      <c r="AQ8" s="425" t="s">
        <v>34</v>
      </c>
      <c r="AR8" s="425" t="s">
        <v>33</v>
      </c>
      <c r="AS8" s="425" t="s">
        <v>34</v>
      </c>
      <c r="AT8" s="425" t="s">
        <v>33</v>
      </c>
      <c r="AU8" s="425" t="s">
        <v>34</v>
      </c>
      <c r="AV8" s="425" t="s">
        <v>33</v>
      </c>
      <c r="AW8" s="425" t="s">
        <v>34</v>
      </c>
    </row>
    <row r="9" spans="1:49" s="429" customFormat="1" ht="8.25" customHeight="1">
      <c r="A9" s="428">
        <v>1</v>
      </c>
      <c r="B9" s="428">
        <v>2</v>
      </c>
      <c r="C9" s="428">
        <v>3</v>
      </c>
      <c r="D9" s="428">
        <v>4</v>
      </c>
      <c r="E9" s="428">
        <v>5</v>
      </c>
      <c r="F9" s="428">
        <v>6</v>
      </c>
      <c r="G9" s="428">
        <v>7</v>
      </c>
      <c r="H9" s="428">
        <v>8</v>
      </c>
      <c r="I9" s="428">
        <v>9</v>
      </c>
      <c r="J9" s="428">
        <v>10</v>
      </c>
      <c r="K9" s="428">
        <v>11</v>
      </c>
      <c r="L9" s="428">
        <v>12</v>
      </c>
      <c r="M9" s="428">
        <v>13</v>
      </c>
      <c r="N9" s="428">
        <v>14</v>
      </c>
      <c r="O9" s="428">
        <v>15</v>
      </c>
      <c r="P9" s="428">
        <v>16</v>
      </c>
      <c r="Q9" s="428">
        <v>17</v>
      </c>
      <c r="R9" s="428">
        <v>18</v>
      </c>
      <c r="S9" s="428">
        <v>19</v>
      </c>
      <c r="T9" s="428">
        <v>20</v>
      </c>
      <c r="U9" s="428">
        <v>21</v>
      </c>
      <c r="V9" s="428">
        <v>22</v>
      </c>
      <c r="W9" s="428">
        <v>23</v>
      </c>
      <c r="X9" s="428">
        <v>24</v>
      </c>
      <c r="Y9" s="428">
        <v>25</v>
      </c>
      <c r="Z9" s="428">
        <v>26</v>
      </c>
      <c r="AA9" s="428">
        <v>27</v>
      </c>
      <c r="AB9" s="428">
        <v>28</v>
      </c>
      <c r="AC9" s="428">
        <v>29</v>
      </c>
      <c r="AD9" s="428">
        <v>30</v>
      </c>
      <c r="AE9" s="428">
        <v>31</v>
      </c>
      <c r="AF9" s="428">
        <v>32</v>
      </c>
      <c r="AG9" s="428">
        <v>33</v>
      </c>
      <c r="AH9" s="428">
        <v>34</v>
      </c>
      <c r="AI9" s="428">
        <v>35</v>
      </c>
      <c r="AJ9" s="428">
        <v>36</v>
      </c>
      <c r="AK9" s="428">
        <v>37</v>
      </c>
      <c r="AL9" s="428">
        <v>38</v>
      </c>
      <c r="AM9" s="428">
        <v>39</v>
      </c>
      <c r="AN9" s="428">
        <v>40</v>
      </c>
      <c r="AO9" s="428">
        <v>41</v>
      </c>
      <c r="AP9" s="428">
        <v>42</v>
      </c>
      <c r="AQ9" s="428">
        <v>43</v>
      </c>
      <c r="AR9" s="428">
        <v>44</v>
      </c>
      <c r="AS9" s="428">
        <v>45</v>
      </c>
      <c r="AT9" s="428">
        <v>46</v>
      </c>
      <c r="AU9" s="428">
        <v>47</v>
      </c>
      <c r="AV9" s="428">
        <v>48</v>
      </c>
      <c r="AW9" s="428">
        <v>49</v>
      </c>
    </row>
    <row r="10" spans="1:49" s="437" customFormat="1" ht="12.75" customHeight="1">
      <c r="A10" s="72" t="str">
        <f t="array" ref="A10">IF(C10&lt;&gt;0,SUM(($C10:C$16&lt;&gt;0)*1),"")</f>
        <v/>
      </c>
      <c r="B10" s="430"/>
      <c r="C10" s="431"/>
      <c r="D10" s="430"/>
      <c r="E10" s="432" t="s">
        <v>640</v>
      </c>
      <c r="F10" s="433"/>
      <c r="G10" s="434"/>
      <c r="H10" s="434"/>
      <c r="I10" s="435"/>
      <c r="J10" s="436">
        <f>CDPS!C10</f>
        <v>1681067500</v>
      </c>
      <c r="K10" s="436">
        <f>CDPS!D10</f>
        <v>0</v>
      </c>
      <c r="L10" s="436">
        <f>CDPS!C12</f>
        <v>500905227</v>
      </c>
      <c r="M10" s="436">
        <f>CDPS!D12</f>
        <v>0</v>
      </c>
      <c r="N10" s="436">
        <f>CDPS!C14</f>
        <v>197394018</v>
      </c>
      <c r="O10" s="436">
        <f>CDPS!D14</f>
        <v>0</v>
      </c>
      <c r="P10" s="436">
        <f>CDPS!C16</f>
        <v>0</v>
      </c>
      <c r="Q10" s="436">
        <f>CDPS!D16</f>
        <v>0</v>
      </c>
      <c r="R10" s="436">
        <f>CDPS!C18</f>
        <v>1984383750</v>
      </c>
      <c r="S10" s="436">
        <f>CDPS!D18</f>
        <v>0</v>
      </c>
      <c r="T10" s="436">
        <f>CDPS!C20</f>
        <v>6512610000</v>
      </c>
      <c r="U10" s="436">
        <f>CDPS!D20</f>
        <v>0</v>
      </c>
      <c r="V10" s="436">
        <f>CDPS!C21</f>
        <v>0</v>
      </c>
      <c r="W10" s="436">
        <f>CDPS!D21</f>
        <v>0</v>
      </c>
      <c r="X10" s="436">
        <f>CDPS!C22</f>
        <v>0</v>
      </c>
      <c r="Y10" s="436">
        <f>CDPS!D22</f>
        <v>0</v>
      </c>
      <c r="Z10" s="436">
        <f>CDPS!C25</f>
        <v>0</v>
      </c>
      <c r="AA10" s="436">
        <f>CDPS!D25</f>
        <v>0</v>
      </c>
      <c r="AB10" s="436">
        <f>CDPS!C27</f>
        <v>0</v>
      </c>
      <c r="AC10" s="436">
        <f>CDPS!D27</f>
        <v>7100000000</v>
      </c>
      <c r="AD10" s="436">
        <f>CDPS!C29</f>
        <v>0</v>
      </c>
      <c r="AE10" s="436">
        <f>CDPS!D29</f>
        <v>4000000000</v>
      </c>
      <c r="AF10" s="436">
        <f>CDPS!C31</f>
        <v>124728000</v>
      </c>
      <c r="AG10" s="436">
        <f>CDPS!D31</f>
        <v>0</v>
      </c>
      <c r="AH10" s="436">
        <f>CDPS!C32</f>
        <v>98911505</v>
      </c>
      <c r="AI10" s="436">
        <f>CDPS!D32</f>
        <v>0</v>
      </c>
      <c r="AJ10" s="436">
        <f>CDPS!C34</f>
        <v>0</v>
      </c>
      <c r="AK10" s="436">
        <f>CDPS!D34</f>
        <v>0</v>
      </c>
      <c r="AL10" s="436">
        <v>0</v>
      </c>
      <c r="AM10" s="436">
        <v>0</v>
      </c>
      <c r="AN10" s="436">
        <v>0</v>
      </c>
      <c r="AO10" s="436">
        <v>0</v>
      </c>
      <c r="AP10" s="436">
        <v>0</v>
      </c>
      <c r="AQ10" s="436">
        <v>0</v>
      </c>
      <c r="AR10" s="436">
        <v>0</v>
      </c>
      <c r="AS10" s="436">
        <v>0</v>
      </c>
      <c r="AT10" s="436">
        <v>0</v>
      </c>
      <c r="AU10" s="436">
        <v>0</v>
      </c>
      <c r="AV10" s="436">
        <v>0</v>
      </c>
      <c r="AW10" s="436">
        <v>0</v>
      </c>
    </row>
    <row r="11" spans="1:49" s="437" customFormat="1" ht="12.75" customHeight="1">
      <c r="A11" s="72">
        <f t="array" aca="1" ref="A11" ca="1">IF(C11&lt;&gt;0,SUM(($C$11:C11&lt;&gt;0)*1),"")</f>
        <v>1</v>
      </c>
      <c r="B11" s="438">
        <f ca="1">IF(ROWS($1:1)&gt;COUNT(Dong6),"",OFFSET(TH!C$1,SMALL(Dong6,ROWS($1:1)),))</f>
        <v>42012</v>
      </c>
      <c r="C11" s="438" t="str">
        <f ca="1">IF(ROWS($1:1)&gt;COUNT(Dong6),"",OFFSET(TH!D$1,SMALL(Dong6,ROWS($1:1)),))</f>
        <v>GBN</v>
      </c>
      <c r="D11" s="438">
        <f ca="1">IF(ROWS($1:1)&gt;COUNT(Dong6),"",OFFSET(TH!E$1,SMALL(Dong6,ROWS($1:1)),))</f>
        <v>42012</v>
      </c>
      <c r="E11" s="504" t="str">
        <f ca="1">IF(ROWS($1:1)&gt;COUNT(Dong6),"",OFFSET(TH!F$1,SMALL(Dong6,ROWS($1:1)),))</f>
        <v xml:space="preserve">Thanh toán tiền công trình </v>
      </c>
      <c r="F11" s="505">
        <f ca="1">IF(ROWS($1:1)&gt;COUNT(Dong6),"",OFFSET(TH!I$1,SMALL(Dong6,ROWS($1:1)),))</f>
        <v>500000000</v>
      </c>
      <c r="G11" s="506" t="str">
        <f ca="1">IF(ROWS($1:1)&gt;COUNT(Dong6),"",OFFSET(TH!J$1,SMALL(Dong6,ROWS($1:1)),))</f>
        <v>331</v>
      </c>
      <c r="H11" s="506" t="str">
        <f ca="1">IF(ROWS($1:1)&gt;COUNT(Dong6),"",OFFSET(TH!K$1,SMALL(Dong6,ROWS($1:1)),))</f>
        <v>1121</v>
      </c>
      <c r="I11" s="72">
        <f t="shared" ref="I11:I34" ca="1" si="0">A11</f>
        <v>1</v>
      </c>
      <c r="J11" s="440">
        <f t="shared" ref="J11:J73" ca="1" si="1">IF($G11="1111",$F11,0)</f>
        <v>0</v>
      </c>
      <c r="K11" s="440">
        <f t="shared" ref="K11:K73" ca="1" si="2">IF($H11="1111",$F11,0)</f>
        <v>0</v>
      </c>
      <c r="L11" s="440">
        <f t="shared" ref="L11:L73" ca="1" si="3">IF($G11="1121",$F11,0)</f>
        <v>0</v>
      </c>
      <c r="M11" s="440">
        <f t="shared" ref="M11:M73" ca="1" si="4">IF($H11="1121",$F11,0)</f>
        <v>500000000</v>
      </c>
      <c r="N11" s="440">
        <f t="shared" ref="N11:N73" ca="1" si="5">IF($G11="1331",$F11,0)</f>
        <v>0</v>
      </c>
      <c r="O11" s="440">
        <f t="shared" ref="O11:O73" ca="1" si="6">IF($H11="1331",$F11,0)</f>
        <v>0</v>
      </c>
      <c r="P11" s="440">
        <f t="shared" ref="P11:P73" ca="1" si="7">IF($G11="1388",$F11,0)</f>
        <v>0</v>
      </c>
      <c r="Q11" s="440">
        <f t="shared" ref="Q11:Q73" ca="1" si="8">IF($H11="1388",$F11,0)</f>
        <v>0</v>
      </c>
      <c r="R11" s="440">
        <f ca="1">IF($G11="2412",$F11,0)</f>
        <v>0</v>
      </c>
      <c r="S11" s="440">
        <f ca="1">IF($H11="2412",$F11,0)</f>
        <v>0</v>
      </c>
      <c r="T11" s="440">
        <f t="shared" ref="T11:T73" ca="1" si="9">IF($G11="331",$F11,0)</f>
        <v>500000000</v>
      </c>
      <c r="U11" s="440">
        <f t="shared" ref="U11:U73" ca="1" si="10">IF($H11="331",$F11,0)</f>
        <v>0</v>
      </c>
      <c r="V11" s="440">
        <f t="shared" ref="V11:V73" ca="1" si="11">IF($G11="3334",$F11,0)</f>
        <v>0</v>
      </c>
      <c r="W11" s="440">
        <f t="shared" ref="W11:W73" ca="1" si="12">IF($H11="3334",$F11,0)</f>
        <v>0</v>
      </c>
      <c r="X11" s="440">
        <f t="shared" ref="X11:X73" ca="1" si="13">IF($G11="33382",$F11,0)</f>
        <v>0</v>
      </c>
      <c r="Y11" s="440">
        <f t="shared" ref="Y11:Y73" ca="1" si="14">IF($H11="33382",$F11,0)</f>
        <v>0</v>
      </c>
      <c r="Z11" s="440">
        <f t="shared" ref="Z11:Z73" ca="1" si="15">IF($G11="3388",$F11,0)</f>
        <v>0</v>
      </c>
      <c r="AA11" s="440">
        <f t="shared" ref="AA11:AA73" ca="1" si="16">IF($H11="3388",$F11,0)</f>
        <v>0</v>
      </c>
      <c r="AB11" s="440">
        <f t="shared" ref="AB11:AB73" ca="1" si="17">IF($G11="3411",$F11,0)</f>
        <v>0</v>
      </c>
      <c r="AC11" s="440">
        <f t="shared" ref="AC11:AC73" ca="1" si="18">IF($H11="3411",$F11,0)</f>
        <v>0</v>
      </c>
      <c r="AD11" s="440">
        <f t="shared" ref="AD11:AD73" ca="1" si="19">IF($G11="4111",$F11,0)</f>
        <v>0</v>
      </c>
      <c r="AE11" s="440">
        <f t="shared" ref="AE11:AE73" ca="1" si="20">IF($H11="4111",$F11,0)</f>
        <v>0</v>
      </c>
      <c r="AF11" s="440">
        <f t="shared" ref="AF11:AF73" ca="1" si="21">IF($G11="4211",$F11,0)</f>
        <v>0</v>
      </c>
      <c r="AG11" s="440">
        <f t="shared" ref="AG11:AG73" ca="1" si="22">IF($H11="4211",$F11,0)</f>
        <v>0</v>
      </c>
      <c r="AH11" s="440">
        <f t="shared" ref="AH11:AH73" ca="1" si="23">IF($G11="4212",$F11,0)</f>
        <v>0</v>
      </c>
      <c r="AI11" s="440">
        <f t="shared" ref="AI11:AI73" ca="1" si="24">IF($H11="4212",$F11,0)</f>
        <v>0</v>
      </c>
      <c r="AJ11" s="440">
        <f t="shared" ref="AJ11:AJ73" ca="1" si="25">IF($G11="515",$F11,0)</f>
        <v>0</v>
      </c>
      <c r="AK11" s="440">
        <f t="shared" ref="AK11:AK73" ca="1" si="26">IF($H11="515",$F11,0)</f>
        <v>0</v>
      </c>
      <c r="AL11" s="440">
        <f t="shared" ref="AL11:AL73" ca="1" si="27">IF($G11="635",$F11,0)</f>
        <v>0</v>
      </c>
      <c r="AM11" s="440">
        <f t="shared" ref="AM11:AM73" ca="1" si="28">IF($H11="635",$F11,0)</f>
        <v>0</v>
      </c>
      <c r="AN11" s="440">
        <f t="shared" ref="AN11:AN73" ca="1" si="29">IF($G11="642",$F11,0)</f>
        <v>0</v>
      </c>
      <c r="AO11" s="440">
        <f t="shared" ref="AO11:AO73" ca="1" si="30">IF($H11="642",$F11,0)</f>
        <v>0</v>
      </c>
      <c r="AP11" s="440">
        <f t="shared" ref="AP11:AP73" ca="1" si="31">IF($G11="711",$F11,0)</f>
        <v>0</v>
      </c>
      <c r="AQ11" s="440">
        <f t="shared" ref="AQ11:AQ73" ca="1" si="32">IF($H11="711",$F11,0)</f>
        <v>0</v>
      </c>
      <c r="AR11" s="440">
        <f t="shared" ref="AR11:AR73" ca="1" si="33">IF($G11="811",$F11,0)</f>
        <v>0</v>
      </c>
      <c r="AS11" s="440">
        <f t="shared" ref="AS11:AS73" ca="1" si="34">IF($H11="811",$F11,0)</f>
        <v>0</v>
      </c>
      <c r="AT11" s="440">
        <f t="shared" ref="AT11:AT73" ca="1" si="35">IF($G11="821",$F11,0)</f>
        <v>0</v>
      </c>
      <c r="AU11" s="440">
        <f t="shared" ref="AU11:AU73" ca="1" si="36">IF($H11="821",$F11,0)</f>
        <v>0</v>
      </c>
      <c r="AV11" s="440">
        <f t="shared" ref="AV11:AV73" ca="1" si="37">IF($G11="911",$F11,0)</f>
        <v>0</v>
      </c>
      <c r="AW11" s="440">
        <f t="shared" ref="AW11:AW73" ca="1" si="38">IF($H11="911",$F11,0)</f>
        <v>0</v>
      </c>
    </row>
    <row r="12" spans="1:49" s="437" customFormat="1" ht="12.75" customHeight="1">
      <c r="A12" s="72" t="str">
        <f t="array" ref="A12">IF(C12&lt;&gt;0,SUM(($C$11:C12&lt;&gt;0)*1),"")</f>
        <v/>
      </c>
      <c r="B12" s="438"/>
      <c r="C12" s="438"/>
      <c r="D12" s="438"/>
      <c r="E12" s="504"/>
      <c r="F12" s="505"/>
      <c r="G12" s="506"/>
      <c r="H12" s="506"/>
      <c r="I12" s="72" t="str">
        <f t="shared" si="0"/>
        <v/>
      </c>
      <c r="J12" s="440">
        <f t="shared" si="1"/>
        <v>0</v>
      </c>
      <c r="K12" s="440">
        <f t="shared" si="2"/>
        <v>0</v>
      </c>
      <c r="L12" s="440">
        <f t="shared" si="3"/>
        <v>0</v>
      </c>
      <c r="M12" s="440">
        <f t="shared" si="4"/>
        <v>0</v>
      </c>
      <c r="N12" s="440">
        <f t="shared" si="5"/>
        <v>0</v>
      </c>
      <c r="O12" s="440">
        <f t="shared" si="6"/>
        <v>0</v>
      </c>
      <c r="P12" s="440">
        <f t="shared" si="7"/>
        <v>0</v>
      </c>
      <c r="Q12" s="440">
        <f t="shared" si="8"/>
        <v>0</v>
      </c>
      <c r="R12" s="440">
        <f t="shared" ref="R12:R73" si="39">IF($G12="2412",$F12,0)</f>
        <v>0</v>
      </c>
      <c r="S12" s="440">
        <f t="shared" ref="S12:S73" si="40">IF($H12="2412",$F12,0)</f>
        <v>0</v>
      </c>
      <c r="T12" s="440">
        <f t="shared" si="9"/>
        <v>0</v>
      </c>
      <c r="U12" s="440">
        <f t="shared" si="10"/>
        <v>0</v>
      </c>
      <c r="V12" s="440">
        <f t="shared" si="11"/>
        <v>0</v>
      </c>
      <c r="W12" s="440">
        <f t="shared" si="12"/>
        <v>0</v>
      </c>
      <c r="X12" s="440">
        <f t="shared" si="13"/>
        <v>0</v>
      </c>
      <c r="Y12" s="440">
        <f t="shared" si="14"/>
        <v>0</v>
      </c>
      <c r="Z12" s="440">
        <f t="shared" si="15"/>
        <v>0</v>
      </c>
      <c r="AA12" s="440">
        <f t="shared" si="16"/>
        <v>0</v>
      </c>
      <c r="AB12" s="440">
        <f t="shared" si="17"/>
        <v>0</v>
      </c>
      <c r="AC12" s="440">
        <f t="shared" si="18"/>
        <v>0</v>
      </c>
      <c r="AD12" s="440">
        <f t="shared" si="19"/>
        <v>0</v>
      </c>
      <c r="AE12" s="440">
        <f t="shared" si="20"/>
        <v>0</v>
      </c>
      <c r="AF12" s="440">
        <f t="shared" si="21"/>
        <v>0</v>
      </c>
      <c r="AG12" s="440">
        <f t="shared" si="22"/>
        <v>0</v>
      </c>
      <c r="AH12" s="440">
        <f t="shared" si="23"/>
        <v>0</v>
      </c>
      <c r="AI12" s="440">
        <f t="shared" si="24"/>
        <v>0</v>
      </c>
      <c r="AJ12" s="440">
        <f t="shared" si="25"/>
        <v>0</v>
      </c>
      <c r="AK12" s="440">
        <f t="shared" si="26"/>
        <v>0</v>
      </c>
      <c r="AL12" s="440">
        <f t="shared" si="27"/>
        <v>0</v>
      </c>
      <c r="AM12" s="440">
        <f t="shared" si="28"/>
        <v>0</v>
      </c>
      <c r="AN12" s="440">
        <f t="shared" si="29"/>
        <v>0</v>
      </c>
      <c r="AO12" s="440">
        <f t="shared" si="30"/>
        <v>0</v>
      </c>
      <c r="AP12" s="440">
        <f t="shared" si="31"/>
        <v>0</v>
      </c>
      <c r="AQ12" s="440">
        <f t="shared" si="32"/>
        <v>0</v>
      </c>
      <c r="AR12" s="440">
        <f t="shared" si="33"/>
        <v>0</v>
      </c>
      <c r="AS12" s="440">
        <f t="shared" si="34"/>
        <v>0</v>
      </c>
      <c r="AT12" s="440">
        <f t="shared" si="35"/>
        <v>0</v>
      </c>
      <c r="AU12" s="440">
        <f t="shared" si="36"/>
        <v>0</v>
      </c>
      <c r="AV12" s="440">
        <f t="shared" si="37"/>
        <v>0</v>
      </c>
      <c r="AW12" s="440">
        <f t="shared" si="38"/>
        <v>0</v>
      </c>
    </row>
    <row r="13" spans="1:49" s="437" customFormat="1" ht="12.75" customHeight="1">
      <c r="A13" s="72" t="str">
        <f t="array" ref="A13">IF(C13&lt;&gt;0,SUM(($C$11:C13&lt;&gt;0)*1),"")</f>
        <v/>
      </c>
      <c r="B13" s="438"/>
      <c r="C13" s="438"/>
      <c r="D13" s="438"/>
      <c r="E13" s="504"/>
      <c r="F13" s="505"/>
      <c r="G13" s="506"/>
      <c r="H13" s="506"/>
      <c r="I13" s="72" t="str">
        <f t="shared" si="0"/>
        <v/>
      </c>
      <c r="J13" s="440">
        <f t="shared" si="1"/>
        <v>0</v>
      </c>
      <c r="K13" s="440">
        <f t="shared" si="2"/>
        <v>0</v>
      </c>
      <c r="L13" s="440">
        <f t="shared" si="3"/>
        <v>0</v>
      </c>
      <c r="M13" s="440">
        <f t="shared" si="4"/>
        <v>0</v>
      </c>
      <c r="N13" s="440">
        <f t="shared" si="5"/>
        <v>0</v>
      </c>
      <c r="O13" s="440">
        <f t="shared" si="6"/>
        <v>0</v>
      </c>
      <c r="P13" s="440">
        <f t="shared" si="7"/>
        <v>0</v>
      </c>
      <c r="Q13" s="440">
        <f t="shared" si="8"/>
        <v>0</v>
      </c>
      <c r="R13" s="440">
        <f t="shared" si="39"/>
        <v>0</v>
      </c>
      <c r="S13" s="440">
        <f t="shared" si="40"/>
        <v>0</v>
      </c>
      <c r="T13" s="440">
        <f t="shared" si="9"/>
        <v>0</v>
      </c>
      <c r="U13" s="440">
        <f t="shared" si="10"/>
        <v>0</v>
      </c>
      <c r="V13" s="440">
        <f t="shared" si="11"/>
        <v>0</v>
      </c>
      <c r="W13" s="440">
        <f t="shared" si="12"/>
        <v>0</v>
      </c>
      <c r="X13" s="440">
        <f t="shared" si="13"/>
        <v>0</v>
      </c>
      <c r="Y13" s="440">
        <f t="shared" si="14"/>
        <v>0</v>
      </c>
      <c r="Z13" s="440">
        <f t="shared" si="15"/>
        <v>0</v>
      </c>
      <c r="AA13" s="440">
        <f t="shared" si="16"/>
        <v>0</v>
      </c>
      <c r="AB13" s="440">
        <f t="shared" si="17"/>
        <v>0</v>
      </c>
      <c r="AC13" s="440">
        <f t="shared" si="18"/>
        <v>0</v>
      </c>
      <c r="AD13" s="440">
        <f t="shared" si="19"/>
        <v>0</v>
      </c>
      <c r="AE13" s="440">
        <f t="shared" si="20"/>
        <v>0</v>
      </c>
      <c r="AF13" s="440">
        <f t="shared" si="21"/>
        <v>0</v>
      </c>
      <c r="AG13" s="440">
        <f t="shared" si="22"/>
        <v>0</v>
      </c>
      <c r="AH13" s="440">
        <f t="shared" si="23"/>
        <v>0</v>
      </c>
      <c r="AI13" s="440">
        <f t="shared" si="24"/>
        <v>0</v>
      </c>
      <c r="AJ13" s="440">
        <f t="shared" si="25"/>
        <v>0</v>
      </c>
      <c r="AK13" s="440">
        <f t="shared" si="26"/>
        <v>0</v>
      </c>
      <c r="AL13" s="440">
        <f t="shared" si="27"/>
        <v>0</v>
      </c>
      <c r="AM13" s="440">
        <f t="shared" si="28"/>
        <v>0</v>
      </c>
      <c r="AN13" s="440">
        <f t="shared" si="29"/>
        <v>0</v>
      </c>
      <c r="AO13" s="440">
        <f t="shared" si="30"/>
        <v>0</v>
      </c>
      <c r="AP13" s="440">
        <f t="shared" si="31"/>
        <v>0</v>
      </c>
      <c r="AQ13" s="440">
        <f t="shared" si="32"/>
        <v>0</v>
      </c>
      <c r="AR13" s="440">
        <f t="shared" si="33"/>
        <v>0</v>
      </c>
      <c r="AS13" s="440">
        <f t="shared" si="34"/>
        <v>0</v>
      </c>
      <c r="AT13" s="440">
        <f t="shared" si="35"/>
        <v>0</v>
      </c>
      <c r="AU13" s="440">
        <f t="shared" si="36"/>
        <v>0</v>
      </c>
      <c r="AV13" s="440">
        <f t="shared" si="37"/>
        <v>0</v>
      </c>
      <c r="AW13" s="440">
        <f t="shared" si="38"/>
        <v>0</v>
      </c>
    </row>
    <row r="14" spans="1:49" s="437" customFormat="1" ht="12.75" customHeight="1">
      <c r="A14" s="72" t="str">
        <f t="array" ref="A14">IF(C14&lt;&gt;0,SUM(($C$11:C14&lt;&gt;0)*1),"")</f>
        <v/>
      </c>
      <c r="B14" s="438"/>
      <c r="C14" s="438"/>
      <c r="D14" s="438"/>
      <c r="E14" s="504"/>
      <c r="F14" s="505"/>
      <c r="G14" s="506"/>
      <c r="H14" s="506"/>
      <c r="I14" s="72" t="str">
        <f t="shared" si="0"/>
        <v/>
      </c>
      <c r="J14" s="440">
        <f t="shared" si="1"/>
        <v>0</v>
      </c>
      <c r="K14" s="440">
        <f t="shared" si="2"/>
        <v>0</v>
      </c>
      <c r="L14" s="440">
        <f t="shared" si="3"/>
        <v>0</v>
      </c>
      <c r="M14" s="440">
        <f t="shared" si="4"/>
        <v>0</v>
      </c>
      <c r="N14" s="440">
        <f t="shared" si="5"/>
        <v>0</v>
      </c>
      <c r="O14" s="440">
        <f t="shared" si="6"/>
        <v>0</v>
      </c>
      <c r="P14" s="440">
        <f t="shared" si="7"/>
        <v>0</v>
      </c>
      <c r="Q14" s="440">
        <f t="shared" si="8"/>
        <v>0</v>
      </c>
      <c r="R14" s="440">
        <f t="shared" si="39"/>
        <v>0</v>
      </c>
      <c r="S14" s="440">
        <f t="shared" si="40"/>
        <v>0</v>
      </c>
      <c r="T14" s="440">
        <f t="shared" si="9"/>
        <v>0</v>
      </c>
      <c r="U14" s="440">
        <f t="shared" si="10"/>
        <v>0</v>
      </c>
      <c r="V14" s="440">
        <f t="shared" si="11"/>
        <v>0</v>
      </c>
      <c r="W14" s="440">
        <f t="shared" si="12"/>
        <v>0</v>
      </c>
      <c r="X14" s="440">
        <f t="shared" si="13"/>
        <v>0</v>
      </c>
      <c r="Y14" s="440">
        <f t="shared" si="14"/>
        <v>0</v>
      </c>
      <c r="Z14" s="440">
        <f t="shared" si="15"/>
        <v>0</v>
      </c>
      <c r="AA14" s="440">
        <f t="shared" si="16"/>
        <v>0</v>
      </c>
      <c r="AB14" s="440">
        <f t="shared" si="17"/>
        <v>0</v>
      </c>
      <c r="AC14" s="440">
        <f t="shared" si="18"/>
        <v>0</v>
      </c>
      <c r="AD14" s="440">
        <f t="shared" si="19"/>
        <v>0</v>
      </c>
      <c r="AE14" s="440">
        <f t="shared" si="20"/>
        <v>0</v>
      </c>
      <c r="AF14" s="440">
        <f t="shared" si="21"/>
        <v>0</v>
      </c>
      <c r="AG14" s="440">
        <f t="shared" si="22"/>
        <v>0</v>
      </c>
      <c r="AH14" s="440">
        <f t="shared" si="23"/>
        <v>0</v>
      </c>
      <c r="AI14" s="440">
        <f t="shared" si="24"/>
        <v>0</v>
      </c>
      <c r="AJ14" s="440">
        <f t="shared" si="25"/>
        <v>0</v>
      </c>
      <c r="AK14" s="440">
        <f t="shared" si="26"/>
        <v>0</v>
      </c>
      <c r="AL14" s="440">
        <f t="shared" si="27"/>
        <v>0</v>
      </c>
      <c r="AM14" s="440">
        <f t="shared" si="28"/>
        <v>0</v>
      </c>
      <c r="AN14" s="440">
        <f t="shared" si="29"/>
        <v>0</v>
      </c>
      <c r="AO14" s="440">
        <f t="shared" si="30"/>
        <v>0</v>
      </c>
      <c r="AP14" s="440">
        <f t="shared" si="31"/>
        <v>0</v>
      </c>
      <c r="AQ14" s="440">
        <f t="shared" si="32"/>
        <v>0</v>
      </c>
      <c r="AR14" s="440">
        <f t="shared" si="33"/>
        <v>0</v>
      </c>
      <c r="AS14" s="440">
        <f t="shared" si="34"/>
        <v>0</v>
      </c>
      <c r="AT14" s="440">
        <f t="shared" si="35"/>
        <v>0</v>
      </c>
      <c r="AU14" s="440">
        <f t="shared" si="36"/>
        <v>0</v>
      </c>
      <c r="AV14" s="440">
        <f t="shared" si="37"/>
        <v>0</v>
      </c>
      <c r="AW14" s="440">
        <f t="shared" si="38"/>
        <v>0</v>
      </c>
    </row>
    <row r="15" spans="1:49" s="437" customFormat="1" ht="12.75" customHeight="1">
      <c r="A15" s="72" t="str">
        <f t="array" ref="A15">IF(C15&lt;&gt;0,SUM(($C$11:C15&lt;&gt;0)*1),"")</f>
        <v/>
      </c>
      <c r="B15" s="438"/>
      <c r="C15" s="438"/>
      <c r="D15" s="438"/>
      <c r="E15" s="504"/>
      <c r="F15" s="505"/>
      <c r="G15" s="506"/>
      <c r="H15" s="506"/>
      <c r="I15" s="72" t="str">
        <f t="shared" si="0"/>
        <v/>
      </c>
      <c r="J15" s="440">
        <f t="shared" si="1"/>
        <v>0</v>
      </c>
      <c r="K15" s="440">
        <f t="shared" si="2"/>
        <v>0</v>
      </c>
      <c r="L15" s="440">
        <f t="shared" si="3"/>
        <v>0</v>
      </c>
      <c r="M15" s="440">
        <f t="shared" si="4"/>
        <v>0</v>
      </c>
      <c r="N15" s="440">
        <f t="shared" si="5"/>
        <v>0</v>
      </c>
      <c r="O15" s="440">
        <f t="shared" si="6"/>
        <v>0</v>
      </c>
      <c r="P15" s="440">
        <f t="shared" si="7"/>
        <v>0</v>
      </c>
      <c r="Q15" s="440">
        <f t="shared" si="8"/>
        <v>0</v>
      </c>
      <c r="R15" s="440">
        <f t="shared" si="39"/>
        <v>0</v>
      </c>
      <c r="S15" s="440">
        <f t="shared" si="40"/>
        <v>0</v>
      </c>
      <c r="T15" s="440">
        <f t="shared" si="9"/>
        <v>0</v>
      </c>
      <c r="U15" s="440">
        <f t="shared" si="10"/>
        <v>0</v>
      </c>
      <c r="V15" s="440">
        <f t="shared" si="11"/>
        <v>0</v>
      </c>
      <c r="W15" s="440">
        <f t="shared" si="12"/>
        <v>0</v>
      </c>
      <c r="X15" s="440">
        <f t="shared" si="13"/>
        <v>0</v>
      </c>
      <c r="Y15" s="440">
        <f t="shared" si="14"/>
        <v>0</v>
      </c>
      <c r="Z15" s="440">
        <f t="shared" si="15"/>
        <v>0</v>
      </c>
      <c r="AA15" s="440">
        <f t="shared" si="16"/>
        <v>0</v>
      </c>
      <c r="AB15" s="440">
        <f t="shared" si="17"/>
        <v>0</v>
      </c>
      <c r="AC15" s="440">
        <f t="shared" si="18"/>
        <v>0</v>
      </c>
      <c r="AD15" s="440">
        <f t="shared" si="19"/>
        <v>0</v>
      </c>
      <c r="AE15" s="440">
        <f t="shared" si="20"/>
        <v>0</v>
      </c>
      <c r="AF15" s="440">
        <f t="shared" si="21"/>
        <v>0</v>
      </c>
      <c r="AG15" s="440">
        <f t="shared" si="22"/>
        <v>0</v>
      </c>
      <c r="AH15" s="440">
        <f t="shared" si="23"/>
        <v>0</v>
      </c>
      <c r="AI15" s="440">
        <f t="shared" si="24"/>
        <v>0</v>
      </c>
      <c r="AJ15" s="440">
        <f t="shared" si="25"/>
        <v>0</v>
      </c>
      <c r="AK15" s="440">
        <f t="shared" si="26"/>
        <v>0</v>
      </c>
      <c r="AL15" s="440">
        <f t="shared" si="27"/>
        <v>0</v>
      </c>
      <c r="AM15" s="440">
        <f t="shared" si="28"/>
        <v>0</v>
      </c>
      <c r="AN15" s="440">
        <f t="shared" si="29"/>
        <v>0</v>
      </c>
      <c r="AO15" s="440">
        <f t="shared" si="30"/>
        <v>0</v>
      </c>
      <c r="AP15" s="440">
        <f t="shared" si="31"/>
        <v>0</v>
      </c>
      <c r="AQ15" s="440">
        <f t="shared" si="32"/>
        <v>0</v>
      </c>
      <c r="AR15" s="440">
        <f t="shared" si="33"/>
        <v>0</v>
      </c>
      <c r="AS15" s="440">
        <f t="shared" si="34"/>
        <v>0</v>
      </c>
      <c r="AT15" s="440">
        <f t="shared" si="35"/>
        <v>0</v>
      </c>
      <c r="AU15" s="440">
        <f t="shared" si="36"/>
        <v>0</v>
      </c>
      <c r="AV15" s="440">
        <f t="shared" si="37"/>
        <v>0</v>
      </c>
      <c r="AW15" s="440">
        <f t="shared" si="38"/>
        <v>0</v>
      </c>
    </row>
    <row r="16" spans="1:49" s="437" customFormat="1" ht="12.75" customHeight="1">
      <c r="A16" s="72" t="str">
        <f t="array" ref="A16">IF(C16&lt;&gt;0,SUM(($C$11:C16&lt;&gt;0)*1),"")</f>
        <v/>
      </c>
      <c r="B16" s="438"/>
      <c r="C16" s="438"/>
      <c r="D16" s="438"/>
      <c r="E16" s="504"/>
      <c r="F16" s="505"/>
      <c r="G16" s="506"/>
      <c r="H16" s="506"/>
      <c r="I16" s="72" t="str">
        <f t="shared" si="0"/>
        <v/>
      </c>
      <c r="J16" s="440">
        <f t="shared" si="1"/>
        <v>0</v>
      </c>
      <c r="K16" s="440">
        <f t="shared" si="2"/>
        <v>0</v>
      </c>
      <c r="L16" s="440">
        <f t="shared" si="3"/>
        <v>0</v>
      </c>
      <c r="M16" s="440">
        <f t="shared" si="4"/>
        <v>0</v>
      </c>
      <c r="N16" s="440">
        <f t="shared" si="5"/>
        <v>0</v>
      </c>
      <c r="O16" s="440">
        <f t="shared" si="6"/>
        <v>0</v>
      </c>
      <c r="P16" s="440">
        <f t="shared" si="7"/>
        <v>0</v>
      </c>
      <c r="Q16" s="440">
        <f t="shared" si="8"/>
        <v>0</v>
      </c>
      <c r="R16" s="440">
        <f t="shared" si="39"/>
        <v>0</v>
      </c>
      <c r="S16" s="440">
        <f t="shared" si="40"/>
        <v>0</v>
      </c>
      <c r="T16" s="440">
        <f t="shared" si="9"/>
        <v>0</v>
      </c>
      <c r="U16" s="440">
        <f t="shared" si="10"/>
        <v>0</v>
      </c>
      <c r="V16" s="440">
        <f t="shared" si="11"/>
        <v>0</v>
      </c>
      <c r="W16" s="440">
        <f t="shared" si="12"/>
        <v>0</v>
      </c>
      <c r="X16" s="440">
        <f t="shared" si="13"/>
        <v>0</v>
      </c>
      <c r="Y16" s="440">
        <f t="shared" si="14"/>
        <v>0</v>
      </c>
      <c r="Z16" s="440">
        <f t="shared" si="15"/>
        <v>0</v>
      </c>
      <c r="AA16" s="440">
        <f t="shared" si="16"/>
        <v>0</v>
      </c>
      <c r="AB16" s="440">
        <f t="shared" si="17"/>
        <v>0</v>
      </c>
      <c r="AC16" s="440">
        <f t="shared" si="18"/>
        <v>0</v>
      </c>
      <c r="AD16" s="440">
        <f t="shared" si="19"/>
        <v>0</v>
      </c>
      <c r="AE16" s="440">
        <f t="shared" si="20"/>
        <v>0</v>
      </c>
      <c r="AF16" s="440">
        <f t="shared" si="21"/>
        <v>0</v>
      </c>
      <c r="AG16" s="440">
        <f t="shared" si="22"/>
        <v>0</v>
      </c>
      <c r="AH16" s="440">
        <f t="shared" si="23"/>
        <v>0</v>
      </c>
      <c r="AI16" s="440">
        <f t="shared" si="24"/>
        <v>0</v>
      </c>
      <c r="AJ16" s="440">
        <f t="shared" si="25"/>
        <v>0</v>
      </c>
      <c r="AK16" s="440">
        <f t="shared" si="26"/>
        <v>0</v>
      </c>
      <c r="AL16" s="440">
        <f t="shared" si="27"/>
        <v>0</v>
      </c>
      <c r="AM16" s="440">
        <f t="shared" si="28"/>
        <v>0</v>
      </c>
      <c r="AN16" s="440">
        <f t="shared" si="29"/>
        <v>0</v>
      </c>
      <c r="AO16" s="440">
        <f t="shared" si="30"/>
        <v>0</v>
      </c>
      <c r="AP16" s="440">
        <f t="shared" si="31"/>
        <v>0</v>
      </c>
      <c r="AQ16" s="440">
        <f t="shared" si="32"/>
        <v>0</v>
      </c>
      <c r="AR16" s="440">
        <f t="shared" si="33"/>
        <v>0</v>
      </c>
      <c r="AS16" s="440">
        <f t="shared" si="34"/>
        <v>0</v>
      </c>
      <c r="AT16" s="440">
        <f t="shared" si="35"/>
        <v>0</v>
      </c>
      <c r="AU16" s="440">
        <f t="shared" si="36"/>
        <v>0</v>
      </c>
      <c r="AV16" s="440">
        <f t="shared" si="37"/>
        <v>0</v>
      </c>
      <c r="AW16" s="440">
        <f t="shared" si="38"/>
        <v>0</v>
      </c>
    </row>
    <row r="17" spans="1:49" s="437" customFormat="1" ht="12.75" customHeight="1">
      <c r="A17" s="72" t="str">
        <f t="array" ref="A17">IF(C17&lt;&gt;0,SUM(($C$11:C17&lt;&gt;0)*1),"")</f>
        <v/>
      </c>
      <c r="B17" s="438"/>
      <c r="C17" s="438"/>
      <c r="D17" s="438"/>
      <c r="E17" s="504"/>
      <c r="F17" s="505"/>
      <c r="G17" s="506"/>
      <c r="H17" s="506"/>
      <c r="I17" s="72" t="str">
        <f t="shared" si="0"/>
        <v/>
      </c>
      <c r="J17" s="440">
        <f t="shared" si="1"/>
        <v>0</v>
      </c>
      <c r="K17" s="440">
        <f t="shared" si="2"/>
        <v>0</v>
      </c>
      <c r="L17" s="440">
        <f t="shared" si="3"/>
        <v>0</v>
      </c>
      <c r="M17" s="440">
        <f t="shared" si="4"/>
        <v>0</v>
      </c>
      <c r="N17" s="440">
        <f t="shared" si="5"/>
        <v>0</v>
      </c>
      <c r="O17" s="440">
        <f t="shared" si="6"/>
        <v>0</v>
      </c>
      <c r="P17" s="440">
        <f t="shared" si="7"/>
        <v>0</v>
      </c>
      <c r="Q17" s="440">
        <f t="shared" si="8"/>
        <v>0</v>
      </c>
      <c r="R17" s="440">
        <f t="shared" si="39"/>
        <v>0</v>
      </c>
      <c r="S17" s="440">
        <f t="shared" si="40"/>
        <v>0</v>
      </c>
      <c r="T17" s="440">
        <f t="shared" si="9"/>
        <v>0</v>
      </c>
      <c r="U17" s="440">
        <f t="shared" si="10"/>
        <v>0</v>
      </c>
      <c r="V17" s="440">
        <f t="shared" si="11"/>
        <v>0</v>
      </c>
      <c r="W17" s="440">
        <f t="shared" si="12"/>
        <v>0</v>
      </c>
      <c r="X17" s="440">
        <f t="shared" si="13"/>
        <v>0</v>
      </c>
      <c r="Y17" s="440">
        <f t="shared" si="14"/>
        <v>0</v>
      </c>
      <c r="Z17" s="440">
        <f t="shared" si="15"/>
        <v>0</v>
      </c>
      <c r="AA17" s="440">
        <f t="shared" si="16"/>
        <v>0</v>
      </c>
      <c r="AB17" s="440">
        <f t="shared" si="17"/>
        <v>0</v>
      </c>
      <c r="AC17" s="440">
        <f t="shared" si="18"/>
        <v>0</v>
      </c>
      <c r="AD17" s="440">
        <f t="shared" si="19"/>
        <v>0</v>
      </c>
      <c r="AE17" s="440">
        <f t="shared" si="20"/>
        <v>0</v>
      </c>
      <c r="AF17" s="440">
        <f t="shared" si="21"/>
        <v>0</v>
      </c>
      <c r="AG17" s="440">
        <f t="shared" si="22"/>
        <v>0</v>
      </c>
      <c r="AH17" s="440">
        <f t="shared" si="23"/>
        <v>0</v>
      </c>
      <c r="AI17" s="440">
        <f t="shared" si="24"/>
        <v>0</v>
      </c>
      <c r="AJ17" s="440">
        <f t="shared" si="25"/>
        <v>0</v>
      </c>
      <c r="AK17" s="440">
        <f t="shared" si="26"/>
        <v>0</v>
      </c>
      <c r="AL17" s="440">
        <f t="shared" si="27"/>
        <v>0</v>
      </c>
      <c r="AM17" s="440">
        <f t="shared" si="28"/>
        <v>0</v>
      </c>
      <c r="AN17" s="440">
        <f t="shared" si="29"/>
        <v>0</v>
      </c>
      <c r="AO17" s="440">
        <f t="shared" si="30"/>
        <v>0</v>
      </c>
      <c r="AP17" s="440">
        <f t="shared" si="31"/>
        <v>0</v>
      </c>
      <c r="AQ17" s="440">
        <f t="shared" si="32"/>
        <v>0</v>
      </c>
      <c r="AR17" s="440">
        <f t="shared" si="33"/>
        <v>0</v>
      </c>
      <c r="AS17" s="440">
        <f t="shared" si="34"/>
        <v>0</v>
      </c>
      <c r="AT17" s="440">
        <f t="shared" si="35"/>
        <v>0</v>
      </c>
      <c r="AU17" s="440">
        <f t="shared" si="36"/>
        <v>0</v>
      </c>
      <c r="AV17" s="440">
        <f t="shared" si="37"/>
        <v>0</v>
      </c>
      <c r="AW17" s="440">
        <f t="shared" si="38"/>
        <v>0</v>
      </c>
    </row>
    <row r="18" spans="1:49" s="437" customFormat="1" ht="12.75" customHeight="1">
      <c r="A18" s="72" t="str">
        <f t="array" ref="A18">IF(C18&lt;&gt;0,SUM(($C$11:C18&lt;&gt;0)*1),"")</f>
        <v/>
      </c>
      <c r="B18" s="438"/>
      <c r="C18" s="438"/>
      <c r="D18" s="438"/>
      <c r="E18" s="504"/>
      <c r="F18" s="505"/>
      <c r="G18" s="506"/>
      <c r="H18" s="506"/>
      <c r="I18" s="72" t="str">
        <f t="shared" si="0"/>
        <v/>
      </c>
      <c r="J18" s="440">
        <f t="shared" si="1"/>
        <v>0</v>
      </c>
      <c r="K18" s="440">
        <f t="shared" si="2"/>
        <v>0</v>
      </c>
      <c r="L18" s="440">
        <f t="shared" si="3"/>
        <v>0</v>
      </c>
      <c r="M18" s="440">
        <f t="shared" si="4"/>
        <v>0</v>
      </c>
      <c r="N18" s="440">
        <f t="shared" si="5"/>
        <v>0</v>
      </c>
      <c r="O18" s="440">
        <f t="shared" si="6"/>
        <v>0</v>
      </c>
      <c r="P18" s="440">
        <f t="shared" si="7"/>
        <v>0</v>
      </c>
      <c r="Q18" s="440">
        <f t="shared" si="8"/>
        <v>0</v>
      </c>
      <c r="R18" s="440">
        <f t="shared" si="39"/>
        <v>0</v>
      </c>
      <c r="S18" s="440">
        <f t="shared" si="40"/>
        <v>0</v>
      </c>
      <c r="T18" s="440">
        <f t="shared" si="9"/>
        <v>0</v>
      </c>
      <c r="U18" s="440">
        <f t="shared" si="10"/>
        <v>0</v>
      </c>
      <c r="V18" s="440">
        <f t="shared" si="11"/>
        <v>0</v>
      </c>
      <c r="W18" s="440">
        <f t="shared" si="12"/>
        <v>0</v>
      </c>
      <c r="X18" s="440">
        <f t="shared" si="13"/>
        <v>0</v>
      </c>
      <c r="Y18" s="440">
        <f t="shared" si="14"/>
        <v>0</v>
      </c>
      <c r="Z18" s="440">
        <f t="shared" si="15"/>
        <v>0</v>
      </c>
      <c r="AA18" s="440">
        <f t="shared" si="16"/>
        <v>0</v>
      </c>
      <c r="AB18" s="440">
        <f t="shared" si="17"/>
        <v>0</v>
      </c>
      <c r="AC18" s="440">
        <f t="shared" si="18"/>
        <v>0</v>
      </c>
      <c r="AD18" s="440">
        <f t="shared" si="19"/>
        <v>0</v>
      </c>
      <c r="AE18" s="440">
        <f t="shared" si="20"/>
        <v>0</v>
      </c>
      <c r="AF18" s="440">
        <f t="shared" si="21"/>
        <v>0</v>
      </c>
      <c r="AG18" s="440">
        <f t="shared" si="22"/>
        <v>0</v>
      </c>
      <c r="AH18" s="440">
        <f t="shared" si="23"/>
        <v>0</v>
      </c>
      <c r="AI18" s="440">
        <f t="shared" si="24"/>
        <v>0</v>
      </c>
      <c r="AJ18" s="440">
        <f t="shared" si="25"/>
        <v>0</v>
      </c>
      <c r="AK18" s="440">
        <f t="shared" si="26"/>
        <v>0</v>
      </c>
      <c r="AL18" s="440">
        <f t="shared" si="27"/>
        <v>0</v>
      </c>
      <c r="AM18" s="440">
        <f t="shared" si="28"/>
        <v>0</v>
      </c>
      <c r="AN18" s="440">
        <f t="shared" si="29"/>
        <v>0</v>
      </c>
      <c r="AO18" s="440">
        <f t="shared" si="30"/>
        <v>0</v>
      </c>
      <c r="AP18" s="440">
        <f t="shared" si="31"/>
        <v>0</v>
      </c>
      <c r="AQ18" s="440">
        <f t="shared" si="32"/>
        <v>0</v>
      </c>
      <c r="AR18" s="440">
        <f t="shared" si="33"/>
        <v>0</v>
      </c>
      <c r="AS18" s="440">
        <f t="shared" si="34"/>
        <v>0</v>
      </c>
      <c r="AT18" s="440">
        <f t="shared" si="35"/>
        <v>0</v>
      </c>
      <c r="AU18" s="440">
        <f t="shared" si="36"/>
        <v>0</v>
      </c>
      <c r="AV18" s="440">
        <f t="shared" si="37"/>
        <v>0</v>
      </c>
      <c r="AW18" s="440">
        <f t="shared" si="38"/>
        <v>0</v>
      </c>
    </row>
    <row r="19" spans="1:49" s="437" customFormat="1" ht="12.75" customHeight="1">
      <c r="A19" s="72" t="str">
        <f t="array" ref="A19">IF(C19&lt;&gt;0,SUM(($C$11:C19&lt;&gt;0)*1),"")</f>
        <v/>
      </c>
      <c r="B19" s="438"/>
      <c r="C19" s="438"/>
      <c r="D19" s="438"/>
      <c r="E19" s="504"/>
      <c r="F19" s="505"/>
      <c r="G19" s="506"/>
      <c r="H19" s="506"/>
      <c r="I19" s="72" t="str">
        <f t="shared" si="0"/>
        <v/>
      </c>
      <c r="J19" s="440">
        <f t="shared" si="1"/>
        <v>0</v>
      </c>
      <c r="K19" s="440">
        <f t="shared" si="2"/>
        <v>0</v>
      </c>
      <c r="L19" s="440">
        <f t="shared" si="3"/>
        <v>0</v>
      </c>
      <c r="M19" s="440">
        <f t="shared" si="4"/>
        <v>0</v>
      </c>
      <c r="N19" s="440">
        <f t="shared" si="5"/>
        <v>0</v>
      </c>
      <c r="O19" s="440">
        <f t="shared" si="6"/>
        <v>0</v>
      </c>
      <c r="P19" s="440">
        <f t="shared" si="7"/>
        <v>0</v>
      </c>
      <c r="Q19" s="440">
        <f t="shared" si="8"/>
        <v>0</v>
      </c>
      <c r="R19" s="440">
        <f t="shared" si="39"/>
        <v>0</v>
      </c>
      <c r="S19" s="440">
        <f t="shared" si="40"/>
        <v>0</v>
      </c>
      <c r="T19" s="440">
        <f t="shared" si="9"/>
        <v>0</v>
      </c>
      <c r="U19" s="440">
        <f t="shared" si="10"/>
        <v>0</v>
      </c>
      <c r="V19" s="440">
        <f t="shared" si="11"/>
        <v>0</v>
      </c>
      <c r="W19" s="440">
        <f t="shared" si="12"/>
        <v>0</v>
      </c>
      <c r="X19" s="440">
        <f t="shared" si="13"/>
        <v>0</v>
      </c>
      <c r="Y19" s="440">
        <f t="shared" si="14"/>
        <v>0</v>
      </c>
      <c r="Z19" s="440">
        <f t="shared" si="15"/>
        <v>0</v>
      </c>
      <c r="AA19" s="440">
        <f t="shared" si="16"/>
        <v>0</v>
      </c>
      <c r="AB19" s="440">
        <f t="shared" si="17"/>
        <v>0</v>
      </c>
      <c r="AC19" s="440">
        <f t="shared" si="18"/>
        <v>0</v>
      </c>
      <c r="AD19" s="440">
        <f t="shared" si="19"/>
        <v>0</v>
      </c>
      <c r="AE19" s="440">
        <f t="shared" si="20"/>
        <v>0</v>
      </c>
      <c r="AF19" s="440">
        <f t="shared" si="21"/>
        <v>0</v>
      </c>
      <c r="AG19" s="440">
        <f t="shared" si="22"/>
        <v>0</v>
      </c>
      <c r="AH19" s="440">
        <f t="shared" si="23"/>
        <v>0</v>
      </c>
      <c r="AI19" s="440">
        <f t="shared" si="24"/>
        <v>0</v>
      </c>
      <c r="AJ19" s="440">
        <f t="shared" si="25"/>
        <v>0</v>
      </c>
      <c r="AK19" s="440">
        <f t="shared" si="26"/>
        <v>0</v>
      </c>
      <c r="AL19" s="440">
        <f t="shared" si="27"/>
        <v>0</v>
      </c>
      <c r="AM19" s="440">
        <f t="shared" si="28"/>
        <v>0</v>
      </c>
      <c r="AN19" s="440">
        <f t="shared" si="29"/>
        <v>0</v>
      </c>
      <c r="AO19" s="440">
        <f t="shared" si="30"/>
        <v>0</v>
      </c>
      <c r="AP19" s="440">
        <f t="shared" si="31"/>
        <v>0</v>
      </c>
      <c r="AQ19" s="440">
        <f t="shared" si="32"/>
        <v>0</v>
      </c>
      <c r="AR19" s="440">
        <f t="shared" si="33"/>
        <v>0</v>
      </c>
      <c r="AS19" s="440">
        <f t="shared" si="34"/>
        <v>0</v>
      </c>
      <c r="AT19" s="440">
        <f t="shared" si="35"/>
        <v>0</v>
      </c>
      <c r="AU19" s="440">
        <f t="shared" si="36"/>
        <v>0</v>
      </c>
      <c r="AV19" s="440">
        <f t="shared" si="37"/>
        <v>0</v>
      </c>
      <c r="AW19" s="440">
        <f t="shared" si="38"/>
        <v>0</v>
      </c>
    </row>
    <row r="20" spans="1:49" s="437" customFormat="1" ht="12.75" customHeight="1">
      <c r="A20" s="72" t="str">
        <f t="array" ref="A20">IF(C20&lt;&gt;0,SUM(($C$11:C20&lt;&gt;0)*1),"")</f>
        <v/>
      </c>
      <c r="B20" s="438"/>
      <c r="C20" s="438"/>
      <c r="D20" s="438"/>
      <c r="E20" s="504"/>
      <c r="F20" s="505"/>
      <c r="G20" s="506"/>
      <c r="H20" s="506"/>
      <c r="I20" s="72" t="str">
        <f t="shared" si="0"/>
        <v/>
      </c>
      <c r="J20" s="440">
        <f t="shared" si="1"/>
        <v>0</v>
      </c>
      <c r="K20" s="440">
        <f t="shared" si="2"/>
        <v>0</v>
      </c>
      <c r="L20" s="440">
        <f t="shared" si="3"/>
        <v>0</v>
      </c>
      <c r="M20" s="440">
        <f t="shared" si="4"/>
        <v>0</v>
      </c>
      <c r="N20" s="440">
        <f t="shared" si="5"/>
        <v>0</v>
      </c>
      <c r="O20" s="440">
        <f t="shared" si="6"/>
        <v>0</v>
      </c>
      <c r="P20" s="440">
        <f t="shared" si="7"/>
        <v>0</v>
      </c>
      <c r="Q20" s="440">
        <f t="shared" si="8"/>
        <v>0</v>
      </c>
      <c r="R20" s="440">
        <f t="shared" si="39"/>
        <v>0</v>
      </c>
      <c r="S20" s="440">
        <f t="shared" si="40"/>
        <v>0</v>
      </c>
      <c r="T20" s="440">
        <f t="shared" si="9"/>
        <v>0</v>
      </c>
      <c r="U20" s="440">
        <f t="shared" si="10"/>
        <v>0</v>
      </c>
      <c r="V20" s="440">
        <f t="shared" si="11"/>
        <v>0</v>
      </c>
      <c r="W20" s="440">
        <f t="shared" si="12"/>
        <v>0</v>
      </c>
      <c r="X20" s="440">
        <f t="shared" si="13"/>
        <v>0</v>
      </c>
      <c r="Y20" s="440">
        <f t="shared" si="14"/>
        <v>0</v>
      </c>
      <c r="Z20" s="440">
        <f t="shared" si="15"/>
        <v>0</v>
      </c>
      <c r="AA20" s="440">
        <f t="shared" si="16"/>
        <v>0</v>
      </c>
      <c r="AB20" s="440">
        <f t="shared" si="17"/>
        <v>0</v>
      </c>
      <c r="AC20" s="440">
        <f t="shared" si="18"/>
        <v>0</v>
      </c>
      <c r="AD20" s="440">
        <f t="shared" si="19"/>
        <v>0</v>
      </c>
      <c r="AE20" s="440">
        <f t="shared" si="20"/>
        <v>0</v>
      </c>
      <c r="AF20" s="440">
        <f t="shared" si="21"/>
        <v>0</v>
      </c>
      <c r="AG20" s="440">
        <f t="shared" si="22"/>
        <v>0</v>
      </c>
      <c r="AH20" s="440">
        <f t="shared" si="23"/>
        <v>0</v>
      </c>
      <c r="AI20" s="440">
        <f t="shared" si="24"/>
        <v>0</v>
      </c>
      <c r="AJ20" s="440">
        <f t="shared" si="25"/>
        <v>0</v>
      </c>
      <c r="AK20" s="440">
        <f t="shared" si="26"/>
        <v>0</v>
      </c>
      <c r="AL20" s="440">
        <f t="shared" si="27"/>
        <v>0</v>
      </c>
      <c r="AM20" s="440">
        <f t="shared" si="28"/>
        <v>0</v>
      </c>
      <c r="AN20" s="440">
        <f t="shared" si="29"/>
        <v>0</v>
      </c>
      <c r="AO20" s="440">
        <f t="shared" si="30"/>
        <v>0</v>
      </c>
      <c r="AP20" s="440">
        <f t="shared" si="31"/>
        <v>0</v>
      </c>
      <c r="AQ20" s="440">
        <f t="shared" si="32"/>
        <v>0</v>
      </c>
      <c r="AR20" s="440">
        <f t="shared" si="33"/>
        <v>0</v>
      </c>
      <c r="AS20" s="440">
        <f t="shared" si="34"/>
        <v>0</v>
      </c>
      <c r="AT20" s="440">
        <f t="shared" si="35"/>
        <v>0</v>
      </c>
      <c r="AU20" s="440">
        <f t="shared" si="36"/>
        <v>0</v>
      </c>
      <c r="AV20" s="440">
        <f t="shared" si="37"/>
        <v>0</v>
      </c>
      <c r="AW20" s="440">
        <f t="shared" si="38"/>
        <v>0</v>
      </c>
    </row>
    <row r="21" spans="1:49" s="437" customFormat="1" ht="12.75" customHeight="1">
      <c r="A21" s="72" t="str">
        <f t="array" ref="A21">IF(C21&lt;&gt;0,SUM(($C$11:C21&lt;&gt;0)*1),"")</f>
        <v/>
      </c>
      <c r="B21" s="438"/>
      <c r="C21" s="438"/>
      <c r="D21" s="438"/>
      <c r="E21" s="504"/>
      <c r="F21" s="505"/>
      <c r="G21" s="506"/>
      <c r="H21" s="506"/>
      <c r="I21" s="72" t="str">
        <f t="shared" si="0"/>
        <v/>
      </c>
      <c r="J21" s="440">
        <f t="shared" si="1"/>
        <v>0</v>
      </c>
      <c r="K21" s="440">
        <f t="shared" si="2"/>
        <v>0</v>
      </c>
      <c r="L21" s="440">
        <f t="shared" si="3"/>
        <v>0</v>
      </c>
      <c r="M21" s="440">
        <f t="shared" si="4"/>
        <v>0</v>
      </c>
      <c r="N21" s="440">
        <f t="shared" si="5"/>
        <v>0</v>
      </c>
      <c r="O21" s="440">
        <f t="shared" si="6"/>
        <v>0</v>
      </c>
      <c r="P21" s="440">
        <f t="shared" si="7"/>
        <v>0</v>
      </c>
      <c r="Q21" s="440">
        <f t="shared" si="8"/>
        <v>0</v>
      </c>
      <c r="R21" s="440">
        <f t="shared" si="39"/>
        <v>0</v>
      </c>
      <c r="S21" s="440">
        <f t="shared" si="40"/>
        <v>0</v>
      </c>
      <c r="T21" s="440">
        <f t="shared" si="9"/>
        <v>0</v>
      </c>
      <c r="U21" s="440">
        <f t="shared" si="10"/>
        <v>0</v>
      </c>
      <c r="V21" s="440">
        <f t="shared" si="11"/>
        <v>0</v>
      </c>
      <c r="W21" s="440">
        <f t="shared" si="12"/>
        <v>0</v>
      </c>
      <c r="X21" s="440">
        <f t="shared" si="13"/>
        <v>0</v>
      </c>
      <c r="Y21" s="440">
        <f t="shared" si="14"/>
        <v>0</v>
      </c>
      <c r="Z21" s="440">
        <f t="shared" si="15"/>
        <v>0</v>
      </c>
      <c r="AA21" s="440">
        <f t="shared" si="16"/>
        <v>0</v>
      </c>
      <c r="AB21" s="440">
        <f t="shared" si="17"/>
        <v>0</v>
      </c>
      <c r="AC21" s="440">
        <f t="shared" si="18"/>
        <v>0</v>
      </c>
      <c r="AD21" s="440">
        <f t="shared" si="19"/>
        <v>0</v>
      </c>
      <c r="AE21" s="440">
        <f t="shared" si="20"/>
        <v>0</v>
      </c>
      <c r="AF21" s="440">
        <f t="shared" si="21"/>
        <v>0</v>
      </c>
      <c r="AG21" s="440">
        <f t="shared" si="22"/>
        <v>0</v>
      </c>
      <c r="AH21" s="440">
        <f t="shared" si="23"/>
        <v>0</v>
      </c>
      <c r="AI21" s="440">
        <f t="shared" si="24"/>
        <v>0</v>
      </c>
      <c r="AJ21" s="440">
        <f t="shared" si="25"/>
        <v>0</v>
      </c>
      <c r="AK21" s="440">
        <f t="shared" si="26"/>
        <v>0</v>
      </c>
      <c r="AL21" s="440">
        <f t="shared" si="27"/>
        <v>0</v>
      </c>
      <c r="AM21" s="440">
        <f t="shared" si="28"/>
        <v>0</v>
      </c>
      <c r="AN21" s="440">
        <f t="shared" si="29"/>
        <v>0</v>
      </c>
      <c r="AO21" s="440">
        <f t="shared" si="30"/>
        <v>0</v>
      </c>
      <c r="AP21" s="440">
        <f t="shared" si="31"/>
        <v>0</v>
      </c>
      <c r="AQ21" s="440">
        <f t="shared" si="32"/>
        <v>0</v>
      </c>
      <c r="AR21" s="440">
        <f t="shared" si="33"/>
        <v>0</v>
      </c>
      <c r="AS21" s="440">
        <f t="shared" si="34"/>
        <v>0</v>
      </c>
      <c r="AT21" s="440">
        <f t="shared" si="35"/>
        <v>0</v>
      </c>
      <c r="AU21" s="440">
        <f t="shared" si="36"/>
        <v>0</v>
      </c>
      <c r="AV21" s="440">
        <f t="shared" si="37"/>
        <v>0</v>
      </c>
      <c r="AW21" s="440">
        <f t="shared" si="38"/>
        <v>0</v>
      </c>
    </row>
    <row r="22" spans="1:49" s="437" customFormat="1" ht="12.75" customHeight="1">
      <c r="A22" s="72" t="str">
        <f t="array" ref="A22">IF(C22&lt;&gt;0,SUM(($C$11:C22&lt;&gt;0)*1),"")</f>
        <v/>
      </c>
      <c r="B22" s="438"/>
      <c r="C22" s="438"/>
      <c r="D22" s="438"/>
      <c r="E22" s="504"/>
      <c r="F22" s="505"/>
      <c r="G22" s="506"/>
      <c r="H22" s="506"/>
      <c r="I22" s="72" t="str">
        <f t="shared" si="0"/>
        <v/>
      </c>
      <c r="J22" s="440">
        <f t="shared" si="1"/>
        <v>0</v>
      </c>
      <c r="K22" s="440">
        <f t="shared" si="2"/>
        <v>0</v>
      </c>
      <c r="L22" s="440">
        <f t="shared" si="3"/>
        <v>0</v>
      </c>
      <c r="M22" s="440">
        <f t="shared" si="4"/>
        <v>0</v>
      </c>
      <c r="N22" s="440">
        <f t="shared" si="5"/>
        <v>0</v>
      </c>
      <c r="O22" s="440">
        <f t="shared" si="6"/>
        <v>0</v>
      </c>
      <c r="P22" s="440">
        <f t="shared" si="7"/>
        <v>0</v>
      </c>
      <c r="Q22" s="440">
        <f t="shared" si="8"/>
        <v>0</v>
      </c>
      <c r="R22" s="440">
        <f t="shared" si="39"/>
        <v>0</v>
      </c>
      <c r="S22" s="440">
        <f t="shared" si="40"/>
        <v>0</v>
      </c>
      <c r="T22" s="440">
        <f t="shared" si="9"/>
        <v>0</v>
      </c>
      <c r="U22" s="440">
        <f t="shared" si="10"/>
        <v>0</v>
      </c>
      <c r="V22" s="440">
        <f t="shared" si="11"/>
        <v>0</v>
      </c>
      <c r="W22" s="440">
        <f t="shared" si="12"/>
        <v>0</v>
      </c>
      <c r="X22" s="440">
        <f t="shared" si="13"/>
        <v>0</v>
      </c>
      <c r="Y22" s="440">
        <f t="shared" si="14"/>
        <v>0</v>
      </c>
      <c r="Z22" s="440">
        <f t="shared" si="15"/>
        <v>0</v>
      </c>
      <c r="AA22" s="440">
        <f t="shared" si="16"/>
        <v>0</v>
      </c>
      <c r="AB22" s="440">
        <f t="shared" si="17"/>
        <v>0</v>
      </c>
      <c r="AC22" s="440">
        <f t="shared" si="18"/>
        <v>0</v>
      </c>
      <c r="AD22" s="440">
        <f t="shared" si="19"/>
        <v>0</v>
      </c>
      <c r="AE22" s="440">
        <f t="shared" si="20"/>
        <v>0</v>
      </c>
      <c r="AF22" s="440">
        <f t="shared" si="21"/>
        <v>0</v>
      </c>
      <c r="AG22" s="440">
        <f t="shared" si="22"/>
        <v>0</v>
      </c>
      <c r="AH22" s="440">
        <f t="shared" si="23"/>
        <v>0</v>
      </c>
      <c r="AI22" s="440">
        <f t="shared" si="24"/>
        <v>0</v>
      </c>
      <c r="AJ22" s="440">
        <f t="shared" si="25"/>
        <v>0</v>
      </c>
      <c r="AK22" s="440">
        <f t="shared" si="26"/>
        <v>0</v>
      </c>
      <c r="AL22" s="440">
        <f t="shared" si="27"/>
        <v>0</v>
      </c>
      <c r="AM22" s="440">
        <f t="shared" si="28"/>
        <v>0</v>
      </c>
      <c r="AN22" s="440">
        <f t="shared" si="29"/>
        <v>0</v>
      </c>
      <c r="AO22" s="440">
        <f t="shared" si="30"/>
        <v>0</v>
      </c>
      <c r="AP22" s="440">
        <f t="shared" si="31"/>
        <v>0</v>
      </c>
      <c r="AQ22" s="440">
        <f t="shared" si="32"/>
        <v>0</v>
      </c>
      <c r="AR22" s="440">
        <f t="shared" si="33"/>
        <v>0</v>
      </c>
      <c r="AS22" s="440">
        <f t="shared" si="34"/>
        <v>0</v>
      </c>
      <c r="AT22" s="440">
        <f t="shared" si="35"/>
        <v>0</v>
      </c>
      <c r="AU22" s="440">
        <f t="shared" si="36"/>
        <v>0</v>
      </c>
      <c r="AV22" s="440">
        <f t="shared" si="37"/>
        <v>0</v>
      </c>
      <c r="AW22" s="440">
        <f t="shared" si="38"/>
        <v>0</v>
      </c>
    </row>
    <row r="23" spans="1:49" s="437" customFormat="1" ht="12.75" customHeight="1">
      <c r="A23" s="72" t="str">
        <f t="array" ref="A23">IF(C23&lt;&gt;0,SUM(($C$11:C23&lt;&gt;0)*1),"")</f>
        <v/>
      </c>
      <c r="B23" s="438"/>
      <c r="C23" s="438"/>
      <c r="D23" s="438"/>
      <c r="E23" s="504"/>
      <c r="F23" s="505"/>
      <c r="G23" s="506"/>
      <c r="H23" s="506"/>
      <c r="I23" s="72" t="str">
        <f t="shared" si="0"/>
        <v/>
      </c>
      <c r="J23" s="440">
        <f t="shared" si="1"/>
        <v>0</v>
      </c>
      <c r="K23" s="440">
        <f t="shared" si="2"/>
        <v>0</v>
      </c>
      <c r="L23" s="440">
        <f t="shared" si="3"/>
        <v>0</v>
      </c>
      <c r="M23" s="440">
        <f t="shared" si="4"/>
        <v>0</v>
      </c>
      <c r="N23" s="440">
        <f t="shared" si="5"/>
        <v>0</v>
      </c>
      <c r="O23" s="440">
        <f t="shared" si="6"/>
        <v>0</v>
      </c>
      <c r="P23" s="440">
        <f t="shared" si="7"/>
        <v>0</v>
      </c>
      <c r="Q23" s="440">
        <f t="shared" si="8"/>
        <v>0</v>
      </c>
      <c r="R23" s="440">
        <f t="shared" si="39"/>
        <v>0</v>
      </c>
      <c r="S23" s="440">
        <f t="shared" si="40"/>
        <v>0</v>
      </c>
      <c r="T23" s="440">
        <f t="shared" si="9"/>
        <v>0</v>
      </c>
      <c r="U23" s="440">
        <f t="shared" si="10"/>
        <v>0</v>
      </c>
      <c r="V23" s="440">
        <f t="shared" si="11"/>
        <v>0</v>
      </c>
      <c r="W23" s="440">
        <f t="shared" si="12"/>
        <v>0</v>
      </c>
      <c r="X23" s="440">
        <f t="shared" si="13"/>
        <v>0</v>
      </c>
      <c r="Y23" s="440">
        <f t="shared" si="14"/>
        <v>0</v>
      </c>
      <c r="Z23" s="440">
        <f t="shared" si="15"/>
        <v>0</v>
      </c>
      <c r="AA23" s="440">
        <f t="shared" si="16"/>
        <v>0</v>
      </c>
      <c r="AB23" s="440">
        <f t="shared" si="17"/>
        <v>0</v>
      </c>
      <c r="AC23" s="440">
        <f t="shared" si="18"/>
        <v>0</v>
      </c>
      <c r="AD23" s="440">
        <f t="shared" si="19"/>
        <v>0</v>
      </c>
      <c r="AE23" s="440">
        <f t="shared" si="20"/>
        <v>0</v>
      </c>
      <c r="AF23" s="440">
        <f t="shared" si="21"/>
        <v>0</v>
      </c>
      <c r="AG23" s="440">
        <f t="shared" si="22"/>
        <v>0</v>
      </c>
      <c r="AH23" s="440">
        <f t="shared" si="23"/>
        <v>0</v>
      </c>
      <c r="AI23" s="440">
        <f t="shared" si="24"/>
        <v>0</v>
      </c>
      <c r="AJ23" s="440">
        <f t="shared" si="25"/>
        <v>0</v>
      </c>
      <c r="AK23" s="440">
        <f t="shared" si="26"/>
        <v>0</v>
      </c>
      <c r="AL23" s="440">
        <f t="shared" si="27"/>
        <v>0</v>
      </c>
      <c r="AM23" s="440">
        <f t="shared" si="28"/>
        <v>0</v>
      </c>
      <c r="AN23" s="440">
        <f t="shared" si="29"/>
        <v>0</v>
      </c>
      <c r="AO23" s="440">
        <f t="shared" si="30"/>
        <v>0</v>
      </c>
      <c r="AP23" s="440">
        <f t="shared" si="31"/>
        <v>0</v>
      </c>
      <c r="AQ23" s="440">
        <f t="shared" si="32"/>
        <v>0</v>
      </c>
      <c r="AR23" s="440">
        <f t="shared" si="33"/>
        <v>0</v>
      </c>
      <c r="AS23" s="440">
        <f t="shared" si="34"/>
        <v>0</v>
      </c>
      <c r="AT23" s="440">
        <f t="shared" si="35"/>
        <v>0</v>
      </c>
      <c r="AU23" s="440">
        <f t="shared" si="36"/>
        <v>0</v>
      </c>
      <c r="AV23" s="440">
        <f t="shared" si="37"/>
        <v>0</v>
      </c>
      <c r="AW23" s="440">
        <f t="shared" si="38"/>
        <v>0</v>
      </c>
    </row>
    <row r="24" spans="1:49" s="437" customFormat="1" ht="12.75" customHeight="1">
      <c r="A24" s="72" t="str">
        <f t="array" ref="A24">IF(C24&lt;&gt;0,SUM(($C$11:C24&lt;&gt;0)*1),"")</f>
        <v/>
      </c>
      <c r="B24" s="438"/>
      <c r="C24" s="438"/>
      <c r="D24" s="438"/>
      <c r="E24" s="504"/>
      <c r="F24" s="505"/>
      <c r="G24" s="506"/>
      <c r="H24" s="506"/>
      <c r="I24" s="72" t="str">
        <f t="shared" si="0"/>
        <v/>
      </c>
      <c r="J24" s="440">
        <f t="shared" si="1"/>
        <v>0</v>
      </c>
      <c r="K24" s="440">
        <f t="shared" si="2"/>
        <v>0</v>
      </c>
      <c r="L24" s="440">
        <f t="shared" si="3"/>
        <v>0</v>
      </c>
      <c r="M24" s="440">
        <f t="shared" si="4"/>
        <v>0</v>
      </c>
      <c r="N24" s="440">
        <f t="shared" si="5"/>
        <v>0</v>
      </c>
      <c r="O24" s="440">
        <f t="shared" si="6"/>
        <v>0</v>
      </c>
      <c r="P24" s="440">
        <f t="shared" si="7"/>
        <v>0</v>
      </c>
      <c r="Q24" s="440">
        <f t="shared" si="8"/>
        <v>0</v>
      </c>
      <c r="R24" s="440">
        <f t="shared" si="39"/>
        <v>0</v>
      </c>
      <c r="S24" s="440">
        <f t="shared" si="40"/>
        <v>0</v>
      </c>
      <c r="T24" s="440">
        <f t="shared" si="9"/>
        <v>0</v>
      </c>
      <c r="U24" s="440">
        <f t="shared" si="10"/>
        <v>0</v>
      </c>
      <c r="V24" s="440">
        <f t="shared" si="11"/>
        <v>0</v>
      </c>
      <c r="W24" s="440">
        <f t="shared" si="12"/>
        <v>0</v>
      </c>
      <c r="X24" s="440">
        <f t="shared" si="13"/>
        <v>0</v>
      </c>
      <c r="Y24" s="440">
        <f t="shared" si="14"/>
        <v>0</v>
      </c>
      <c r="Z24" s="440">
        <f t="shared" si="15"/>
        <v>0</v>
      </c>
      <c r="AA24" s="440">
        <f t="shared" si="16"/>
        <v>0</v>
      </c>
      <c r="AB24" s="440">
        <f t="shared" si="17"/>
        <v>0</v>
      </c>
      <c r="AC24" s="440">
        <f t="shared" si="18"/>
        <v>0</v>
      </c>
      <c r="AD24" s="440">
        <f t="shared" si="19"/>
        <v>0</v>
      </c>
      <c r="AE24" s="440">
        <f t="shared" si="20"/>
        <v>0</v>
      </c>
      <c r="AF24" s="440">
        <f t="shared" si="21"/>
        <v>0</v>
      </c>
      <c r="AG24" s="440">
        <f t="shared" si="22"/>
        <v>0</v>
      </c>
      <c r="AH24" s="440">
        <f t="shared" si="23"/>
        <v>0</v>
      </c>
      <c r="AI24" s="440">
        <f t="shared" si="24"/>
        <v>0</v>
      </c>
      <c r="AJ24" s="440">
        <f t="shared" si="25"/>
        <v>0</v>
      </c>
      <c r="AK24" s="440">
        <f t="shared" si="26"/>
        <v>0</v>
      </c>
      <c r="AL24" s="440">
        <f t="shared" si="27"/>
        <v>0</v>
      </c>
      <c r="AM24" s="440">
        <f t="shared" si="28"/>
        <v>0</v>
      </c>
      <c r="AN24" s="440">
        <f t="shared" si="29"/>
        <v>0</v>
      </c>
      <c r="AO24" s="440">
        <f t="shared" si="30"/>
        <v>0</v>
      </c>
      <c r="AP24" s="440">
        <f t="shared" si="31"/>
        <v>0</v>
      </c>
      <c r="AQ24" s="440">
        <f t="shared" si="32"/>
        <v>0</v>
      </c>
      <c r="AR24" s="440">
        <f t="shared" si="33"/>
        <v>0</v>
      </c>
      <c r="AS24" s="440">
        <f t="shared" si="34"/>
        <v>0</v>
      </c>
      <c r="AT24" s="440">
        <f t="shared" si="35"/>
        <v>0</v>
      </c>
      <c r="AU24" s="440">
        <f t="shared" si="36"/>
        <v>0</v>
      </c>
      <c r="AV24" s="440">
        <f t="shared" si="37"/>
        <v>0</v>
      </c>
      <c r="AW24" s="440">
        <f t="shared" si="38"/>
        <v>0</v>
      </c>
    </row>
    <row r="25" spans="1:49" s="437" customFormat="1" ht="12.75" customHeight="1">
      <c r="A25" s="72" t="str">
        <f t="array" ref="A25">IF(C25&lt;&gt;0,SUM(($C$11:C25&lt;&gt;0)*1),"")</f>
        <v/>
      </c>
      <c r="B25" s="438"/>
      <c r="C25" s="438"/>
      <c r="D25" s="438"/>
      <c r="E25" s="504"/>
      <c r="F25" s="505"/>
      <c r="G25" s="506"/>
      <c r="H25" s="506"/>
      <c r="I25" s="72" t="str">
        <f t="shared" si="0"/>
        <v/>
      </c>
      <c r="J25" s="440">
        <f t="shared" si="1"/>
        <v>0</v>
      </c>
      <c r="K25" s="440">
        <f t="shared" si="2"/>
        <v>0</v>
      </c>
      <c r="L25" s="440">
        <f t="shared" si="3"/>
        <v>0</v>
      </c>
      <c r="M25" s="440">
        <f t="shared" si="4"/>
        <v>0</v>
      </c>
      <c r="N25" s="440">
        <f t="shared" si="5"/>
        <v>0</v>
      </c>
      <c r="O25" s="440">
        <f t="shared" si="6"/>
        <v>0</v>
      </c>
      <c r="P25" s="440">
        <f t="shared" si="7"/>
        <v>0</v>
      </c>
      <c r="Q25" s="440">
        <f t="shared" si="8"/>
        <v>0</v>
      </c>
      <c r="R25" s="440">
        <f t="shared" si="39"/>
        <v>0</v>
      </c>
      <c r="S25" s="440">
        <f t="shared" si="40"/>
        <v>0</v>
      </c>
      <c r="T25" s="440">
        <f t="shared" si="9"/>
        <v>0</v>
      </c>
      <c r="U25" s="440">
        <f t="shared" si="10"/>
        <v>0</v>
      </c>
      <c r="V25" s="440">
        <f t="shared" si="11"/>
        <v>0</v>
      </c>
      <c r="W25" s="440">
        <f t="shared" si="12"/>
        <v>0</v>
      </c>
      <c r="X25" s="440">
        <f t="shared" si="13"/>
        <v>0</v>
      </c>
      <c r="Y25" s="440">
        <f t="shared" si="14"/>
        <v>0</v>
      </c>
      <c r="Z25" s="440">
        <f t="shared" si="15"/>
        <v>0</v>
      </c>
      <c r="AA25" s="440">
        <f t="shared" si="16"/>
        <v>0</v>
      </c>
      <c r="AB25" s="440">
        <f t="shared" si="17"/>
        <v>0</v>
      </c>
      <c r="AC25" s="440">
        <f t="shared" si="18"/>
        <v>0</v>
      </c>
      <c r="AD25" s="440">
        <f t="shared" si="19"/>
        <v>0</v>
      </c>
      <c r="AE25" s="440">
        <f t="shared" si="20"/>
        <v>0</v>
      </c>
      <c r="AF25" s="440">
        <f t="shared" si="21"/>
        <v>0</v>
      </c>
      <c r="AG25" s="440">
        <f t="shared" si="22"/>
        <v>0</v>
      </c>
      <c r="AH25" s="440">
        <f t="shared" si="23"/>
        <v>0</v>
      </c>
      <c r="AI25" s="440">
        <f t="shared" si="24"/>
        <v>0</v>
      </c>
      <c r="AJ25" s="440">
        <f t="shared" si="25"/>
        <v>0</v>
      </c>
      <c r="AK25" s="440">
        <f t="shared" si="26"/>
        <v>0</v>
      </c>
      <c r="AL25" s="440">
        <f t="shared" si="27"/>
        <v>0</v>
      </c>
      <c r="AM25" s="440">
        <f t="shared" si="28"/>
        <v>0</v>
      </c>
      <c r="AN25" s="440">
        <f t="shared" si="29"/>
        <v>0</v>
      </c>
      <c r="AO25" s="440">
        <f t="shared" si="30"/>
        <v>0</v>
      </c>
      <c r="AP25" s="440">
        <f t="shared" si="31"/>
        <v>0</v>
      </c>
      <c r="AQ25" s="440">
        <f t="shared" si="32"/>
        <v>0</v>
      </c>
      <c r="AR25" s="440">
        <f t="shared" si="33"/>
        <v>0</v>
      </c>
      <c r="AS25" s="440">
        <f t="shared" si="34"/>
        <v>0</v>
      </c>
      <c r="AT25" s="440">
        <f t="shared" si="35"/>
        <v>0</v>
      </c>
      <c r="AU25" s="440">
        <f t="shared" si="36"/>
        <v>0</v>
      </c>
      <c r="AV25" s="440">
        <f t="shared" si="37"/>
        <v>0</v>
      </c>
      <c r="AW25" s="440">
        <f t="shared" si="38"/>
        <v>0</v>
      </c>
    </row>
    <row r="26" spans="1:49" s="437" customFormat="1" ht="12.75" customHeight="1">
      <c r="A26" s="72" t="str">
        <f t="array" ref="A26">IF(C26&lt;&gt;0,SUM(($C$11:C26&lt;&gt;0)*1),"")</f>
        <v/>
      </c>
      <c r="B26" s="438"/>
      <c r="C26" s="438"/>
      <c r="D26" s="438"/>
      <c r="E26" s="504"/>
      <c r="F26" s="505"/>
      <c r="G26" s="506"/>
      <c r="H26" s="506"/>
      <c r="I26" s="72" t="str">
        <f t="shared" si="0"/>
        <v/>
      </c>
      <c r="J26" s="440">
        <f t="shared" si="1"/>
        <v>0</v>
      </c>
      <c r="K26" s="440">
        <f t="shared" si="2"/>
        <v>0</v>
      </c>
      <c r="L26" s="440">
        <f t="shared" si="3"/>
        <v>0</v>
      </c>
      <c r="M26" s="440">
        <f t="shared" si="4"/>
        <v>0</v>
      </c>
      <c r="N26" s="440">
        <f t="shared" si="5"/>
        <v>0</v>
      </c>
      <c r="O26" s="440">
        <f t="shared" si="6"/>
        <v>0</v>
      </c>
      <c r="P26" s="440">
        <f t="shared" si="7"/>
        <v>0</v>
      </c>
      <c r="Q26" s="440">
        <f t="shared" si="8"/>
        <v>0</v>
      </c>
      <c r="R26" s="440">
        <f t="shared" si="39"/>
        <v>0</v>
      </c>
      <c r="S26" s="440">
        <f t="shared" si="40"/>
        <v>0</v>
      </c>
      <c r="T26" s="440">
        <f t="shared" si="9"/>
        <v>0</v>
      </c>
      <c r="U26" s="440">
        <f t="shared" si="10"/>
        <v>0</v>
      </c>
      <c r="V26" s="440">
        <f t="shared" si="11"/>
        <v>0</v>
      </c>
      <c r="W26" s="440">
        <f t="shared" si="12"/>
        <v>0</v>
      </c>
      <c r="X26" s="440">
        <f t="shared" si="13"/>
        <v>0</v>
      </c>
      <c r="Y26" s="440">
        <f t="shared" si="14"/>
        <v>0</v>
      </c>
      <c r="Z26" s="440">
        <f t="shared" si="15"/>
        <v>0</v>
      </c>
      <c r="AA26" s="440">
        <f t="shared" si="16"/>
        <v>0</v>
      </c>
      <c r="AB26" s="440">
        <f t="shared" si="17"/>
        <v>0</v>
      </c>
      <c r="AC26" s="440">
        <f t="shared" si="18"/>
        <v>0</v>
      </c>
      <c r="AD26" s="440">
        <f t="shared" si="19"/>
        <v>0</v>
      </c>
      <c r="AE26" s="440">
        <f t="shared" si="20"/>
        <v>0</v>
      </c>
      <c r="AF26" s="440">
        <f t="shared" si="21"/>
        <v>0</v>
      </c>
      <c r="AG26" s="440">
        <f t="shared" si="22"/>
        <v>0</v>
      </c>
      <c r="AH26" s="440">
        <f t="shared" si="23"/>
        <v>0</v>
      </c>
      <c r="AI26" s="440">
        <f t="shared" si="24"/>
        <v>0</v>
      </c>
      <c r="AJ26" s="440">
        <f t="shared" si="25"/>
        <v>0</v>
      </c>
      <c r="AK26" s="440">
        <f t="shared" si="26"/>
        <v>0</v>
      </c>
      <c r="AL26" s="440">
        <f t="shared" si="27"/>
        <v>0</v>
      </c>
      <c r="AM26" s="440">
        <f t="shared" si="28"/>
        <v>0</v>
      </c>
      <c r="AN26" s="440">
        <f t="shared" si="29"/>
        <v>0</v>
      </c>
      <c r="AO26" s="440">
        <f t="shared" si="30"/>
        <v>0</v>
      </c>
      <c r="AP26" s="440">
        <f t="shared" si="31"/>
        <v>0</v>
      </c>
      <c r="AQ26" s="440">
        <f t="shared" si="32"/>
        <v>0</v>
      </c>
      <c r="AR26" s="440">
        <f t="shared" si="33"/>
        <v>0</v>
      </c>
      <c r="AS26" s="440">
        <f t="shared" si="34"/>
        <v>0</v>
      </c>
      <c r="AT26" s="440">
        <f t="shared" si="35"/>
        <v>0</v>
      </c>
      <c r="AU26" s="440">
        <f t="shared" si="36"/>
        <v>0</v>
      </c>
      <c r="AV26" s="440">
        <f t="shared" si="37"/>
        <v>0</v>
      </c>
      <c r="AW26" s="440">
        <f t="shared" si="38"/>
        <v>0</v>
      </c>
    </row>
    <row r="27" spans="1:49" s="437" customFormat="1" ht="12.75" customHeight="1">
      <c r="A27" s="72" t="str">
        <f t="array" ref="A27">IF(C27&lt;&gt;0,SUM(($C$11:C27&lt;&gt;0)*1),"")</f>
        <v/>
      </c>
      <c r="B27" s="438"/>
      <c r="C27" s="438"/>
      <c r="D27" s="438"/>
      <c r="E27" s="504"/>
      <c r="F27" s="505"/>
      <c r="G27" s="506"/>
      <c r="H27" s="506"/>
      <c r="I27" s="72" t="str">
        <f t="shared" si="0"/>
        <v/>
      </c>
      <c r="J27" s="440">
        <f t="shared" si="1"/>
        <v>0</v>
      </c>
      <c r="K27" s="440">
        <f t="shared" si="2"/>
        <v>0</v>
      </c>
      <c r="L27" s="440">
        <f t="shared" si="3"/>
        <v>0</v>
      </c>
      <c r="M27" s="440">
        <f t="shared" si="4"/>
        <v>0</v>
      </c>
      <c r="N27" s="440">
        <f t="shared" si="5"/>
        <v>0</v>
      </c>
      <c r="O27" s="440">
        <f t="shared" si="6"/>
        <v>0</v>
      </c>
      <c r="P27" s="440">
        <f t="shared" si="7"/>
        <v>0</v>
      </c>
      <c r="Q27" s="440">
        <f t="shared" si="8"/>
        <v>0</v>
      </c>
      <c r="R27" s="440">
        <f t="shared" si="39"/>
        <v>0</v>
      </c>
      <c r="S27" s="440">
        <f t="shared" si="40"/>
        <v>0</v>
      </c>
      <c r="T27" s="440">
        <f t="shared" si="9"/>
        <v>0</v>
      </c>
      <c r="U27" s="440">
        <f t="shared" si="10"/>
        <v>0</v>
      </c>
      <c r="V27" s="440">
        <f t="shared" si="11"/>
        <v>0</v>
      </c>
      <c r="W27" s="440">
        <f t="shared" si="12"/>
        <v>0</v>
      </c>
      <c r="X27" s="440">
        <f t="shared" si="13"/>
        <v>0</v>
      </c>
      <c r="Y27" s="440">
        <f t="shared" si="14"/>
        <v>0</v>
      </c>
      <c r="Z27" s="440">
        <f t="shared" si="15"/>
        <v>0</v>
      </c>
      <c r="AA27" s="440">
        <f t="shared" si="16"/>
        <v>0</v>
      </c>
      <c r="AB27" s="440">
        <f t="shared" si="17"/>
        <v>0</v>
      </c>
      <c r="AC27" s="440">
        <f t="shared" si="18"/>
        <v>0</v>
      </c>
      <c r="AD27" s="440">
        <f t="shared" si="19"/>
        <v>0</v>
      </c>
      <c r="AE27" s="440">
        <f t="shared" si="20"/>
        <v>0</v>
      </c>
      <c r="AF27" s="440">
        <f t="shared" si="21"/>
        <v>0</v>
      </c>
      <c r="AG27" s="440">
        <f t="shared" si="22"/>
        <v>0</v>
      </c>
      <c r="AH27" s="440">
        <f t="shared" si="23"/>
        <v>0</v>
      </c>
      <c r="AI27" s="440">
        <f t="shared" si="24"/>
        <v>0</v>
      </c>
      <c r="AJ27" s="440">
        <f t="shared" si="25"/>
        <v>0</v>
      </c>
      <c r="AK27" s="440">
        <f t="shared" si="26"/>
        <v>0</v>
      </c>
      <c r="AL27" s="440">
        <f t="shared" si="27"/>
        <v>0</v>
      </c>
      <c r="AM27" s="440">
        <f t="shared" si="28"/>
        <v>0</v>
      </c>
      <c r="AN27" s="440">
        <f t="shared" si="29"/>
        <v>0</v>
      </c>
      <c r="AO27" s="440">
        <f t="shared" si="30"/>
        <v>0</v>
      </c>
      <c r="AP27" s="440">
        <f t="shared" si="31"/>
        <v>0</v>
      </c>
      <c r="AQ27" s="440">
        <f t="shared" si="32"/>
        <v>0</v>
      </c>
      <c r="AR27" s="440">
        <f t="shared" si="33"/>
        <v>0</v>
      </c>
      <c r="AS27" s="440">
        <f t="shared" si="34"/>
        <v>0</v>
      </c>
      <c r="AT27" s="440">
        <f t="shared" si="35"/>
        <v>0</v>
      </c>
      <c r="AU27" s="440">
        <f t="shared" si="36"/>
        <v>0</v>
      </c>
      <c r="AV27" s="440">
        <f t="shared" si="37"/>
        <v>0</v>
      </c>
      <c r="AW27" s="440">
        <f t="shared" si="38"/>
        <v>0</v>
      </c>
    </row>
    <row r="28" spans="1:49" s="437" customFormat="1" ht="12.75" customHeight="1">
      <c r="A28" s="72" t="str">
        <f t="array" ref="A28">IF(C28&lt;&gt;0,SUM(($C$11:C28&lt;&gt;0)*1),"")</f>
        <v/>
      </c>
      <c r="B28" s="438"/>
      <c r="C28" s="438"/>
      <c r="D28" s="438"/>
      <c r="E28" s="504"/>
      <c r="F28" s="505"/>
      <c r="G28" s="506"/>
      <c r="H28" s="506"/>
      <c r="I28" s="72" t="str">
        <f t="shared" si="0"/>
        <v/>
      </c>
      <c r="J28" s="440">
        <f t="shared" si="1"/>
        <v>0</v>
      </c>
      <c r="K28" s="440">
        <f t="shared" si="2"/>
        <v>0</v>
      </c>
      <c r="L28" s="440">
        <f t="shared" si="3"/>
        <v>0</v>
      </c>
      <c r="M28" s="440">
        <f t="shared" si="4"/>
        <v>0</v>
      </c>
      <c r="N28" s="440">
        <f t="shared" si="5"/>
        <v>0</v>
      </c>
      <c r="O28" s="440">
        <f t="shared" si="6"/>
        <v>0</v>
      </c>
      <c r="P28" s="440">
        <f t="shared" si="7"/>
        <v>0</v>
      </c>
      <c r="Q28" s="440">
        <f t="shared" si="8"/>
        <v>0</v>
      </c>
      <c r="R28" s="440">
        <f t="shared" si="39"/>
        <v>0</v>
      </c>
      <c r="S28" s="440">
        <f t="shared" si="40"/>
        <v>0</v>
      </c>
      <c r="T28" s="440">
        <f t="shared" si="9"/>
        <v>0</v>
      </c>
      <c r="U28" s="440">
        <f t="shared" si="10"/>
        <v>0</v>
      </c>
      <c r="V28" s="440">
        <f t="shared" si="11"/>
        <v>0</v>
      </c>
      <c r="W28" s="440">
        <f t="shared" si="12"/>
        <v>0</v>
      </c>
      <c r="X28" s="440">
        <f t="shared" si="13"/>
        <v>0</v>
      </c>
      <c r="Y28" s="440">
        <f t="shared" si="14"/>
        <v>0</v>
      </c>
      <c r="Z28" s="440">
        <f t="shared" si="15"/>
        <v>0</v>
      </c>
      <c r="AA28" s="440">
        <f t="shared" si="16"/>
        <v>0</v>
      </c>
      <c r="AB28" s="440">
        <f t="shared" si="17"/>
        <v>0</v>
      </c>
      <c r="AC28" s="440">
        <f t="shared" si="18"/>
        <v>0</v>
      </c>
      <c r="AD28" s="440">
        <f t="shared" si="19"/>
        <v>0</v>
      </c>
      <c r="AE28" s="440">
        <f t="shared" si="20"/>
        <v>0</v>
      </c>
      <c r="AF28" s="440">
        <f t="shared" si="21"/>
        <v>0</v>
      </c>
      <c r="AG28" s="440">
        <f t="shared" si="22"/>
        <v>0</v>
      </c>
      <c r="AH28" s="440">
        <f t="shared" si="23"/>
        <v>0</v>
      </c>
      <c r="AI28" s="440">
        <f t="shared" si="24"/>
        <v>0</v>
      </c>
      <c r="AJ28" s="440">
        <f t="shared" si="25"/>
        <v>0</v>
      </c>
      <c r="AK28" s="440">
        <f t="shared" si="26"/>
        <v>0</v>
      </c>
      <c r="AL28" s="440">
        <f t="shared" si="27"/>
        <v>0</v>
      </c>
      <c r="AM28" s="440">
        <f t="shared" si="28"/>
        <v>0</v>
      </c>
      <c r="AN28" s="440">
        <f t="shared" si="29"/>
        <v>0</v>
      </c>
      <c r="AO28" s="440">
        <f t="shared" si="30"/>
        <v>0</v>
      </c>
      <c r="AP28" s="440">
        <f t="shared" si="31"/>
        <v>0</v>
      </c>
      <c r="AQ28" s="440">
        <f t="shared" si="32"/>
        <v>0</v>
      </c>
      <c r="AR28" s="440">
        <f t="shared" si="33"/>
        <v>0</v>
      </c>
      <c r="AS28" s="440">
        <f t="shared" si="34"/>
        <v>0</v>
      </c>
      <c r="AT28" s="440">
        <f t="shared" si="35"/>
        <v>0</v>
      </c>
      <c r="AU28" s="440">
        <f t="shared" si="36"/>
        <v>0</v>
      </c>
      <c r="AV28" s="440">
        <f t="shared" si="37"/>
        <v>0</v>
      </c>
      <c r="AW28" s="440">
        <f t="shared" si="38"/>
        <v>0</v>
      </c>
    </row>
    <row r="29" spans="1:49" s="437" customFormat="1" ht="12.75" customHeight="1">
      <c r="A29" s="72" t="str">
        <f t="array" ref="A29">IF(C29&lt;&gt;0,SUM(($C$11:C29&lt;&gt;0)*1),"")</f>
        <v/>
      </c>
      <c r="B29" s="438"/>
      <c r="C29" s="438"/>
      <c r="D29" s="438"/>
      <c r="E29" s="504"/>
      <c r="F29" s="505"/>
      <c r="G29" s="506"/>
      <c r="H29" s="506"/>
      <c r="I29" s="72" t="str">
        <f t="shared" si="0"/>
        <v/>
      </c>
      <c r="J29" s="440">
        <f t="shared" si="1"/>
        <v>0</v>
      </c>
      <c r="K29" s="440">
        <f t="shared" si="2"/>
        <v>0</v>
      </c>
      <c r="L29" s="440">
        <f t="shared" si="3"/>
        <v>0</v>
      </c>
      <c r="M29" s="440">
        <f t="shared" si="4"/>
        <v>0</v>
      </c>
      <c r="N29" s="440">
        <f t="shared" si="5"/>
        <v>0</v>
      </c>
      <c r="O29" s="440">
        <f t="shared" si="6"/>
        <v>0</v>
      </c>
      <c r="P29" s="440">
        <f t="shared" si="7"/>
        <v>0</v>
      </c>
      <c r="Q29" s="440">
        <f t="shared" si="8"/>
        <v>0</v>
      </c>
      <c r="R29" s="440">
        <f t="shared" si="39"/>
        <v>0</v>
      </c>
      <c r="S29" s="440">
        <f t="shared" si="40"/>
        <v>0</v>
      </c>
      <c r="T29" s="440">
        <f t="shared" si="9"/>
        <v>0</v>
      </c>
      <c r="U29" s="440">
        <f t="shared" si="10"/>
        <v>0</v>
      </c>
      <c r="V29" s="440">
        <f t="shared" si="11"/>
        <v>0</v>
      </c>
      <c r="W29" s="440">
        <f t="shared" si="12"/>
        <v>0</v>
      </c>
      <c r="X29" s="440">
        <f t="shared" si="13"/>
        <v>0</v>
      </c>
      <c r="Y29" s="440">
        <f t="shared" si="14"/>
        <v>0</v>
      </c>
      <c r="Z29" s="440">
        <f t="shared" si="15"/>
        <v>0</v>
      </c>
      <c r="AA29" s="440">
        <f t="shared" si="16"/>
        <v>0</v>
      </c>
      <c r="AB29" s="440">
        <f t="shared" si="17"/>
        <v>0</v>
      </c>
      <c r="AC29" s="440">
        <f t="shared" si="18"/>
        <v>0</v>
      </c>
      <c r="AD29" s="440">
        <f t="shared" si="19"/>
        <v>0</v>
      </c>
      <c r="AE29" s="440">
        <f t="shared" si="20"/>
        <v>0</v>
      </c>
      <c r="AF29" s="440">
        <f t="shared" si="21"/>
        <v>0</v>
      </c>
      <c r="AG29" s="440">
        <f t="shared" si="22"/>
        <v>0</v>
      </c>
      <c r="AH29" s="440">
        <f t="shared" si="23"/>
        <v>0</v>
      </c>
      <c r="AI29" s="440">
        <f t="shared" si="24"/>
        <v>0</v>
      </c>
      <c r="AJ29" s="440">
        <f t="shared" si="25"/>
        <v>0</v>
      </c>
      <c r="AK29" s="440">
        <f t="shared" si="26"/>
        <v>0</v>
      </c>
      <c r="AL29" s="440">
        <f t="shared" si="27"/>
        <v>0</v>
      </c>
      <c r="AM29" s="440">
        <f t="shared" si="28"/>
        <v>0</v>
      </c>
      <c r="AN29" s="440">
        <f t="shared" si="29"/>
        <v>0</v>
      </c>
      <c r="AO29" s="440">
        <f t="shared" si="30"/>
        <v>0</v>
      </c>
      <c r="AP29" s="440">
        <f t="shared" si="31"/>
        <v>0</v>
      </c>
      <c r="AQ29" s="440">
        <f t="shared" si="32"/>
        <v>0</v>
      </c>
      <c r="AR29" s="440">
        <f t="shared" si="33"/>
        <v>0</v>
      </c>
      <c r="AS29" s="440">
        <f t="shared" si="34"/>
        <v>0</v>
      </c>
      <c r="AT29" s="440">
        <f t="shared" si="35"/>
        <v>0</v>
      </c>
      <c r="AU29" s="440">
        <f t="shared" si="36"/>
        <v>0</v>
      </c>
      <c r="AV29" s="440">
        <f t="shared" si="37"/>
        <v>0</v>
      </c>
      <c r="AW29" s="440">
        <f t="shared" si="38"/>
        <v>0</v>
      </c>
    </row>
    <row r="30" spans="1:49" s="437" customFormat="1" ht="12.75" customHeight="1">
      <c r="A30" s="72" t="str">
        <f t="array" ref="A30">IF(C30&lt;&gt;0,SUM(($C$11:C30&lt;&gt;0)*1),"")</f>
        <v/>
      </c>
      <c r="B30" s="438"/>
      <c r="C30" s="438"/>
      <c r="D30" s="438"/>
      <c r="E30" s="504"/>
      <c r="F30" s="505"/>
      <c r="G30" s="506"/>
      <c r="H30" s="506"/>
      <c r="I30" s="72" t="str">
        <f t="shared" si="0"/>
        <v/>
      </c>
      <c r="J30" s="440">
        <f t="shared" si="1"/>
        <v>0</v>
      </c>
      <c r="K30" s="440">
        <f t="shared" si="2"/>
        <v>0</v>
      </c>
      <c r="L30" s="440">
        <f t="shared" si="3"/>
        <v>0</v>
      </c>
      <c r="M30" s="440">
        <f t="shared" si="4"/>
        <v>0</v>
      </c>
      <c r="N30" s="440">
        <f t="shared" si="5"/>
        <v>0</v>
      </c>
      <c r="O30" s="440">
        <f t="shared" si="6"/>
        <v>0</v>
      </c>
      <c r="P30" s="440">
        <f t="shared" si="7"/>
        <v>0</v>
      </c>
      <c r="Q30" s="440">
        <f t="shared" si="8"/>
        <v>0</v>
      </c>
      <c r="R30" s="440">
        <f t="shared" si="39"/>
        <v>0</v>
      </c>
      <c r="S30" s="440">
        <f t="shared" si="40"/>
        <v>0</v>
      </c>
      <c r="T30" s="440">
        <f t="shared" si="9"/>
        <v>0</v>
      </c>
      <c r="U30" s="440">
        <f t="shared" si="10"/>
        <v>0</v>
      </c>
      <c r="V30" s="440">
        <f t="shared" si="11"/>
        <v>0</v>
      </c>
      <c r="W30" s="440">
        <f t="shared" si="12"/>
        <v>0</v>
      </c>
      <c r="X30" s="440">
        <f t="shared" si="13"/>
        <v>0</v>
      </c>
      <c r="Y30" s="440">
        <f t="shared" si="14"/>
        <v>0</v>
      </c>
      <c r="Z30" s="440">
        <f t="shared" si="15"/>
        <v>0</v>
      </c>
      <c r="AA30" s="440">
        <f t="shared" si="16"/>
        <v>0</v>
      </c>
      <c r="AB30" s="440">
        <f t="shared" si="17"/>
        <v>0</v>
      </c>
      <c r="AC30" s="440">
        <f t="shared" si="18"/>
        <v>0</v>
      </c>
      <c r="AD30" s="440">
        <f t="shared" si="19"/>
        <v>0</v>
      </c>
      <c r="AE30" s="440">
        <f t="shared" si="20"/>
        <v>0</v>
      </c>
      <c r="AF30" s="440">
        <f t="shared" si="21"/>
        <v>0</v>
      </c>
      <c r="AG30" s="440">
        <f t="shared" si="22"/>
        <v>0</v>
      </c>
      <c r="AH30" s="440">
        <f t="shared" si="23"/>
        <v>0</v>
      </c>
      <c r="AI30" s="440">
        <f t="shared" si="24"/>
        <v>0</v>
      </c>
      <c r="AJ30" s="440">
        <f t="shared" si="25"/>
        <v>0</v>
      </c>
      <c r="AK30" s="440">
        <f t="shared" si="26"/>
        <v>0</v>
      </c>
      <c r="AL30" s="440">
        <f t="shared" si="27"/>
        <v>0</v>
      </c>
      <c r="AM30" s="440">
        <f t="shared" si="28"/>
        <v>0</v>
      </c>
      <c r="AN30" s="440">
        <f t="shared" si="29"/>
        <v>0</v>
      </c>
      <c r="AO30" s="440">
        <f t="shared" si="30"/>
        <v>0</v>
      </c>
      <c r="AP30" s="440">
        <f t="shared" si="31"/>
        <v>0</v>
      </c>
      <c r="AQ30" s="440">
        <f t="shared" si="32"/>
        <v>0</v>
      </c>
      <c r="AR30" s="440">
        <f t="shared" si="33"/>
        <v>0</v>
      </c>
      <c r="AS30" s="440">
        <f t="shared" si="34"/>
        <v>0</v>
      </c>
      <c r="AT30" s="440">
        <f t="shared" si="35"/>
        <v>0</v>
      </c>
      <c r="AU30" s="440">
        <f t="shared" si="36"/>
        <v>0</v>
      </c>
      <c r="AV30" s="440">
        <f t="shared" si="37"/>
        <v>0</v>
      </c>
      <c r="AW30" s="440">
        <f t="shared" si="38"/>
        <v>0</v>
      </c>
    </row>
    <row r="31" spans="1:49" s="437" customFormat="1" ht="12.75" customHeight="1">
      <c r="A31" s="72" t="str">
        <f t="array" ref="A31">IF(C31&lt;&gt;0,SUM(($C$11:C31&lt;&gt;0)*1),"")</f>
        <v/>
      </c>
      <c r="B31" s="438"/>
      <c r="C31" s="438"/>
      <c r="D31" s="438"/>
      <c r="E31" s="504"/>
      <c r="F31" s="505"/>
      <c r="G31" s="506"/>
      <c r="H31" s="506"/>
      <c r="I31" s="72" t="str">
        <f t="shared" si="0"/>
        <v/>
      </c>
      <c r="J31" s="440">
        <f t="shared" si="1"/>
        <v>0</v>
      </c>
      <c r="K31" s="440">
        <f t="shared" si="2"/>
        <v>0</v>
      </c>
      <c r="L31" s="440">
        <f t="shared" si="3"/>
        <v>0</v>
      </c>
      <c r="M31" s="440">
        <f t="shared" si="4"/>
        <v>0</v>
      </c>
      <c r="N31" s="440">
        <f t="shared" si="5"/>
        <v>0</v>
      </c>
      <c r="O31" s="440">
        <f t="shared" si="6"/>
        <v>0</v>
      </c>
      <c r="P31" s="440">
        <f t="shared" si="7"/>
        <v>0</v>
      </c>
      <c r="Q31" s="440">
        <f t="shared" si="8"/>
        <v>0</v>
      </c>
      <c r="R31" s="440">
        <f t="shared" si="39"/>
        <v>0</v>
      </c>
      <c r="S31" s="440">
        <f t="shared" si="40"/>
        <v>0</v>
      </c>
      <c r="T31" s="440">
        <f t="shared" si="9"/>
        <v>0</v>
      </c>
      <c r="U31" s="440">
        <f t="shared" si="10"/>
        <v>0</v>
      </c>
      <c r="V31" s="440">
        <f t="shared" si="11"/>
        <v>0</v>
      </c>
      <c r="W31" s="440">
        <f t="shared" si="12"/>
        <v>0</v>
      </c>
      <c r="X31" s="440">
        <f t="shared" si="13"/>
        <v>0</v>
      </c>
      <c r="Y31" s="440">
        <f t="shared" si="14"/>
        <v>0</v>
      </c>
      <c r="Z31" s="440">
        <f t="shared" si="15"/>
        <v>0</v>
      </c>
      <c r="AA31" s="440">
        <f t="shared" si="16"/>
        <v>0</v>
      </c>
      <c r="AB31" s="440">
        <f t="shared" si="17"/>
        <v>0</v>
      </c>
      <c r="AC31" s="440">
        <f t="shared" si="18"/>
        <v>0</v>
      </c>
      <c r="AD31" s="440">
        <f t="shared" si="19"/>
        <v>0</v>
      </c>
      <c r="AE31" s="440">
        <f t="shared" si="20"/>
        <v>0</v>
      </c>
      <c r="AF31" s="440">
        <f t="shared" si="21"/>
        <v>0</v>
      </c>
      <c r="AG31" s="440">
        <f t="shared" si="22"/>
        <v>0</v>
      </c>
      <c r="AH31" s="440">
        <f t="shared" si="23"/>
        <v>0</v>
      </c>
      <c r="AI31" s="440">
        <f t="shared" si="24"/>
        <v>0</v>
      </c>
      <c r="AJ31" s="440">
        <f t="shared" si="25"/>
        <v>0</v>
      </c>
      <c r="AK31" s="440">
        <f t="shared" si="26"/>
        <v>0</v>
      </c>
      <c r="AL31" s="440">
        <f t="shared" si="27"/>
        <v>0</v>
      </c>
      <c r="AM31" s="440">
        <f t="shared" si="28"/>
        <v>0</v>
      </c>
      <c r="AN31" s="440">
        <f t="shared" si="29"/>
        <v>0</v>
      </c>
      <c r="AO31" s="440">
        <f t="shared" si="30"/>
        <v>0</v>
      </c>
      <c r="AP31" s="440">
        <f t="shared" si="31"/>
        <v>0</v>
      </c>
      <c r="AQ31" s="440">
        <f t="shared" si="32"/>
        <v>0</v>
      </c>
      <c r="AR31" s="440">
        <f t="shared" si="33"/>
        <v>0</v>
      </c>
      <c r="AS31" s="440">
        <f t="shared" si="34"/>
        <v>0</v>
      </c>
      <c r="AT31" s="440">
        <f t="shared" si="35"/>
        <v>0</v>
      </c>
      <c r="AU31" s="440">
        <f t="shared" si="36"/>
        <v>0</v>
      </c>
      <c r="AV31" s="440">
        <f t="shared" si="37"/>
        <v>0</v>
      </c>
      <c r="AW31" s="440">
        <f t="shared" si="38"/>
        <v>0</v>
      </c>
    </row>
    <row r="32" spans="1:49" s="437" customFormat="1" ht="12.75" customHeight="1">
      <c r="A32" s="72" t="str">
        <f t="array" ref="A32">IF(C32&lt;&gt;0,SUM(($C$11:C32&lt;&gt;0)*1),"")</f>
        <v/>
      </c>
      <c r="B32" s="438"/>
      <c r="C32" s="438"/>
      <c r="D32" s="438"/>
      <c r="E32" s="504"/>
      <c r="F32" s="505"/>
      <c r="G32" s="506"/>
      <c r="H32" s="506"/>
      <c r="I32" s="72" t="str">
        <f t="shared" si="0"/>
        <v/>
      </c>
      <c r="J32" s="440">
        <f t="shared" si="1"/>
        <v>0</v>
      </c>
      <c r="K32" s="440">
        <f t="shared" si="2"/>
        <v>0</v>
      </c>
      <c r="L32" s="440">
        <f t="shared" si="3"/>
        <v>0</v>
      </c>
      <c r="M32" s="440">
        <f t="shared" si="4"/>
        <v>0</v>
      </c>
      <c r="N32" s="440">
        <f t="shared" si="5"/>
        <v>0</v>
      </c>
      <c r="O32" s="440">
        <f t="shared" si="6"/>
        <v>0</v>
      </c>
      <c r="P32" s="440">
        <f t="shared" si="7"/>
        <v>0</v>
      </c>
      <c r="Q32" s="440">
        <f t="shared" si="8"/>
        <v>0</v>
      </c>
      <c r="R32" s="440">
        <f t="shared" si="39"/>
        <v>0</v>
      </c>
      <c r="S32" s="440">
        <f t="shared" si="40"/>
        <v>0</v>
      </c>
      <c r="T32" s="440">
        <f t="shared" si="9"/>
        <v>0</v>
      </c>
      <c r="U32" s="440">
        <f t="shared" si="10"/>
        <v>0</v>
      </c>
      <c r="V32" s="440">
        <f t="shared" si="11"/>
        <v>0</v>
      </c>
      <c r="W32" s="440">
        <f t="shared" si="12"/>
        <v>0</v>
      </c>
      <c r="X32" s="440">
        <f t="shared" si="13"/>
        <v>0</v>
      </c>
      <c r="Y32" s="440">
        <f t="shared" si="14"/>
        <v>0</v>
      </c>
      <c r="Z32" s="440">
        <f t="shared" si="15"/>
        <v>0</v>
      </c>
      <c r="AA32" s="440">
        <f t="shared" si="16"/>
        <v>0</v>
      </c>
      <c r="AB32" s="440">
        <f t="shared" si="17"/>
        <v>0</v>
      </c>
      <c r="AC32" s="440">
        <f t="shared" si="18"/>
        <v>0</v>
      </c>
      <c r="AD32" s="440">
        <f t="shared" si="19"/>
        <v>0</v>
      </c>
      <c r="AE32" s="440">
        <f t="shared" si="20"/>
        <v>0</v>
      </c>
      <c r="AF32" s="440">
        <f t="shared" si="21"/>
        <v>0</v>
      </c>
      <c r="AG32" s="440">
        <f t="shared" si="22"/>
        <v>0</v>
      </c>
      <c r="AH32" s="440">
        <f t="shared" si="23"/>
        <v>0</v>
      </c>
      <c r="AI32" s="440">
        <f t="shared" si="24"/>
        <v>0</v>
      </c>
      <c r="AJ32" s="440">
        <f t="shared" si="25"/>
        <v>0</v>
      </c>
      <c r="AK32" s="440">
        <f t="shared" si="26"/>
        <v>0</v>
      </c>
      <c r="AL32" s="440">
        <f t="shared" si="27"/>
        <v>0</v>
      </c>
      <c r="AM32" s="440">
        <f t="shared" si="28"/>
        <v>0</v>
      </c>
      <c r="AN32" s="440">
        <f t="shared" si="29"/>
        <v>0</v>
      </c>
      <c r="AO32" s="440">
        <f t="shared" si="30"/>
        <v>0</v>
      </c>
      <c r="AP32" s="440">
        <f t="shared" si="31"/>
        <v>0</v>
      </c>
      <c r="AQ32" s="440">
        <f t="shared" si="32"/>
        <v>0</v>
      </c>
      <c r="AR32" s="440">
        <f t="shared" si="33"/>
        <v>0</v>
      </c>
      <c r="AS32" s="440">
        <f t="shared" si="34"/>
        <v>0</v>
      </c>
      <c r="AT32" s="440">
        <f t="shared" si="35"/>
        <v>0</v>
      </c>
      <c r="AU32" s="440">
        <f t="shared" si="36"/>
        <v>0</v>
      </c>
      <c r="AV32" s="440">
        <f t="shared" si="37"/>
        <v>0</v>
      </c>
      <c r="AW32" s="440">
        <f t="shared" si="38"/>
        <v>0</v>
      </c>
    </row>
    <row r="33" spans="1:49" s="437" customFormat="1" ht="12.75" customHeight="1">
      <c r="A33" s="72" t="str">
        <f t="array" ref="A33">IF(C33&lt;&gt;0,SUM(($C$11:C33&lt;&gt;0)*1),"")</f>
        <v/>
      </c>
      <c r="B33" s="438"/>
      <c r="C33" s="438"/>
      <c r="D33" s="438"/>
      <c r="E33" s="504"/>
      <c r="F33" s="505"/>
      <c r="G33" s="506"/>
      <c r="H33" s="506"/>
      <c r="I33" s="72" t="str">
        <f t="shared" si="0"/>
        <v/>
      </c>
      <c r="J33" s="440">
        <f t="shared" si="1"/>
        <v>0</v>
      </c>
      <c r="K33" s="440">
        <f t="shared" si="2"/>
        <v>0</v>
      </c>
      <c r="L33" s="440">
        <f t="shared" si="3"/>
        <v>0</v>
      </c>
      <c r="M33" s="440">
        <f t="shared" si="4"/>
        <v>0</v>
      </c>
      <c r="N33" s="440">
        <f t="shared" si="5"/>
        <v>0</v>
      </c>
      <c r="O33" s="440">
        <f t="shared" si="6"/>
        <v>0</v>
      </c>
      <c r="P33" s="440">
        <f t="shared" si="7"/>
        <v>0</v>
      </c>
      <c r="Q33" s="440">
        <f t="shared" si="8"/>
        <v>0</v>
      </c>
      <c r="R33" s="440">
        <f t="shared" si="39"/>
        <v>0</v>
      </c>
      <c r="S33" s="440">
        <f t="shared" si="40"/>
        <v>0</v>
      </c>
      <c r="T33" s="440">
        <f t="shared" si="9"/>
        <v>0</v>
      </c>
      <c r="U33" s="440">
        <f t="shared" si="10"/>
        <v>0</v>
      </c>
      <c r="V33" s="440">
        <f t="shared" si="11"/>
        <v>0</v>
      </c>
      <c r="W33" s="440">
        <f t="shared" si="12"/>
        <v>0</v>
      </c>
      <c r="X33" s="440">
        <f t="shared" si="13"/>
        <v>0</v>
      </c>
      <c r="Y33" s="440">
        <f t="shared" si="14"/>
        <v>0</v>
      </c>
      <c r="Z33" s="440">
        <f t="shared" si="15"/>
        <v>0</v>
      </c>
      <c r="AA33" s="440">
        <f t="shared" si="16"/>
        <v>0</v>
      </c>
      <c r="AB33" s="440">
        <f t="shared" si="17"/>
        <v>0</v>
      </c>
      <c r="AC33" s="440">
        <f t="shared" si="18"/>
        <v>0</v>
      </c>
      <c r="AD33" s="440">
        <f t="shared" si="19"/>
        <v>0</v>
      </c>
      <c r="AE33" s="440">
        <f t="shared" si="20"/>
        <v>0</v>
      </c>
      <c r="AF33" s="440">
        <f t="shared" si="21"/>
        <v>0</v>
      </c>
      <c r="AG33" s="440">
        <f t="shared" si="22"/>
        <v>0</v>
      </c>
      <c r="AH33" s="440">
        <f t="shared" si="23"/>
        <v>0</v>
      </c>
      <c r="AI33" s="440">
        <f t="shared" si="24"/>
        <v>0</v>
      </c>
      <c r="AJ33" s="440">
        <f t="shared" si="25"/>
        <v>0</v>
      </c>
      <c r="AK33" s="440">
        <f t="shared" si="26"/>
        <v>0</v>
      </c>
      <c r="AL33" s="440">
        <f t="shared" si="27"/>
        <v>0</v>
      </c>
      <c r="AM33" s="440">
        <f t="shared" si="28"/>
        <v>0</v>
      </c>
      <c r="AN33" s="440">
        <f t="shared" si="29"/>
        <v>0</v>
      </c>
      <c r="AO33" s="440">
        <f t="shared" si="30"/>
        <v>0</v>
      </c>
      <c r="AP33" s="440">
        <f t="shared" si="31"/>
        <v>0</v>
      </c>
      <c r="AQ33" s="440">
        <f t="shared" si="32"/>
        <v>0</v>
      </c>
      <c r="AR33" s="440">
        <f t="shared" si="33"/>
        <v>0</v>
      </c>
      <c r="AS33" s="440">
        <f t="shared" si="34"/>
        <v>0</v>
      </c>
      <c r="AT33" s="440">
        <f t="shared" si="35"/>
        <v>0</v>
      </c>
      <c r="AU33" s="440">
        <f t="shared" si="36"/>
        <v>0</v>
      </c>
      <c r="AV33" s="440">
        <f t="shared" si="37"/>
        <v>0</v>
      </c>
      <c r="AW33" s="440">
        <f t="shared" si="38"/>
        <v>0</v>
      </c>
    </row>
    <row r="34" spans="1:49" s="437" customFormat="1" ht="12.75" customHeight="1">
      <c r="A34" s="72" t="str">
        <f t="array" ref="A34">IF(C34&lt;&gt;0,SUM(($C$11:C34&lt;&gt;0)*1),"")</f>
        <v/>
      </c>
      <c r="B34" s="438"/>
      <c r="C34" s="438"/>
      <c r="D34" s="438"/>
      <c r="E34" s="504"/>
      <c r="F34" s="505"/>
      <c r="G34" s="506"/>
      <c r="H34" s="506"/>
      <c r="I34" s="72" t="str">
        <f t="shared" si="0"/>
        <v/>
      </c>
      <c r="J34" s="440">
        <f t="shared" si="1"/>
        <v>0</v>
      </c>
      <c r="K34" s="440">
        <f t="shared" si="2"/>
        <v>0</v>
      </c>
      <c r="L34" s="440">
        <f t="shared" si="3"/>
        <v>0</v>
      </c>
      <c r="M34" s="440">
        <f t="shared" si="4"/>
        <v>0</v>
      </c>
      <c r="N34" s="440">
        <f t="shared" si="5"/>
        <v>0</v>
      </c>
      <c r="O34" s="440">
        <f t="shared" si="6"/>
        <v>0</v>
      </c>
      <c r="P34" s="440">
        <f t="shared" si="7"/>
        <v>0</v>
      </c>
      <c r="Q34" s="440">
        <f t="shared" si="8"/>
        <v>0</v>
      </c>
      <c r="R34" s="440">
        <f t="shared" si="39"/>
        <v>0</v>
      </c>
      <c r="S34" s="440">
        <f t="shared" si="40"/>
        <v>0</v>
      </c>
      <c r="T34" s="440">
        <f t="shared" si="9"/>
        <v>0</v>
      </c>
      <c r="U34" s="440">
        <f t="shared" si="10"/>
        <v>0</v>
      </c>
      <c r="V34" s="440">
        <f t="shared" si="11"/>
        <v>0</v>
      </c>
      <c r="W34" s="440">
        <f t="shared" si="12"/>
        <v>0</v>
      </c>
      <c r="X34" s="440">
        <f t="shared" si="13"/>
        <v>0</v>
      </c>
      <c r="Y34" s="440">
        <f t="shared" si="14"/>
        <v>0</v>
      </c>
      <c r="Z34" s="440">
        <f t="shared" si="15"/>
        <v>0</v>
      </c>
      <c r="AA34" s="440">
        <f t="shared" si="16"/>
        <v>0</v>
      </c>
      <c r="AB34" s="440">
        <f t="shared" si="17"/>
        <v>0</v>
      </c>
      <c r="AC34" s="440">
        <f t="shared" si="18"/>
        <v>0</v>
      </c>
      <c r="AD34" s="440">
        <f t="shared" si="19"/>
        <v>0</v>
      </c>
      <c r="AE34" s="440">
        <f t="shared" si="20"/>
        <v>0</v>
      </c>
      <c r="AF34" s="440">
        <f t="shared" si="21"/>
        <v>0</v>
      </c>
      <c r="AG34" s="440">
        <f t="shared" si="22"/>
        <v>0</v>
      </c>
      <c r="AH34" s="440">
        <f t="shared" si="23"/>
        <v>0</v>
      </c>
      <c r="AI34" s="440">
        <f t="shared" si="24"/>
        <v>0</v>
      </c>
      <c r="AJ34" s="440">
        <f t="shared" si="25"/>
        <v>0</v>
      </c>
      <c r="AK34" s="440">
        <f t="shared" si="26"/>
        <v>0</v>
      </c>
      <c r="AL34" s="440">
        <f t="shared" si="27"/>
        <v>0</v>
      </c>
      <c r="AM34" s="440">
        <f t="shared" si="28"/>
        <v>0</v>
      </c>
      <c r="AN34" s="440">
        <f t="shared" si="29"/>
        <v>0</v>
      </c>
      <c r="AO34" s="440">
        <f t="shared" si="30"/>
        <v>0</v>
      </c>
      <c r="AP34" s="440">
        <f t="shared" si="31"/>
        <v>0</v>
      </c>
      <c r="AQ34" s="440">
        <f t="shared" si="32"/>
        <v>0</v>
      </c>
      <c r="AR34" s="440">
        <f t="shared" si="33"/>
        <v>0</v>
      </c>
      <c r="AS34" s="440">
        <f t="shared" si="34"/>
        <v>0</v>
      </c>
      <c r="AT34" s="440">
        <f t="shared" si="35"/>
        <v>0</v>
      </c>
      <c r="AU34" s="440">
        <f t="shared" si="36"/>
        <v>0</v>
      </c>
      <c r="AV34" s="440">
        <f t="shared" si="37"/>
        <v>0</v>
      </c>
      <c r="AW34" s="440">
        <f t="shared" si="38"/>
        <v>0</v>
      </c>
    </row>
    <row r="35" spans="1:49" s="437" customFormat="1" ht="12.75" customHeight="1">
      <c r="A35" s="72" t="str">
        <f t="array" ref="A35">IF(C35&lt;&gt;0,SUM(($C$11:C35&lt;&gt;0)*1),"")</f>
        <v/>
      </c>
      <c r="B35" s="438"/>
      <c r="C35" s="438"/>
      <c r="D35" s="438"/>
      <c r="E35" s="504"/>
      <c r="F35" s="505"/>
      <c r="G35" s="506"/>
      <c r="H35" s="506"/>
      <c r="I35" s="72" t="str">
        <f>A35</f>
        <v/>
      </c>
      <c r="J35" s="440">
        <f t="shared" si="1"/>
        <v>0</v>
      </c>
      <c r="K35" s="440">
        <f t="shared" si="2"/>
        <v>0</v>
      </c>
      <c r="L35" s="440">
        <f t="shared" si="3"/>
        <v>0</v>
      </c>
      <c r="M35" s="440">
        <f t="shared" si="4"/>
        <v>0</v>
      </c>
      <c r="N35" s="440">
        <f t="shared" si="5"/>
        <v>0</v>
      </c>
      <c r="O35" s="440">
        <f t="shared" si="6"/>
        <v>0</v>
      </c>
      <c r="P35" s="440">
        <f t="shared" si="7"/>
        <v>0</v>
      </c>
      <c r="Q35" s="440">
        <f t="shared" si="8"/>
        <v>0</v>
      </c>
      <c r="R35" s="440">
        <f t="shared" si="39"/>
        <v>0</v>
      </c>
      <c r="S35" s="440">
        <f t="shared" si="40"/>
        <v>0</v>
      </c>
      <c r="T35" s="440">
        <f t="shared" si="9"/>
        <v>0</v>
      </c>
      <c r="U35" s="440">
        <f t="shared" si="10"/>
        <v>0</v>
      </c>
      <c r="V35" s="440">
        <f t="shared" si="11"/>
        <v>0</v>
      </c>
      <c r="W35" s="440">
        <f t="shared" si="12"/>
        <v>0</v>
      </c>
      <c r="X35" s="440">
        <f t="shared" si="13"/>
        <v>0</v>
      </c>
      <c r="Y35" s="440">
        <f t="shared" si="14"/>
        <v>0</v>
      </c>
      <c r="Z35" s="440">
        <f t="shared" si="15"/>
        <v>0</v>
      </c>
      <c r="AA35" s="440">
        <f t="shared" si="16"/>
        <v>0</v>
      </c>
      <c r="AB35" s="440">
        <f t="shared" si="17"/>
        <v>0</v>
      </c>
      <c r="AC35" s="440">
        <f t="shared" si="18"/>
        <v>0</v>
      </c>
      <c r="AD35" s="440">
        <f t="shared" si="19"/>
        <v>0</v>
      </c>
      <c r="AE35" s="440">
        <f t="shared" si="20"/>
        <v>0</v>
      </c>
      <c r="AF35" s="440">
        <f t="shared" si="21"/>
        <v>0</v>
      </c>
      <c r="AG35" s="440">
        <f t="shared" si="22"/>
        <v>0</v>
      </c>
      <c r="AH35" s="440">
        <f t="shared" si="23"/>
        <v>0</v>
      </c>
      <c r="AI35" s="440">
        <f t="shared" si="24"/>
        <v>0</v>
      </c>
      <c r="AJ35" s="440">
        <f t="shared" si="25"/>
        <v>0</v>
      </c>
      <c r="AK35" s="440">
        <f t="shared" si="26"/>
        <v>0</v>
      </c>
      <c r="AL35" s="440">
        <f t="shared" si="27"/>
        <v>0</v>
      </c>
      <c r="AM35" s="440">
        <f t="shared" si="28"/>
        <v>0</v>
      </c>
      <c r="AN35" s="440">
        <f t="shared" si="29"/>
        <v>0</v>
      </c>
      <c r="AO35" s="440">
        <f t="shared" si="30"/>
        <v>0</v>
      </c>
      <c r="AP35" s="440">
        <f t="shared" si="31"/>
        <v>0</v>
      </c>
      <c r="AQ35" s="440">
        <f t="shared" si="32"/>
        <v>0</v>
      </c>
      <c r="AR35" s="440">
        <f t="shared" si="33"/>
        <v>0</v>
      </c>
      <c r="AS35" s="440">
        <f t="shared" si="34"/>
        <v>0</v>
      </c>
      <c r="AT35" s="440">
        <f t="shared" si="35"/>
        <v>0</v>
      </c>
      <c r="AU35" s="440">
        <f t="shared" si="36"/>
        <v>0</v>
      </c>
      <c r="AV35" s="440">
        <f t="shared" si="37"/>
        <v>0</v>
      </c>
      <c r="AW35" s="440">
        <f t="shared" si="38"/>
        <v>0</v>
      </c>
    </row>
    <row r="36" spans="1:49" s="437" customFormat="1" ht="12.75" customHeight="1">
      <c r="A36" s="72" t="str">
        <f t="array" ref="A36">IF(C36&lt;&gt;0,SUM(($C$11:C36&lt;&gt;0)*1),"")</f>
        <v/>
      </c>
      <c r="B36" s="438"/>
      <c r="C36" s="438"/>
      <c r="D36" s="438"/>
      <c r="E36" s="504"/>
      <c r="F36" s="505"/>
      <c r="G36" s="506"/>
      <c r="H36" s="506"/>
      <c r="I36" s="72" t="str">
        <f>A36</f>
        <v/>
      </c>
      <c r="J36" s="440">
        <f t="shared" si="1"/>
        <v>0</v>
      </c>
      <c r="K36" s="440">
        <f t="shared" si="2"/>
        <v>0</v>
      </c>
      <c r="L36" s="440">
        <f t="shared" si="3"/>
        <v>0</v>
      </c>
      <c r="M36" s="440">
        <f t="shared" si="4"/>
        <v>0</v>
      </c>
      <c r="N36" s="440">
        <f t="shared" si="5"/>
        <v>0</v>
      </c>
      <c r="O36" s="440">
        <f t="shared" si="6"/>
        <v>0</v>
      </c>
      <c r="P36" s="440">
        <f t="shared" si="7"/>
        <v>0</v>
      </c>
      <c r="Q36" s="440">
        <f t="shared" si="8"/>
        <v>0</v>
      </c>
      <c r="R36" s="440">
        <f t="shared" si="39"/>
        <v>0</v>
      </c>
      <c r="S36" s="440">
        <f t="shared" si="40"/>
        <v>0</v>
      </c>
      <c r="T36" s="440">
        <f t="shared" si="9"/>
        <v>0</v>
      </c>
      <c r="U36" s="440">
        <f t="shared" si="10"/>
        <v>0</v>
      </c>
      <c r="V36" s="440">
        <f t="shared" si="11"/>
        <v>0</v>
      </c>
      <c r="W36" s="440">
        <f t="shared" si="12"/>
        <v>0</v>
      </c>
      <c r="X36" s="440">
        <f t="shared" si="13"/>
        <v>0</v>
      </c>
      <c r="Y36" s="440">
        <f t="shared" si="14"/>
        <v>0</v>
      </c>
      <c r="Z36" s="440">
        <f t="shared" si="15"/>
        <v>0</v>
      </c>
      <c r="AA36" s="440">
        <f t="shared" si="16"/>
        <v>0</v>
      </c>
      <c r="AB36" s="440">
        <f t="shared" si="17"/>
        <v>0</v>
      </c>
      <c r="AC36" s="440">
        <f t="shared" si="18"/>
        <v>0</v>
      </c>
      <c r="AD36" s="440">
        <f t="shared" si="19"/>
        <v>0</v>
      </c>
      <c r="AE36" s="440">
        <f t="shared" si="20"/>
        <v>0</v>
      </c>
      <c r="AF36" s="440">
        <f t="shared" si="21"/>
        <v>0</v>
      </c>
      <c r="AG36" s="440">
        <f t="shared" si="22"/>
        <v>0</v>
      </c>
      <c r="AH36" s="440">
        <f t="shared" si="23"/>
        <v>0</v>
      </c>
      <c r="AI36" s="440">
        <f t="shared" si="24"/>
        <v>0</v>
      </c>
      <c r="AJ36" s="440">
        <f t="shared" si="25"/>
        <v>0</v>
      </c>
      <c r="AK36" s="440">
        <f t="shared" si="26"/>
        <v>0</v>
      </c>
      <c r="AL36" s="440">
        <f t="shared" si="27"/>
        <v>0</v>
      </c>
      <c r="AM36" s="440">
        <f t="shared" si="28"/>
        <v>0</v>
      </c>
      <c r="AN36" s="440">
        <f t="shared" si="29"/>
        <v>0</v>
      </c>
      <c r="AO36" s="440">
        <f t="shared" si="30"/>
        <v>0</v>
      </c>
      <c r="AP36" s="440">
        <f t="shared" si="31"/>
        <v>0</v>
      </c>
      <c r="AQ36" s="440">
        <f t="shared" si="32"/>
        <v>0</v>
      </c>
      <c r="AR36" s="440">
        <f t="shared" si="33"/>
        <v>0</v>
      </c>
      <c r="AS36" s="440">
        <f t="shared" si="34"/>
        <v>0</v>
      </c>
      <c r="AT36" s="440">
        <f t="shared" si="35"/>
        <v>0</v>
      </c>
      <c r="AU36" s="440">
        <f t="shared" si="36"/>
        <v>0</v>
      </c>
      <c r="AV36" s="440">
        <f t="shared" si="37"/>
        <v>0</v>
      </c>
      <c r="AW36" s="440">
        <f t="shared" si="38"/>
        <v>0</v>
      </c>
    </row>
    <row r="37" spans="1:49" s="437" customFormat="1" ht="12.75" customHeight="1">
      <c r="A37" s="72" t="str">
        <f t="array" ref="A37">IF(C37&lt;&gt;0,SUM(($C$11:C37&lt;&gt;0)*1),"")</f>
        <v/>
      </c>
      <c r="B37" s="438"/>
      <c r="C37" s="438"/>
      <c r="D37" s="438"/>
      <c r="E37" s="504"/>
      <c r="F37" s="505"/>
      <c r="G37" s="506"/>
      <c r="H37" s="506"/>
      <c r="I37" s="72" t="str">
        <f>A37</f>
        <v/>
      </c>
      <c r="J37" s="440">
        <f t="shared" si="1"/>
        <v>0</v>
      </c>
      <c r="K37" s="440">
        <f t="shared" si="2"/>
        <v>0</v>
      </c>
      <c r="L37" s="440">
        <f t="shared" si="3"/>
        <v>0</v>
      </c>
      <c r="M37" s="440">
        <f t="shared" si="4"/>
        <v>0</v>
      </c>
      <c r="N37" s="440">
        <f t="shared" si="5"/>
        <v>0</v>
      </c>
      <c r="O37" s="440">
        <f t="shared" si="6"/>
        <v>0</v>
      </c>
      <c r="P37" s="440">
        <f t="shared" si="7"/>
        <v>0</v>
      </c>
      <c r="Q37" s="440">
        <f t="shared" si="8"/>
        <v>0</v>
      </c>
      <c r="R37" s="440">
        <f t="shared" si="39"/>
        <v>0</v>
      </c>
      <c r="S37" s="440">
        <f t="shared" si="40"/>
        <v>0</v>
      </c>
      <c r="T37" s="440">
        <f t="shared" si="9"/>
        <v>0</v>
      </c>
      <c r="U37" s="440">
        <f t="shared" si="10"/>
        <v>0</v>
      </c>
      <c r="V37" s="440">
        <f t="shared" si="11"/>
        <v>0</v>
      </c>
      <c r="W37" s="440">
        <f t="shared" si="12"/>
        <v>0</v>
      </c>
      <c r="X37" s="440">
        <f t="shared" si="13"/>
        <v>0</v>
      </c>
      <c r="Y37" s="440">
        <f t="shared" si="14"/>
        <v>0</v>
      </c>
      <c r="Z37" s="440">
        <f t="shared" si="15"/>
        <v>0</v>
      </c>
      <c r="AA37" s="440">
        <f t="shared" si="16"/>
        <v>0</v>
      </c>
      <c r="AB37" s="440">
        <f t="shared" si="17"/>
        <v>0</v>
      </c>
      <c r="AC37" s="440">
        <f t="shared" si="18"/>
        <v>0</v>
      </c>
      <c r="AD37" s="440">
        <f t="shared" si="19"/>
        <v>0</v>
      </c>
      <c r="AE37" s="440">
        <f t="shared" si="20"/>
        <v>0</v>
      </c>
      <c r="AF37" s="440">
        <f t="shared" si="21"/>
        <v>0</v>
      </c>
      <c r="AG37" s="440">
        <f t="shared" si="22"/>
        <v>0</v>
      </c>
      <c r="AH37" s="440">
        <f t="shared" si="23"/>
        <v>0</v>
      </c>
      <c r="AI37" s="440">
        <f t="shared" si="24"/>
        <v>0</v>
      </c>
      <c r="AJ37" s="440">
        <f t="shared" si="25"/>
        <v>0</v>
      </c>
      <c r="AK37" s="440">
        <f t="shared" si="26"/>
        <v>0</v>
      </c>
      <c r="AL37" s="440">
        <f t="shared" si="27"/>
        <v>0</v>
      </c>
      <c r="AM37" s="440">
        <f t="shared" si="28"/>
        <v>0</v>
      </c>
      <c r="AN37" s="440">
        <f t="shared" si="29"/>
        <v>0</v>
      </c>
      <c r="AO37" s="440">
        <f t="shared" si="30"/>
        <v>0</v>
      </c>
      <c r="AP37" s="440">
        <f t="shared" si="31"/>
        <v>0</v>
      </c>
      <c r="AQ37" s="440">
        <f t="shared" si="32"/>
        <v>0</v>
      </c>
      <c r="AR37" s="440">
        <f t="shared" si="33"/>
        <v>0</v>
      </c>
      <c r="AS37" s="440">
        <f t="shared" si="34"/>
        <v>0</v>
      </c>
      <c r="AT37" s="440">
        <f t="shared" si="35"/>
        <v>0</v>
      </c>
      <c r="AU37" s="440">
        <f t="shared" si="36"/>
        <v>0</v>
      </c>
      <c r="AV37" s="440">
        <f t="shared" si="37"/>
        <v>0</v>
      </c>
      <c r="AW37" s="440">
        <f t="shared" si="38"/>
        <v>0</v>
      </c>
    </row>
    <row r="38" spans="1:49" s="437" customFormat="1" ht="12.75" customHeight="1">
      <c r="A38" s="72" t="str">
        <f t="array" ref="A38">IF(C38&lt;&gt;0,SUM(($C$11:C38&lt;&gt;0)*1),"")</f>
        <v/>
      </c>
      <c r="B38" s="438"/>
      <c r="C38" s="438"/>
      <c r="D38" s="438"/>
      <c r="E38" s="504"/>
      <c r="F38" s="505"/>
      <c r="G38" s="506"/>
      <c r="H38" s="506"/>
      <c r="I38" s="72" t="str">
        <f>A38</f>
        <v/>
      </c>
      <c r="J38" s="440">
        <f t="shared" si="1"/>
        <v>0</v>
      </c>
      <c r="K38" s="440">
        <f t="shared" si="2"/>
        <v>0</v>
      </c>
      <c r="L38" s="440">
        <f t="shared" si="3"/>
        <v>0</v>
      </c>
      <c r="M38" s="440">
        <f t="shared" si="4"/>
        <v>0</v>
      </c>
      <c r="N38" s="440">
        <f t="shared" si="5"/>
        <v>0</v>
      </c>
      <c r="O38" s="440">
        <f t="shared" si="6"/>
        <v>0</v>
      </c>
      <c r="P38" s="440">
        <f t="shared" si="7"/>
        <v>0</v>
      </c>
      <c r="Q38" s="440">
        <f t="shared" si="8"/>
        <v>0</v>
      </c>
      <c r="R38" s="440">
        <f t="shared" si="39"/>
        <v>0</v>
      </c>
      <c r="S38" s="440">
        <f t="shared" si="40"/>
        <v>0</v>
      </c>
      <c r="T38" s="440">
        <f t="shared" si="9"/>
        <v>0</v>
      </c>
      <c r="U38" s="440">
        <f t="shared" si="10"/>
        <v>0</v>
      </c>
      <c r="V38" s="440">
        <f t="shared" si="11"/>
        <v>0</v>
      </c>
      <c r="W38" s="440">
        <f t="shared" si="12"/>
        <v>0</v>
      </c>
      <c r="X38" s="440">
        <f t="shared" si="13"/>
        <v>0</v>
      </c>
      <c r="Y38" s="440">
        <f t="shared" si="14"/>
        <v>0</v>
      </c>
      <c r="Z38" s="440">
        <f t="shared" si="15"/>
        <v>0</v>
      </c>
      <c r="AA38" s="440">
        <f t="shared" si="16"/>
        <v>0</v>
      </c>
      <c r="AB38" s="440">
        <f t="shared" si="17"/>
        <v>0</v>
      </c>
      <c r="AC38" s="440">
        <f t="shared" si="18"/>
        <v>0</v>
      </c>
      <c r="AD38" s="440">
        <f t="shared" si="19"/>
        <v>0</v>
      </c>
      <c r="AE38" s="440">
        <f t="shared" si="20"/>
        <v>0</v>
      </c>
      <c r="AF38" s="440">
        <f t="shared" si="21"/>
        <v>0</v>
      </c>
      <c r="AG38" s="440">
        <f t="shared" si="22"/>
        <v>0</v>
      </c>
      <c r="AH38" s="440">
        <f t="shared" si="23"/>
        <v>0</v>
      </c>
      <c r="AI38" s="440">
        <f t="shared" si="24"/>
        <v>0</v>
      </c>
      <c r="AJ38" s="440">
        <f t="shared" si="25"/>
        <v>0</v>
      </c>
      <c r="AK38" s="440">
        <f t="shared" si="26"/>
        <v>0</v>
      </c>
      <c r="AL38" s="440">
        <f t="shared" si="27"/>
        <v>0</v>
      </c>
      <c r="AM38" s="440">
        <f t="shared" si="28"/>
        <v>0</v>
      </c>
      <c r="AN38" s="440">
        <f t="shared" si="29"/>
        <v>0</v>
      </c>
      <c r="AO38" s="440">
        <f t="shared" si="30"/>
        <v>0</v>
      </c>
      <c r="AP38" s="440">
        <f t="shared" si="31"/>
        <v>0</v>
      </c>
      <c r="AQ38" s="440">
        <f t="shared" si="32"/>
        <v>0</v>
      </c>
      <c r="AR38" s="440">
        <f t="shared" si="33"/>
        <v>0</v>
      </c>
      <c r="AS38" s="440">
        <f t="shared" si="34"/>
        <v>0</v>
      </c>
      <c r="AT38" s="440">
        <f t="shared" si="35"/>
        <v>0</v>
      </c>
      <c r="AU38" s="440">
        <f t="shared" si="36"/>
        <v>0</v>
      </c>
      <c r="AV38" s="440">
        <f t="shared" si="37"/>
        <v>0</v>
      </c>
      <c r="AW38" s="440">
        <f t="shared" si="38"/>
        <v>0</v>
      </c>
    </row>
    <row r="39" spans="1:49" s="437" customFormat="1" ht="12.75" customHeight="1">
      <c r="A39" s="72" t="str">
        <f t="array" ref="A39">IF(C39&lt;&gt;0,SUM(($C$11:C39&lt;&gt;0)*1),"")</f>
        <v/>
      </c>
      <c r="B39" s="438"/>
      <c r="C39" s="438"/>
      <c r="D39" s="438"/>
      <c r="E39" s="504"/>
      <c r="F39" s="505"/>
      <c r="G39" s="506"/>
      <c r="H39" s="506"/>
      <c r="I39" s="72" t="str">
        <f t="shared" ref="I39:I65" si="41">A39</f>
        <v/>
      </c>
      <c r="J39" s="440">
        <f t="shared" si="1"/>
        <v>0</v>
      </c>
      <c r="K39" s="440">
        <f t="shared" si="2"/>
        <v>0</v>
      </c>
      <c r="L39" s="440">
        <f t="shared" si="3"/>
        <v>0</v>
      </c>
      <c r="M39" s="440">
        <f t="shared" si="4"/>
        <v>0</v>
      </c>
      <c r="N39" s="440">
        <f t="shared" si="5"/>
        <v>0</v>
      </c>
      <c r="O39" s="440">
        <f t="shared" si="6"/>
        <v>0</v>
      </c>
      <c r="P39" s="440">
        <f t="shared" si="7"/>
        <v>0</v>
      </c>
      <c r="Q39" s="440">
        <f t="shared" si="8"/>
        <v>0</v>
      </c>
      <c r="R39" s="440">
        <f t="shared" si="39"/>
        <v>0</v>
      </c>
      <c r="S39" s="440">
        <f t="shared" si="40"/>
        <v>0</v>
      </c>
      <c r="T39" s="440">
        <f t="shared" si="9"/>
        <v>0</v>
      </c>
      <c r="U39" s="440">
        <f t="shared" si="10"/>
        <v>0</v>
      </c>
      <c r="V39" s="440">
        <f t="shared" si="11"/>
        <v>0</v>
      </c>
      <c r="W39" s="440">
        <f t="shared" si="12"/>
        <v>0</v>
      </c>
      <c r="X39" s="440">
        <f t="shared" si="13"/>
        <v>0</v>
      </c>
      <c r="Y39" s="440">
        <f t="shared" si="14"/>
        <v>0</v>
      </c>
      <c r="Z39" s="440">
        <f t="shared" si="15"/>
        <v>0</v>
      </c>
      <c r="AA39" s="440">
        <f t="shared" si="16"/>
        <v>0</v>
      </c>
      <c r="AB39" s="440">
        <f t="shared" si="17"/>
        <v>0</v>
      </c>
      <c r="AC39" s="440">
        <f t="shared" si="18"/>
        <v>0</v>
      </c>
      <c r="AD39" s="440">
        <f t="shared" si="19"/>
        <v>0</v>
      </c>
      <c r="AE39" s="440">
        <f t="shared" si="20"/>
        <v>0</v>
      </c>
      <c r="AF39" s="440">
        <f t="shared" si="21"/>
        <v>0</v>
      </c>
      <c r="AG39" s="440">
        <f t="shared" si="22"/>
        <v>0</v>
      </c>
      <c r="AH39" s="440">
        <f t="shared" si="23"/>
        <v>0</v>
      </c>
      <c r="AI39" s="440">
        <f t="shared" si="24"/>
        <v>0</v>
      </c>
      <c r="AJ39" s="440">
        <f t="shared" si="25"/>
        <v>0</v>
      </c>
      <c r="AK39" s="440">
        <f t="shared" si="26"/>
        <v>0</v>
      </c>
      <c r="AL39" s="440">
        <f t="shared" si="27"/>
        <v>0</v>
      </c>
      <c r="AM39" s="440">
        <f t="shared" si="28"/>
        <v>0</v>
      </c>
      <c r="AN39" s="440">
        <f t="shared" si="29"/>
        <v>0</v>
      </c>
      <c r="AO39" s="440">
        <f t="shared" si="30"/>
        <v>0</v>
      </c>
      <c r="AP39" s="440">
        <f t="shared" si="31"/>
        <v>0</v>
      </c>
      <c r="AQ39" s="440">
        <f t="shared" si="32"/>
        <v>0</v>
      </c>
      <c r="AR39" s="440">
        <f t="shared" si="33"/>
        <v>0</v>
      </c>
      <c r="AS39" s="440">
        <f t="shared" si="34"/>
        <v>0</v>
      </c>
      <c r="AT39" s="440">
        <f t="shared" si="35"/>
        <v>0</v>
      </c>
      <c r="AU39" s="440">
        <f t="shared" si="36"/>
        <v>0</v>
      </c>
      <c r="AV39" s="440">
        <f t="shared" si="37"/>
        <v>0</v>
      </c>
      <c r="AW39" s="440">
        <f t="shared" si="38"/>
        <v>0</v>
      </c>
    </row>
    <row r="40" spans="1:49" s="437" customFormat="1" ht="12.75" customHeight="1">
      <c r="A40" s="72" t="str">
        <f t="array" ref="A40">IF(C40&lt;&gt;0,SUM(($C$11:C40&lt;&gt;0)*1),"")</f>
        <v/>
      </c>
      <c r="B40" s="438"/>
      <c r="C40" s="438"/>
      <c r="D40" s="438"/>
      <c r="E40" s="504"/>
      <c r="F40" s="505"/>
      <c r="G40" s="506"/>
      <c r="H40" s="506"/>
      <c r="I40" s="72" t="str">
        <f t="shared" si="41"/>
        <v/>
      </c>
      <c r="J40" s="440">
        <f t="shared" si="1"/>
        <v>0</v>
      </c>
      <c r="K40" s="440">
        <f t="shared" si="2"/>
        <v>0</v>
      </c>
      <c r="L40" s="440">
        <f t="shared" si="3"/>
        <v>0</v>
      </c>
      <c r="M40" s="440">
        <f t="shared" si="4"/>
        <v>0</v>
      </c>
      <c r="N40" s="440">
        <f t="shared" si="5"/>
        <v>0</v>
      </c>
      <c r="O40" s="440">
        <f t="shared" si="6"/>
        <v>0</v>
      </c>
      <c r="P40" s="440">
        <f t="shared" si="7"/>
        <v>0</v>
      </c>
      <c r="Q40" s="440">
        <f t="shared" si="8"/>
        <v>0</v>
      </c>
      <c r="R40" s="440">
        <f t="shared" si="39"/>
        <v>0</v>
      </c>
      <c r="S40" s="440">
        <f t="shared" si="40"/>
        <v>0</v>
      </c>
      <c r="T40" s="440">
        <f t="shared" si="9"/>
        <v>0</v>
      </c>
      <c r="U40" s="440">
        <f t="shared" si="10"/>
        <v>0</v>
      </c>
      <c r="V40" s="440">
        <f t="shared" si="11"/>
        <v>0</v>
      </c>
      <c r="W40" s="440">
        <f t="shared" si="12"/>
        <v>0</v>
      </c>
      <c r="X40" s="440">
        <f t="shared" si="13"/>
        <v>0</v>
      </c>
      <c r="Y40" s="440">
        <f t="shared" si="14"/>
        <v>0</v>
      </c>
      <c r="Z40" s="440">
        <f t="shared" si="15"/>
        <v>0</v>
      </c>
      <c r="AA40" s="440">
        <f t="shared" si="16"/>
        <v>0</v>
      </c>
      <c r="AB40" s="440">
        <f t="shared" si="17"/>
        <v>0</v>
      </c>
      <c r="AC40" s="440">
        <f t="shared" si="18"/>
        <v>0</v>
      </c>
      <c r="AD40" s="440">
        <f t="shared" si="19"/>
        <v>0</v>
      </c>
      <c r="AE40" s="440">
        <f t="shared" si="20"/>
        <v>0</v>
      </c>
      <c r="AF40" s="440">
        <f t="shared" si="21"/>
        <v>0</v>
      </c>
      <c r="AG40" s="440">
        <f t="shared" si="22"/>
        <v>0</v>
      </c>
      <c r="AH40" s="440">
        <f t="shared" si="23"/>
        <v>0</v>
      </c>
      <c r="AI40" s="440">
        <f t="shared" si="24"/>
        <v>0</v>
      </c>
      <c r="AJ40" s="440">
        <f t="shared" si="25"/>
        <v>0</v>
      </c>
      <c r="AK40" s="440">
        <f t="shared" si="26"/>
        <v>0</v>
      </c>
      <c r="AL40" s="440">
        <f t="shared" si="27"/>
        <v>0</v>
      </c>
      <c r="AM40" s="440">
        <f t="shared" si="28"/>
        <v>0</v>
      </c>
      <c r="AN40" s="440">
        <f t="shared" si="29"/>
        <v>0</v>
      </c>
      <c r="AO40" s="440">
        <f t="shared" si="30"/>
        <v>0</v>
      </c>
      <c r="AP40" s="440">
        <f t="shared" si="31"/>
        <v>0</v>
      </c>
      <c r="AQ40" s="440">
        <f t="shared" si="32"/>
        <v>0</v>
      </c>
      <c r="AR40" s="440">
        <f t="shared" si="33"/>
        <v>0</v>
      </c>
      <c r="AS40" s="440">
        <f t="shared" si="34"/>
        <v>0</v>
      </c>
      <c r="AT40" s="440">
        <f t="shared" si="35"/>
        <v>0</v>
      </c>
      <c r="AU40" s="440">
        <f t="shared" si="36"/>
        <v>0</v>
      </c>
      <c r="AV40" s="440">
        <f t="shared" si="37"/>
        <v>0</v>
      </c>
      <c r="AW40" s="440">
        <f t="shared" si="38"/>
        <v>0</v>
      </c>
    </row>
    <row r="41" spans="1:49" s="437" customFormat="1" ht="12.75" customHeight="1">
      <c r="A41" s="72" t="str">
        <f t="array" ref="A41">IF(C41&lt;&gt;0,SUM(($C$11:C41&lt;&gt;0)*1),"")</f>
        <v/>
      </c>
      <c r="B41" s="438"/>
      <c r="C41" s="438"/>
      <c r="D41" s="438"/>
      <c r="E41" s="504"/>
      <c r="F41" s="505"/>
      <c r="G41" s="506"/>
      <c r="H41" s="506"/>
      <c r="I41" s="72" t="str">
        <f t="shared" si="41"/>
        <v/>
      </c>
      <c r="J41" s="440">
        <f t="shared" si="1"/>
        <v>0</v>
      </c>
      <c r="K41" s="440">
        <f t="shared" si="2"/>
        <v>0</v>
      </c>
      <c r="L41" s="440">
        <f t="shared" si="3"/>
        <v>0</v>
      </c>
      <c r="M41" s="440">
        <f t="shared" si="4"/>
        <v>0</v>
      </c>
      <c r="N41" s="440">
        <f t="shared" si="5"/>
        <v>0</v>
      </c>
      <c r="O41" s="440">
        <f t="shared" si="6"/>
        <v>0</v>
      </c>
      <c r="P41" s="440">
        <f t="shared" si="7"/>
        <v>0</v>
      </c>
      <c r="Q41" s="440">
        <f t="shared" si="8"/>
        <v>0</v>
      </c>
      <c r="R41" s="440">
        <f t="shared" si="39"/>
        <v>0</v>
      </c>
      <c r="S41" s="440">
        <f t="shared" si="40"/>
        <v>0</v>
      </c>
      <c r="T41" s="440">
        <f t="shared" si="9"/>
        <v>0</v>
      </c>
      <c r="U41" s="440">
        <f t="shared" si="10"/>
        <v>0</v>
      </c>
      <c r="V41" s="440">
        <f t="shared" si="11"/>
        <v>0</v>
      </c>
      <c r="W41" s="440">
        <f t="shared" si="12"/>
        <v>0</v>
      </c>
      <c r="X41" s="440">
        <f t="shared" si="13"/>
        <v>0</v>
      </c>
      <c r="Y41" s="440">
        <f t="shared" si="14"/>
        <v>0</v>
      </c>
      <c r="Z41" s="440">
        <f t="shared" si="15"/>
        <v>0</v>
      </c>
      <c r="AA41" s="440">
        <f t="shared" si="16"/>
        <v>0</v>
      </c>
      <c r="AB41" s="440">
        <f t="shared" si="17"/>
        <v>0</v>
      </c>
      <c r="AC41" s="440">
        <f t="shared" si="18"/>
        <v>0</v>
      </c>
      <c r="AD41" s="440">
        <f t="shared" si="19"/>
        <v>0</v>
      </c>
      <c r="AE41" s="440">
        <f t="shared" si="20"/>
        <v>0</v>
      </c>
      <c r="AF41" s="440">
        <f t="shared" si="21"/>
        <v>0</v>
      </c>
      <c r="AG41" s="440">
        <f t="shared" si="22"/>
        <v>0</v>
      </c>
      <c r="AH41" s="440">
        <f t="shared" si="23"/>
        <v>0</v>
      </c>
      <c r="AI41" s="440">
        <f t="shared" si="24"/>
        <v>0</v>
      </c>
      <c r="AJ41" s="440">
        <f t="shared" si="25"/>
        <v>0</v>
      </c>
      <c r="AK41" s="440">
        <f t="shared" si="26"/>
        <v>0</v>
      </c>
      <c r="AL41" s="440">
        <f t="shared" si="27"/>
        <v>0</v>
      </c>
      <c r="AM41" s="440">
        <f t="shared" si="28"/>
        <v>0</v>
      </c>
      <c r="AN41" s="440">
        <f t="shared" si="29"/>
        <v>0</v>
      </c>
      <c r="AO41" s="440">
        <f t="shared" si="30"/>
        <v>0</v>
      </c>
      <c r="AP41" s="440">
        <f t="shared" si="31"/>
        <v>0</v>
      </c>
      <c r="AQ41" s="440">
        <f t="shared" si="32"/>
        <v>0</v>
      </c>
      <c r="AR41" s="440">
        <f t="shared" si="33"/>
        <v>0</v>
      </c>
      <c r="AS41" s="440">
        <f t="shared" si="34"/>
        <v>0</v>
      </c>
      <c r="AT41" s="440">
        <f t="shared" si="35"/>
        <v>0</v>
      </c>
      <c r="AU41" s="440">
        <f t="shared" si="36"/>
        <v>0</v>
      </c>
      <c r="AV41" s="440">
        <f t="shared" si="37"/>
        <v>0</v>
      </c>
      <c r="AW41" s="440">
        <f t="shared" si="38"/>
        <v>0</v>
      </c>
    </row>
    <row r="42" spans="1:49" s="437" customFormat="1" ht="12.75" customHeight="1">
      <c r="A42" s="72" t="str">
        <f t="array" ref="A42">IF(C42&lt;&gt;0,SUM(($C$11:C42&lt;&gt;0)*1),"")</f>
        <v/>
      </c>
      <c r="B42" s="438"/>
      <c r="C42" s="438"/>
      <c r="D42" s="438"/>
      <c r="E42" s="504"/>
      <c r="F42" s="505"/>
      <c r="G42" s="506"/>
      <c r="H42" s="506"/>
      <c r="I42" s="72" t="str">
        <f t="shared" si="41"/>
        <v/>
      </c>
      <c r="J42" s="440">
        <f t="shared" si="1"/>
        <v>0</v>
      </c>
      <c r="K42" s="440">
        <f t="shared" si="2"/>
        <v>0</v>
      </c>
      <c r="L42" s="440">
        <f t="shared" si="3"/>
        <v>0</v>
      </c>
      <c r="M42" s="440">
        <f t="shared" si="4"/>
        <v>0</v>
      </c>
      <c r="N42" s="440">
        <f t="shared" si="5"/>
        <v>0</v>
      </c>
      <c r="O42" s="440">
        <f t="shared" si="6"/>
        <v>0</v>
      </c>
      <c r="P42" s="440">
        <f t="shared" si="7"/>
        <v>0</v>
      </c>
      <c r="Q42" s="440">
        <f t="shared" si="8"/>
        <v>0</v>
      </c>
      <c r="R42" s="440">
        <f t="shared" si="39"/>
        <v>0</v>
      </c>
      <c r="S42" s="440">
        <f t="shared" si="40"/>
        <v>0</v>
      </c>
      <c r="T42" s="440">
        <f t="shared" si="9"/>
        <v>0</v>
      </c>
      <c r="U42" s="440">
        <f t="shared" si="10"/>
        <v>0</v>
      </c>
      <c r="V42" s="440">
        <f t="shared" si="11"/>
        <v>0</v>
      </c>
      <c r="W42" s="440">
        <f t="shared" si="12"/>
        <v>0</v>
      </c>
      <c r="X42" s="440">
        <f t="shared" si="13"/>
        <v>0</v>
      </c>
      <c r="Y42" s="440">
        <f t="shared" si="14"/>
        <v>0</v>
      </c>
      <c r="Z42" s="440">
        <f t="shared" si="15"/>
        <v>0</v>
      </c>
      <c r="AA42" s="440">
        <f t="shared" si="16"/>
        <v>0</v>
      </c>
      <c r="AB42" s="440">
        <f t="shared" si="17"/>
        <v>0</v>
      </c>
      <c r="AC42" s="440">
        <f t="shared" si="18"/>
        <v>0</v>
      </c>
      <c r="AD42" s="440">
        <f t="shared" si="19"/>
        <v>0</v>
      </c>
      <c r="AE42" s="440">
        <f t="shared" si="20"/>
        <v>0</v>
      </c>
      <c r="AF42" s="440">
        <f t="shared" si="21"/>
        <v>0</v>
      </c>
      <c r="AG42" s="440">
        <f t="shared" si="22"/>
        <v>0</v>
      </c>
      <c r="AH42" s="440">
        <f t="shared" si="23"/>
        <v>0</v>
      </c>
      <c r="AI42" s="440">
        <f t="shared" si="24"/>
        <v>0</v>
      </c>
      <c r="AJ42" s="440">
        <f t="shared" si="25"/>
        <v>0</v>
      </c>
      <c r="AK42" s="440">
        <f t="shared" si="26"/>
        <v>0</v>
      </c>
      <c r="AL42" s="440">
        <f t="shared" si="27"/>
        <v>0</v>
      </c>
      <c r="AM42" s="440">
        <f t="shared" si="28"/>
        <v>0</v>
      </c>
      <c r="AN42" s="440">
        <f t="shared" si="29"/>
        <v>0</v>
      </c>
      <c r="AO42" s="440">
        <f t="shared" si="30"/>
        <v>0</v>
      </c>
      <c r="AP42" s="440">
        <f t="shared" si="31"/>
        <v>0</v>
      </c>
      <c r="AQ42" s="440">
        <f t="shared" si="32"/>
        <v>0</v>
      </c>
      <c r="AR42" s="440">
        <f t="shared" si="33"/>
        <v>0</v>
      </c>
      <c r="AS42" s="440">
        <f t="shared" si="34"/>
        <v>0</v>
      </c>
      <c r="AT42" s="440">
        <f t="shared" si="35"/>
        <v>0</v>
      </c>
      <c r="AU42" s="440">
        <f t="shared" si="36"/>
        <v>0</v>
      </c>
      <c r="AV42" s="440">
        <f t="shared" si="37"/>
        <v>0</v>
      </c>
      <c r="AW42" s="440">
        <f t="shared" si="38"/>
        <v>0</v>
      </c>
    </row>
    <row r="43" spans="1:49" s="437" customFormat="1" ht="12.75" customHeight="1">
      <c r="A43" s="72" t="str">
        <f t="array" ref="A43">IF(C43&lt;&gt;0,SUM(($C$11:C43&lt;&gt;0)*1),"")</f>
        <v/>
      </c>
      <c r="B43" s="438"/>
      <c r="C43" s="438"/>
      <c r="D43" s="438"/>
      <c r="E43" s="504"/>
      <c r="F43" s="505"/>
      <c r="G43" s="506"/>
      <c r="H43" s="506"/>
      <c r="I43" s="72" t="str">
        <f t="shared" si="41"/>
        <v/>
      </c>
      <c r="J43" s="440">
        <f t="shared" si="1"/>
        <v>0</v>
      </c>
      <c r="K43" s="440">
        <f t="shared" si="2"/>
        <v>0</v>
      </c>
      <c r="L43" s="440">
        <f t="shared" si="3"/>
        <v>0</v>
      </c>
      <c r="M43" s="440">
        <f t="shared" si="4"/>
        <v>0</v>
      </c>
      <c r="N43" s="440">
        <f t="shared" si="5"/>
        <v>0</v>
      </c>
      <c r="O43" s="440">
        <f t="shared" si="6"/>
        <v>0</v>
      </c>
      <c r="P43" s="440">
        <f t="shared" si="7"/>
        <v>0</v>
      </c>
      <c r="Q43" s="440">
        <f t="shared" si="8"/>
        <v>0</v>
      </c>
      <c r="R43" s="440">
        <f t="shared" si="39"/>
        <v>0</v>
      </c>
      <c r="S43" s="440">
        <f t="shared" si="40"/>
        <v>0</v>
      </c>
      <c r="T43" s="440">
        <f t="shared" si="9"/>
        <v>0</v>
      </c>
      <c r="U43" s="440">
        <f t="shared" si="10"/>
        <v>0</v>
      </c>
      <c r="V43" s="440">
        <f t="shared" si="11"/>
        <v>0</v>
      </c>
      <c r="W43" s="440">
        <f t="shared" si="12"/>
        <v>0</v>
      </c>
      <c r="X43" s="440">
        <f t="shared" si="13"/>
        <v>0</v>
      </c>
      <c r="Y43" s="440">
        <f t="shared" si="14"/>
        <v>0</v>
      </c>
      <c r="Z43" s="440">
        <f t="shared" si="15"/>
        <v>0</v>
      </c>
      <c r="AA43" s="440">
        <f t="shared" si="16"/>
        <v>0</v>
      </c>
      <c r="AB43" s="440">
        <f t="shared" si="17"/>
        <v>0</v>
      </c>
      <c r="AC43" s="440">
        <f t="shared" si="18"/>
        <v>0</v>
      </c>
      <c r="AD43" s="440">
        <f t="shared" si="19"/>
        <v>0</v>
      </c>
      <c r="AE43" s="440">
        <f t="shared" si="20"/>
        <v>0</v>
      </c>
      <c r="AF43" s="440">
        <f t="shared" si="21"/>
        <v>0</v>
      </c>
      <c r="AG43" s="440">
        <f t="shared" si="22"/>
        <v>0</v>
      </c>
      <c r="AH43" s="440">
        <f t="shared" si="23"/>
        <v>0</v>
      </c>
      <c r="AI43" s="440">
        <f t="shared" si="24"/>
        <v>0</v>
      </c>
      <c r="AJ43" s="440">
        <f t="shared" si="25"/>
        <v>0</v>
      </c>
      <c r="AK43" s="440">
        <f t="shared" si="26"/>
        <v>0</v>
      </c>
      <c r="AL43" s="440">
        <f t="shared" si="27"/>
        <v>0</v>
      </c>
      <c r="AM43" s="440">
        <f t="shared" si="28"/>
        <v>0</v>
      </c>
      <c r="AN43" s="440">
        <f t="shared" si="29"/>
        <v>0</v>
      </c>
      <c r="AO43" s="440">
        <f t="shared" si="30"/>
        <v>0</v>
      </c>
      <c r="AP43" s="440">
        <f t="shared" si="31"/>
        <v>0</v>
      </c>
      <c r="AQ43" s="440">
        <f t="shared" si="32"/>
        <v>0</v>
      </c>
      <c r="AR43" s="440">
        <f t="shared" si="33"/>
        <v>0</v>
      </c>
      <c r="AS43" s="440">
        <f t="shared" si="34"/>
        <v>0</v>
      </c>
      <c r="AT43" s="440">
        <f t="shared" si="35"/>
        <v>0</v>
      </c>
      <c r="AU43" s="440">
        <f t="shared" si="36"/>
        <v>0</v>
      </c>
      <c r="AV43" s="440">
        <f t="shared" si="37"/>
        <v>0</v>
      </c>
      <c r="AW43" s="440">
        <f t="shared" si="38"/>
        <v>0</v>
      </c>
    </row>
    <row r="44" spans="1:49" s="437" customFormat="1" ht="12.75" customHeight="1">
      <c r="A44" s="72" t="str">
        <f t="array" ref="A44">IF(C44&lt;&gt;0,SUM(($C$11:C44&lt;&gt;0)*1),"")</f>
        <v/>
      </c>
      <c r="B44" s="438"/>
      <c r="C44" s="438"/>
      <c r="D44" s="438"/>
      <c r="E44" s="504"/>
      <c r="F44" s="505"/>
      <c r="G44" s="506"/>
      <c r="H44" s="506"/>
      <c r="I44" s="72" t="str">
        <f t="shared" si="41"/>
        <v/>
      </c>
      <c r="J44" s="440">
        <f t="shared" si="1"/>
        <v>0</v>
      </c>
      <c r="K44" s="440">
        <f t="shared" si="2"/>
        <v>0</v>
      </c>
      <c r="L44" s="440">
        <f t="shared" si="3"/>
        <v>0</v>
      </c>
      <c r="M44" s="440">
        <f t="shared" si="4"/>
        <v>0</v>
      </c>
      <c r="N44" s="440">
        <f t="shared" si="5"/>
        <v>0</v>
      </c>
      <c r="O44" s="440">
        <f t="shared" si="6"/>
        <v>0</v>
      </c>
      <c r="P44" s="440">
        <f t="shared" si="7"/>
        <v>0</v>
      </c>
      <c r="Q44" s="440">
        <f t="shared" si="8"/>
        <v>0</v>
      </c>
      <c r="R44" s="440">
        <f t="shared" si="39"/>
        <v>0</v>
      </c>
      <c r="S44" s="440">
        <f t="shared" si="40"/>
        <v>0</v>
      </c>
      <c r="T44" s="440">
        <f t="shared" si="9"/>
        <v>0</v>
      </c>
      <c r="U44" s="440">
        <f t="shared" si="10"/>
        <v>0</v>
      </c>
      <c r="V44" s="440">
        <f t="shared" si="11"/>
        <v>0</v>
      </c>
      <c r="W44" s="440">
        <f t="shared" si="12"/>
        <v>0</v>
      </c>
      <c r="X44" s="440">
        <f t="shared" si="13"/>
        <v>0</v>
      </c>
      <c r="Y44" s="440">
        <f t="shared" si="14"/>
        <v>0</v>
      </c>
      <c r="Z44" s="440">
        <f t="shared" si="15"/>
        <v>0</v>
      </c>
      <c r="AA44" s="440">
        <f t="shared" si="16"/>
        <v>0</v>
      </c>
      <c r="AB44" s="440">
        <f t="shared" si="17"/>
        <v>0</v>
      </c>
      <c r="AC44" s="440">
        <f t="shared" si="18"/>
        <v>0</v>
      </c>
      <c r="AD44" s="440">
        <f t="shared" si="19"/>
        <v>0</v>
      </c>
      <c r="AE44" s="440">
        <f t="shared" si="20"/>
        <v>0</v>
      </c>
      <c r="AF44" s="440">
        <f t="shared" si="21"/>
        <v>0</v>
      </c>
      <c r="AG44" s="440">
        <f t="shared" si="22"/>
        <v>0</v>
      </c>
      <c r="AH44" s="440">
        <f t="shared" si="23"/>
        <v>0</v>
      </c>
      <c r="AI44" s="440">
        <f t="shared" si="24"/>
        <v>0</v>
      </c>
      <c r="AJ44" s="440">
        <f t="shared" si="25"/>
        <v>0</v>
      </c>
      <c r="AK44" s="440">
        <f t="shared" si="26"/>
        <v>0</v>
      </c>
      <c r="AL44" s="440">
        <f t="shared" si="27"/>
        <v>0</v>
      </c>
      <c r="AM44" s="440">
        <f t="shared" si="28"/>
        <v>0</v>
      </c>
      <c r="AN44" s="440">
        <f t="shared" si="29"/>
        <v>0</v>
      </c>
      <c r="AO44" s="440">
        <f t="shared" si="30"/>
        <v>0</v>
      </c>
      <c r="AP44" s="440">
        <f t="shared" si="31"/>
        <v>0</v>
      </c>
      <c r="AQ44" s="440">
        <f t="shared" si="32"/>
        <v>0</v>
      </c>
      <c r="AR44" s="440">
        <f t="shared" si="33"/>
        <v>0</v>
      </c>
      <c r="AS44" s="440">
        <f t="shared" si="34"/>
        <v>0</v>
      </c>
      <c r="AT44" s="440">
        <f t="shared" si="35"/>
        <v>0</v>
      </c>
      <c r="AU44" s="440">
        <f t="shared" si="36"/>
        <v>0</v>
      </c>
      <c r="AV44" s="440">
        <f t="shared" si="37"/>
        <v>0</v>
      </c>
      <c r="AW44" s="440">
        <f t="shared" si="38"/>
        <v>0</v>
      </c>
    </row>
    <row r="45" spans="1:49" s="437" customFormat="1" ht="12.75" customHeight="1">
      <c r="A45" s="72" t="str">
        <f t="array" ref="A45">IF(C45&lt;&gt;0,SUM(($C$11:C45&lt;&gt;0)*1),"")</f>
        <v/>
      </c>
      <c r="B45" s="438"/>
      <c r="C45" s="438"/>
      <c r="D45" s="438"/>
      <c r="E45" s="504"/>
      <c r="F45" s="505"/>
      <c r="G45" s="506"/>
      <c r="H45" s="506"/>
      <c r="I45" s="72" t="str">
        <f t="shared" si="41"/>
        <v/>
      </c>
      <c r="J45" s="440">
        <f t="shared" si="1"/>
        <v>0</v>
      </c>
      <c r="K45" s="440">
        <f t="shared" si="2"/>
        <v>0</v>
      </c>
      <c r="L45" s="440">
        <f t="shared" si="3"/>
        <v>0</v>
      </c>
      <c r="M45" s="440">
        <f t="shared" si="4"/>
        <v>0</v>
      </c>
      <c r="N45" s="440">
        <f t="shared" si="5"/>
        <v>0</v>
      </c>
      <c r="O45" s="440">
        <f t="shared" si="6"/>
        <v>0</v>
      </c>
      <c r="P45" s="440">
        <f t="shared" si="7"/>
        <v>0</v>
      </c>
      <c r="Q45" s="440">
        <f t="shared" si="8"/>
        <v>0</v>
      </c>
      <c r="R45" s="440">
        <f t="shared" si="39"/>
        <v>0</v>
      </c>
      <c r="S45" s="440">
        <f t="shared" si="40"/>
        <v>0</v>
      </c>
      <c r="T45" s="440">
        <f t="shared" si="9"/>
        <v>0</v>
      </c>
      <c r="U45" s="440">
        <f t="shared" si="10"/>
        <v>0</v>
      </c>
      <c r="V45" s="440">
        <f t="shared" si="11"/>
        <v>0</v>
      </c>
      <c r="W45" s="440">
        <f t="shared" si="12"/>
        <v>0</v>
      </c>
      <c r="X45" s="440">
        <f t="shared" si="13"/>
        <v>0</v>
      </c>
      <c r="Y45" s="440">
        <f t="shared" si="14"/>
        <v>0</v>
      </c>
      <c r="Z45" s="440">
        <f t="shared" si="15"/>
        <v>0</v>
      </c>
      <c r="AA45" s="440">
        <f t="shared" si="16"/>
        <v>0</v>
      </c>
      <c r="AB45" s="440">
        <f t="shared" si="17"/>
        <v>0</v>
      </c>
      <c r="AC45" s="440">
        <f t="shared" si="18"/>
        <v>0</v>
      </c>
      <c r="AD45" s="440">
        <f t="shared" si="19"/>
        <v>0</v>
      </c>
      <c r="AE45" s="440">
        <f t="shared" si="20"/>
        <v>0</v>
      </c>
      <c r="AF45" s="440">
        <f t="shared" si="21"/>
        <v>0</v>
      </c>
      <c r="AG45" s="440">
        <f t="shared" si="22"/>
        <v>0</v>
      </c>
      <c r="AH45" s="440">
        <f t="shared" si="23"/>
        <v>0</v>
      </c>
      <c r="AI45" s="440">
        <f t="shared" si="24"/>
        <v>0</v>
      </c>
      <c r="AJ45" s="440">
        <f t="shared" si="25"/>
        <v>0</v>
      </c>
      <c r="AK45" s="440">
        <f t="shared" si="26"/>
        <v>0</v>
      </c>
      <c r="AL45" s="440">
        <f t="shared" si="27"/>
        <v>0</v>
      </c>
      <c r="AM45" s="440">
        <f t="shared" si="28"/>
        <v>0</v>
      </c>
      <c r="AN45" s="440">
        <f t="shared" si="29"/>
        <v>0</v>
      </c>
      <c r="AO45" s="440">
        <f t="shared" si="30"/>
        <v>0</v>
      </c>
      <c r="AP45" s="440">
        <f t="shared" si="31"/>
        <v>0</v>
      </c>
      <c r="AQ45" s="440">
        <f t="shared" si="32"/>
        <v>0</v>
      </c>
      <c r="AR45" s="440">
        <f t="shared" si="33"/>
        <v>0</v>
      </c>
      <c r="AS45" s="440">
        <f t="shared" si="34"/>
        <v>0</v>
      </c>
      <c r="AT45" s="440">
        <f t="shared" si="35"/>
        <v>0</v>
      </c>
      <c r="AU45" s="440">
        <f t="shared" si="36"/>
        <v>0</v>
      </c>
      <c r="AV45" s="440">
        <f t="shared" si="37"/>
        <v>0</v>
      </c>
      <c r="AW45" s="440">
        <f t="shared" si="38"/>
        <v>0</v>
      </c>
    </row>
    <row r="46" spans="1:49" s="437" customFormat="1" ht="12.75" customHeight="1">
      <c r="A46" s="72" t="str">
        <f t="array" ref="A46">IF(C46&lt;&gt;0,SUM(($C$11:C46&lt;&gt;0)*1),"")</f>
        <v/>
      </c>
      <c r="B46" s="438"/>
      <c r="C46" s="438"/>
      <c r="D46" s="438"/>
      <c r="E46" s="504"/>
      <c r="F46" s="505"/>
      <c r="G46" s="506"/>
      <c r="H46" s="506"/>
      <c r="I46" s="72" t="str">
        <f t="shared" si="41"/>
        <v/>
      </c>
      <c r="J46" s="440">
        <f t="shared" si="1"/>
        <v>0</v>
      </c>
      <c r="K46" s="440">
        <f t="shared" si="2"/>
        <v>0</v>
      </c>
      <c r="L46" s="440">
        <f t="shared" si="3"/>
        <v>0</v>
      </c>
      <c r="M46" s="440">
        <f t="shared" si="4"/>
        <v>0</v>
      </c>
      <c r="N46" s="440">
        <f t="shared" si="5"/>
        <v>0</v>
      </c>
      <c r="O46" s="440">
        <f t="shared" si="6"/>
        <v>0</v>
      </c>
      <c r="P46" s="440">
        <f t="shared" si="7"/>
        <v>0</v>
      </c>
      <c r="Q46" s="440">
        <f t="shared" si="8"/>
        <v>0</v>
      </c>
      <c r="R46" s="440">
        <f t="shared" si="39"/>
        <v>0</v>
      </c>
      <c r="S46" s="440">
        <f t="shared" si="40"/>
        <v>0</v>
      </c>
      <c r="T46" s="440">
        <f t="shared" si="9"/>
        <v>0</v>
      </c>
      <c r="U46" s="440">
        <f t="shared" si="10"/>
        <v>0</v>
      </c>
      <c r="V46" s="440">
        <f t="shared" si="11"/>
        <v>0</v>
      </c>
      <c r="W46" s="440">
        <f t="shared" si="12"/>
        <v>0</v>
      </c>
      <c r="X46" s="440">
        <f t="shared" si="13"/>
        <v>0</v>
      </c>
      <c r="Y46" s="440">
        <f t="shared" si="14"/>
        <v>0</v>
      </c>
      <c r="Z46" s="440">
        <f t="shared" si="15"/>
        <v>0</v>
      </c>
      <c r="AA46" s="440">
        <f t="shared" si="16"/>
        <v>0</v>
      </c>
      <c r="AB46" s="440">
        <f t="shared" si="17"/>
        <v>0</v>
      </c>
      <c r="AC46" s="440">
        <f t="shared" si="18"/>
        <v>0</v>
      </c>
      <c r="AD46" s="440">
        <f t="shared" si="19"/>
        <v>0</v>
      </c>
      <c r="AE46" s="440">
        <f t="shared" si="20"/>
        <v>0</v>
      </c>
      <c r="AF46" s="440">
        <f t="shared" si="21"/>
        <v>0</v>
      </c>
      <c r="AG46" s="440">
        <f t="shared" si="22"/>
        <v>0</v>
      </c>
      <c r="AH46" s="440">
        <f t="shared" si="23"/>
        <v>0</v>
      </c>
      <c r="AI46" s="440">
        <f t="shared" si="24"/>
        <v>0</v>
      </c>
      <c r="AJ46" s="440">
        <f t="shared" si="25"/>
        <v>0</v>
      </c>
      <c r="AK46" s="440">
        <f t="shared" si="26"/>
        <v>0</v>
      </c>
      <c r="AL46" s="440">
        <f t="shared" si="27"/>
        <v>0</v>
      </c>
      <c r="AM46" s="440">
        <f t="shared" si="28"/>
        <v>0</v>
      </c>
      <c r="AN46" s="440">
        <f t="shared" si="29"/>
        <v>0</v>
      </c>
      <c r="AO46" s="440">
        <f t="shared" si="30"/>
        <v>0</v>
      </c>
      <c r="AP46" s="440">
        <f t="shared" si="31"/>
        <v>0</v>
      </c>
      <c r="AQ46" s="440">
        <f t="shared" si="32"/>
        <v>0</v>
      </c>
      <c r="AR46" s="440">
        <f t="shared" si="33"/>
        <v>0</v>
      </c>
      <c r="AS46" s="440">
        <f t="shared" si="34"/>
        <v>0</v>
      </c>
      <c r="AT46" s="440">
        <f t="shared" si="35"/>
        <v>0</v>
      </c>
      <c r="AU46" s="440">
        <f t="shared" si="36"/>
        <v>0</v>
      </c>
      <c r="AV46" s="440">
        <f t="shared" si="37"/>
        <v>0</v>
      </c>
      <c r="AW46" s="440">
        <f t="shared" si="38"/>
        <v>0</v>
      </c>
    </row>
    <row r="47" spans="1:49" s="437" customFormat="1" ht="12.75" customHeight="1">
      <c r="A47" s="72" t="str">
        <f t="array" ref="A47">IF(C47&lt;&gt;0,SUM(($C$11:C47&lt;&gt;0)*1),"")</f>
        <v/>
      </c>
      <c r="B47" s="438"/>
      <c r="C47" s="438"/>
      <c r="D47" s="438"/>
      <c r="E47" s="504"/>
      <c r="F47" s="505"/>
      <c r="G47" s="506"/>
      <c r="H47" s="506"/>
      <c r="I47" s="72" t="str">
        <f t="shared" si="41"/>
        <v/>
      </c>
      <c r="J47" s="440">
        <f t="shared" si="1"/>
        <v>0</v>
      </c>
      <c r="K47" s="440">
        <f t="shared" si="2"/>
        <v>0</v>
      </c>
      <c r="L47" s="440">
        <f t="shared" si="3"/>
        <v>0</v>
      </c>
      <c r="M47" s="440">
        <f t="shared" si="4"/>
        <v>0</v>
      </c>
      <c r="N47" s="440">
        <f t="shared" si="5"/>
        <v>0</v>
      </c>
      <c r="O47" s="440">
        <f t="shared" si="6"/>
        <v>0</v>
      </c>
      <c r="P47" s="440">
        <f t="shared" si="7"/>
        <v>0</v>
      </c>
      <c r="Q47" s="440">
        <f t="shared" si="8"/>
        <v>0</v>
      </c>
      <c r="R47" s="440">
        <f t="shared" si="39"/>
        <v>0</v>
      </c>
      <c r="S47" s="440">
        <f t="shared" si="40"/>
        <v>0</v>
      </c>
      <c r="T47" s="440">
        <f t="shared" si="9"/>
        <v>0</v>
      </c>
      <c r="U47" s="440">
        <f t="shared" si="10"/>
        <v>0</v>
      </c>
      <c r="V47" s="440">
        <f t="shared" si="11"/>
        <v>0</v>
      </c>
      <c r="W47" s="440">
        <f t="shared" si="12"/>
        <v>0</v>
      </c>
      <c r="X47" s="440">
        <f t="shared" si="13"/>
        <v>0</v>
      </c>
      <c r="Y47" s="440">
        <f t="shared" si="14"/>
        <v>0</v>
      </c>
      <c r="Z47" s="440">
        <f t="shared" si="15"/>
        <v>0</v>
      </c>
      <c r="AA47" s="440">
        <f t="shared" si="16"/>
        <v>0</v>
      </c>
      <c r="AB47" s="440">
        <f t="shared" si="17"/>
        <v>0</v>
      </c>
      <c r="AC47" s="440">
        <f t="shared" si="18"/>
        <v>0</v>
      </c>
      <c r="AD47" s="440">
        <f t="shared" si="19"/>
        <v>0</v>
      </c>
      <c r="AE47" s="440">
        <f t="shared" si="20"/>
        <v>0</v>
      </c>
      <c r="AF47" s="440">
        <f t="shared" si="21"/>
        <v>0</v>
      </c>
      <c r="AG47" s="440">
        <f t="shared" si="22"/>
        <v>0</v>
      </c>
      <c r="AH47" s="440">
        <f t="shared" si="23"/>
        <v>0</v>
      </c>
      <c r="AI47" s="440">
        <f t="shared" si="24"/>
        <v>0</v>
      </c>
      <c r="AJ47" s="440">
        <f t="shared" si="25"/>
        <v>0</v>
      </c>
      <c r="AK47" s="440">
        <f t="shared" si="26"/>
        <v>0</v>
      </c>
      <c r="AL47" s="440">
        <f t="shared" si="27"/>
        <v>0</v>
      </c>
      <c r="AM47" s="440">
        <f t="shared" si="28"/>
        <v>0</v>
      </c>
      <c r="AN47" s="440">
        <f t="shared" si="29"/>
        <v>0</v>
      </c>
      <c r="AO47" s="440">
        <f t="shared" si="30"/>
        <v>0</v>
      </c>
      <c r="AP47" s="440">
        <f t="shared" si="31"/>
        <v>0</v>
      </c>
      <c r="AQ47" s="440">
        <f t="shared" si="32"/>
        <v>0</v>
      </c>
      <c r="AR47" s="440">
        <f t="shared" si="33"/>
        <v>0</v>
      </c>
      <c r="AS47" s="440">
        <f t="shared" si="34"/>
        <v>0</v>
      </c>
      <c r="AT47" s="440">
        <f t="shared" si="35"/>
        <v>0</v>
      </c>
      <c r="AU47" s="440">
        <f t="shared" si="36"/>
        <v>0</v>
      </c>
      <c r="AV47" s="440">
        <f t="shared" si="37"/>
        <v>0</v>
      </c>
      <c r="AW47" s="440">
        <f t="shared" si="38"/>
        <v>0</v>
      </c>
    </row>
    <row r="48" spans="1:49" s="437" customFormat="1" ht="12.75" customHeight="1">
      <c r="A48" s="72" t="str">
        <f t="array" ref="A48">IF(C48&lt;&gt;0,SUM(($C$11:C48&lt;&gt;0)*1),"")</f>
        <v/>
      </c>
      <c r="B48" s="438"/>
      <c r="C48" s="438"/>
      <c r="D48" s="438"/>
      <c r="E48" s="504"/>
      <c r="F48" s="505"/>
      <c r="G48" s="506"/>
      <c r="H48" s="506"/>
      <c r="I48" s="72" t="str">
        <f t="shared" si="41"/>
        <v/>
      </c>
      <c r="J48" s="440">
        <f t="shared" si="1"/>
        <v>0</v>
      </c>
      <c r="K48" s="440">
        <f t="shared" si="2"/>
        <v>0</v>
      </c>
      <c r="L48" s="440">
        <f t="shared" si="3"/>
        <v>0</v>
      </c>
      <c r="M48" s="440">
        <f t="shared" si="4"/>
        <v>0</v>
      </c>
      <c r="N48" s="440">
        <f t="shared" si="5"/>
        <v>0</v>
      </c>
      <c r="O48" s="440">
        <f t="shared" si="6"/>
        <v>0</v>
      </c>
      <c r="P48" s="440">
        <f t="shared" si="7"/>
        <v>0</v>
      </c>
      <c r="Q48" s="440">
        <f t="shared" si="8"/>
        <v>0</v>
      </c>
      <c r="R48" s="440">
        <f t="shared" si="39"/>
        <v>0</v>
      </c>
      <c r="S48" s="440">
        <f t="shared" si="40"/>
        <v>0</v>
      </c>
      <c r="T48" s="440">
        <f t="shared" si="9"/>
        <v>0</v>
      </c>
      <c r="U48" s="440">
        <f t="shared" si="10"/>
        <v>0</v>
      </c>
      <c r="V48" s="440">
        <f t="shared" si="11"/>
        <v>0</v>
      </c>
      <c r="W48" s="440">
        <f t="shared" si="12"/>
        <v>0</v>
      </c>
      <c r="X48" s="440">
        <f t="shared" si="13"/>
        <v>0</v>
      </c>
      <c r="Y48" s="440">
        <f t="shared" si="14"/>
        <v>0</v>
      </c>
      <c r="Z48" s="440">
        <f t="shared" si="15"/>
        <v>0</v>
      </c>
      <c r="AA48" s="440">
        <f t="shared" si="16"/>
        <v>0</v>
      </c>
      <c r="AB48" s="440">
        <f t="shared" si="17"/>
        <v>0</v>
      </c>
      <c r="AC48" s="440">
        <f t="shared" si="18"/>
        <v>0</v>
      </c>
      <c r="AD48" s="440">
        <f t="shared" si="19"/>
        <v>0</v>
      </c>
      <c r="AE48" s="440">
        <f t="shared" si="20"/>
        <v>0</v>
      </c>
      <c r="AF48" s="440">
        <f t="shared" si="21"/>
        <v>0</v>
      </c>
      <c r="AG48" s="440">
        <f t="shared" si="22"/>
        <v>0</v>
      </c>
      <c r="AH48" s="440">
        <f t="shared" si="23"/>
        <v>0</v>
      </c>
      <c r="AI48" s="440">
        <f t="shared" si="24"/>
        <v>0</v>
      </c>
      <c r="AJ48" s="440">
        <f t="shared" si="25"/>
        <v>0</v>
      </c>
      <c r="AK48" s="440">
        <f t="shared" si="26"/>
        <v>0</v>
      </c>
      <c r="AL48" s="440">
        <f t="shared" si="27"/>
        <v>0</v>
      </c>
      <c r="AM48" s="440">
        <f t="shared" si="28"/>
        <v>0</v>
      </c>
      <c r="AN48" s="440">
        <f t="shared" si="29"/>
        <v>0</v>
      </c>
      <c r="AO48" s="440">
        <f t="shared" si="30"/>
        <v>0</v>
      </c>
      <c r="AP48" s="440">
        <f t="shared" si="31"/>
        <v>0</v>
      </c>
      <c r="AQ48" s="440">
        <f t="shared" si="32"/>
        <v>0</v>
      </c>
      <c r="AR48" s="440">
        <f t="shared" si="33"/>
        <v>0</v>
      </c>
      <c r="AS48" s="440">
        <f t="shared" si="34"/>
        <v>0</v>
      </c>
      <c r="AT48" s="440">
        <f t="shared" si="35"/>
        <v>0</v>
      </c>
      <c r="AU48" s="440">
        <f t="shared" si="36"/>
        <v>0</v>
      </c>
      <c r="AV48" s="440">
        <f t="shared" si="37"/>
        <v>0</v>
      </c>
      <c r="AW48" s="440">
        <f t="shared" si="38"/>
        <v>0</v>
      </c>
    </row>
    <row r="49" spans="1:49" s="437" customFormat="1" ht="12.75" customHeight="1">
      <c r="A49" s="72" t="str">
        <f t="array" ref="A49">IF(C49&lt;&gt;0,SUM(($C$11:C49&lt;&gt;0)*1),"")</f>
        <v/>
      </c>
      <c r="B49" s="438"/>
      <c r="C49" s="438"/>
      <c r="D49" s="438"/>
      <c r="E49" s="504"/>
      <c r="F49" s="505"/>
      <c r="G49" s="506"/>
      <c r="H49" s="506"/>
      <c r="I49" s="72" t="str">
        <f t="shared" si="41"/>
        <v/>
      </c>
      <c r="J49" s="440">
        <f t="shared" si="1"/>
        <v>0</v>
      </c>
      <c r="K49" s="440">
        <f t="shared" si="2"/>
        <v>0</v>
      </c>
      <c r="L49" s="440">
        <f t="shared" si="3"/>
        <v>0</v>
      </c>
      <c r="M49" s="440">
        <f t="shared" si="4"/>
        <v>0</v>
      </c>
      <c r="N49" s="440">
        <f t="shared" si="5"/>
        <v>0</v>
      </c>
      <c r="O49" s="440">
        <f t="shared" si="6"/>
        <v>0</v>
      </c>
      <c r="P49" s="440">
        <f t="shared" si="7"/>
        <v>0</v>
      </c>
      <c r="Q49" s="440">
        <f t="shared" si="8"/>
        <v>0</v>
      </c>
      <c r="R49" s="440">
        <f t="shared" si="39"/>
        <v>0</v>
      </c>
      <c r="S49" s="440">
        <f t="shared" si="40"/>
        <v>0</v>
      </c>
      <c r="T49" s="440">
        <f t="shared" si="9"/>
        <v>0</v>
      </c>
      <c r="U49" s="440">
        <f t="shared" si="10"/>
        <v>0</v>
      </c>
      <c r="V49" s="440">
        <f t="shared" si="11"/>
        <v>0</v>
      </c>
      <c r="W49" s="440">
        <f t="shared" si="12"/>
        <v>0</v>
      </c>
      <c r="X49" s="440">
        <f t="shared" si="13"/>
        <v>0</v>
      </c>
      <c r="Y49" s="440">
        <f t="shared" si="14"/>
        <v>0</v>
      </c>
      <c r="Z49" s="440">
        <f t="shared" si="15"/>
        <v>0</v>
      </c>
      <c r="AA49" s="440">
        <f t="shared" si="16"/>
        <v>0</v>
      </c>
      <c r="AB49" s="440">
        <f t="shared" si="17"/>
        <v>0</v>
      </c>
      <c r="AC49" s="440">
        <f t="shared" si="18"/>
        <v>0</v>
      </c>
      <c r="AD49" s="440">
        <f t="shared" si="19"/>
        <v>0</v>
      </c>
      <c r="AE49" s="440">
        <f t="shared" si="20"/>
        <v>0</v>
      </c>
      <c r="AF49" s="440">
        <f t="shared" si="21"/>
        <v>0</v>
      </c>
      <c r="AG49" s="440">
        <f t="shared" si="22"/>
        <v>0</v>
      </c>
      <c r="AH49" s="440">
        <f t="shared" si="23"/>
        <v>0</v>
      </c>
      <c r="AI49" s="440">
        <f t="shared" si="24"/>
        <v>0</v>
      </c>
      <c r="AJ49" s="440">
        <f t="shared" si="25"/>
        <v>0</v>
      </c>
      <c r="AK49" s="440">
        <f t="shared" si="26"/>
        <v>0</v>
      </c>
      <c r="AL49" s="440">
        <f t="shared" si="27"/>
        <v>0</v>
      </c>
      <c r="AM49" s="440">
        <f t="shared" si="28"/>
        <v>0</v>
      </c>
      <c r="AN49" s="440">
        <f t="shared" si="29"/>
        <v>0</v>
      </c>
      <c r="AO49" s="440">
        <f t="shared" si="30"/>
        <v>0</v>
      </c>
      <c r="AP49" s="440">
        <f t="shared" si="31"/>
        <v>0</v>
      </c>
      <c r="AQ49" s="440">
        <f t="shared" si="32"/>
        <v>0</v>
      </c>
      <c r="AR49" s="440">
        <f t="shared" si="33"/>
        <v>0</v>
      </c>
      <c r="AS49" s="440">
        <f t="shared" si="34"/>
        <v>0</v>
      </c>
      <c r="AT49" s="440">
        <f t="shared" si="35"/>
        <v>0</v>
      </c>
      <c r="AU49" s="440">
        <f t="shared" si="36"/>
        <v>0</v>
      </c>
      <c r="AV49" s="440">
        <f t="shared" si="37"/>
        <v>0</v>
      </c>
      <c r="AW49" s="440">
        <f t="shared" si="38"/>
        <v>0</v>
      </c>
    </row>
    <row r="50" spans="1:49" s="437" customFormat="1" ht="12.75" customHeight="1">
      <c r="A50" s="72" t="str">
        <f t="array" ref="A50">IF(C50&lt;&gt;0,SUM(($C$11:C50&lt;&gt;0)*1),"")</f>
        <v/>
      </c>
      <c r="B50" s="438"/>
      <c r="C50" s="438"/>
      <c r="D50" s="438"/>
      <c r="E50" s="504"/>
      <c r="F50" s="505"/>
      <c r="G50" s="506"/>
      <c r="H50" s="506"/>
      <c r="I50" s="72" t="str">
        <f t="shared" si="41"/>
        <v/>
      </c>
      <c r="J50" s="440">
        <f t="shared" si="1"/>
        <v>0</v>
      </c>
      <c r="K50" s="440">
        <f t="shared" si="2"/>
        <v>0</v>
      </c>
      <c r="L50" s="440">
        <f t="shared" si="3"/>
        <v>0</v>
      </c>
      <c r="M50" s="440">
        <f t="shared" si="4"/>
        <v>0</v>
      </c>
      <c r="N50" s="440">
        <f t="shared" si="5"/>
        <v>0</v>
      </c>
      <c r="O50" s="440">
        <f t="shared" si="6"/>
        <v>0</v>
      </c>
      <c r="P50" s="440">
        <f t="shared" si="7"/>
        <v>0</v>
      </c>
      <c r="Q50" s="440">
        <f t="shared" si="8"/>
        <v>0</v>
      </c>
      <c r="R50" s="440">
        <f t="shared" si="39"/>
        <v>0</v>
      </c>
      <c r="S50" s="440">
        <f t="shared" si="40"/>
        <v>0</v>
      </c>
      <c r="T50" s="440">
        <f t="shared" si="9"/>
        <v>0</v>
      </c>
      <c r="U50" s="440">
        <f t="shared" si="10"/>
        <v>0</v>
      </c>
      <c r="V50" s="440">
        <f t="shared" si="11"/>
        <v>0</v>
      </c>
      <c r="W50" s="440">
        <f t="shared" si="12"/>
        <v>0</v>
      </c>
      <c r="X50" s="440">
        <f t="shared" si="13"/>
        <v>0</v>
      </c>
      <c r="Y50" s="440">
        <f t="shared" si="14"/>
        <v>0</v>
      </c>
      <c r="Z50" s="440">
        <f t="shared" si="15"/>
        <v>0</v>
      </c>
      <c r="AA50" s="440">
        <f t="shared" si="16"/>
        <v>0</v>
      </c>
      <c r="AB50" s="440">
        <f t="shared" si="17"/>
        <v>0</v>
      </c>
      <c r="AC50" s="440">
        <f t="shared" si="18"/>
        <v>0</v>
      </c>
      <c r="AD50" s="440">
        <f t="shared" si="19"/>
        <v>0</v>
      </c>
      <c r="AE50" s="440">
        <f t="shared" si="20"/>
        <v>0</v>
      </c>
      <c r="AF50" s="440">
        <f t="shared" si="21"/>
        <v>0</v>
      </c>
      <c r="AG50" s="440">
        <f t="shared" si="22"/>
        <v>0</v>
      </c>
      <c r="AH50" s="440">
        <f t="shared" si="23"/>
        <v>0</v>
      </c>
      <c r="AI50" s="440">
        <f t="shared" si="24"/>
        <v>0</v>
      </c>
      <c r="AJ50" s="440">
        <f t="shared" si="25"/>
        <v>0</v>
      </c>
      <c r="AK50" s="440">
        <f t="shared" si="26"/>
        <v>0</v>
      </c>
      <c r="AL50" s="440">
        <f t="shared" si="27"/>
        <v>0</v>
      </c>
      <c r="AM50" s="440">
        <f t="shared" si="28"/>
        <v>0</v>
      </c>
      <c r="AN50" s="440">
        <f t="shared" si="29"/>
        <v>0</v>
      </c>
      <c r="AO50" s="440">
        <f t="shared" si="30"/>
        <v>0</v>
      </c>
      <c r="AP50" s="440">
        <f t="shared" si="31"/>
        <v>0</v>
      </c>
      <c r="AQ50" s="440">
        <f t="shared" si="32"/>
        <v>0</v>
      </c>
      <c r="AR50" s="440">
        <f t="shared" si="33"/>
        <v>0</v>
      </c>
      <c r="AS50" s="440">
        <f t="shared" si="34"/>
        <v>0</v>
      </c>
      <c r="AT50" s="440">
        <f t="shared" si="35"/>
        <v>0</v>
      </c>
      <c r="AU50" s="440">
        <f t="shared" si="36"/>
        <v>0</v>
      </c>
      <c r="AV50" s="440">
        <f t="shared" si="37"/>
        <v>0</v>
      </c>
      <c r="AW50" s="440">
        <f t="shared" si="38"/>
        <v>0</v>
      </c>
    </row>
    <row r="51" spans="1:49" s="437" customFormat="1" ht="12.75" customHeight="1">
      <c r="A51" s="72" t="str">
        <f t="array" ref="A51">IF(C51&lt;&gt;0,SUM(($C$11:C51&lt;&gt;0)*1),"")</f>
        <v/>
      </c>
      <c r="B51" s="438"/>
      <c r="C51" s="438"/>
      <c r="D51" s="438"/>
      <c r="E51" s="504"/>
      <c r="F51" s="505"/>
      <c r="G51" s="506"/>
      <c r="H51" s="506"/>
      <c r="I51" s="72" t="str">
        <f t="shared" si="41"/>
        <v/>
      </c>
      <c r="J51" s="440">
        <f t="shared" si="1"/>
        <v>0</v>
      </c>
      <c r="K51" s="440">
        <f t="shared" si="2"/>
        <v>0</v>
      </c>
      <c r="L51" s="440">
        <f t="shared" si="3"/>
        <v>0</v>
      </c>
      <c r="M51" s="440">
        <f t="shared" si="4"/>
        <v>0</v>
      </c>
      <c r="N51" s="440">
        <f t="shared" si="5"/>
        <v>0</v>
      </c>
      <c r="O51" s="440">
        <f t="shared" si="6"/>
        <v>0</v>
      </c>
      <c r="P51" s="440">
        <f t="shared" si="7"/>
        <v>0</v>
      </c>
      <c r="Q51" s="440">
        <f t="shared" si="8"/>
        <v>0</v>
      </c>
      <c r="R51" s="440">
        <f t="shared" si="39"/>
        <v>0</v>
      </c>
      <c r="S51" s="440">
        <f t="shared" si="40"/>
        <v>0</v>
      </c>
      <c r="T51" s="440">
        <f t="shared" si="9"/>
        <v>0</v>
      </c>
      <c r="U51" s="440">
        <f t="shared" si="10"/>
        <v>0</v>
      </c>
      <c r="V51" s="440">
        <f t="shared" si="11"/>
        <v>0</v>
      </c>
      <c r="W51" s="440">
        <f t="shared" si="12"/>
        <v>0</v>
      </c>
      <c r="X51" s="440">
        <f t="shared" si="13"/>
        <v>0</v>
      </c>
      <c r="Y51" s="440">
        <f t="shared" si="14"/>
        <v>0</v>
      </c>
      <c r="Z51" s="440">
        <f t="shared" si="15"/>
        <v>0</v>
      </c>
      <c r="AA51" s="440">
        <f t="shared" si="16"/>
        <v>0</v>
      </c>
      <c r="AB51" s="440">
        <f t="shared" si="17"/>
        <v>0</v>
      </c>
      <c r="AC51" s="440">
        <f t="shared" si="18"/>
        <v>0</v>
      </c>
      <c r="AD51" s="440">
        <f t="shared" si="19"/>
        <v>0</v>
      </c>
      <c r="AE51" s="440">
        <f t="shared" si="20"/>
        <v>0</v>
      </c>
      <c r="AF51" s="440">
        <f t="shared" si="21"/>
        <v>0</v>
      </c>
      <c r="AG51" s="440">
        <f t="shared" si="22"/>
        <v>0</v>
      </c>
      <c r="AH51" s="440">
        <f t="shared" si="23"/>
        <v>0</v>
      </c>
      <c r="AI51" s="440">
        <f t="shared" si="24"/>
        <v>0</v>
      </c>
      <c r="AJ51" s="440">
        <f t="shared" si="25"/>
        <v>0</v>
      </c>
      <c r="AK51" s="440">
        <f t="shared" si="26"/>
        <v>0</v>
      </c>
      <c r="AL51" s="440">
        <f t="shared" si="27"/>
        <v>0</v>
      </c>
      <c r="AM51" s="440">
        <f t="shared" si="28"/>
        <v>0</v>
      </c>
      <c r="AN51" s="440">
        <f t="shared" si="29"/>
        <v>0</v>
      </c>
      <c r="AO51" s="440">
        <f t="shared" si="30"/>
        <v>0</v>
      </c>
      <c r="AP51" s="440">
        <f t="shared" si="31"/>
        <v>0</v>
      </c>
      <c r="AQ51" s="440">
        <f t="shared" si="32"/>
        <v>0</v>
      </c>
      <c r="AR51" s="440">
        <f t="shared" si="33"/>
        <v>0</v>
      </c>
      <c r="AS51" s="440">
        <f t="shared" si="34"/>
        <v>0</v>
      </c>
      <c r="AT51" s="440">
        <f t="shared" si="35"/>
        <v>0</v>
      </c>
      <c r="AU51" s="440">
        <f t="shared" si="36"/>
        <v>0</v>
      </c>
      <c r="AV51" s="440">
        <f t="shared" si="37"/>
        <v>0</v>
      </c>
      <c r="AW51" s="440">
        <f t="shared" si="38"/>
        <v>0</v>
      </c>
    </row>
    <row r="52" spans="1:49" s="437" customFormat="1" ht="12.75" customHeight="1">
      <c r="A52" s="72" t="str">
        <f t="array" ref="A52">IF(C52&lt;&gt;0,SUM(($C$11:C52&lt;&gt;0)*1),"")</f>
        <v/>
      </c>
      <c r="B52" s="438"/>
      <c r="C52" s="438"/>
      <c r="D52" s="438"/>
      <c r="E52" s="504"/>
      <c r="F52" s="505"/>
      <c r="G52" s="506"/>
      <c r="H52" s="506"/>
      <c r="I52" s="72" t="str">
        <f t="shared" si="41"/>
        <v/>
      </c>
      <c r="J52" s="440">
        <f t="shared" si="1"/>
        <v>0</v>
      </c>
      <c r="K52" s="440">
        <f t="shared" si="2"/>
        <v>0</v>
      </c>
      <c r="L52" s="440">
        <f t="shared" si="3"/>
        <v>0</v>
      </c>
      <c r="M52" s="440">
        <f t="shared" si="4"/>
        <v>0</v>
      </c>
      <c r="N52" s="440">
        <f t="shared" si="5"/>
        <v>0</v>
      </c>
      <c r="O52" s="440">
        <f t="shared" si="6"/>
        <v>0</v>
      </c>
      <c r="P52" s="440">
        <f t="shared" si="7"/>
        <v>0</v>
      </c>
      <c r="Q52" s="440">
        <f t="shared" si="8"/>
        <v>0</v>
      </c>
      <c r="R52" s="440">
        <f t="shared" si="39"/>
        <v>0</v>
      </c>
      <c r="S52" s="440">
        <f t="shared" si="40"/>
        <v>0</v>
      </c>
      <c r="T52" s="440">
        <f t="shared" si="9"/>
        <v>0</v>
      </c>
      <c r="U52" s="440">
        <f t="shared" si="10"/>
        <v>0</v>
      </c>
      <c r="V52" s="440">
        <f t="shared" si="11"/>
        <v>0</v>
      </c>
      <c r="W52" s="440">
        <f t="shared" si="12"/>
        <v>0</v>
      </c>
      <c r="X52" s="440">
        <f t="shared" si="13"/>
        <v>0</v>
      </c>
      <c r="Y52" s="440">
        <f t="shared" si="14"/>
        <v>0</v>
      </c>
      <c r="Z52" s="440">
        <f t="shared" si="15"/>
        <v>0</v>
      </c>
      <c r="AA52" s="440">
        <f t="shared" si="16"/>
        <v>0</v>
      </c>
      <c r="AB52" s="440">
        <f t="shared" si="17"/>
        <v>0</v>
      </c>
      <c r="AC52" s="440">
        <f t="shared" si="18"/>
        <v>0</v>
      </c>
      <c r="AD52" s="440">
        <f t="shared" si="19"/>
        <v>0</v>
      </c>
      <c r="AE52" s="440">
        <f t="shared" si="20"/>
        <v>0</v>
      </c>
      <c r="AF52" s="440">
        <f t="shared" si="21"/>
        <v>0</v>
      </c>
      <c r="AG52" s="440">
        <f t="shared" si="22"/>
        <v>0</v>
      </c>
      <c r="AH52" s="440">
        <f t="shared" si="23"/>
        <v>0</v>
      </c>
      <c r="AI52" s="440">
        <f t="shared" si="24"/>
        <v>0</v>
      </c>
      <c r="AJ52" s="440">
        <f t="shared" si="25"/>
        <v>0</v>
      </c>
      <c r="AK52" s="440">
        <f t="shared" si="26"/>
        <v>0</v>
      </c>
      <c r="AL52" s="440">
        <f t="shared" si="27"/>
        <v>0</v>
      </c>
      <c r="AM52" s="440">
        <f t="shared" si="28"/>
        <v>0</v>
      </c>
      <c r="AN52" s="440">
        <f t="shared" si="29"/>
        <v>0</v>
      </c>
      <c r="AO52" s="440">
        <f t="shared" si="30"/>
        <v>0</v>
      </c>
      <c r="AP52" s="440">
        <f t="shared" si="31"/>
        <v>0</v>
      </c>
      <c r="AQ52" s="440">
        <f t="shared" si="32"/>
        <v>0</v>
      </c>
      <c r="AR52" s="440">
        <f t="shared" si="33"/>
        <v>0</v>
      </c>
      <c r="AS52" s="440">
        <f t="shared" si="34"/>
        <v>0</v>
      </c>
      <c r="AT52" s="440">
        <f t="shared" si="35"/>
        <v>0</v>
      </c>
      <c r="AU52" s="440">
        <f t="shared" si="36"/>
        <v>0</v>
      </c>
      <c r="AV52" s="440">
        <f t="shared" si="37"/>
        <v>0</v>
      </c>
      <c r="AW52" s="440">
        <f t="shared" si="38"/>
        <v>0</v>
      </c>
    </row>
    <row r="53" spans="1:49" s="437" customFormat="1" ht="12.75" customHeight="1">
      <c r="A53" s="72" t="str">
        <f t="array" ref="A53">IF(C53&lt;&gt;0,SUM(($C$11:C53&lt;&gt;0)*1),"")</f>
        <v/>
      </c>
      <c r="B53" s="438"/>
      <c r="C53" s="438"/>
      <c r="D53" s="438"/>
      <c r="E53" s="504"/>
      <c r="F53" s="505"/>
      <c r="G53" s="506"/>
      <c r="H53" s="506"/>
      <c r="I53" s="72" t="str">
        <f t="shared" si="41"/>
        <v/>
      </c>
      <c r="J53" s="440">
        <f t="shared" si="1"/>
        <v>0</v>
      </c>
      <c r="K53" s="440">
        <f t="shared" si="2"/>
        <v>0</v>
      </c>
      <c r="L53" s="440">
        <f t="shared" si="3"/>
        <v>0</v>
      </c>
      <c r="M53" s="440">
        <f t="shared" si="4"/>
        <v>0</v>
      </c>
      <c r="N53" s="440">
        <f t="shared" si="5"/>
        <v>0</v>
      </c>
      <c r="O53" s="440">
        <f t="shared" si="6"/>
        <v>0</v>
      </c>
      <c r="P53" s="440">
        <f t="shared" si="7"/>
        <v>0</v>
      </c>
      <c r="Q53" s="440">
        <f t="shared" si="8"/>
        <v>0</v>
      </c>
      <c r="R53" s="440">
        <f t="shared" si="39"/>
        <v>0</v>
      </c>
      <c r="S53" s="440">
        <f t="shared" si="40"/>
        <v>0</v>
      </c>
      <c r="T53" s="440">
        <f t="shared" si="9"/>
        <v>0</v>
      </c>
      <c r="U53" s="440">
        <f t="shared" si="10"/>
        <v>0</v>
      </c>
      <c r="V53" s="440">
        <f t="shared" si="11"/>
        <v>0</v>
      </c>
      <c r="W53" s="440">
        <f t="shared" si="12"/>
        <v>0</v>
      </c>
      <c r="X53" s="440">
        <f t="shared" si="13"/>
        <v>0</v>
      </c>
      <c r="Y53" s="440">
        <f t="shared" si="14"/>
        <v>0</v>
      </c>
      <c r="Z53" s="440">
        <f t="shared" si="15"/>
        <v>0</v>
      </c>
      <c r="AA53" s="440">
        <f t="shared" si="16"/>
        <v>0</v>
      </c>
      <c r="AB53" s="440">
        <f t="shared" si="17"/>
        <v>0</v>
      </c>
      <c r="AC53" s="440">
        <f t="shared" si="18"/>
        <v>0</v>
      </c>
      <c r="AD53" s="440">
        <f t="shared" si="19"/>
        <v>0</v>
      </c>
      <c r="AE53" s="440">
        <f t="shared" si="20"/>
        <v>0</v>
      </c>
      <c r="AF53" s="440">
        <f t="shared" si="21"/>
        <v>0</v>
      </c>
      <c r="AG53" s="440">
        <f t="shared" si="22"/>
        <v>0</v>
      </c>
      <c r="AH53" s="440">
        <f t="shared" si="23"/>
        <v>0</v>
      </c>
      <c r="AI53" s="440">
        <f t="shared" si="24"/>
        <v>0</v>
      </c>
      <c r="AJ53" s="440">
        <f t="shared" si="25"/>
        <v>0</v>
      </c>
      <c r="AK53" s="440">
        <f t="shared" si="26"/>
        <v>0</v>
      </c>
      <c r="AL53" s="440">
        <f t="shared" si="27"/>
        <v>0</v>
      </c>
      <c r="AM53" s="440">
        <f t="shared" si="28"/>
        <v>0</v>
      </c>
      <c r="AN53" s="440">
        <f t="shared" si="29"/>
        <v>0</v>
      </c>
      <c r="AO53" s="440">
        <f t="shared" si="30"/>
        <v>0</v>
      </c>
      <c r="AP53" s="440">
        <f t="shared" si="31"/>
        <v>0</v>
      </c>
      <c r="AQ53" s="440">
        <f t="shared" si="32"/>
        <v>0</v>
      </c>
      <c r="AR53" s="440">
        <f t="shared" si="33"/>
        <v>0</v>
      </c>
      <c r="AS53" s="440">
        <f t="shared" si="34"/>
        <v>0</v>
      </c>
      <c r="AT53" s="440">
        <f t="shared" si="35"/>
        <v>0</v>
      </c>
      <c r="AU53" s="440">
        <f t="shared" si="36"/>
        <v>0</v>
      </c>
      <c r="AV53" s="440">
        <f t="shared" si="37"/>
        <v>0</v>
      </c>
      <c r="AW53" s="440">
        <f t="shared" si="38"/>
        <v>0</v>
      </c>
    </row>
    <row r="54" spans="1:49" s="437" customFormat="1" ht="12.75" customHeight="1">
      <c r="A54" s="72" t="str">
        <f t="array" ref="A54">IF(C54&lt;&gt;0,SUM(($C$11:C54&lt;&gt;0)*1),"")</f>
        <v/>
      </c>
      <c r="B54" s="438"/>
      <c r="C54" s="438"/>
      <c r="D54" s="438"/>
      <c r="E54" s="504"/>
      <c r="F54" s="505"/>
      <c r="G54" s="506"/>
      <c r="H54" s="506"/>
      <c r="I54" s="72" t="str">
        <f t="shared" si="41"/>
        <v/>
      </c>
      <c r="J54" s="440">
        <f t="shared" si="1"/>
        <v>0</v>
      </c>
      <c r="K54" s="440">
        <f t="shared" si="2"/>
        <v>0</v>
      </c>
      <c r="L54" s="440">
        <f t="shared" si="3"/>
        <v>0</v>
      </c>
      <c r="M54" s="440">
        <f t="shared" si="4"/>
        <v>0</v>
      </c>
      <c r="N54" s="440">
        <f t="shared" si="5"/>
        <v>0</v>
      </c>
      <c r="O54" s="440">
        <f t="shared" si="6"/>
        <v>0</v>
      </c>
      <c r="P54" s="440">
        <f t="shared" si="7"/>
        <v>0</v>
      </c>
      <c r="Q54" s="440">
        <f t="shared" si="8"/>
        <v>0</v>
      </c>
      <c r="R54" s="440">
        <f t="shared" si="39"/>
        <v>0</v>
      </c>
      <c r="S54" s="440">
        <f t="shared" si="40"/>
        <v>0</v>
      </c>
      <c r="T54" s="440">
        <f t="shared" si="9"/>
        <v>0</v>
      </c>
      <c r="U54" s="440">
        <f t="shared" si="10"/>
        <v>0</v>
      </c>
      <c r="V54" s="440">
        <f t="shared" si="11"/>
        <v>0</v>
      </c>
      <c r="W54" s="440">
        <f t="shared" si="12"/>
        <v>0</v>
      </c>
      <c r="X54" s="440">
        <f t="shared" si="13"/>
        <v>0</v>
      </c>
      <c r="Y54" s="440">
        <f t="shared" si="14"/>
        <v>0</v>
      </c>
      <c r="Z54" s="440">
        <f t="shared" si="15"/>
        <v>0</v>
      </c>
      <c r="AA54" s="440">
        <f t="shared" si="16"/>
        <v>0</v>
      </c>
      <c r="AB54" s="440">
        <f t="shared" si="17"/>
        <v>0</v>
      </c>
      <c r="AC54" s="440">
        <f t="shared" si="18"/>
        <v>0</v>
      </c>
      <c r="AD54" s="440">
        <f t="shared" si="19"/>
        <v>0</v>
      </c>
      <c r="AE54" s="440">
        <f t="shared" si="20"/>
        <v>0</v>
      </c>
      <c r="AF54" s="440">
        <f t="shared" si="21"/>
        <v>0</v>
      </c>
      <c r="AG54" s="440">
        <f t="shared" si="22"/>
        <v>0</v>
      </c>
      <c r="AH54" s="440">
        <f t="shared" si="23"/>
        <v>0</v>
      </c>
      <c r="AI54" s="440">
        <f t="shared" si="24"/>
        <v>0</v>
      </c>
      <c r="AJ54" s="440">
        <f t="shared" si="25"/>
        <v>0</v>
      </c>
      <c r="AK54" s="440">
        <f t="shared" si="26"/>
        <v>0</v>
      </c>
      <c r="AL54" s="440">
        <f t="shared" si="27"/>
        <v>0</v>
      </c>
      <c r="AM54" s="440">
        <f t="shared" si="28"/>
        <v>0</v>
      </c>
      <c r="AN54" s="440">
        <f t="shared" si="29"/>
        <v>0</v>
      </c>
      <c r="AO54" s="440">
        <f t="shared" si="30"/>
        <v>0</v>
      </c>
      <c r="AP54" s="440">
        <f t="shared" si="31"/>
        <v>0</v>
      </c>
      <c r="AQ54" s="440">
        <f t="shared" si="32"/>
        <v>0</v>
      </c>
      <c r="AR54" s="440">
        <f t="shared" si="33"/>
        <v>0</v>
      </c>
      <c r="AS54" s="440">
        <f t="shared" si="34"/>
        <v>0</v>
      </c>
      <c r="AT54" s="440">
        <f t="shared" si="35"/>
        <v>0</v>
      </c>
      <c r="AU54" s="440">
        <f t="shared" si="36"/>
        <v>0</v>
      </c>
      <c r="AV54" s="440">
        <f t="shared" si="37"/>
        <v>0</v>
      </c>
      <c r="AW54" s="440">
        <f t="shared" si="38"/>
        <v>0</v>
      </c>
    </row>
    <row r="55" spans="1:49" s="437" customFormat="1" ht="12.75" customHeight="1">
      <c r="A55" s="72" t="str">
        <f t="array" ref="A55">IF(C55&lt;&gt;0,SUM(($C$11:C55&lt;&gt;0)*1),"")</f>
        <v/>
      </c>
      <c r="B55" s="438"/>
      <c r="C55" s="438"/>
      <c r="D55" s="438"/>
      <c r="E55" s="504"/>
      <c r="F55" s="505"/>
      <c r="G55" s="506"/>
      <c r="H55" s="506"/>
      <c r="I55" s="72" t="str">
        <f t="shared" si="41"/>
        <v/>
      </c>
      <c r="J55" s="440">
        <f t="shared" si="1"/>
        <v>0</v>
      </c>
      <c r="K55" s="440">
        <f t="shared" si="2"/>
        <v>0</v>
      </c>
      <c r="L55" s="440">
        <f t="shared" si="3"/>
        <v>0</v>
      </c>
      <c r="M55" s="440">
        <f t="shared" si="4"/>
        <v>0</v>
      </c>
      <c r="N55" s="440">
        <f t="shared" si="5"/>
        <v>0</v>
      </c>
      <c r="O55" s="440">
        <f t="shared" si="6"/>
        <v>0</v>
      </c>
      <c r="P55" s="440">
        <f t="shared" si="7"/>
        <v>0</v>
      </c>
      <c r="Q55" s="440">
        <f t="shared" si="8"/>
        <v>0</v>
      </c>
      <c r="R55" s="440">
        <f t="shared" si="39"/>
        <v>0</v>
      </c>
      <c r="S55" s="440">
        <f t="shared" si="40"/>
        <v>0</v>
      </c>
      <c r="T55" s="440">
        <f t="shared" si="9"/>
        <v>0</v>
      </c>
      <c r="U55" s="440">
        <f t="shared" si="10"/>
        <v>0</v>
      </c>
      <c r="V55" s="440">
        <f t="shared" si="11"/>
        <v>0</v>
      </c>
      <c r="W55" s="440">
        <f t="shared" si="12"/>
        <v>0</v>
      </c>
      <c r="X55" s="440">
        <f t="shared" si="13"/>
        <v>0</v>
      </c>
      <c r="Y55" s="440">
        <f t="shared" si="14"/>
        <v>0</v>
      </c>
      <c r="Z55" s="440">
        <f t="shared" si="15"/>
        <v>0</v>
      </c>
      <c r="AA55" s="440">
        <f t="shared" si="16"/>
        <v>0</v>
      </c>
      <c r="AB55" s="440">
        <f t="shared" si="17"/>
        <v>0</v>
      </c>
      <c r="AC55" s="440">
        <f t="shared" si="18"/>
        <v>0</v>
      </c>
      <c r="AD55" s="440">
        <f t="shared" si="19"/>
        <v>0</v>
      </c>
      <c r="AE55" s="440">
        <f t="shared" si="20"/>
        <v>0</v>
      </c>
      <c r="AF55" s="440">
        <f t="shared" si="21"/>
        <v>0</v>
      </c>
      <c r="AG55" s="440">
        <f t="shared" si="22"/>
        <v>0</v>
      </c>
      <c r="AH55" s="440">
        <f t="shared" si="23"/>
        <v>0</v>
      </c>
      <c r="AI55" s="440">
        <f t="shared" si="24"/>
        <v>0</v>
      </c>
      <c r="AJ55" s="440">
        <f t="shared" si="25"/>
        <v>0</v>
      </c>
      <c r="AK55" s="440">
        <f t="shared" si="26"/>
        <v>0</v>
      </c>
      <c r="AL55" s="440">
        <f t="shared" si="27"/>
        <v>0</v>
      </c>
      <c r="AM55" s="440">
        <f t="shared" si="28"/>
        <v>0</v>
      </c>
      <c r="AN55" s="440">
        <f t="shared" si="29"/>
        <v>0</v>
      </c>
      <c r="AO55" s="440">
        <f t="shared" si="30"/>
        <v>0</v>
      </c>
      <c r="AP55" s="440">
        <f t="shared" si="31"/>
        <v>0</v>
      </c>
      <c r="AQ55" s="440">
        <f t="shared" si="32"/>
        <v>0</v>
      </c>
      <c r="AR55" s="440">
        <f t="shared" si="33"/>
        <v>0</v>
      </c>
      <c r="AS55" s="440">
        <f t="shared" si="34"/>
        <v>0</v>
      </c>
      <c r="AT55" s="440">
        <f t="shared" si="35"/>
        <v>0</v>
      </c>
      <c r="AU55" s="440">
        <f t="shared" si="36"/>
        <v>0</v>
      </c>
      <c r="AV55" s="440">
        <f t="shared" si="37"/>
        <v>0</v>
      </c>
      <c r="AW55" s="440">
        <f t="shared" si="38"/>
        <v>0</v>
      </c>
    </row>
    <row r="56" spans="1:49" s="437" customFormat="1" ht="12.75" customHeight="1">
      <c r="A56" s="72" t="str">
        <f t="array" ref="A56">IF(C56&lt;&gt;0,SUM(($C$11:C56&lt;&gt;0)*1),"")</f>
        <v/>
      </c>
      <c r="B56" s="438"/>
      <c r="C56" s="438"/>
      <c r="D56" s="438"/>
      <c r="E56" s="504"/>
      <c r="F56" s="505"/>
      <c r="G56" s="506"/>
      <c r="H56" s="506"/>
      <c r="I56" s="72" t="str">
        <f t="shared" si="41"/>
        <v/>
      </c>
      <c r="J56" s="440">
        <f t="shared" si="1"/>
        <v>0</v>
      </c>
      <c r="K56" s="440">
        <f t="shared" si="2"/>
        <v>0</v>
      </c>
      <c r="L56" s="440">
        <f t="shared" si="3"/>
        <v>0</v>
      </c>
      <c r="M56" s="440">
        <f t="shared" si="4"/>
        <v>0</v>
      </c>
      <c r="N56" s="440">
        <f t="shared" si="5"/>
        <v>0</v>
      </c>
      <c r="O56" s="440">
        <f t="shared" si="6"/>
        <v>0</v>
      </c>
      <c r="P56" s="440">
        <f t="shared" si="7"/>
        <v>0</v>
      </c>
      <c r="Q56" s="440">
        <f t="shared" si="8"/>
        <v>0</v>
      </c>
      <c r="R56" s="440">
        <f t="shared" si="39"/>
        <v>0</v>
      </c>
      <c r="S56" s="440">
        <f t="shared" si="40"/>
        <v>0</v>
      </c>
      <c r="T56" s="440">
        <f t="shared" si="9"/>
        <v>0</v>
      </c>
      <c r="U56" s="440">
        <f t="shared" si="10"/>
        <v>0</v>
      </c>
      <c r="V56" s="440">
        <f t="shared" si="11"/>
        <v>0</v>
      </c>
      <c r="W56" s="440">
        <f t="shared" si="12"/>
        <v>0</v>
      </c>
      <c r="X56" s="440">
        <f t="shared" si="13"/>
        <v>0</v>
      </c>
      <c r="Y56" s="440">
        <f t="shared" si="14"/>
        <v>0</v>
      </c>
      <c r="Z56" s="440">
        <f t="shared" si="15"/>
        <v>0</v>
      </c>
      <c r="AA56" s="440">
        <f t="shared" si="16"/>
        <v>0</v>
      </c>
      <c r="AB56" s="440">
        <f t="shared" si="17"/>
        <v>0</v>
      </c>
      <c r="AC56" s="440">
        <f t="shared" si="18"/>
        <v>0</v>
      </c>
      <c r="AD56" s="440">
        <f t="shared" si="19"/>
        <v>0</v>
      </c>
      <c r="AE56" s="440">
        <f t="shared" si="20"/>
        <v>0</v>
      </c>
      <c r="AF56" s="440">
        <f t="shared" si="21"/>
        <v>0</v>
      </c>
      <c r="AG56" s="440">
        <f t="shared" si="22"/>
        <v>0</v>
      </c>
      <c r="AH56" s="440">
        <f t="shared" si="23"/>
        <v>0</v>
      </c>
      <c r="AI56" s="440">
        <f t="shared" si="24"/>
        <v>0</v>
      </c>
      <c r="AJ56" s="440">
        <f t="shared" si="25"/>
        <v>0</v>
      </c>
      <c r="AK56" s="440">
        <f t="shared" si="26"/>
        <v>0</v>
      </c>
      <c r="AL56" s="440">
        <f t="shared" si="27"/>
        <v>0</v>
      </c>
      <c r="AM56" s="440">
        <f t="shared" si="28"/>
        <v>0</v>
      </c>
      <c r="AN56" s="440">
        <f t="shared" si="29"/>
        <v>0</v>
      </c>
      <c r="AO56" s="440">
        <f t="shared" si="30"/>
        <v>0</v>
      </c>
      <c r="AP56" s="440">
        <f t="shared" si="31"/>
        <v>0</v>
      </c>
      <c r="AQ56" s="440">
        <f t="shared" si="32"/>
        <v>0</v>
      </c>
      <c r="AR56" s="440">
        <f t="shared" si="33"/>
        <v>0</v>
      </c>
      <c r="AS56" s="440">
        <f t="shared" si="34"/>
        <v>0</v>
      </c>
      <c r="AT56" s="440">
        <f t="shared" si="35"/>
        <v>0</v>
      </c>
      <c r="AU56" s="440">
        <f t="shared" si="36"/>
        <v>0</v>
      </c>
      <c r="AV56" s="440">
        <f t="shared" si="37"/>
        <v>0</v>
      </c>
      <c r="AW56" s="440">
        <f t="shared" si="38"/>
        <v>0</v>
      </c>
    </row>
    <row r="57" spans="1:49" s="437" customFormat="1" ht="12.75" customHeight="1">
      <c r="A57" s="72" t="str">
        <f t="array" ref="A57">IF(C57&lt;&gt;0,SUM(($C$11:C57&lt;&gt;0)*1),"")</f>
        <v/>
      </c>
      <c r="B57" s="438"/>
      <c r="C57" s="438"/>
      <c r="D57" s="438"/>
      <c r="E57" s="504"/>
      <c r="F57" s="505"/>
      <c r="G57" s="506"/>
      <c r="H57" s="506"/>
      <c r="I57" s="72" t="str">
        <f t="shared" si="41"/>
        <v/>
      </c>
      <c r="J57" s="440">
        <f t="shared" si="1"/>
        <v>0</v>
      </c>
      <c r="K57" s="440">
        <f t="shared" si="2"/>
        <v>0</v>
      </c>
      <c r="L57" s="440">
        <f t="shared" si="3"/>
        <v>0</v>
      </c>
      <c r="M57" s="440">
        <f t="shared" si="4"/>
        <v>0</v>
      </c>
      <c r="N57" s="440">
        <f t="shared" si="5"/>
        <v>0</v>
      </c>
      <c r="O57" s="440">
        <f t="shared" si="6"/>
        <v>0</v>
      </c>
      <c r="P57" s="440">
        <f t="shared" si="7"/>
        <v>0</v>
      </c>
      <c r="Q57" s="440">
        <f t="shared" si="8"/>
        <v>0</v>
      </c>
      <c r="R57" s="440">
        <f t="shared" si="39"/>
        <v>0</v>
      </c>
      <c r="S57" s="440">
        <f t="shared" si="40"/>
        <v>0</v>
      </c>
      <c r="T57" s="440">
        <f t="shared" si="9"/>
        <v>0</v>
      </c>
      <c r="U57" s="440">
        <f t="shared" si="10"/>
        <v>0</v>
      </c>
      <c r="V57" s="440">
        <f t="shared" si="11"/>
        <v>0</v>
      </c>
      <c r="W57" s="440">
        <f t="shared" si="12"/>
        <v>0</v>
      </c>
      <c r="X57" s="440">
        <f t="shared" si="13"/>
        <v>0</v>
      </c>
      <c r="Y57" s="440">
        <f t="shared" si="14"/>
        <v>0</v>
      </c>
      <c r="Z57" s="440">
        <f t="shared" si="15"/>
        <v>0</v>
      </c>
      <c r="AA57" s="440">
        <f t="shared" si="16"/>
        <v>0</v>
      </c>
      <c r="AB57" s="440">
        <f t="shared" si="17"/>
        <v>0</v>
      </c>
      <c r="AC57" s="440">
        <f t="shared" si="18"/>
        <v>0</v>
      </c>
      <c r="AD57" s="440">
        <f t="shared" si="19"/>
        <v>0</v>
      </c>
      <c r="AE57" s="440">
        <f t="shared" si="20"/>
        <v>0</v>
      </c>
      <c r="AF57" s="440">
        <f t="shared" si="21"/>
        <v>0</v>
      </c>
      <c r="AG57" s="440">
        <f t="shared" si="22"/>
        <v>0</v>
      </c>
      <c r="AH57" s="440">
        <f t="shared" si="23"/>
        <v>0</v>
      </c>
      <c r="AI57" s="440">
        <f t="shared" si="24"/>
        <v>0</v>
      </c>
      <c r="AJ57" s="440">
        <f t="shared" si="25"/>
        <v>0</v>
      </c>
      <c r="AK57" s="440">
        <f t="shared" si="26"/>
        <v>0</v>
      </c>
      <c r="AL57" s="440">
        <f t="shared" si="27"/>
        <v>0</v>
      </c>
      <c r="AM57" s="440">
        <f t="shared" si="28"/>
        <v>0</v>
      </c>
      <c r="AN57" s="440">
        <f t="shared" si="29"/>
        <v>0</v>
      </c>
      <c r="AO57" s="440">
        <f t="shared" si="30"/>
        <v>0</v>
      </c>
      <c r="AP57" s="440">
        <f t="shared" si="31"/>
        <v>0</v>
      </c>
      <c r="AQ57" s="440">
        <f t="shared" si="32"/>
        <v>0</v>
      </c>
      <c r="AR57" s="440">
        <f t="shared" si="33"/>
        <v>0</v>
      </c>
      <c r="AS57" s="440">
        <f t="shared" si="34"/>
        <v>0</v>
      </c>
      <c r="AT57" s="440">
        <f t="shared" si="35"/>
        <v>0</v>
      </c>
      <c r="AU57" s="440">
        <f t="shared" si="36"/>
        <v>0</v>
      </c>
      <c r="AV57" s="440">
        <f t="shared" si="37"/>
        <v>0</v>
      </c>
      <c r="AW57" s="440">
        <f t="shared" si="38"/>
        <v>0</v>
      </c>
    </row>
    <row r="58" spans="1:49" s="437" customFormat="1" ht="12.75" customHeight="1">
      <c r="A58" s="72" t="str">
        <f t="array" ref="A58">IF(C58&lt;&gt;0,SUM(($C$11:C58&lt;&gt;0)*1),"")</f>
        <v/>
      </c>
      <c r="B58" s="438"/>
      <c r="C58" s="438"/>
      <c r="D58" s="438"/>
      <c r="E58" s="504"/>
      <c r="F58" s="505"/>
      <c r="G58" s="506"/>
      <c r="H58" s="506"/>
      <c r="I58" s="72" t="str">
        <f t="shared" si="41"/>
        <v/>
      </c>
      <c r="J58" s="440">
        <f t="shared" si="1"/>
        <v>0</v>
      </c>
      <c r="K58" s="440">
        <f t="shared" si="2"/>
        <v>0</v>
      </c>
      <c r="L58" s="440">
        <f t="shared" si="3"/>
        <v>0</v>
      </c>
      <c r="M58" s="440">
        <f t="shared" si="4"/>
        <v>0</v>
      </c>
      <c r="N58" s="440">
        <f t="shared" si="5"/>
        <v>0</v>
      </c>
      <c r="O58" s="440">
        <f t="shared" si="6"/>
        <v>0</v>
      </c>
      <c r="P58" s="440">
        <f t="shared" si="7"/>
        <v>0</v>
      </c>
      <c r="Q58" s="440">
        <f t="shared" si="8"/>
        <v>0</v>
      </c>
      <c r="R58" s="440">
        <f t="shared" si="39"/>
        <v>0</v>
      </c>
      <c r="S58" s="440">
        <f t="shared" si="40"/>
        <v>0</v>
      </c>
      <c r="T58" s="440">
        <f t="shared" si="9"/>
        <v>0</v>
      </c>
      <c r="U58" s="440">
        <f t="shared" si="10"/>
        <v>0</v>
      </c>
      <c r="V58" s="440">
        <f t="shared" si="11"/>
        <v>0</v>
      </c>
      <c r="W58" s="440">
        <f t="shared" si="12"/>
        <v>0</v>
      </c>
      <c r="X58" s="440">
        <f t="shared" si="13"/>
        <v>0</v>
      </c>
      <c r="Y58" s="440">
        <f t="shared" si="14"/>
        <v>0</v>
      </c>
      <c r="Z58" s="440">
        <f t="shared" si="15"/>
        <v>0</v>
      </c>
      <c r="AA58" s="440">
        <f t="shared" si="16"/>
        <v>0</v>
      </c>
      <c r="AB58" s="440">
        <f t="shared" si="17"/>
        <v>0</v>
      </c>
      <c r="AC58" s="440">
        <f t="shared" si="18"/>
        <v>0</v>
      </c>
      <c r="AD58" s="440">
        <f t="shared" si="19"/>
        <v>0</v>
      </c>
      <c r="AE58" s="440">
        <f t="shared" si="20"/>
        <v>0</v>
      </c>
      <c r="AF58" s="440">
        <f t="shared" si="21"/>
        <v>0</v>
      </c>
      <c r="AG58" s="440">
        <f t="shared" si="22"/>
        <v>0</v>
      </c>
      <c r="AH58" s="440">
        <f t="shared" si="23"/>
        <v>0</v>
      </c>
      <c r="AI58" s="440">
        <f t="shared" si="24"/>
        <v>0</v>
      </c>
      <c r="AJ58" s="440">
        <f t="shared" si="25"/>
        <v>0</v>
      </c>
      <c r="AK58" s="440">
        <f t="shared" si="26"/>
        <v>0</v>
      </c>
      <c r="AL58" s="440">
        <f t="shared" si="27"/>
        <v>0</v>
      </c>
      <c r="AM58" s="440">
        <f t="shared" si="28"/>
        <v>0</v>
      </c>
      <c r="AN58" s="440">
        <f t="shared" si="29"/>
        <v>0</v>
      </c>
      <c r="AO58" s="440">
        <f t="shared" si="30"/>
        <v>0</v>
      </c>
      <c r="AP58" s="440">
        <f t="shared" si="31"/>
        <v>0</v>
      </c>
      <c r="AQ58" s="440">
        <f t="shared" si="32"/>
        <v>0</v>
      </c>
      <c r="AR58" s="440">
        <f t="shared" si="33"/>
        <v>0</v>
      </c>
      <c r="AS58" s="440">
        <f t="shared" si="34"/>
        <v>0</v>
      </c>
      <c r="AT58" s="440">
        <f t="shared" si="35"/>
        <v>0</v>
      </c>
      <c r="AU58" s="440">
        <f t="shared" si="36"/>
        <v>0</v>
      </c>
      <c r="AV58" s="440">
        <f t="shared" si="37"/>
        <v>0</v>
      </c>
      <c r="AW58" s="440">
        <f t="shared" si="38"/>
        <v>0</v>
      </c>
    </row>
    <row r="59" spans="1:49" s="437" customFormat="1" ht="12.75" customHeight="1">
      <c r="A59" s="72" t="str">
        <f t="array" ref="A59">IF(C59&lt;&gt;0,SUM(($C$11:C59&lt;&gt;0)*1),"")</f>
        <v/>
      </c>
      <c r="B59" s="438"/>
      <c r="C59" s="438"/>
      <c r="D59" s="438"/>
      <c r="E59" s="504"/>
      <c r="F59" s="505"/>
      <c r="G59" s="506"/>
      <c r="H59" s="506"/>
      <c r="I59" s="72" t="str">
        <f t="shared" si="41"/>
        <v/>
      </c>
      <c r="J59" s="440">
        <f t="shared" si="1"/>
        <v>0</v>
      </c>
      <c r="K59" s="440">
        <f t="shared" si="2"/>
        <v>0</v>
      </c>
      <c r="L59" s="440">
        <f t="shared" si="3"/>
        <v>0</v>
      </c>
      <c r="M59" s="440">
        <f t="shared" si="4"/>
        <v>0</v>
      </c>
      <c r="N59" s="440">
        <f t="shared" si="5"/>
        <v>0</v>
      </c>
      <c r="O59" s="440">
        <f t="shared" si="6"/>
        <v>0</v>
      </c>
      <c r="P59" s="440">
        <f t="shared" si="7"/>
        <v>0</v>
      </c>
      <c r="Q59" s="440">
        <f t="shared" si="8"/>
        <v>0</v>
      </c>
      <c r="R59" s="440">
        <f t="shared" si="39"/>
        <v>0</v>
      </c>
      <c r="S59" s="440">
        <f t="shared" si="40"/>
        <v>0</v>
      </c>
      <c r="T59" s="440">
        <f t="shared" si="9"/>
        <v>0</v>
      </c>
      <c r="U59" s="440">
        <f t="shared" si="10"/>
        <v>0</v>
      </c>
      <c r="V59" s="440">
        <f t="shared" si="11"/>
        <v>0</v>
      </c>
      <c r="W59" s="440">
        <f t="shared" si="12"/>
        <v>0</v>
      </c>
      <c r="X59" s="440">
        <f t="shared" si="13"/>
        <v>0</v>
      </c>
      <c r="Y59" s="440">
        <f t="shared" si="14"/>
        <v>0</v>
      </c>
      <c r="Z59" s="440">
        <f t="shared" si="15"/>
        <v>0</v>
      </c>
      <c r="AA59" s="440">
        <f t="shared" si="16"/>
        <v>0</v>
      </c>
      <c r="AB59" s="440">
        <f t="shared" si="17"/>
        <v>0</v>
      </c>
      <c r="AC59" s="440">
        <f t="shared" si="18"/>
        <v>0</v>
      </c>
      <c r="AD59" s="440">
        <f t="shared" si="19"/>
        <v>0</v>
      </c>
      <c r="AE59" s="440">
        <f t="shared" si="20"/>
        <v>0</v>
      </c>
      <c r="AF59" s="440">
        <f t="shared" si="21"/>
        <v>0</v>
      </c>
      <c r="AG59" s="440">
        <f t="shared" si="22"/>
        <v>0</v>
      </c>
      <c r="AH59" s="440">
        <f t="shared" si="23"/>
        <v>0</v>
      </c>
      <c r="AI59" s="440">
        <f t="shared" si="24"/>
        <v>0</v>
      </c>
      <c r="AJ59" s="440">
        <f t="shared" si="25"/>
        <v>0</v>
      </c>
      <c r="AK59" s="440">
        <f t="shared" si="26"/>
        <v>0</v>
      </c>
      <c r="AL59" s="440">
        <f t="shared" si="27"/>
        <v>0</v>
      </c>
      <c r="AM59" s="440">
        <f t="shared" si="28"/>
        <v>0</v>
      </c>
      <c r="AN59" s="440">
        <f t="shared" si="29"/>
        <v>0</v>
      </c>
      <c r="AO59" s="440">
        <f t="shared" si="30"/>
        <v>0</v>
      </c>
      <c r="AP59" s="440">
        <f t="shared" si="31"/>
        <v>0</v>
      </c>
      <c r="AQ59" s="440">
        <f t="shared" si="32"/>
        <v>0</v>
      </c>
      <c r="AR59" s="440">
        <f t="shared" si="33"/>
        <v>0</v>
      </c>
      <c r="AS59" s="440">
        <f t="shared" si="34"/>
        <v>0</v>
      </c>
      <c r="AT59" s="440">
        <f t="shared" si="35"/>
        <v>0</v>
      </c>
      <c r="AU59" s="440">
        <f t="shared" si="36"/>
        <v>0</v>
      </c>
      <c r="AV59" s="440">
        <f t="shared" si="37"/>
        <v>0</v>
      </c>
      <c r="AW59" s="440">
        <f t="shared" si="38"/>
        <v>0</v>
      </c>
    </row>
    <row r="60" spans="1:49" s="437" customFormat="1" ht="12.75" customHeight="1">
      <c r="A60" s="72" t="str">
        <f t="array" ref="A60">IF(C60&lt;&gt;0,SUM(($C$11:C60&lt;&gt;0)*1),"")</f>
        <v/>
      </c>
      <c r="B60" s="438"/>
      <c r="C60" s="438"/>
      <c r="D60" s="438"/>
      <c r="E60" s="504"/>
      <c r="F60" s="505"/>
      <c r="G60" s="506"/>
      <c r="H60" s="506"/>
      <c r="I60" s="72" t="str">
        <f t="shared" si="41"/>
        <v/>
      </c>
      <c r="J60" s="440">
        <f t="shared" si="1"/>
        <v>0</v>
      </c>
      <c r="K60" s="440">
        <f t="shared" si="2"/>
        <v>0</v>
      </c>
      <c r="L60" s="440">
        <f t="shared" si="3"/>
        <v>0</v>
      </c>
      <c r="M60" s="440">
        <f t="shared" si="4"/>
        <v>0</v>
      </c>
      <c r="N60" s="440">
        <f t="shared" si="5"/>
        <v>0</v>
      </c>
      <c r="O60" s="440">
        <f t="shared" si="6"/>
        <v>0</v>
      </c>
      <c r="P60" s="440">
        <f t="shared" si="7"/>
        <v>0</v>
      </c>
      <c r="Q60" s="440">
        <f t="shared" si="8"/>
        <v>0</v>
      </c>
      <c r="R60" s="440">
        <f t="shared" si="39"/>
        <v>0</v>
      </c>
      <c r="S60" s="440">
        <f t="shared" si="40"/>
        <v>0</v>
      </c>
      <c r="T60" s="440">
        <f t="shared" si="9"/>
        <v>0</v>
      </c>
      <c r="U60" s="440">
        <f t="shared" si="10"/>
        <v>0</v>
      </c>
      <c r="V60" s="440">
        <f t="shared" si="11"/>
        <v>0</v>
      </c>
      <c r="W60" s="440">
        <f t="shared" si="12"/>
        <v>0</v>
      </c>
      <c r="X60" s="440">
        <f t="shared" si="13"/>
        <v>0</v>
      </c>
      <c r="Y60" s="440">
        <f t="shared" si="14"/>
        <v>0</v>
      </c>
      <c r="Z60" s="440">
        <f t="shared" si="15"/>
        <v>0</v>
      </c>
      <c r="AA60" s="440">
        <f t="shared" si="16"/>
        <v>0</v>
      </c>
      <c r="AB60" s="440">
        <f t="shared" si="17"/>
        <v>0</v>
      </c>
      <c r="AC60" s="440">
        <f t="shared" si="18"/>
        <v>0</v>
      </c>
      <c r="AD60" s="440">
        <f t="shared" si="19"/>
        <v>0</v>
      </c>
      <c r="AE60" s="440">
        <f t="shared" si="20"/>
        <v>0</v>
      </c>
      <c r="AF60" s="440">
        <f t="shared" si="21"/>
        <v>0</v>
      </c>
      <c r="AG60" s="440">
        <f t="shared" si="22"/>
        <v>0</v>
      </c>
      <c r="AH60" s="440">
        <f t="shared" si="23"/>
        <v>0</v>
      </c>
      <c r="AI60" s="440">
        <f t="shared" si="24"/>
        <v>0</v>
      </c>
      <c r="AJ60" s="440">
        <f t="shared" si="25"/>
        <v>0</v>
      </c>
      <c r="AK60" s="440">
        <f t="shared" si="26"/>
        <v>0</v>
      </c>
      <c r="AL60" s="440">
        <f t="shared" si="27"/>
        <v>0</v>
      </c>
      <c r="AM60" s="440">
        <f t="shared" si="28"/>
        <v>0</v>
      </c>
      <c r="AN60" s="440">
        <f t="shared" si="29"/>
        <v>0</v>
      </c>
      <c r="AO60" s="440">
        <f t="shared" si="30"/>
        <v>0</v>
      </c>
      <c r="AP60" s="440">
        <f t="shared" si="31"/>
        <v>0</v>
      </c>
      <c r="AQ60" s="440">
        <f t="shared" si="32"/>
        <v>0</v>
      </c>
      <c r="AR60" s="440">
        <f t="shared" si="33"/>
        <v>0</v>
      </c>
      <c r="AS60" s="440">
        <f t="shared" si="34"/>
        <v>0</v>
      </c>
      <c r="AT60" s="440">
        <f t="shared" si="35"/>
        <v>0</v>
      </c>
      <c r="AU60" s="440">
        <f t="shared" si="36"/>
        <v>0</v>
      </c>
      <c r="AV60" s="440">
        <f t="shared" si="37"/>
        <v>0</v>
      </c>
      <c r="AW60" s="440">
        <f t="shared" si="38"/>
        <v>0</v>
      </c>
    </row>
    <row r="61" spans="1:49" s="437" customFormat="1" ht="12.75" customHeight="1">
      <c r="A61" s="72" t="str">
        <f t="array" ref="A61">IF(C61&lt;&gt;0,SUM(($C$11:C61&lt;&gt;0)*1),"")</f>
        <v/>
      </c>
      <c r="B61" s="438"/>
      <c r="C61" s="438"/>
      <c r="D61" s="438"/>
      <c r="E61" s="504"/>
      <c r="F61" s="505"/>
      <c r="G61" s="506"/>
      <c r="H61" s="506"/>
      <c r="I61" s="72" t="str">
        <f t="shared" si="41"/>
        <v/>
      </c>
      <c r="J61" s="440">
        <f t="shared" si="1"/>
        <v>0</v>
      </c>
      <c r="K61" s="440">
        <f t="shared" si="2"/>
        <v>0</v>
      </c>
      <c r="L61" s="440">
        <f t="shared" si="3"/>
        <v>0</v>
      </c>
      <c r="M61" s="440">
        <f t="shared" si="4"/>
        <v>0</v>
      </c>
      <c r="N61" s="440">
        <f t="shared" si="5"/>
        <v>0</v>
      </c>
      <c r="O61" s="440">
        <f t="shared" si="6"/>
        <v>0</v>
      </c>
      <c r="P61" s="440">
        <f t="shared" si="7"/>
        <v>0</v>
      </c>
      <c r="Q61" s="440">
        <f t="shared" si="8"/>
        <v>0</v>
      </c>
      <c r="R61" s="440">
        <f t="shared" si="39"/>
        <v>0</v>
      </c>
      <c r="S61" s="440">
        <f t="shared" si="40"/>
        <v>0</v>
      </c>
      <c r="T61" s="440">
        <f t="shared" si="9"/>
        <v>0</v>
      </c>
      <c r="U61" s="440">
        <f t="shared" si="10"/>
        <v>0</v>
      </c>
      <c r="V61" s="440">
        <f t="shared" si="11"/>
        <v>0</v>
      </c>
      <c r="W61" s="440">
        <f t="shared" si="12"/>
        <v>0</v>
      </c>
      <c r="X61" s="440">
        <f t="shared" si="13"/>
        <v>0</v>
      </c>
      <c r="Y61" s="440">
        <f t="shared" si="14"/>
        <v>0</v>
      </c>
      <c r="Z61" s="440">
        <f t="shared" si="15"/>
        <v>0</v>
      </c>
      <c r="AA61" s="440">
        <f t="shared" si="16"/>
        <v>0</v>
      </c>
      <c r="AB61" s="440">
        <f t="shared" si="17"/>
        <v>0</v>
      </c>
      <c r="AC61" s="440">
        <f t="shared" si="18"/>
        <v>0</v>
      </c>
      <c r="AD61" s="440">
        <f t="shared" si="19"/>
        <v>0</v>
      </c>
      <c r="AE61" s="440">
        <f t="shared" si="20"/>
        <v>0</v>
      </c>
      <c r="AF61" s="440">
        <f t="shared" si="21"/>
        <v>0</v>
      </c>
      <c r="AG61" s="440">
        <f t="shared" si="22"/>
        <v>0</v>
      </c>
      <c r="AH61" s="440">
        <f t="shared" si="23"/>
        <v>0</v>
      </c>
      <c r="AI61" s="440">
        <f t="shared" si="24"/>
        <v>0</v>
      </c>
      <c r="AJ61" s="440">
        <f t="shared" si="25"/>
        <v>0</v>
      </c>
      <c r="AK61" s="440">
        <f t="shared" si="26"/>
        <v>0</v>
      </c>
      <c r="AL61" s="440">
        <f t="shared" si="27"/>
        <v>0</v>
      </c>
      <c r="AM61" s="440">
        <f t="shared" si="28"/>
        <v>0</v>
      </c>
      <c r="AN61" s="440">
        <f t="shared" si="29"/>
        <v>0</v>
      </c>
      <c r="AO61" s="440">
        <f t="shared" si="30"/>
        <v>0</v>
      </c>
      <c r="AP61" s="440">
        <f t="shared" si="31"/>
        <v>0</v>
      </c>
      <c r="AQ61" s="440">
        <f t="shared" si="32"/>
        <v>0</v>
      </c>
      <c r="AR61" s="440">
        <f t="shared" si="33"/>
        <v>0</v>
      </c>
      <c r="AS61" s="440">
        <f t="shared" si="34"/>
        <v>0</v>
      </c>
      <c r="AT61" s="440">
        <f t="shared" si="35"/>
        <v>0</v>
      </c>
      <c r="AU61" s="440">
        <f t="shared" si="36"/>
        <v>0</v>
      </c>
      <c r="AV61" s="440">
        <f t="shared" si="37"/>
        <v>0</v>
      </c>
      <c r="AW61" s="440">
        <f t="shared" si="38"/>
        <v>0</v>
      </c>
    </row>
    <row r="62" spans="1:49" s="437" customFormat="1" ht="12.75" customHeight="1">
      <c r="A62" s="72" t="str">
        <f t="array" ref="A62">IF(C62&lt;&gt;0,SUM(($C$11:C62&lt;&gt;0)*1),"")</f>
        <v/>
      </c>
      <c r="B62" s="438"/>
      <c r="C62" s="438"/>
      <c r="D62" s="438"/>
      <c r="E62" s="504"/>
      <c r="F62" s="505"/>
      <c r="G62" s="506"/>
      <c r="H62" s="506"/>
      <c r="I62" s="72" t="str">
        <f t="shared" si="41"/>
        <v/>
      </c>
      <c r="J62" s="440">
        <f t="shared" si="1"/>
        <v>0</v>
      </c>
      <c r="K62" s="440">
        <f t="shared" si="2"/>
        <v>0</v>
      </c>
      <c r="L62" s="440">
        <f t="shared" si="3"/>
        <v>0</v>
      </c>
      <c r="M62" s="440">
        <f t="shared" si="4"/>
        <v>0</v>
      </c>
      <c r="N62" s="440">
        <f t="shared" si="5"/>
        <v>0</v>
      </c>
      <c r="O62" s="440">
        <f t="shared" si="6"/>
        <v>0</v>
      </c>
      <c r="P62" s="440">
        <f t="shared" si="7"/>
        <v>0</v>
      </c>
      <c r="Q62" s="440">
        <f t="shared" si="8"/>
        <v>0</v>
      </c>
      <c r="R62" s="440">
        <f t="shared" si="39"/>
        <v>0</v>
      </c>
      <c r="S62" s="440">
        <f t="shared" si="40"/>
        <v>0</v>
      </c>
      <c r="T62" s="440">
        <f t="shared" si="9"/>
        <v>0</v>
      </c>
      <c r="U62" s="440">
        <f t="shared" si="10"/>
        <v>0</v>
      </c>
      <c r="V62" s="440">
        <f t="shared" si="11"/>
        <v>0</v>
      </c>
      <c r="W62" s="440">
        <f t="shared" si="12"/>
        <v>0</v>
      </c>
      <c r="X62" s="440">
        <f t="shared" si="13"/>
        <v>0</v>
      </c>
      <c r="Y62" s="440">
        <f t="shared" si="14"/>
        <v>0</v>
      </c>
      <c r="Z62" s="440">
        <f t="shared" si="15"/>
        <v>0</v>
      </c>
      <c r="AA62" s="440">
        <f t="shared" si="16"/>
        <v>0</v>
      </c>
      <c r="AB62" s="440">
        <f t="shared" si="17"/>
        <v>0</v>
      </c>
      <c r="AC62" s="440">
        <f t="shared" si="18"/>
        <v>0</v>
      </c>
      <c r="AD62" s="440">
        <f t="shared" si="19"/>
        <v>0</v>
      </c>
      <c r="AE62" s="440">
        <f t="shared" si="20"/>
        <v>0</v>
      </c>
      <c r="AF62" s="440">
        <f t="shared" si="21"/>
        <v>0</v>
      </c>
      <c r="AG62" s="440">
        <f t="shared" si="22"/>
        <v>0</v>
      </c>
      <c r="AH62" s="440">
        <f t="shared" si="23"/>
        <v>0</v>
      </c>
      <c r="AI62" s="440">
        <f t="shared" si="24"/>
        <v>0</v>
      </c>
      <c r="AJ62" s="440">
        <f t="shared" si="25"/>
        <v>0</v>
      </c>
      <c r="AK62" s="440">
        <f t="shared" si="26"/>
        <v>0</v>
      </c>
      <c r="AL62" s="440">
        <f t="shared" si="27"/>
        <v>0</v>
      </c>
      <c r="AM62" s="440">
        <f t="shared" si="28"/>
        <v>0</v>
      </c>
      <c r="AN62" s="440">
        <f t="shared" si="29"/>
        <v>0</v>
      </c>
      <c r="AO62" s="440">
        <f t="shared" si="30"/>
        <v>0</v>
      </c>
      <c r="AP62" s="440">
        <f t="shared" si="31"/>
        <v>0</v>
      </c>
      <c r="AQ62" s="440">
        <f t="shared" si="32"/>
        <v>0</v>
      </c>
      <c r="AR62" s="440">
        <f t="shared" si="33"/>
        <v>0</v>
      </c>
      <c r="AS62" s="440">
        <f t="shared" si="34"/>
        <v>0</v>
      </c>
      <c r="AT62" s="440">
        <f t="shared" si="35"/>
        <v>0</v>
      </c>
      <c r="AU62" s="440">
        <f t="shared" si="36"/>
        <v>0</v>
      </c>
      <c r="AV62" s="440">
        <f t="shared" si="37"/>
        <v>0</v>
      </c>
      <c r="AW62" s="440">
        <f t="shared" si="38"/>
        <v>0</v>
      </c>
    </row>
    <row r="63" spans="1:49" s="437" customFormat="1" ht="12.75" customHeight="1">
      <c r="A63" s="72" t="str">
        <f t="array" ref="A63">IF(C63&lt;&gt;0,SUM(($C$11:C63&lt;&gt;0)*1),"")</f>
        <v/>
      </c>
      <c r="B63" s="438"/>
      <c r="C63" s="438"/>
      <c r="D63" s="438"/>
      <c r="E63" s="504"/>
      <c r="F63" s="505"/>
      <c r="G63" s="506"/>
      <c r="H63" s="506"/>
      <c r="I63" s="72" t="str">
        <f t="shared" si="41"/>
        <v/>
      </c>
      <c r="J63" s="440">
        <f t="shared" si="1"/>
        <v>0</v>
      </c>
      <c r="K63" s="440">
        <f t="shared" si="2"/>
        <v>0</v>
      </c>
      <c r="L63" s="440">
        <f t="shared" si="3"/>
        <v>0</v>
      </c>
      <c r="M63" s="440">
        <f t="shared" si="4"/>
        <v>0</v>
      </c>
      <c r="N63" s="440">
        <f t="shared" si="5"/>
        <v>0</v>
      </c>
      <c r="O63" s="440">
        <f t="shared" si="6"/>
        <v>0</v>
      </c>
      <c r="P63" s="440">
        <f t="shared" si="7"/>
        <v>0</v>
      </c>
      <c r="Q63" s="440">
        <f t="shared" si="8"/>
        <v>0</v>
      </c>
      <c r="R63" s="440">
        <f t="shared" si="39"/>
        <v>0</v>
      </c>
      <c r="S63" s="440">
        <f t="shared" si="40"/>
        <v>0</v>
      </c>
      <c r="T63" s="440">
        <f t="shared" si="9"/>
        <v>0</v>
      </c>
      <c r="U63" s="440">
        <f t="shared" si="10"/>
        <v>0</v>
      </c>
      <c r="V63" s="440">
        <f t="shared" si="11"/>
        <v>0</v>
      </c>
      <c r="W63" s="440">
        <f t="shared" si="12"/>
        <v>0</v>
      </c>
      <c r="X63" s="440">
        <f t="shared" si="13"/>
        <v>0</v>
      </c>
      <c r="Y63" s="440">
        <f t="shared" si="14"/>
        <v>0</v>
      </c>
      <c r="Z63" s="440">
        <f t="shared" si="15"/>
        <v>0</v>
      </c>
      <c r="AA63" s="440">
        <f t="shared" si="16"/>
        <v>0</v>
      </c>
      <c r="AB63" s="440">
        <f t="shared" si="17"/>
        <v>0</v>
      </c>
      <c r="AC63" s="440">
        <f t="shared" si="18"/>
        <v>0</v>
      </c>
      <c r="AD63" s="440">
        <f t="shared" si="19"/>
        <v>0</v>
      </c>
      <c r="AE63" s="440">
        <f t="shared" si="20"/>
        <v>0</v>
      </c>
      <c r="AF63" s="440">
        <f t="shared" si="21"/>
        <v>0</v>
      </c>
      <c r="AG63" s="440">
        <f t="shared" si="22"/>
        <v>0</v>
      </c>
      <c r="AH63" s="440">
        <f t="shared" si="23"/>
        <v>0</v>
      </c>
      <c r="AI63" s="440">
        <f t="shared" si="24"/>
        <v>0</v>
      </c>
      <c r="AJ63" s="440">
        <f t="shared" si="25"/>
        <v>0</v>
      </c>
      <c r="AK63" s="440">
        <f t="shared" si="26"/>
        <v>0</v>
      </c>
      <c r="AL63" s="440">
        <f t="shared" si="27"/>
        <v>0</v>
      </c>
      <c r="AM63" s="440">
        <f t="shared" si="28"/>
        <v>0</v>
      </c>
      <c r="AN63" s="440">
        <f t="shared" si="29"/>
        <v>0</v>
      </c>
      <c r="AO63" s="440">
        <f t="shared" si="30"/>
        <v>0</v>
      </c>
      <c r="AP63" s="440">
        <f t="shared" si="31"/>
        <v>0</v>
      </c>
      <c r="AQ63" s="440">
        <f t="shared" si="32"/>
        <v>0</v>
      </c>
      <c r="AR63" s="440">
        <f t="shared" si="33"/>
        <v>0</v>
      </c>
      <c r="AS63" s="440">
        <f t="shared" si="34"/>
        <v>0</v>
      </c>
      <c r="AT63" s="440">
        <f t="shared" si="35"/>
        <v>0</v>
      </c>
      <c r="AU63" s="440">
        <f t="shared" si="36"/>
        <v>0</v>
      </c>
      <c r="AV63" s="440">
        <f t="shared" si="37"/>
        <v>0</v>
      </c>
      <c r="AW63" s="440">
        <f t="shared" si="38"/>
        <v>0</v>
      </c>
    </row>
    <row r="64" spans="1:49" s="437" customFormat="1" ht="12.75" customHeight="1">
      <c r="A64" s="72" t="str">
        <f t="array" ref="A64">IF(C64&lt;&gt;0,SUM(($C$11:C64&lt;&gt;0)*1),"")</f>
        <v/>
      </c>
      <c r="B64" s="438"/>
      <c r="C64" s="438"/>
      <c r="D64" s="438"/>
      <c r="E64" s="504"/>
      <c r="F64" s="505"/>
      <c r="G64" s="506"/>
      <c r="H64" s="506"/>
      <c r="I64" s="72" t="str">
        <f t="shared" si="41"/>
        <v/>
      </c>
      <c r="J64" s="440">
        <f t="shared" si="1"/>
        <v>0</v>
      </c>
      <c r="K64" s="440">
        <f t="shared" si="2"/>
        <v>0</v>
      </c>
      <c r="L64" s="440">
        <f t="shared" si="3"/>
        <v>0</v>
      </c>
      <c r="M64" s="440">
        <f t="shared" si="4"/>
        <v>0</v>
      </c>
      <c r="N64" s="440">
        <f t="shared" si="5"/>
        <v>0</v>
      </c>
      <c r="O64" s="440">
        <f t="shared" si="6"/>
        <v>0</v>
      </c>
      <c r="P64" s="440">
        <f t="shared" si="7"/>
        <v>0</v>
      </c>
      <c r="Q64" s="440">
        <f t="shared" si="8"/>
        <v>0</v>
      </c>
      <c r="R64" s="440">
        <f t="shared" si="39"/>
        <v>0</v>
      </c>
      <c r="S64" s="440">
        <f t="shared" si="40"/>
        <v>0</v>
      </c>
      <c r="T64" s="440">
        <f t="shared" si="9"/>
        <v>0</v>
      </c>
      <c r="U64" s="440">
        <f t="shared" si="10"/>
        <v>0</v>
      </c>
      <c r="V64" s="440">
        <f t="shared" si="11"/>
        <v>0</v>
      </c>
      <c r="W64" s="440">
        <f t="shared" si="12"/>
        <v>0</v>
      </c>
      <c r="X64" s="440">
        <f t="shared" si="13"/>
        <v>0</v>
      </c>
      <c r="Y64" s="440">
        <f t="shared" si="14"/>
        <v>0</v>
      </c>
      <c r="Z64" s="440">
        <f t="shared" si="15"/>
        <v>0</v>
      </c>
      <c r="AA64" s="440">
        <f t="shared" si="16"/>
        <v>0</v>
      </c>
      <c r="AB64" s="440">
        <f t="shared" si="17"/>
        <v>0</v>
      </c>
      <c r="AC64" s="440">
        <f t="shared" si="18"/>
        <v>0</v>
      </c>
      <c r="AD64" s="440">
        <f t="shared" si="19"/>
        <v>0</v>
      </c>
      <c r="AE64" s="440">
        <f t="shared" si="20"/>
        <v>0</v>
      </c>
      <c r="AF64" s="440">
        <f t="shared" si="21"/>
        <v>0</v>
      </c>
      <c r="AG64" s="440">
        <f t="shared" si="22"/>
        <v>0</v>
      </c>
      <c r="AH64" s="440">
        <f t="shared" si="23"/>
        <v>0</v>
      </c>
      <c r="AI64" s="440">
        <f t="shared" si="24"/>
        <v>0</v>
      </c>
      <c r="AJ64" s="440">
        <f t="shared" si="25"/>
        <v>0</v>
      </c>
      <c r="AK64" s="440">
        <f t="shared" si="26"/>
        <v>0</v>
      </c>
      <c r="AL64" s="440">
        <f t="shared" si="27"/>
        <v>0</v>
      </c>
      <c r="AM64" s="440">
        <f t="shared" si="28"/>
        <v>0</v>
      </c>
      <c r="AN64" s="440">
        <f t="shared" si="29"/>
        <v>0</v>
      </c>
      <c r="AO64" s="440">
        <f t="shared" si="30"/>
        <v>0</v>
      </c>
      <c r="AP64" s="440">
        <f t="shared" si="31"/>
        <v>0</v>
      </c>
      <c r="AQ64" s="440">
        <f t="shared" si="32"/>
        <v>0</v>
      </c>
      <c r="AR64" s="440">
        <f t="shared" si="33"/>
        <v>0</v>
      </c>
      <c r="AS64" s="440">
        <f t="shared" si="34"/>
        <v>0</v>
      </c>
      <c r="AT64" s="440">
        <f t="shared" si="35"/>
        <v>0</v>
      </c>
      <c r="AU64" s="440">
        <f t="shared" si="36"/>
        <v>0</v>
      </c>
      <c r="AV64" s="440">
        <f t="shared" si="37"/>
        <v>0</v>
      </c>
      <c r="AW64" s="440">
        <f t="shared" si="38"/>
        <v>0</v>
      </c>
    </row>
    <row r="65" spans="1:49" s="437" customFormat="1" ht="12.75" customHeight="1">
      <c r="A65" s="72" t="str">
        <f t="array" ref="A65">IF(C65&lt;&gt;0,SUM(($C$11:C65&lt;&gt;0)*1),"")</f>
        <v/>
      </c>
      <c r="B65" s="438"/>
      <c r="C65" s="438"/>
      <c r="D65" s="438"/>
      <c r="E65" s="504"/>
      <c r="F65" s="505"/>
      <c r="G65" s="506"/>
      <c r="H65" s="506"/>
      <c r="I65" s="72" t="str">
        <f t="shared" si="41"/>
        <v/>
      </c>
      <c r="J65" s="440">
        <f t="shared" si="1"/>
        <v>0</v>
      </c>
      <c r="K65" s="440">
        <f t="shared" si="2"/>
        <v>0</v>
      </c>
      <c r="L65" s="440">
        <f t="shared" si="3"/>
        <v>0</v>
      </c>
      <c r="M65" s="440">
        <f t="shared" si="4"/>
        <v>0</v>
      </c>
      <c r="N65" s="440">
        <f t="shared" si="5"/>
        <v>0</v>
      </c>
      <c r="O65" s="440">
        <f t="shared" si="6"/>
        <v>0</v>
      </c>
      <c r="P65" s="440">
        <f t="shared" si="7"/>
        <v>0</v>
      </c>
      <c r="Q65" s="440">
        <f t="shared" si="8"/>
        <v>0</v>
      </c>
      <c r="R65" s="440">
        <f t="shared" si="39"/>
        <v>0</v>
      </c>
      <c r="S65" s="440">
        <f t="shared" si="40"/>
        <v>0</v>
      </c>
      <c r="T65" s="440">
        <f t="shared" si="9"/>
        <v>0</v>
      </c>
      <c r="U65" s="440">
        <f t="shared" si="10"/>
        <v>0</v>
      </c>
      <c r="V65" s="440">
        <f t="shared" si="11"/>
        <v>0</v>
      </c>
      <c r="W65" s="440">
        <f t="shared" si="12"/>
        <v>0</v>
      </c>
      <c r="X65" s="440">
        <f t="shared" si="13"/>
        <v>0</v>
      </c>
      <c r="Y65" s="440">
        <f t="shared" si="14"/>
        <v>0</v>
      </c>
      <c r="Z65" s="440">
        <f t="shared" si="15"/>
        <v>0</v>
      </c>
      <c r="AA65" s="440">
        <f t="shared" si="16"/>
        <v>0</v>
      </c>
      <c r="AB65" s="440">
        <f t="shared" si="17"/>
        <v>0</v>
      </c>
      <c r="AC65" s="440">
        <f t="shared" si="18"/>
        <v>0</v>
      </c>
      <c r="AD65" s="440">
        <f t="shared" si="19"/>
        <v>0</v>
      </c>
      <c r="AE65" s="440">
        <f t="shared" si="20"/>
        <v>0</v>
      </c>
      <c r="AF65" s="440">
        <f t="shared" si="21"/>
        <v>0</v>
      </c>
      <c r="AG65" s="440">
        <f t="shared" si="22"/>
        <v>0</v>
      </c>
      <c r="AH65" s="440">
        <f t="shared" si="23"/>
        <v>0</v>
      </c>
      <c r="AI65" s="440">
        <f t="shared" si="24"/>
        <v>0</v>
      </c>
      <c r="AJ65" s="440">
        <f t="shared" si="25"/>
        <v>0</v>
      </c>
      <c r="AK65" s="440">
        <f t="shared" si="26"/>
        <v>0</v>
      </c>
      <c r="AL65" s="440">
        <f t="shared" si="27"/>
        <v>0</v>
      </c>
      <c r="AM65" s="440">
        <f t="shared" si="28"/>
        <v>0</v>
      </c>
      <c r="AN65" s="440">
        <f t="shared" si="29"/>
        <v>0</v>
      </c>
      <c r="AO65" s="440">
        <f t="shared" si="30"/>
        <v>0</v>
      </c>
      <c r="AP65" s="440">
        <f t="shared" si="31"/>
        <v>0</v>
      </c>
      <c r="AQ65" s="440">
        <f t="shared" si="32"/>
        <v>0</v>
      </c>
      <c r="AR65" s="440">
        <f t="shared" si="33"/>
        <v>0</v>
      </c>
      <c r="AS65" s="440">
        <f t="shared" si="34"/>
        <v>0</v>
      </c>
      <c r="AT65" s="440">
        <f t="shared" si="35"/>
        <v>0</v>
      </c>
      <c r="AU65" s="440">
        <f t="shared" si="36"/>
        <v>0</v>
      </c>
      <c r="AV65" s="440">
        <f t="shared" si="37"/>
        <v>0</v>
      </c>
      <c r="AW65" s="440">
        <f t="shared" si="38"/>
        <v>0</v>
      </c>
    </row>
    <row r="66" spans="1:49" s="437" customFormat="1" ht="12.75" customHeight="1">
      <c r="A66" s="72">
        <f t="array" aca="1" ref="A66" ca="1">IF(C66&lt;&gt;0,SUM(($C$11:C66&lt;&gt;0)*1),"")</f>
        <v>2</v>
      </c>
      <c r="B66" s="438">
        <v>42094</v>
      </c>
      <c r="C66" s="441" t="s">
        <v>195</v>
      </c>
      <c r="D66" s="441">
        <f>B66</f>
        <v>42094</v>
      </c>
      <c r="E66" s="442" t="s">
        <v>641</v>
      </c>
      <c r="F66" s="101">
        <f>AH10</f>
        <v>98911505</v>
      </c>
      <c r="G66" s="443" t="s">
        <v>172</v>
      </c>
      <c r="H66" s="443" t="s">
        <v>174</v>
      </c>
      <c r="I66" s="72">
        <f ca="1">A66</f>
        <v>2</v>
      </c>
      <c r="J66" s="440">
        <f t="shared" si="1"/>
        <v>0</v>
      </c>
      <c r="K66" s="440">
        <f t="shared" si="2"/>
        <v>0</v>
      </c>
      <c r="L66" s="440">
        <f t="shared" si="3"/>
        <v>0</v>
      </c>
      <c r="M66" s="440">
        <f t="shared" si="4"/>
        <v>0</v>
      </c>
      <c r="N66" s="440">
        <f t="shared" si="5"/>
        <v>0</v>
      </c>
      <c r="O66" s="440">
        <f t="shared" si="6"/>
        <v>0</v>
      </c>
      <c r="P66" s="440">
        <f t="shared" si="7"/>
        <v>0</v>
      </c>
      <c r="Q66" s="440">
        <f t="shared" si="8"/>
        <v>0</v>
      </c>
      <c r="R66" s="440">
        <f t="shared" si="39"/>
        <v>0</v>
      </c>
      <c r="S66" s="440">
        <f t="shared" si="40"/>
        <v>0</v>
      </c>
      <c r="T66" s="440">
        <f t="shared" si="9"/>
        <v>0</v>
      </c>
      <c r="U66" s="440">
        <f t="shared" si="10"/>
        <v>0</v>
      </c>
      <c r="V66" s="440">
        <f t="shared" si="11"/>
        <v>0</v>
      </c>
      <c r="W66" s="440">
        <f t="shared" si="12"/>
        <v>0</v>
      </c>
      <c r="X66" s="440">
        <f t="shared" si="13"/>
        <v>0</v>
      </c>
      <c r="Y66" s="440">
        <f t="shared" si="14"/>
        <v>0</v>
      </c>
      <c r="Z66" s="440">
        <f t="shared" si="15"/>
        <v>0</v>
      </c>
      <c r="AA66" s="440">
        <f t="shared" si="16"/>
        <v>0</v>
      </c>
      <c r="AB66" s="440">
        <f t="shared" si="17"/>
        <v>0</v>
      </c>
      <c r="AC66" s="440">
        <f t="shared" si="18"/>
        <v>0</v>
      </c>
      <c r="AD66" s="440">
        <f t="shared" si="19"/>
        <v>0</v>
      </c>
      <c r="AE66" s="440">
        <f t="shared" si="20"/>
        <v>0</v>
      </c>
      <c r="AF66" s="440">
        <f t="shared" si="21"/>
        <v>98911505</v>
      </c>
      <c r="AG66" s="440">
        <f t="shared" si="22"/>
        <v>0</v>
      </c>
      <c r="AH66" s="440">
        <f t="shared" si="23"/>
        <v>0</v>
      </c>
      <c r="AI66" s="440">
        <f t="shared" si="24"/>
        <v>98911505</v>
      </c>
      <c r="AJ66" s="440">
        <f t="shared" si="25"/>
        <v>0</v>
      </c>
      <c r="AK66" s="440">
        <f t="shared" si="26"/>
        <v>0</v>
      </c>
      <c r="AL66" s="440">
        <f t="shared" si="27"/>
        <v>0</v>
      </c>
      <c r="AM66" s="440">
        <f t="shared" si="28"/>
        <v>0</v>
      </c>
      <c r="AN66" s="440">
        <f t="shared" si="29"/>
        <v>0</v>
      </c>
      <c r="AO66" s="440">
        <f t="shared" si="30"/>
        <v>0</v>
      </c>
      <c r="AP66" s="440">
        <f t="shared" si="31"/>
        <v>0</v>
      </c>
      <c r="AQ66" s="440">
        <f t="shared" si="32"/>
        <v>0</v>
      </c>
      <c r="AR66" s="440">
        <f t="shared" si="33"/>
        <v>0</v>
      </c>
      <c r="AS66" s="440">
        <f t="shared" si="34"/>
        <v>0</v>
      </c>
      <c r="AT66" s="440">
        <f t="shared" si="35"/>
        <v>0</v>
      </c>
      <c r="AU66" s="440">
        <f t="shared" si="36"/>
        <v>0</v>
      </c>
      <c r="AV66" s="440">
        <f t="shared" si="37"/>
        <v>0</v>
      </c>
      <c r="AW66" s="440">
        <f t="shared" si="38"/>
        <v>0</v>
      </c>
    </row>
    <row r="67" spans="1:49" s="437" customFormat="1" ht="12.75" customHeight="1">
      <c r="A67" s="72">
        <f t="array" aca="1" ref="A67" ca="1">IF(C67&lt;&gt;0,SUM(($C$11:C67&lt;&gt;0)*1),"")</f>
        <v>3</v>
      </c>
      <c r="B67" s="438">
        <v>42094</v>
      </c>
      <c r="C67" s="441" t="s">
        <v>195</v>
      </c>
      <c r="D67" s="441">
        <f t="shared" ref="D67:D70" si="42">B67</f>
        <v>42094</v>
      </c>
      <c r="E67" s="442" t="s">
        <v>196</v>
      </c>
      <c r="F67" s="101">
        <f ca="1">AL74</f>
        <v>0</v>
      </c>
      <c r="G67" s="443" t="s">
        <v>560</v>
      </c>
      <c r="H67" s="443" t="s">
        <v>179</v>
      </c>
      <c r="I67" s="72">
        <f t="shared" ref="I67:I73" ca="1" si="43">A67</f>
        <v>3</v>
      </c>
      <c r="J67" s="440">
        <f t="shared" si="1"/>
        <v>0</v>
      </c>
      <c r="K67" s="440">
        <f t="shared" si="2"/>
        <v>0</v>
      </c>
      <c r="L67" s="440">
        <f t="shared" si="3"/>
        <v>0</v>
      </c>
      <c r="M67" s="440">
        <f t="shared" si="4"/>
        <v>0</v>
      </c>
      <c r="N67" s="440">
        <f t="shared" si="5"/>
        <v>0</v>
      </c>
      <c r="O67" s="440">
        <f t="shared" si="6"/>
        <v>0</v>
      </c>
      <c r="P67" s="440">
        <f t="shared" si="7"/>
        <v>0</v>
      </c>
      <c r="Q67" s="440">
        <f t="shared" si="8"/>
        <v>0</v>
      </c>
      <c r="R67" s="440">
        <f t="shared" ca="1" si="39"/>
        <v>0</v>
      </c>
      <c r="S67" s="440">
        <f t="shared" si="40"/>
        <v>0</v>
      </c>
      <c r="T67" s="440">
        <f t="shared" si="9"/>
        <v>0</v>
      </c>
      <c r="U67" s="440">
        <f t="shared" si="10"/>
        <v>0</v>
      </c>
      <c r="V67" s="440">
        <f t="shared" si="11"/>
        <v>0</v>
      </c>
      <c r="W67" s="440">
        <f t="shared" si="12"/>
        <v>0</v>
      </c>
      <c r="X67" s="440">
        <f t="shared" si="13"/>
        <v>0</v>
      </c>
      <c r="Y67" s="440">
        <f t="shared" si="14"/>
        <v>0</v>
      </c>
      <c r="Z67" s="440">
        <f t="shared" si="15"/>
        <v>0</v>
      </c>
      <c r="AA67" s="440">
        <f t="shared" si="16"/>
        <v>0</v>
      </c>
      <c r="AB67" s="440">
        <f t="shared" si="17"/>
        <v>0</v>
      </c>
      <c r="AC67" s="440">
        <f t="shared" si="18"/>
        <v>0</v>
      </c>
      <c r="AD67" s="440">
        <f t="shared" si="19"/>
        <v>0</v>
      </c>
      <c r="AE67" s="440">
        <f t="shared" si="20"/>
        <v>0</v>
      </c>
      <c r="AF67" s="440">
        <f t="shared" si="21"/>
        <v>0</v>
      </c>
      <c r="AG67" s="440">
        <f t="shared" si="22"/>
        <v>0</v>
      </c>
      <c r="AH67" s="440">
        <f t="shared" si="23"/>
        <v>0</v>
      </c>
      <c r="AI67" s="440">
        <f t="shared" si="24"/>
        <v>0</v>
      </c>
      <c r="AJ67" s="440">
        <f t="shared" si="25"/>
        <v>0</v>
      </c>
      <c r="AK67" s="440">
        <f t="shared" si="26"/>
        <v>0</v>
      </c>
      <c r="AL67" s="440">
        <f t="shared" si="27"/>
        <v>0</v>
      </c>
      <c r="AM67" s="440">
        <f t="shared" ca="1" si="28"/>
        <v>0</v>
      </c>
      <c r="AN67" s="440">
        <f t="shared" si="29"/>
        <v>0</v>
      </c>
      <c r="AO67" s="440">
        <f t="shared" si="30"/>
        <v>0</v>
      </c>
      <c r="AP67" s="440">
        <f t="shared" si="31"/>
        <v>0</v>
      </c>
      <c r="AQ67" s="440">
        <f t="shared" si="32"/>
        <v>0</v>
      </c>
      <c r="AR67" s="440">
        <f t="shared" si="33"/>
        <v>0</v>
      </c>
      <c r="AS67" s="440">
        <f t="shared" si="34"/>
        <v>0</v>
      </c>
      <c r="AT67" s="440">
        <f t="shared" si="35"/>
        <v>0</v>
      </c>
      <c r="AU67" s="440">
        <f t="shared" si="36"/>
        <v>0</v>
      </c>
      <c r="AV67" s="440">
        <f t="shared" si="37"/>
        <v>0</v>
      </c>
      <c r="AW67" s="440">
        <f t="shared" si="38"/>
        <v>0</v>
      </c>
    </row>
    <row r="68" spans="1:49" s="437" customFormat="1" ht="12.75" customHeight="1">
      <c r="A68" s="72">
        <f t="array" aca="1" ref="A68" ca="1">IF(C68&lt;&gt;0,SUM(($C$11:C68&lt;&gt;0)*1),"")</f>
        <v>4</v>
      </c>
      <c r="B68" s="438">
        <v>42094</v>
      </c>
      <c r="C68" s="441" t="s">
        <v>195</v>
      </c>
      <c r="D68" s="441">
        <f t="shared" si="42"/>
        <v>42094</v>
      </c>
      <c r="E68" s="442" t="s">
        <v>197</v>
      </c>
      <c r="F68" s="101">
        <f ca="1">AN74</f>
        <v>0</v>
      </c>
      <c r="G68" s="443" t="s">
        <v>189</v>
      </c>
      <c r="H68" s="443" t="s">
        <v>181</v>
      </c>
      <c r="I68" s="72">
        <f t="shared" ca="1" si="43"/>
        <v>4</v>
      </c>
      <c r="J68" s="440">
        <f t="shared" si="1"/>
        <v>0</v>
      </c>
      <c r="K68" s="440">
        <f t="shared" si="2"/>
        <v>0</v>
      </c>
      <c r="L68" s="440">
        <f t="shared" si="3"/>
        <v>0</v>
      </c>
      <c r="M68" s="440">
        <f t="shared" si="4"/>
        <v>0</v>
      </c>
      <c r="N68" s="440">
        <f t="shared" si="5"/>
        <v>0</v>
      </c>
      <c r="O68" s="440">
        <f t="shared" si="6"/>
        <v>0</v>
      </c>
      <c r="P68" s="440">
        <f t="shared" si="7"/>
        <v>0</v>
      </c>
      <c r="Q68" s="440">
        <f t="shared" si="8"/>
        <v>0</v>
      </c>
      <c r="R68" s="440">
        <f t="shared" si="39"/>
        <v>0</v>
      </c>
      <c r="S68" s="440">
        <f t="shared" si="40"/>
        <v>0</v>
      </c>
      <c r="T68" s="440">
        <f t="shared" si="9"/>
        <v>0</v>
      </c>
      <c r="U68" s="440">
        <f t="shared" si="10"/>
        <v>0</v>
      </c>
      <c r="V68" s="440">
        <f t="shared" si="11"/>
        <v>0</v>
      </c>
      <c r="W68" s="440">
        <f t="shared" si="12"/>
        <v>0</v>
      </c>
      <c r="X68" s="440">
        <f t="shared" si="13"/>
        <v>0</v>
      </c>
      <c r="Y68" s="440">
        <f t="shared" si="14"/>
        <v>0</v>
      </c>
      <c r="Z68" s="440">
        <f t="shared" si="15"/>
        <v>0</v>
      </c>
      <c r="AA68" s="440">
        <f t="shared" si="16"/>
        <v>0</v>
      </c>
      <c r="AB68" s="440">
        <f t="shared" si="17"/>
        <v>0</v>
      </c>
      <c r="AC68" s="440">
        <f t="shared" si="18"/>
        <v>0</v>
      </c>
      <c r="AD68" s="440">
        <f t="shared" si="19"/>
        <v>0</v>
      </c>
      <c r="AE68" s="440">
        <f t="shared" si="20"/>
        <v>0</v>
      </c>
      <c r="AF68" s="440">
        <f t="shared" si="21"/>
        <v>0</v>
      </c>
      <c r="AG68" s="440">
        <f t="shared" si="22"/>
        <v>0</v>
      </c>
      <c r="AH68" s="440">
        <f t="shared" si="23"/>
        <v>0</v>
      </c>
      <c r="AI68" s="440">
        <f t="shared" si="24"/>
        <v>0</v>
      </c>
      <c r="AJ68" s="440">
        <f t="shared" si="25"/>
        <v>0</v>
      </c>
      <c r="AK68" s="440">
        <f t="shared" si="26"/>
        <v>0</v>
      </c>
      <c r="AL68" s="440">
        <f t="shared" si="27"/>
        <v>0</v>
      </c>
      <c r="AM68" s="440">
        <f t="shared" si="28"/>
        <v>0</v>
      </c>
      <c r="AN68" s="440">
        <f t="shared" si="29"/>
        <v>0</v>
      </c>
      <c r="AO68" s="440">
        <f t="shared" ca="1" si="30"/>
        <v>0</v>
      </c>
      <c r="AP68" s="440">
        <f t="shared" si="31"/>
        <v>0</v>
      </c>
      <c r="AQ68" s="440">
        <f t="shared" si="32"/>
        <v>0</v>
      </c>
      <c r="AR68" s="440">
        <f t="shared" si="33"/>
        <v>0</v>
      </c>
      <c r="AS68" s="440">
        <f t="shared" si="34"/>
        <v>0</v>
      </c>
      <c r="AT68" s="440">
        <f t="shared" si="35"/>
        <v>0</v>
      </c>
      <c r="AU68" s="440">
        <f t="shared" si="36"/>
        <v>0</v>
      </c>
      <c r="AV68" s="440">
        <f t="shared" ca="1" si="37"/>
        <v>0</v>
      </c>
      <c r="AW68" s="440">
        <f t="shared" si="38"/>
        <v>0</v>
      </c>
    </row>
    <row r="69" spans="1:49" s="437" customFormat="1" ht="12.75" customHeight="1">
      <c r="A69" s="72">
        <f t="array" aca="1" ref="A69" ca="1">IF(C69&lt;&gt;0,SUM(($C$11:C69&lt;&gt;0)*1),"")</f>
        <v>5</v>
      </c>
      <c r="B69" s="438">
        <v>42094</v>
      </c>
      <c r="C69" s="441" t="s">
        <v>195</v>
      </c>
      <c r="D69" s="441">
        <f t="shared" si="42"/>
        <v>42094</v>
      </c>
      <c r="E69" s="442" t="s">
        <v>642</v>
      </c>
      <c r="F69" s="101">
        <v>2440859</v>
      </c>
      <c r="G69" s="443" t="s">
        <v>174</v>
      </c>
      <c r="H69" s="443" t="s">
        <v>189</v>
      </c>
      <c r="I69" s="72">
        <f t="shared" ca="1" si="43"/>
        <v>5</v>
      </c>
      <c r="J69" s="440">
        <f t="shared" si="1"/>
        <v>0</v>
      </c>
      <c r="K69" s="440">
        <f t="shared" si="2"/>
        <v>0</v>
      </c>
      <c r="L69" s="440">
        <f t="shared" si="3"/>
        <v>0</v>
      </c>
      <c r="M69" s="440">
        <f t="shared" si="4"/>
        <v>0</v>
      </c>
      <c r="N69" s="440">
        <f t="shared" si="5"/>
        <v>0</v>
      </c>
      <c r="O69" s="440">
        <f t="shared" si="6"/>
        <v>0</v>
      </c>
      <c r="P69" s="440">
        <f t="shared" si="7"/>
        <v>0</v>
      </c>
      <c r="Q69" s="440">
        <f t="shared" si="8"/>
        <v>0</v>
      </c>
      <c r="R69" s="440">
        <f t="shared" si="39"/>
        <v>0</v>
      </c>
      <c r="S69" s="440">
        <f t="shared" si="40"/>
        <v>0</v>
      </c>
      <c r="T69" s="440">
        <f t="shared" si="9"/>
        <v>0</v>
      </c>
      <c r="U69" s="440">
        <f t="shared" si="10"/>
        <v>0</v>
      </c>
      <c r="V69" s="440">
        <f t="shared" si="11"/>
        <v>0</v>
      </c>
      <c r="W69" s="440">
        <f t="shared" si="12"/>
        <v>0</v>
      </c>
      <c r="X69" s="440">
        <f t="shared" si="13"/>
        <v>0</v>
      </c>
      <c r="Y69" s="440">
        <f t="shared" si="14"/>
        <v>0</v>
      </c>
      <c r="Z69" s="440">
        <f t="shared" si="15"/>
        <v>0</v>
      </c>
      <c r="AA69" s="440">
        <f t="shared" si="16"/>
        <v>0</v>
      </c>
      <c r="AB69" s="440">
        <f t="shared" si="17"/>
        <v>0</v>
      </c>
      <c r="AC69" s="440">
        <f t="shared" si="18"/>
        <v>0</v>
      </c>
      <c r="AD69" s="440">
        <f t="shared" si="19"/>
        <v>0</v>
      </c>
      <c r="AE69" s="440">
        <f t="shared" si="20"/>
        <v>0</v>
      </c>
      <c r="AF69" s="440">
        <f t="shared" si="21"/>
        <v>0</v>
      </c>
      <c r="AG69" s="440">
        <f t="shared" si="22"/>
        <v>0</v>
      </c>
      <c r="AH69" s="440">
        <f t="shared" si="23"/>
        <v>2440859</v>
      </c>
      <c r="AI69" s="440">
        <f t="shared" si="24"/>
        <v>0</v>
      </c>
      <c r="AJ69" s="440">
        <f t="shared" si="25"/>
        <v>0</v>
      </c>
      <c r="AK69" s="440">
        <f t="shared" si="26"/>
        <v>0</v>
      </c>
      <c r="AL69" s="440">
        <f t="shared" si="27"/>
        <v>0</v>
      </c>
      <c r="AM69" s="440">
        <f t="shared" si="28"/>
        <v>0</v>
      </c>
      <c r="AN69" s="440">
        <f t="shared" si="29"/>
        <v>0</v>
      </c>
      <c r="AO69" s="440">
        <f t="shared" si="30"/>
        <v>0</v>
      </c>
      <c r="AP69" s="440">
        <f t="shared" si="31"/>
        <v>0</v>
      </c>
      <c r="AQ69" s="440">
        <f t="shared" si="32"/>
        <v>0</v>
      </c>
      <c r="AR69" s="440">
        <f t="shared" si="33"/>
        <v>0</v>
      </c>
      <c r="AS69" s="440">
        <f t="shared" si="34"/>
        <v>0</v>
      </c>
      <c r="AT69" s="440">
        <f t="shared" si="35"/>
        <v>0</v>
      </c>
      <c r="AU69" s="440">
        <f t="shared" si="36"/>
        <v>0</v>
      </c>
      <c r="AV69" s="440">
        <f t="shared" si="37"/>
        <v>0</v>
      </c>
      <c r="AW69" s="440">
        <f t="shared" si="38"/>
        <v>2440859</v>
      </c>
    </row>
    <row r="70" spans="1:49" s="437" customFormat="1" ht="12.75" customHeight="1">
      <c r="A70" s="72">
        <f t="array" aca="1" ref="A70" ca="1">IF(C70&lt;&gt;0,SUM(($C$11:C70&lt;&gt;0)*1),"")</f>
        <v>6</v>
      </c>
      <c r="B70" s="438">
        <v>42094</v>
      </c>
      <c r="C70" s="441" t="s">
        <v>195</v>
      </c>
      <c r="D70" s="441">
        <f t="shared" si="42"/>
        <v>42094</v>
      </c>
      <c r="E70" s="442" t="s">
        <v>199</v>
      </c>
      <c r="F70" s="101">
        <f ca="1">AK74</f>
        <v>0</v>
      </c>
      <c r="G70" s="443" t="s">
        <v>68</v>
      </c>
      <c r="H70" s="443" t="s">
        <v>189</v>
      </c>
      <c r="I70" s="72">
        <f t="shared" ca="1" si="43"/>
        <v>6</v>
      </c>
      <c r="J70" s="440">
        <f t="shared" si="1"/>
        <v>0</v>
      </c>
      <c r="K70" s="440">
        <f t="shared" si="2"/>
        <v>0</v>
      </c>
      <c r="L70" s="440">
        <f t="shared" si="3"/>
        <v>0</v>
      </c>
      <c r="M70" s="440">
        <f t="shared" si="4"/>
        <v>0</v>
      </c>
      <c r="N70" s="440">
        <f t="shared" si="5"/>
        <v>0</v>
      </c>
      <c r="O70" s="440">
        <f t="shared" si="6"/>
        <v>0</v>
      </c>
      <c r="P70" s="440">
        <f t="shared" si="7"/>
        <v>0</v>
      </c>
      <c r="Q70" s="440">
        <f t="shared" si="8"/>
        <v>0</v>
      </c>
      <c r="R70" s="440">
        <f t="shared" si="39"/>
        <v>0</v>
      </c>
      <c r="S70" s="440">
        <f t="shared" si="40"/>
        <v>0</v>
      </c>
      <c r="T70" s="440">
        <f t="shared" si="9"/>
        <v>0</v>
      </c>
      <c r="U70" s="440">
        <f t="shared" si="10"/>
        <v>0</v>
      </c>
      <c r="V70" s="440">
        <f t="shared" si="11"/>
        <v>0</v>
      </c>
      <c r="W70" s="440">
        <f t="shared" si="12"/>
        <v>0</v>
      </c>
      <c r="X70" s="440">
        <f t="shared" si="13"/>
        <v>0</v>
      </c>
      <c r="Y70" s="440">
        <f t="shared" si="14"/>
        <v>0</v>
      </c>
      <c r="Z70" s="440">
        <f t="shared" si="15"/>
        <v>0</v>
      </c>
      <c r="AA70" s="440">
        <f t="shared" si="16"/>
        <v>0</v>
      </c>
      <c r="AB70" s="440">
        <f t="shared" si="17"/>
        <v>0</v>
      </c>
      <c r="AC70" s="440">
        <f t="shared" si="18"/>
        <v>0</v>
      </c>
      <c r="AD70" s="440">
        <f t="shared" si="19"/>
        <v>0</v>
      </c>
      <c r="AE70" s="440">
        <f t="shared" si="20"/>
        <v>0</v>
      </c>
      <c r="AF70" s="440">
        <f t="shared" si="21"/>
        <v>0</v>
      </c>
      <c r="AG70" s="440">
        <f t="shared" si="22"/>
        <v>0</v>
      </c>
      <c r="AH70" s="440">
        <f t="shared" si="23"/>
        <v>0</v>
      </c>
      <c r="AI70" s="440">
        <f t="shared" si="24"/>
        <v>0</v>
      </c>
      <c r="AJ70" s="440">
        <f t="shared" ca="1" si="25"/>
        <v>0</v>
      </c>
      <c r="AK70" s="440">
        <f t="shared" si="26"/>
        <v>0</v>
      </c>
      <c r="AL70" s="440">
        <f t="shared" si="27"/>
        <v>0</v>
      </c>
      <c r="AM70" s="440">
        <f t="shared" si="28"/>
        <v>0</v>
      </c>
      <c r="AN70" s="440">
        <f t="shared" si="29"/>
        <v>0</v>
      </c>
      <c r="AO70" s="440">
        <f t="shared" si="30"/>
        <v>0</v>
      </c>
      <c r="AP70" s="440">
        <f t="shared" si="31"/>
        <v>0</v>
      </c>
      <c r="AQ70" s="440">
        <f t="shared" si="32"/>
        <v>0</v>
      </c>
      <c r="AR70" s="440">
        <f t="shared" si="33"/>
        <v>0</v>
      </c>
      <c r="AS70" s="440">
        <f t="shared" si="34"/>
        <v>0</v>
      </c>
      <c r="AT70" s="440">
        <f t="shared" si="35"/>
        <v>0</v>
      </c>
      <c r="AU70" s="440">
        <f t="shared" si="36"/>
        <v>0</v>
      </c>
      <c r="AV70" s="440">
        <f t="shared" si="37"/>
        <v>0</v>
      </c>
      <c r="AW70" s="440">
        <f t="shared" ca="1" si="38"/>
        <v>0</v>
      </c>
    </row>
    <row r="71" spans="1:49" s="437" customFormat="1" ht="12.75" customHeight="1">
      <c r="A71" s="72">
        <f t="array" aca="1" ref="A71" ca="1">IF(C71&lt;&gt;0,SUM(($C$11:C71&lt;&gt;0)*1),"")</f>
        <v>7</v>
      </c>
      <c r="B71" s="438">
        <v>42094</v>
      </c>
      <c r="C71" s="441" t="s">
        <v>195</v>
      </c>
      <c r="D71" s="441">
        <f>B71</f>
        <v>42094</v>
      </c>
      <c r="E71" s="442" t="s">
        <v>200</v>
      </c>
      <c r="F71" s="101">
        <f ca="1">AQ74</f>
        <v>0</v>
      </c>
      <c r="G71" s="443" t="s">
        <v>183</v>
      </c>
      <c r="H71" s="443" t="s">
        <v>189</v>
      </c>
      <c r="I71" s="72">
        <f t="shared" ca="1" si="43"/>
        <v>7</v>
      </c>
      <c r="J71" s="440">
        <f t="shared" si="1"/>
        <v>0</v>
      </c>
      <c r="K71" s="440">
        <f t="shared" si="2"/>
        <v>0</v>
      </c>
      <c r="L71" s="440">
        <f t="shared" si="3"/>
        <v>0</v>
      </c>
      <c r="M71" s="440">
        <f t="shared" si="4"/>
        <v>0</v>
      </c>
      <c r="N71" s="440">
        <f t="shared" si="5"/>
        <v>0</v>
      </c>
      <c r="O71" s="440">
        <f t="shared" si="6"/>
        <v>0</v>
      </c>
      <c r="P71" s="440">
        <f t="shared" si="7"/>
        <v>0</v>
      </c>
      <c r="Q71" s="440">
        <f t="shared" si="8"/>
        <v>0</v>
      </c>
      <c r="R71" s="440">
        <f t="shared" si="39"/>
        <v>0</v>
      </c>
      <c r="S71" s="440">
        <f t="shared" si="40"/>
        <v>0</v>
      </c>
      <c r="T71" s="440">
        <f t="shared" si="9"/>
        <v>0</v>
      </c>
      <c r="U71" s="440">
        <f t="shared" si="10"/>
        <v>0</v>
      </c>
      <c r="V71" s="440">
        <f t="shared" si="11"/>
        <v>0</v>
      </c>
      <c r="W71" s="440">
        <f t="shared" si="12"/>
        <v>0</v>
      </c>
      <c r="X71" s="440">
        <f t="shared" si="13"/>
        <v>0</v>
      </c>
      <c r="Y71" s="440">
        <f t="shared" si="14"/>
        <v>0</v>
      </c>
      <c r="Z71" s="440">
        <f t="shared" si="15"/>
        <v>0</v>
      </c>
      <c r="AA71" s="440">
        <f t="shared" si="16"/>
        <v>0</v>
      </c>
      <c r="AB71" s="440">
        <f t="shared" si="17"/>
        <v>0</v>
      </c>
      <c r="AC71" s="440">
        <f t="shared" si="18"/>
        <v>0</v>
      </c>
      <c r="AD71" s="440">
        <f t="shared" si="19"/>
        <v>0</v>
      </c>
      <c r="AE71" s="440">
        <f t="shared" si="20"/>
        <v>0</v>
      </c>
      <c r="AF71" s="440">
        <f t="shared" si="21"/>
        <v>0</v>
      </c>
      <c r="AG71" s="440">
        <f t="shared" si="22"/>
        <v>0</v>
      </c>
      <c r="AH71" s="440">
        <f t="shared" si="23"/>
        <v>0</v>
      </c>
      <c r="AI71" s="440">
        <f t="shared" si="24"/>
        <v>0</v>
      </c>
      <c r="AJ71" s="440">
        <f t="shared" si="25"/>
        <v>0</v>
      </c>
      <c r="AK71" s="440">
        <f t="shared" si="26"/>
        <v>0</v>
      </c>
      <c r="AL71" s="440">
        <f t="shared" si="27"/>
        <v>0</v>
      </c>
      <c r="AM71" s="440">
        <f t="shared" si="28"/>
        <v>0</v>
      </c>
      <c r="AN71" s="440">
        <f t="shared" si="29"/>
        <v>0</v>
      </c>
      <c r="AO71" s="440">
        <f t="shared" si="30"/>
        <v>0</v>
      </c>
      <c r="AP71" s="440">
        <f t="shared" ca="1" si="31"/>
        <v>0</v>
      </c>
      <c r="AQ71" s="440">
        <f t="shared" si="32"/>
        <v>0</v>
      </c>
      <c r="AR71" s="440">
        <f t="shared" si="33"/>
        <v>0</v>
      </c>
      <c r="AS71" s="440">
        <f t="shared" si="34"/>
        <v>0</v>
      </c>
      <c r="AT71" s="440">
        <f t="shared" si="35"/>
        <v>0</v>
      </c>
      <c r="AU71" s="440">
        <f t="shared" si="36"/>
        <v>0</v>
      </c>
      <c r="AV71" s="440">
        <f t="shared" si="37"/>
        <v>0</v>
      </c>
      <c r="AW71" s="440">
        <f t="shared" ca="1" si="38"/>
        <v>0</v>
      </c>
    </row>
    <row r="72" spans="1:49" s="437" customFormat="1" ht="12.75" customHeight="1">
      <c r="A72" s="72">
        <f t="array" aca="1" ref="A72" ca="1">IF(C72&lt;&gt;0,SUM(($C$11:C72&lt;&gt;0)*1),"")</f>
        <v>8</v>
      </c>
      <c r="B72" s="438">
        <v>42094</v>
      </c>
      <c r="C72" s="441" t="s">
        <v>195</v>
      </c>
      <c r="D72" s="441">
        <f>B72</f>
        <v>42094</v>
      </c>
      <c r="E72" s="442" t="s">
        <v>201</v>
      </c>
      <c r="F72" s="101">
        <f ca="1">AR74</f>
        <v>0</v>
      </c>
      <c r="G72" s="443" t="s">
        <v>189</v>
      </c>
      <c r="H72" s="443" t="s">
        <v>185</v>
      </c>
      <c r="I72" s="72">
        <f t="shared" ca="1" si="43"/>
        <v>8</v>
      </c>
      <c r="J72" s="440">
        <f t="shared" si="1"/>
        <v>0</v>
      </c>
      <c r="K72" s="440">
        <f t="shared" si="2"/>
        <v>0</v>
      </c>
      <c r="L72" s="440">
        <f t="shared" si="3"/>
        <v>0</v>
      </c>
      <c r="M72" s="440">
        <f t="shared" si="4"/>
        <v>0</v>
      </c>
      <c r="N72" s="440">
        <f t="shared" si="5"/>
        <v>0</v>
      </c>
      <c r="O72" s="440">
        <f t="shared" si="6"/>
        <v>0</v>
      </c>
      <c r="P72" s="440">
        <f t="shared" si="7"/>
        <v>0</v>
      </c>
      <c r="Q72" s="440">
        <f t="shared" si="8"/>
        <v>0</v>
      </c>
      <c r="R72" s="440">
        <f t="shared" si="39"/>
        <v>0</v>
      </c>
      <c r="S72" s="440">
        <f t="shared" si="40"/>
        <v>0</v>
      </c>
      <c r="T72" s="440">
        <f t="shared" si="9"/>
        <v>0</v>
      </c>
      <c r="U72" s="440">
        <f t="shared" si="10"/>
        <v>0</v>
      </c>
      <c r="V72" s="440">
        <f t="shared" si="11"/>
        <v>0</v>
      </c>
      <c r="W72" s="440">
        <f t="shared" si="12"/>
        <v>0</v>
      </c>
      <c r="X72" s="440">
        <f t="shared" si="13"/>
        <v>0</v>
      </c>
      <c r="Y72" s="440">
        <f t="shared" si="14"/>
        <v>0</v>
      </c>
      <c r="Z72" s="440">
        <f t="shared" si="15"/>
        <v>0</v>
      </c>
      <c r="AA72" s="440">
        <f t="shared" si="16"/>
        <v>0</v>
      </c>
      <c r="AB72" s="440">
        <f t="shared" si="17"/>
        <v>0</v>
      </c>
      <c r="AC72" s="440">
        <f t="shared" si="18"/>
        <v>0</v>
      </c>
      <c r="AD72" s="440">
        <f t="shared" si="19"/>
        <v>0</v>
      </c>
      <c r="AE72" s="440">
        <f t="shared" si="20"/>
        <v>0</v>
      </c>
      <c r="AF72" s="440">
        <f t="shared" si="21"/>
        <v>0</v>
      </c>
      <c r="AG72" s="440">
        <f t="shared" si="22"/>
        <v>0</v>
      </c>
      <c r="AH72" s="440">
        <f t="shared" si="23"/>
        <v>0</v>
      </c>
      <c r="AI72" s="440">
        <f t="shared" si="24"/>
        <v>0</v>
      </c>
      <c r="AJ72" s="440">
        <f t="shared" si="25"/>
        <v>0</v>
      </c>
      <c r="AK72" s="440">
        <f t="shared" si="26"/>
        <v>0</v>
      </c>
      <c r="AL72" s="440">
        <f t="shared" si="27"/>
        <v>0</v>
      </c>
      <c r="AM72" s="440">
        <f t="shared" si="28"/>
        <v>0</v>
      </c>
      <c r="AN72" s="440">
        <f t="shared" si="29"/>
        <v>0</v>
      </c>
      <c r="AO72" s="440">
        <f t="shared" si="30"/>
        <v>0</v>
      </c>
      <c r="AP72" s="440">
        <f t="shared" si="31"/>
        <v>0</v>
      </c>
      <c r="AQ72" s="440">
        <f t="shared" si="32"/>
        <v>0</v>
      </c>
      <c r="AR72" s="440">
        <f t="shared" si="33"/>
        <v>0</v>
      </c>
      <c r="AS72" s="440">
        <f t="shared" ca="1" si="34"/>
        <v>0</v>
      </c>
      <c r="AT72" s="440">
        <f t="shared" si="35"/>
        <v>0</v>
      </c>
      <c r="AU72" s="440">
        <f t="shared" si="36"/>
        <v>0</v>
      </c>
      <c r="AV72" s="440">
        <f t="shared" ca="1" si="37"/>
        <v>0</v>
      </c>
      <c r="AW72" s="440">
        <f t="shared" si="38"/>
        <v>0</v>
      </c>
    </row>
    <row r="73" spans="1:49" s="437" customFormat="1" ht="12.75" customHeight="1">
      <c r="A73" s="72" t="str">
        <f t="array" ref="A73">IF(C73&lt;&gt;0,SUM(($C$11:C73&lt;&gt;0)*1),"")</f>
        <v/>
      </c>
      <c r="B73" s="332"/>
      <c r="C73" s="444"/>
      <c r="D73" s="332"/>
      <c r="E73" s="439"/>
      <c r="F73" s="74"/>
      <c r="G73" s="445"/>
      <c r="H73" s="445"/>
      <c r="I73" s="72" t="str">
        <f t="shared" si="43"/>
        <v/>
      </c>
      <c r="J73" s="440">
        <f t="shared" si="1"/>
        <v>0</v>
      </c>
      <c r="K73" s="440">
        <f t="shared" si="2"/>
        <v>0</v>
      </c>
      <c r="L73" s="440">
        <f t="shared" si="3"/>
        <v>0</v>
      </c>
      <c r="M73" s="440">
        <f t="shared" si="4"/>
        <v>0</v>
      </c>
      <c r="N73" s="440">
        <f t="shared" si="5"/>
        <v>0</v>
      </c>
      <c r="O73" s="440">
        <f t="shared" si="6"/>
        <v>0</v>
      </c>
      <c r="P73" s="440">
        <f t="shared" si="7"/>
        <v>0</v>
      </c>
      <c r="Q73" s="440">
        <f t="shared" si="8"/>
        <v>0</v>
      </c>
      <c r="R73" s="440">
        <f t="shared" si="39"/>
        <v>0</v>
      </c>
      <c r="S73" s="440">
        <f t="shared" si="40"/>
        <v>0</v>
      </c>
      <c r="T73" s="440">
        <f t="shared" si="9"/>
        <v>0</v>
      </c>
      <c r="U73" s="440">
        <f t="shared" si="10"/>
        <v>0</v>
      </c>
      <c r="V73" s="440">
        <f t="shared" si="11"/>
        <v>0</v>
      </c>
      <c r="W73" s="440">
        <f t="shared" si="12"/>
        <v>0</v>
      </c>
      <c r="X73" s="440">
        <f t="shared" si="13"/>
        <v>0</v>
      </c>
      <c r="Y73" s="440">
        <f t="shared" si="14"/>
        <v>0</v>
      </c>
      <c r="Z73" s="440">
        <f t="shared" si="15"/>
        <v>0</v>
      </c>
      <c r="AA73" s="440">
        <f t="shared" si="16"/>
        <v>0</v>
      </c>
      <c r="AB73" s="440">
        <f t="shared" si="17"/>
        <v>0</v>
      </c>
      <c r="AC73" s="440">
        <f t="shared" si="18"/>
        <v>0</v>
      </c>
      <c r="AD73" s="440">
        <f t="shared" si="19"/>
        <v>0</v>
      </c>
      <c r="AE73" s="440">
        <f t="shared" si="20"/>
        <v>0</v>
      </c>
      <c r="AF73" s="440">
        <f t="shared" si="21"/>
        <v>0</v>
      </c>
      <c r="AG73" s="440">
        <f t="shared" si="22"/>
        <v>0</v>
      </c>
      <c r="AH73" s="440">
        <f t="shared" si="23"/>
        <v>0</v>
      </c>
      <c r="AI73" s="440">
        <f t="shared" si="24"/>
        <v>0</v>
      </c>
      <c r="AJ73" s="440">
        <f t="shared" si="25"/>
        <v>0</v>
      </c>
      <c r="AK73" s="440">
        <f t="shared" si="26"/>
        <v>0</v>
      </c>
      <c r="AL73" s="440">
        <f t="shared" si="27"/>
        <v>0</v>
      </c>
      <c r="AM73" s="440">
        <f t="shared" si="28"/>
        <v>0</v>
      </c>
      <c r="AN73" s="440">
        <f t="shared" si="29"/>
        <v>0</v>
      </c>
      <c r="AO73" s="440">
        <f t="shared" si="30"/>
        <v>0</v>
      </c>
      <c r="AP73" s="440">
        <f t="shared" si="31"/>
        <v>0</v>
      </c>
      <c r="AQ73" s="440">
        <f t="shared" si="32"/>
        <v>0</v>
      </c>
      <c r="AR73" s="440">
        <f t="shared" si="33"/>
        <v>0</v>
      </c>
      <c r="AS73" s="440">
        <f t="shared" si="34"/>
        <v>0</v>
      </c>
      <c r="AT73" s="440">
        <f t="shared" si="35"/>
        <v>0</v>
      </c>
      <c r="AU73" s="440">
        <f t="shared" si="36"/>
        <v>0</v>
      </c>
      <c r="AV73" s="440">
        <f t="shared" si="37"/>
        <v>0</v>
      </c>
      <c r="AW73" s="440">
        <f t="shared" si="38"/>
        <v>0</v>
      </c>
    </row>
    <row r="74" spans="1:49" s="437" customFormat="1" ht="12.75" customHeight="1">
      <c r="A74" s="72" t="str">
        <f t="array" ref="A74">IF(C74&lt;&gt;0,SUM(($C$11:C74&lt;&gt;0)*1),"")</f>
        <v/>
      </c>
      <c r="B74" s="446"/>
      <c r="C74" s="446"/>
      <c r="D74" s="446"/>
      <c r="E74" s="439" t="s">
        <v>587</v>
      </c>
      <c r="F74" s="446"/>
      <c r="G74" s="445"/>
      <c r="H74" s="445"/>
      <c r="I74" s="446"/>
      <c r="J74" s="440">
        <f t="shared" ref="J74:AW74" ca="1" si="44">SUM(J11:J73)</f>
        <v>0</v>
      </c>
      <c r="K74" s="440">
        <f t="shared" ca="1" si="44"/>
        <v>0</v>
      </c>
      <c r="L74" s="440">
        <f t="shared" ca="1" si="44"/>
        <v>0</v>
      </c>
      <c r="M74" s="440">
        <f t="shared" ca="1" si="44"/>
        <v>500000000</v>
      </c>
      <c r="N74" s="440">
        <f t="shared" ca="1" si="44"/>
        <v>0</v>
      </c>
      <c r="O74" s="440">
        <f t="shared" ca="1" si="44"/>
        <v>0</v>
      </c>
      <c r="P74" s="440">
        <f t="shared" ca="1" si="44"/>
        <v>0</v>
      </c>
      <c r="Q74" s="440">
        <f t="shared" ca="1" si="44"/>
        <v>0</v>
      </c>
      <c r="R74" s="440">
        <f t="shared" ca="1" si="44"/>
        <v>0</v>
      </c>
      <c r="S74" s="440">
        <f t="shared" ca="1" si="44"/>
        <v>0</v>
      </c>
      <c r="T74" s="440">
        <f t="shared" ca="1" si="44"/>
        <v>500000000</v>
      </c>
      <c r="U74" s="440">
        <f t="shared" ca="1" si="44"/>
        <v>0</v>
      </c>
      <c r="V74" s="440">
        <f t="shared" ca="1" si="44"/>
        <v>0</v>
      </c>
      <c r="W74" s="440">
        <f t="shared" ca="1" si="44"/>
        <v>0</v>
      </c>
      <c r="X74" s="440">
        <f t="shared" ca="1" si="44"/>
        <v>0</v>
      </c>
      <c r="Y74" s="440">
        <f t="shared" ca="1" si="44"/>
        <v>0</v>
      </c>
      <c r="Z74" s="440">
        <f t="shared" ca="1" si="44"/>
        <v>0</v>
      </c>
      <c r="AA74" s="440">
        <f t="shared" ca="1" si="44"/>
        <v>0</v>
      </c>
      <c r="AB74" s="440">
        <f t="shared" ca="1" si="44"/>
        <v>0</v>
      </c>
      <c r="AC74" s="440">
        <f t="shared" ca="1" si="44"/>
        <v>0</v>
      </c>
      <c r="AD74" s="440">
        <f t="shared" ca="1" si="44"/>
        <v>0</v>
      </c>
      <c r="AE74" s="440">
        <f t="shared" ca="1" si="44"/>
        <v>0</v>
      </c>
      <c r="AF74" s="440">
        <f t="shared" ca="1" si="44"/>
        <v>98911505</v>
      </c>
      <c r="AG74" s="440">
        <f t="shared" ca="1" si="44"/>
        <v>0</v>
      </c>
      <c r="AH74" s="440">
        <f t="shared" ca="1" si="44"/>
        <v>2440859</v>
      </c>
      <c r="AI74" s="440">
        <f t="shared" ca="1" si="44"/>
        <v>98911505</v>
      </c>
      <c r="AJ74" s="440">
        <f t="shared" ca="1" si="44"/>
        <v>0</v>
      </c>
      <c r="AK74" s="440">
        <f t="shared" ca="1" si="44"/>
        <v>0</v>
      </c>
      <c r="AL74" s="440">
        <f t="shared" ca="1" si="44"/>
        <v>0</v>
      </c>
      <c r="AM74" s="440">
        <f t="shared" ca="1" si="44"/>
        <v>0</v>
      </c>
      <c r="AN74" s="440">
        <f t="shared" ca="1" si="44"/>
        <v>0</v>
      </c>
      <c r="AO74" s="440">
        <f t="shared" ca="1" si="44"/>
        <v>0</v>
      </c>
      <c r="AP74" s="440">
        <f t="shared" ca="1" si="44"/>
        <v>0</v>
      </c>
      <c r="AQ74" s="440">
        <f t="shared" ca="1" si="44"/>
        <v>0</v>
      </c>
      <c r="AR74" s="440">
        <f t="shared" ca="1" si="44"/>
        <v>0</v>
      </c>
      <c r="AS74" s="440">
        <f t="shared" ca="1" si="44"/>
        <v>0</v>
      </c>
      <c r="AT74" s="440">
        <f t="shared" ca="1" si="44"/>
        <v>0</v>
      </c>
      <c r="AU74" s="440">
        <f t="shared" ca="1" si="44"/>
        <v>0</v>
      </c>
      <c r="AV74" s="440">
        <f t="shared" ca="1" si="44"/>
        <v>0</v>
      </c>
      <c r="AW74" s="440">
        <f t="shared" ca="1" si="44"/>
        <v>2440859</v>
      </c>
    </row>
    <row r="75" spans="1:49" s="437" customFormat="1" ht="12.75" customHeight="1">
      <c r="A75" s="447"/>
      <c r="B75" s="447"/>
      <c r="C75" s="447"/>
      <c r="D75" s="447"/>
      <c r="E75" s="448" t="s">
        <v>643</v>
      </c>
      <c r="F75" s="447"/>
      <c r="G75" s="449"/>
      <c r="H75" s="449"/>
      <c r="I75" s="447"/>
      <c r="J75" s="450">
        <f ca="1">MAX(J10+J74-K10-K74,0)</f>
        <v>1681067500</v>
      </c>
      <c r="K75" s="450">
        <f ca="1">MAX(K10+K74-J10-J74,0)</f>
        <v>0</v>
      </c>
      <c r="L75" s="450">
        <f ca="1">MAX(L10+L74-M10-M74,0)</f>
        <v>905227</v>
      </c>
      <c r="M75" s="450">
        <f ca="1">MAX(M10+M74-L10-L74,0)</f>
        <v>0</v>
      </c>
      <c r="N75" s="450">
        <f ca="1">MAX(N10+N74-O10-O74,0)</f>
        <v>197394018</v>
      </c>
      <c r="O75" s="450">
        <f ca="1">MAX(O10+O74-N10-N74,0)</f>
        <v>0</v>
      </c>
      <c r="P75" s="450">
        <f ca="1">MAX(P10+P74-Q10-Q74,0)</f>
        <v>0</v>
      </c>
      <c r="Q75" s="450">
        <f ca="1">MAX(Q10+Q74-P10-P74,0)</f>
        <v>0</v>
      </c>
      <c r="R75" s="450">
        <f ca="1">MAX(R10+R74-S10-S74,0)</f>
        <v>1984383750</v>
      </c>
      <c r="S75" s="450">
        <f ca="1">MAX(S10+S74-R10-R74,0)</f>
        <v>0</v>
      </c>
      <c r="T75" s="450">
        <f ca="1">MAX(T10+T74-U10-U74,0)</f>
        <v>7012610000</v>
      </c>
      <c r="U75" s="450">
        <f ca="1">MAX(U10+U74-T10-T74,0)</f>
        <v>0</v>
      </c>
      <c r="V75" s="450">
        <f ca="1">MAX(V10+V74-W10-W74,0)</f>
        <v>0</v>
      </c>
      <c r="W75" s="450">
        <f ca="1">MAX(W10+W74-V10-V74,0)</f>
        <v>0</v>
      </c>
      <c r="X75" s="450">
        <f ca="1">MAX(X10+X74-Y10-Y74,0)</f>
        <v>0</v>
      </c>
      <c r="Y75" s="450">
        <f ca="1">MAX(Y10+Y74-X10-X74,0)</f>
        <v>0</v>
      </c>
      <c r="Z75" s="450">
        <f ca="1">MAX(Z10+Z74-AA10-AA74,0)</f>
        <v>0</v>
      </c>
      <c r="AA75" s="450">
        <f ca="1">MAX(AA10+AA74-Z10-Z74,0)</f>
        <v>0</v>
      </c>
      <c r="AB75" s="450">
        <f ca="1">MAX(AB10+AB74-AC10-AC74,0)</f>
        <v>0</v>
      </c>
      <c r="AC75" s="450">
        <f ca="1">MAX(AC10+AC74-AB10-AB74,0)</f>
        <v>7100000000</v>
      </c>
      <c r="AD75" s="450">
        <f ca="1">MAX(AD10+AD74-AE10-AE74,0)</f>
        <v>0</v>
      </c>
      <c r="AE75" s="450">
        <f ca="1">MAX(AE10+AE74-AD10-AD74,0)</f>
        <v>4000000000</v>
      </c>
      <c r="AF75" s="450">
        <f ca="1">MAX(AF10+AF74-AG10-AG74,0)</f>
        <v>223639505</v>
      </c>
      <c r="AG75" s="450">
        <f ca="1">MAX(AG10+AG74-AF10-AF74,0)</f>
        <v>0</v>
      </c>
      <c r="AH75" s="450">
        <f ca="1">MAX(AH10+AH74-AI10-AI74,0)</f>
        <v>2440859</v>
      </c>
      <c r="AI75" s="450">
        <f ca="1">MAX(AI10+AI74-AH10-AH74,0)</f>
        <v>0</v>
      </c>
      <c r="AJ75" s="450">
        <f ca="1">MAX(AJ10+AJ74-AK10-AK74,0)</f>
        <v>0</v>
      </c>
      <c r="AK75" s="450">
        <f ca="1">MAX(AK10+AK74-AJ10-AJ74,0)</f>
        <v>0</v>
      </c>
      <c r="AL75" s="450">
        <f ca="1">MAX(AL10+AL74-AM10-AM74,0)</f>
        <v>0</v>
      </c>
      <c r="AM75" s="450">
        <f ca="1">MAX(AM10+AM74-AL10-AL74,0)</f>
        <v>0</v>
      </c>
      <c r="AN75" s="450">
        <f ca="1">MAX(AN10+AN74-AO10-AO74,0)</f>
        <v>0</v>
      </c>
      <c r="AO75" s="450">
        <f ca="1">MAX(AO10+AO74-AN10-AN74,0)</f>
        <v>0</v>
      </c>
      <c r="AP75" s="450">
        <f ca="1">MAX(AP10+AP74-AQ10-AQ74,0)</f>
        <v>0</v>
      </c>
      <c r="AQ75" s="450">
        <f ca="1">MAX(AQ10+AQ74-AP10-AP74,0)</f>
        <v>0</v>
      </c>
      <c r="AR75" s="450">
        <f ca="1">MAX(AR10+AR74-AS10-AS74,0)</f>
        <v>0</v>
      </c>
      <c r="AS75" s="450">
        <f ca="1">MAX(AS10+AS74-AR10-AR74,0)</f>
        <v>0</v>
      </c>
      <c r="AT75" s="450">
        <f ca="1">MAX(AT10+AT74-AU10-AU74,0)</f>
        <v>0</v>
      </c>
      <c r="AU75" s="450">
        <f ca="1">MAX(AU10+AU74-AT10-AT74,0)</f>
        <v>0</v>
      </c>
      <c r="AV75" s="450">
        <f ca="1">MAX(AV10+AV74-AW10-AW74,0)</f>
        <v>0</v>
      </c>
      <c r="AW75" s="450">
        <f ca="1">MAX(AW10+AW74-AV10-AV74,0)</f>
        <v>2440859</v>
      </c>
    </row>
    <row r="76" spans="1:49" s="437" customFormat="1" ht="12.75" customHeight="1">
      <c r="A76" s="451"/>
      <c r="B76" s="451"/>
      <c r="C76" s="452"/>
      <c r="D76" s="451"/>
      <c r="E76" s="453" t="s">
        <v>644</v>
      </c>
      <c r="F76" s="451"/>
      <c r="G76" s="454"/>
      <c r="H76" s="454"/>
      <c r="I76" s="451"/>
      <c r="J76" s="455">
        <f ca="1">J74</f>
        <v>0</v>
      </c>
      <c r="K76" s="455">
        <f ca="1">K74</f>
        <v>0</v>
      </c>
      <c r="L76" s="455">
        <f t="shared" ref="L76:AW76" ca="1" si="45">L74</f>
        <v>0</v>
      </c>
      <c r="M76" s="455">
        <f t="shared" ca="1" si="45"/>
        <v>500000000</v>
      </c>
      <c r="N76" s="455">
        <f t="shared" ca="1" si="45"/>
        <v>0</v>
      </c>
      <c r="O76" s="455">
        <f t="shared" ca="1" si="45"/>
        <v>0</v>
      </c>
      <c r="P76" s="455">
        <f t="shared" ca="1" si="45"/>
        <v>0</v>
      </c>
      <c r="Q76" s="455">
        <f t="shared" ca="1" si="45"/>
        <v>0</v>
      </c>
      <c r="R76" s="455">
        <f t="shared" ca="1" si="45"/>
        <v>0</v>
      </c>
      <c r="S76" s="455">
        <f t="shared" ca="1" si="45"/>
        <v>0</v>
      </c>
      <c r="T76" s="455">
        <f t="shared" ca="1" si="45"/>
        <v>500000000</v>
      </c>
      <c r="U76" s="455">
        <f t="shared" ca="1" si="45"/>
        <v>0</v>
      </c>
      <c r="V76" s="455">
        <f t="shared" ca="1" si="45"/>
        <v>0</v>
      </c>
      <c r="W76" s="455">
        <f t="shared" ca="1" si="45"/>
        <v>0</v>
      </c>
      <c r="X76" s="455">
        <f t="shared" ca="1" si="45"/>
        <v>0</v>
      </c>
      <c r="Y76" s="455">
        <f t="shared" ca="1" si="45"/>
        <v>0</v>
      </c>
      <c r="Z76" s="455">
        <f ca="1">Z74</f>
        <v>0</v>
      </c>
      <c r="AA76" s="455">
        <f t="shared" ca="1" si="45"/>
        <v>0</v>
      </c>
      <c r="AB76" s="455">
        <f t="shared" ca="1" si="45"/>
        <v>0</v>
      </c>
      <c r="AC76" s="455">
        <f t="shared" ca="1" si="45"/>
        <v>0</v>
      </c>
      <c r="AD76" s="455">
        <f t="shared" ca="1" si="45"/>
        <v>0</v>
      </c>
      <c r="AE76" s="455">
        <f t="shared" ca="1" si="45"/>
        <v>0</v>
      </c>
      <c r="AF76" s="455">
        <f t="shared" ca="1" si="45"/>
        <v>98911505</v>
      </c>
      <c r="AG76" s="455">
        <f t="shared" ca="1" si="45"/>
        <v>0</v>
      </c>
      <c r="AH76" s="455">
        <f t="shared" ca="1" si="45"/>
        <v>2440859</v>
      </c>
      <c r="AI76" s="455">
        <f t="shared" ca="1" si="45"/>
        <v>98911505</v>
      </c>
      <c r="AJ76" s="455">
        <f t="shared" ca="1" si="45"/>
        <v>0</v>
      </c>
      <c r="AK76" s="455">
        <f t="shared" ca="1" si="45"/>
        <v>0</v>
      </c>
      <c r="AL76" s="455">
        <f t="shared" ca="1" si="45"/>
        <v>0</v>
      </c>
      <c r="AM76" s="455">
        <f t="shared" ca="1" si="45"/>
        <v>0</v>
      </c>
      <c r="AN76" s="455">
        <f t="shared" ca="1" si="45"/>
        <v>0</v>
      </c>
      <c r="AO76" s="455">
        <f t="shared" ca="1" si="45"/>
        <v>0</v>
      </c>
      <c r="AP76" s="455">
        <f t="shared" ca="1" si="45"/>
        <v>0</v>
      </c>
      <c r="AQ76" s="455">
        <f t="shared" ca="1" si="45"/>
        <v>0</v>
      </c>
      <c r="AR76" s="455">
        <f t="shared" ca="1" si="45"/>
        <v>0</v>
      </c>
      <c r="AS76" s="455">
        <f t="shared" ca="1" si="45"/>
        <v>0</v>
      </c>
      <c r="AT76" s="455">
        <f ca="1">AT74</f>
        <v>0</v>
      </c>
      <c r="AU76" s="455">
        <f ca="1">AU74</f>
        <v>0</v>
      </c>
      <c r="AV76" s="455">
        <f t="shared" ca="1" si="45"/>
        <v>0</v>
      </c>
      <c r="AW76" s="455">
        <f t="shared" ca="1" si="45"/>
        <v>2440859</v>
      </c>
    </row>
    <row r="77" spans="1:49" ht="12" customHeight="1">
      <c r="B77" s="456"/>
      <c r="C77" s="457"/>
      <c r="D77" s="457"/>
      <c r="E77" s="457"/>
      <c r="F77" s="457"/>
      <c r="G77" s="458"/>
      <c r="H77" s="458"/>
      <c r="I77" s="457"/>
      <c r="J77" s="457"/>
      <c r="K77" s="457"/>
    </row>
    <row r="78" spans="1:49">
      <c r="F78" s="459"/>
      <c r="M78" s="459"/>
      <c r="O78" s="459"/>
      <c r="P78" s="459"/>
      <c r="Q78" s="459"/>
      <c r="R78" s="459"/>
      <c r="S78" s="459"/>
      <c r="T78" s="459"/>
      <c r="AH78" s="460" t="s">
        <v>645</v>
      </c>
      <c r="AI78" s="461"/>
      <c r="AJ78" s="461"/>
      <c r="AK78" s="461"/>
      <c r="AL78" s="461"/>
      <c r="AM78" s="461"/>
      <c r="AN78" s="462"/>
      <c r="AO78" s="462"/>
      <c r="AP78" s="461"/>
    </row>
    <row r="79" spans="1:49">
      <c r="F79" s="459"/>
      <c r="M79" s="459"/>
      <c r="O79" s="459"/>
      <c r="P79" s="459"/>
      <c r="Q79" s="459"/>
      <c r="R79" s="459"/>
      <c r="S79" s="459"/>
      <c r="T79" s="459"/>
      <c r="AH79" s="463" t="s">
        <v>646</v>
      </c>
      <c r="AI79" s="461"/>
      <c r="AJ79" s="461"/>
      <c r="AK79" s="461"/>
      <c r="AL79" s="461"/>
      <c r="AM79" s="461"/>
      <c r="AN79" s="462"/>
      <c r="AO79" s="462"/>
      <c r="AP79" s="461"/>
    </row>
    <row r="80" spans="1:49">
      <c r="F80" s="459"/>
      <c r="M80" s="459"/>
      <c r="O80" s="459"/>
      <c r="P80" s="459"/>
      <c r="Q80" s="459"/>
      <c r="R80" s="459"/>
      <c r="S80" s="459"/>
      <c r="T80" s="459"/>
      <c r="AH80" s="461"/>
      <c r="AI80" s="461"/>
      <c r="AJ80" s="461"/>
      <c r="AK80" s="461"/>
      <c r="AL80" s="461"/>
      <c r="AM80" s="461"/>
      <c r="AN80" s="461"/>
      <c r="AO80" s="461"/>
      <c r="AP80" s="462"/>
    </row>
    <row r="81" spans="6:48">
      <c r="F81" s="459"/>
      <c r="AH81" s="461"/>
      <c r="AI81" s="461"/>
      <c r="AJ81" s="461"/>
      <c r="AK81" s="461"/>
      <c r="AL81" s="461"/>
      <c r="AM81" s="461"/>
      <c r="AN81" s="461"/>
      <c r="AO81" s="461"/>
      <c r="AP81" s="462"/>
      <c r="AV81" s="464" t="str">
        <f>"Ngày 31 tháng 03 năm 2015 "</f>
        <v xml:space="preserve">Ngày 31 tháng 03 năm 2015 </v>
      </c>
    </row>
    <row r="82" spans="6:48">
      <c r="F82" s="459"/>
      <c r="M82" s="459"/>
      <c r="O82" s="459"/>
      <c r="P82" s="459"/>
      <c r="Q82" s="459"/>
      <c r="R82" s="459"/>
      <c r="S82" s="459"/>
      <c r="T82" s="459"/>
      <c r="AH82" s="461"/>
      <c r="AI82" s="465" t="s">
        <v>14</v>
      </c>
      <c r="AJ82" s="461"/>
      <c r="AK82" s="461"/>
      <c r="AL82" s="461"/>
      <c r="AM82" s="461"/>
      <c r="AN82" s="461"/>
      <c r="AO82" s="466" t="s">
        <v>15</v>
      </c>
      <c r="AP82" s="462"/>
      <c r="AV82" s="465" t="s">
        <v>409</v>
      </c>
    </row>
    <row r="83" spans="6:48">
      <c r="F83" s="459"/>
      <c r="M83" s="459"/>
      <c r="O83" s="459"/>
      <c r="P83" s="459"/>
      <c r="Q83" s="459"/>
      <c r="R83" s="459"/>
      <c r="S83" s="459"/>
      <c r="T83" s="459"/>
      <c r="AH83" s="461"/>
      <c r="AI83" s="467" t="s">
        <v>16</v>
      </c>
      <c r="AJ83" s="461"/>
      <c r="AK83" s="461"/>
      <c r="AL83" s="461"/>
      <c r="AM83" s="461"/>
      <c r="AN83" s="461"/>
      <c r="AO83" s="468" t="s">
        <v>16</v>
      </c>
      <c r="AP83" s="462"/>
      <c r="AV83" s="467" t="s">
        <v>558</v>
      </c>
    </row>
    <row r="84" spans="6:48">
      <c r="F84" s="459"/>
      <c r="M84" s="459"/>
      <c r="O84" s="459"/>
      <c r="P84" s="459"/>
      <c r="Q84" s="459"/>
      <c r="R84" s="459"/>
      <c r="S84" s="459"/>
      <c r="T84" s="459"/>
      <c r="AH84" s="461"/>
      <c r="AI84" s="461"/>
      <c r="AJ84" s="461"/>
      <c r="AK84" s="461"/>
      <c r="AL84" s="461"/>
      <c r="AM84" s="461"/>
      <c r="AN84" s="461"/>
      <c r="AO84" s="461"/>
      <c r="AP84" s="462"/>
      <c r="AV84" s="461"/>
    </row>
    <row r="85" spans="6:48">
      <c r="F85" s="459"/>
      <c r="M85" s="459"/>
      <c r="O85" s="459"/>
      <c r="P85" s="459"/>
      <c r="Q85" s="459"/>
      <c r="R85" s="459"/>
      <c r="S85" s="459"/>
      <c r="T85" s="459"/>
      <c r="AV85" s="461"/>
    </row>
    <row r="86" spans="6:48">
      <c r="F86" s="459"/>
      <c r="M86" s="459"/>
      <c r="O86" s="459"/>
      <c r="P86" s="459"/>
      <c r="Q86" s="459"/>
      <c r="R86" s="459"/>
      <c r="S86" s="459"/>
      <c r="T86" s="459"/>
    </row>
    <row r="87" spans="6:48">
      <c r="F87" s="459"/>
      <c r="M87" s="459"/>
      <c r="O87" s="459"/>
      <c r="P87" s="459"/>
      <c r="Q87" s="459"/>
      <c r="R87" s="459"/>
      <c r="S87" s="459"/>
      <c r="T87" s="459"/>
    </row>
    <row r="88" spans="6:48">
      <c r="F88" s="459"/>
    </row>
    <row r="89" spans="6:48">
      <c r="F89" s="459"/>
      <c r="M89" s="459"/>
      <c r="O89" s="459"/>
      <c r="P89" s="459"/>
      <c r="Q89" s="459"/>
      <c r="R89" s="459"/>
      <c r="S89" s="459"/>
      <c r="T89" s="459"/>
    </row>
    <row r="90" spans="6:48">
      <c r="F90" s="459"/>
      <c r="M90" s="459"/>
      <c r="O90" s="459"/>
      <c r="P90" s="459"/>
      <c r="Q90" s="459"/>
      <c r="R90" s="459"/>
      <c r="S90" s="459"/>
      <c r="T90" s="459"/>
    </row>
    <row r="91" spans="6:48">
      <c r="F91" s="459"/>
      <c r="M91" s="459"/>
      <c r="O91" s="459"/>
      <c r="P91" s="459"/>
      <c r="Q91" s="459"/>
      <c r="R91" s="459"/>
      <c r="S91" s="459"/>
      <c r="T91" s="459"/>
    </row>
    <row r="92" spans="6:48">
      <c r="F92" s="459"/>
      <c r="M92" s="459"/>
      <c r="O92" s="459"/>
      <c r="P92" s="459"/>
      <c r="Q92" s="459"/>
      <c r="R92" s="459"/>
      <c r="S92" s="459"/>
      <c r="T92" s="459"/>
    </row>
    <row r="93" spans="6:48">
      <c r="F93" s="459"/>
      <c r="M93" s="459"/>
      <c r="O93" s="459"/>
      <c r="P93" s="459"/>
      <c r="Q93" s="459"/>
      <c r="R93" s="459"/>
      <c r="S93" s="459"/>
      <c r="T93" s="459"/>
    </row>
    <row r="94" spans="6:48">
      <c r="F94" s="459"/>
      <c r="M94" s="459"/>
      <c r="O94" s="459"/>
      <c r="P94" s="459"/>
      <c r="Q94" s="459"/>
      <c r="R94" s="459"/>
      <c r="S94" s="459"/>
      <c r="T94" s="459"/>
    </row>
    <row r="95" spans="6:48">
      <c r="F95" s="459"/>
      <c r="M95" s="459"/>
      <c r="O95" s="459"/>
      <c r="P95" s="459"/>
      <c r="Q95" s="459"/>
      <c r="R95" s="459"/>
      <c r="S95" s="459"/>
      <c r="T95" s="459"/>
    </row>
    <row r="96" spans="6:48">
      <c r="F96" s="459"/>
      <c r="M96" s="459"/>
      <c r="O96" s="459"/>
      <c r="P96" s="459"/>
      <c r="Q96" s="459"/>
      <c r="R96" s="459"/>
      <c r="S96" s="459"/>
      <c r="T96" s="459"/>
    </row>
    <row r="97" spans="6:20">
      <c r="F97" s="459"/>
      <c r="M97" s="459"/>
      <c r="O97" s="459"/>
      <c r="P97" s="459"/>
      <c r="Q97" s="459"/>
      <c r="R97" s="459"/>
      <c r="S97" s="459"/>
      <c r="T97" s="459"/>
    </row>
    <row r="98" spans="6:20">
      <c r="F98" s="459"/>
      <c r="M98" s="459"/>
      <c r="O98" s="459"/>
      <c r="P98" s="459"/>
      <c r="Q98" s="459"/>
      <c r="R98" s="459"/>
      <c r="S98" s="459"/>
      <c r="T98" s="459"/>
    </row>
    <row r="99" spans="6:20">
      <c r="F99" s="459"/>
      <c r="M99" s="459"/>
      <c r="O99" s="459"/>
      <c r="P99" s="459"/>
      <c r="Q99" s="459"/>
      <c r="R99" s="459"/>
      <c r="S99" s="459"/>
      <c r="T99" s="459"/>
    </row>
    <row r="100" spans="6:20">
      <c r="F100" s="459"/>
      <c r="M100" s="459"/>
      <c r="O100" s="459"/>
      <c r="P100" s="459"/>
      <c r="Q100" s="459"/>
      <c r="R100" s="459"/>
      <c r="S100" s="459"/>
      <c r="T100" s="459"/>
    </row>
    <row r="101" spans="6:20">
      <c r="F101" s="459"/>
      <c r="M101" s="459"/>
      <c r="O101" s="459"/>
      <c r="P101" s="459"/>
      <c r="Q101" s="459"/>
      <c r="R101" s="459"/>
      <c r="S101" s="459"/>
      <c r="T101" s="459"/>
    </row>
    <row r="102" spans="6:20">
      <c r="F102" s="459"/>
      <c r="M102" s="459"/>
      <c r="O102" s="459"/>
      <c r="P102" s="459"/>
      <c r="Q102" s="459"/>
      <c r="R102" s="459"/>
      <c r="S102" s="459"/>
      <c r="T102" s="459"/>
    </row>
    <row r="103" spans="6:20">
      <c r="F103" s="459"/>
      <c r="M103" s="459"/>
      <c r="O103" s="459"/>
      <c r="P103" s="459"/>
      <c r="Q103" s="459"/>
      <c r="R103" s="459"/>
      <c r="S103" s="459"/>
      <c r="T103" s="459"/>
    </row>
    <row r="104" spans="6:20">
      <c r="F104" s="459"/>
      <c r="M104" s="459"/>
      <c r="O104" s="459"/>
      <c r="P104" s="459"/>
      <c r="Q104" s="459"/>
      <c r="R104" s="459"/>
      <c r="S104" s="459"/>
      <c r="T104" s="459"/>
    </row>
    <row r="105" spans="6:20">
      <c r="F105" s="459"/>
      <c r="M105" s="459"/>
      <c r="O105" s="459"/>
      <c r="P105" s="459"/>
      <c r="Q105" s="459"/>
      <c r="R105" s="459"/>
      <c r="S105" s="459"/>
      <c r="T105" s="459"/>
    </row>
    <row r="106" spans="6:20">
      <c r="F106" s="459"/>
      <c r="M106" s="459"/>
      <c r="O106" s="459"/>
      <c r="P106" s="459"/>
      <c r="Q106" s="459"/>
      <c r="R106" s="459"/>
      <c r="S106" s="459"/>
      <c r="T106" s="459"/>
    </row>
    <row r="107" spans="6:20">
      <c r="F107" s="459"/>
      <c r="M107" s="459"/>
      <c r="O107" s="459"/>
      <c r="P107" s="459"/>
      <c r="Q107" s="459"/>
      <c r="R107" s="459"/>
      <c r="S107" s="459"/>
      <c r="T107" s="459"/>
    </row>
    <row r="108" spans="6:20">
      <c r="F108" s="459"/>
      <c r="M108" s="459"/>
      <c r="O108" s="459"/>
      <c r="P108" s="459"/>
      <c r="Q108" s="459"/>
      <c r="R108" s="459"/>
      <c r="S108" s="459"/>
      <c r="T108" s="459"/>
    </row>
    <row r="109" spans="6:20">
      <c r="F109" s="459"/>
      <c r="M109" s="459"/>
      <c r="O109" s="459"/>
      <c r="P109" s="459"/>
      <c r="Q109" s="459"/>
      <c r="R109" s="459"/>
      <c r="S109" s="459"/>
      <c r="T109" s="459"/>
    </row>
    <row r="110" spans="6:20">
      <c r="F110" s="459"/>
      <c r="M110" s="459"/>
      <c r="O110" s="459"/>
      <c r="P110" s="459"/>
      <c r="Q110" s="459"/>
      <c r="R110" s="459"/>
      <c r="S110" s="459"/>
      <c r="T110" s="459"/>
    </row>
    <row r="111" spans="6:20">
      <c r="F111" s="459"/>
      <c r="M111" s="459"/>
      <c r="O111" s="459"/>
      <c r="P111" s="459"/>
      <c r="Q111" s="459"/>
      <c r="R111" s="459"/>
      <c r="S111" s="459"/>
      <c r="T111" s="459"/>
    </row>
    <row r="112" spans="6:20">
      <c r="F112" s="459"/>
      <c r="M112" s="459"/>
      <c r="O112" s="459"/>
      <c r="P112" s="459"/>
      <c r="Q112" s="459"/>
      <c r="R112" s="459"/>
      <c r="S112" s="459"/>
      <c r="T112" s="459"/>
    </row>
    <row r="113" spans="6:20">
      <c r="F113" s="459"/>
      <c r="M113" s="459"/>
      <c r="O113" s="459"/>
      <c r="P113" s="459"/>
      <c r="Q113" s="459"/>
      <c r="R113" s="459"/>
      <c r="S113" s="459"/>
      <c r="T113" s="459"/>
    </row>
    <row r="114" spans="6:20">
      <c r="F114" s="459"/>
      <c r="M114" s="459"/>
      <c r="O114" s="459"/>
      <c r="P114" s="459"/>
      <c r="Q114" s="459"/>
      <c r="R114" s="459"/>
      <c r="S114" s="459"/>
      <c r="T114" s="459"/>
    </row>
    <row r="115" spans="6:20">
      <c r="F115" s="459"/>
      <c r="M115" s="459"/>
      <c r="O115" s="459"/>
      <c r="P115" s="459"/>
      <c r="Q115" s="459"/>
      <c r="R115" s="459"/>
      <c r="S115" s="459"/>
      <c r="T115" s="459"/>
    </row>
    <row r="116" spans="6:20">
      <c r="F116" s="459"/>
      <c r="M116" s="459"/>
      <c r="O116" s="459"/>
      <c r="P116" s="459"/>
      <c r="Q116" s="459"/>
      <c r="R116" s="459"/>
      <c r="S116" s="459"/>
      <c r="T116" s="459"/>
    </row>
    <row r="117" spans="6:20">
      <c r="F117" s="459"/>
      <c r="M117" s="459"/>
      <c r="O117" s="459"/>
      <c r="P117" s="459"/>
      <c r="Q117" s="459"/>
      <c r="R117" s="459"/>
      <c r="S117" s="459"/>
      <c r="T117" s="459"/>
    </row>
    <row r="118" spans="6:20">
      <c r="F118" s="459"/>
      <c r="M118" s="459"/>
      <c r="O118" s="459"/>
      <c r="P118" s="459"/>
      <c r="Q118" s="459"/>
      <c r="R118" s="459"/>
      <c r="S118" s="459"/>
      <c r="T118" s="459"/>
    </row>
    <row r="119" spans="6:20">
      <c r="F119" s="459"/>
      <c r="M119" s="459"/>
      <c r="O119" s="459"/>
      <c r="P119" s="459"/>
      <c r="Q119" s="459"/>
      <c r="R119" s="459"/>
      <c r="S119" s="459"/>
      <c r="T119" s="459"/>
    </row>
    <row r="120" spans="6:20">
      <c r="F120" s="459"/>
      <c r="M120" s="459"/>
      <c r="O120" s="459"/>
      <c r="P120" s="459"/>
      <c r="Q120" s="459"/>
      <c r="R120" s="459"/>
      <c r="S120" s="459"/>
      <c r="T120" s="459"/>
    </row>
    <row r="121" spans="6:20">
      <c r="F121" s="459"/>
      <c r="M121" s="459"/>
      <c r="O121" s="459"/>
      <c r="P121" s="459"/>
      <c r="Q121" s="459"/>
      <c r="R121" s="459"/>
      <c r="S121" s="459"/>
      <c r="T121" s="459"/>
    </row>
    <row r="122" spans="6:20">
      <c r="F122" s="459"/>
      <c r="M122" s="459"/>
      <c r="O122" s="459"/>
      <c r="P122" s="459"/>
      <c r="Q122" s="459"/>
      <c r="R122" s="459"/>
      <c r="S122" s="459"/>
      <c r="T122" s="459"/>
    </row>
    <row r="123" spans="6:20">
      <c r="F123" s="459"/>
      <c r="M123" s="459"/>
      <c r="O123" s="459"/>
      <c r="P123" s="459"/>
      <c r="Q123" s="459"/>
      <c r="R123" s="459"/>
      <c r="S123" s="459"/>
      <c r="T123" s="459"/>
    </row>
    <row r="124" spans="6:20">
      <c r="F124" s="459"/>
      <c r="M124" s="459"/>
      <c r="O124" s="459"/>
      <c r="P124" s="459"/>
      <c r="Q124" s="459"/>
      <c r="R124" s="459"/>
      <c r="S124" s="459"/>
      <c r="T124" s="459"/>
    </row>
    <row r="125" spans="6:20">
      <c r="F125" s="459"/>
      <c r="M125" s="459"/>
      <c r="O125" s="459"/>
      <c r="P125" s="459"/>
      <c r="Q125" s="459"/>
      <c r="R125" s="459"/>
      <c r="S125" s="459"/>
      <c r="T125" s="459"/>
    </row>
    <row r="126" spans="6:20">
      <c r="F126" s="459"/>
      <c r="M126" s="459"/>
      <c r="O126" s="459"/>
      <c r="P126" s="459"/>
      <c r="Q126" s="459"/>
      <c r="R126" s="459"/>
      <c r="S126" s="459"/>
      <c r="T126" s="459"/>
    </row>
    <row r="127" spans="6:20">
      <c r="F127" s="459"/>
      <c r="M127" s="459"/>
      <c r="O127" s="459"/>
      <c r="P127" s="459"/>
      <c r="Q127" s="459"/>
      <c r="R127" s="459"/>
      <c r="S127" s="459"/>
      <c r="T127" s="459"/>
    </row>
    <row r="128" spans="6:20">
      <c r="F128" s="459"/>
      <c r="M128" s="459"/>
      <c r="O128" s="459"/>
      <c r="P128" s="459"/>
      <c r="Q128" s="459"/>
      <c r="R128" s="459"/>
      <c r="S128" s="459"/>
      <c r="T128" s="459"/>
    </row>
    <row r="129" spans="6:20">
      <c r="F129" s="459"/>
      <c r="M129" s="459"/>
      <c r="O129" s="459"/>
      <c r="P129" s="459"/>
      <c r="Q129" s="459"/>
      <c r="R129" s="459"/>
      <c r="S129" s="459"/>
      <c r="T129" s="459"/>
    </row>
    <row r="130" spans="6:20">
      <c r="F130" s="459"/>
      <c r="M130" s="459"/>
      <c r="O130" s="459"/>
      <c r="P130" s="459"/>
      <c r="Q130" s="459"/>
      <c r="R130" s="459"/>
      <c r="S130" s="459"/>
      <c r="T130" s="459"/>
    </row>
    <row r="131" spans="6:20">
      <c r="F131" s="459"/>
      <c r="M131" s="459"/>
      <c r="O131" s="459"/>
      <c r="P131" s="459"/>
      <c r="Q131" s="459"/>
      <c r="R131" s="459"/>
      <c r="S131" s="459"/>
      <c r="T131" s="459"/>
    </row>
    <row r="132" spans="6:20">
      <c r="F132" s="459"/>
      <c r="M132" s="459"/>
      <c r="O132" s="459"/>
      <c r="P132" s="459"/>
      <c r="Q132" s="459"/>
      <c r="R132" s="459"/>
      <c r="S132" s="459"/>
      <c r="T132" s="459"/>
    </row>
    <row r="133" spans="6:20">
      <c r="M133" s="459"/>
      <c r="O133" s="459"/>
      <c r="P133" s="459"/>
      <c r="Q133" s="459"/>
      <c r="R133" s="459"/>
      <c r="S133" s="459"/>
      <c r="T133" s="459"/>
    </row>
    <row r="134" spans="6:20">
      <c r="M134" s="459"/>
      <c r="O134" s="459"/>
      <c r="P134" s="459"/>
      <c r="Q134" s="459"/>
      <c r="R134" s="459"/>
      <c r="S134" s="459"/>
      <c r="T134" s="459"/>
    </row>
  </sheetData>
  <autoFilter ref="A9:AW76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217"/>
  <sheetViews>
    <sheetView topLeftCell="A7" workbookViewId="0">
      <pane xSplit="8" ySplit="5" topLeftCell="I110" activePane="bottomRight" state="frozen"/>
      <selection activeCell="E170" sqref="E170"/>
      <selection pane="topRight" activeCell="E170" sqref="E170"/>
      <selection pane="bottomLeft" activeCell="E170" sqref="E170"/>
      <selection pane="bottomRight" activeCell="D141" sqref="D141"/>
    </sheetView>
  </sheetViews>
  <sheetFormatPr defaultRowHeight="12.75"/>
  <cols>
    <col min="1" max="1" width="4.85546875" style="415" customWidth="1"/>
    <col min="2" max="2" width="9" style="415" customWidth="1"/>
    <col min="3" max="3" width="7.85546875" style="415" customWidth="1"/>
    <col min="4" max="4" width="9.42578125" style="415" customWidth="1"/>
    <col min="5" max="5" width="53.28515625" style="415" customWidth="1"/>
    <col min="6" max="6" width="14.42578125" style="415" customWidth="1"/>
    <col min="7" max="8" width="5.85546875" style="416" customWidth="1"/>
    <col min="9" max="9" width="4.85546875" style="415" customWidth="1"/>
    <col min="10" max="10" width="15.42578125" style="415" customWidth="1"/>
    <col min="11" max="11" width="15.140625" style="415" customWidth="1"/>
    <col min="12" max="12" width="15" style="415" customWidth="1"/>
    <col min="13" max="13" width="15.5703125" style="415" customWidth="1"/>
    <col min="14" max="14" width="14.28515625" style="415" customWidth="1"/>
    <col min="15" max="15" width="7.85546875" style="415" customWidth="1"/>
    <col min="16" max="16" width="13" style="415" customWidth="1"/>
    <col min="17" max="17" width="12.7109375" style="415" customWidth="1"/>
    <col min="18" max="18" width="14.5703125" style="415" customWidth="1"/>
    <col min="19" max="19" width="6" style="415" customWidth="1"/>
    <col min="20" max="20" width="14.5703125" style="415" customWidth="1"/>
    <col min="21" max="21" width="14" style="415" customWidth="1"/>
    <col min="22" max="22" width="6.5703125" style="415" customWidth="1"/>
    <col min="23" max="23" width="7.42578125" style="415" customWidth="1"/>
    <col min="24" max="25" width="11.140625" style="415" customWidth="1"/>
    <col min="26" max="27" width="12.5703125" style="415" customWidth="1"/>
    <col min="28" max="28" width="5.28515625" style="415" customWidth="1"/>
    <col min="29" max="29" width="15" style="415" customWidth="1"/>
    <col min="30" max="30" width="5.85546875" style="415" customWidth="1"/>
    <col min="31" max="31" width="13.85546875" style="415" customWidth="1"/>
    <col min="32" max="32" width="12.5703125" style="415" customWidth="1"/>
    <col min="33" max="33" width="5.7109375" style="415" customWidth="1"/>
    <col min="34" max="34" width="14.42578125" style="415" customWidth="1"/>
    <col min="35" max="35" width="13.85546875" style="415" customWidth="1"/>
    <col min="36" max="36" width="9.85546875" style="415" customWidth="1"/>
    <col min="37" max="37" width="9.7109375" style="415" customWidth="1"/>
    <col min="38" max="38" width="13.140625" style="415" customWidth="1"/>
    <col min="39" max="39" width="12.5703125" style="415" customWidth="1"/>
    <col min="40" max="41" width="14.28515625" style="415" customWidth="1"/>
    <col min="42" max="42" width="7" style="415" customWidth="1"/>
    <col min="43" max="43" width="7.5703125" style="415" customWidth="1"/>
    <col min="44" max="44" width="4.7109375" style="415" customWidth="1"/>
    <col min="45" max="45" width="9.5703125" style="415" customWidth="1"/>
    <col min="46" max="47" width="12.28515625" style="415" customWidth="1"/>
    <col min="48" max="48" width="15.7109375" style="415" customWidth="1"/>
    <col min="49" max="49" width="15.85546875" style="415" customWidth="1"/>
    <col min="50" max="16384" width="9.140625" style="415"/>
  </cols>
  <sheetData>
    <row r="1" spans="1:49" ht="12.75" customHeight="1">
      <c r="A1" s="411"/>
      <c r="B1" s="412" t="s">
        <v>202</v>
      </c>
      <c r="C1" s="413"/>
      <c r="D1" s="413"/>
      <c r="E1" s="414"/>
      <c r="I1" s="413"/>
      <c r="M1" s="531" t="s">
        <v>617</v>
      </c>
      <c r="N1" s="531"/>
      <c r="O1" s="531"/>
      <c r="P1" s="414"/>
      <c r="V1" s="413"/>
      <c r="W1" s="413"/>
      <c r="X1" s="413"/>
      <c r="Y1" s="413"/>
      <c r="Z1" s="414"/>
      <c r="AA1" s="414"/>
      <c r="AB1" s="414"/>
      <c r="AC1" s="414"/>
      <c r="AD1" s="414"/>
      <c r="AE1" s="414"/>
      <c r="AF1" s="414"/>
      <c r="AG1" s="414"/>
      <c r="AH1" s="413"/>
      <c r="AI1" s="413"/>
      <c r="AJ1" s="413"/>
      <c r="AK1" s="413"/>
      <c r="AL1" s="413"/>
      <c r="AM1" s="413"/>
      <c r="AN1" s="413"/>
      <c r="AO1" s="413"/>
      <c r="AP1" s="413"/>
      <c r="AQ1" s="413"/>
      <c r="AR1" s="413"/>
      <c r="AS1" s="413"/>
      <c r="AT1" s="413"/>
      <c r="AU1" s="413"/>
      <c r="AV1" s="413"/>
      <c r="AW1" s="413"/>
    </row>
    <row r="2" spans="1:49" ht="12.75" customHeight="1">
      <c r="A2" s="411"/>
      <c r="B2" s="412" t="s">
        <v>595</v>
      </c>
      <c r="C2" s="413"/>
      <c r="D2" s="413"/>
      <c r="E2" s="413"/>
      <c r="I2" s="417"/>
      <c r="M2" s="532" t="s">
        <v>618</v>
      </c>
      <c r="N2" s="532"/>
      <c r="O2" s="532"/>
      <c r="P2" s="418"/>
      <c r="V2" s="417"/>
      <c r="W2" s="417"/>
      <c r="X2" s="417"/>
      <c r="Y2" s="417"/>
      <c r="Z2" s="418"/>
      <c r="AA2" s="418"/>
      <c r="AB2" s="418"/>
      <c r="AC2" s="418"/>
      <c r="AD2" s="418"/>
      <c r="AE2" s="418"/>
      <c r="AF2" s="418"/>
      <c r="AG2" s="418"/>
      <c r="AH2" s="417"/>
      <c r="AI2" s="417"/>
      <c r="AJ2" s="417"/>
      <c r="AK2" s="417"/>
      <c r="AL2" s="417"/>
      <c r="AM2" s="417"/>
      <c r="AN2" s="417"/>
      <c r="AO2" s="417"/>
      <c r="AP2" s="417"/>
      <c r="AQ2" s="417"/>
      <c r="AR2" s="417"/>
      <c r="AS2" s="417"/>
      <c r="AT2" s="417"/>
      <c r="AU2" s="417"/>
      <c r="AV2" s="417"/>
      <c r="AW2" s="417"/>
    </row>
    <row r="3" spans="1:49" ht="10.5" customHeight="1">
      <c r="A3" s="413"/>
      <c r="B3" s="413"/>
      <c r="C3" s="413"/>
      <c r="D3" s="413"/>
      <c r="E3" s="413"/>
      <c r="F3" s="417"/>
      <c r="G3" s="419"/>
      <c r="H3" s="419"/>
      <c r="I3" s="417"/>
      <c r="M3" s="532"/>
      <c r="N3" s="532"/>
      <c r="O3" s="532"/>
      <c r="P3" s="418"/>
      <c r="V3" s="417"/>
      <c r="W3" s="417"/>
      <c r="X3" s="417"/>
      <c r="Y3" s="417"/>
      <c r="Z3" s="418"/>
      <c r="AA3" s="418"/>
      <c r="AB3" s="418"/>
      <c r="AC3" s="418"/>
      <c r="AD3" s="418"/>
      <c r="AE3" s="418"/>
      <c r="AF3" s="418"/>
      <c r="AG3" s="418"/>
      <c r="AH3" s="417"/>
      <c r="AI3" s="417"/>
      <c r="AJ3" s="417"/>
      <c r="AK3" s="417"/>
      <c r="AL3" s="417"/>
      <c r="AM3" s="417"/>
      <c r="AN3" s="417"/>
      <c r="AO3" s="417"/>
      <c r="AP3" s="417"/>
      <c r="AQ3" s="417"/>
      <c r="AR3" s="417"/>
      <c r="AS3" s="417"/>
      <c r="AT3" s="417"/>
      <c r="AU3" s="417"/>
      <c r="AV3" s="417"/>
      <c r="AW3" s="417"/>
    </row>
    <row r="4" spans="1:49" ht="19.5" customHeight="1">
      <c r="B4" s="533" t="s">
        <v>192</v>
      </c>
      <c r="C4" s="533"/>
      <c r="D4" s="533"/>
      <c r="E4" s="533"/>
      <c r="F4" s="533"/>
      <c r="G4" s="533"/>
      <c r="H4" s="533"/>
      <c r="I4" s="533"/>
      <c r="J4" s="533"/>
      <c r="K4" s="533"/>
      <c r="L4" s="533"/>
      <c r="M4" s="533"/>
      <c r="N4" s="533"/>
      <c r="O4" s="533"/>
      <c r="P4" s="533"/>
      <c r="Q4" s="420"/>
      <c r="R4" s="420"/>
      <c r="S4" s="420"/>
      <c r="T4" s="420"/>
      <c r="U4" s="420"/>
      <c r="V4" s="421"/>
      <c r="W4" s="421"/>
      <c r="X4" s="422"/>
      <c r="Y4" s="422"/>
      <c r="Z4" s="420"/>
      <c r="AA4" s="420"/>
      <c r="AB4" s="420"/>
      <c r="AC4" s="420"/>
      <c r="AD4" s="420"/>
      <c r="AE4" s="420"/>
      <c r="AF4" s="420"/>
      <c r="AG4" s="420"/>
      <c r="AH4" s="422"/>
      <c r="AI4" s="422"/>
      <c r="AJ4" s="422"/>
      <c r="AK4" s="422"/>
      <c r="AL4" s="422"/>
      <c r="AM4" s="422"/>
      <c r="AN4" s="422"/>
      <c r="AO4" s="422"/>
      <c r="AP4" s="422"/>
      <c r="AQ4" s="422"/>
      <c r="AR4" s="422"/>
      <c r="AS4" s="422"/>
      <c r="AT4" s="422"/>
      <c r="AU4" s="422"/>
      <c r="AV4" s="422"/>
      <c r="AW4" s="422"/>
    </row>
    <row r="5" spans="1:49" ht="15">
      <c r="B5" s="534" t="s">
        <v>647</v>
      </c>
      <c r="C5" s="534"/>
      <c r="D5" s="534"/>
      <c r="E5" s="534"/>
      <c r="F5" s="534"/>
      <c r="G5" s="534"/>
      <c r="H5" s="534"/>
      <c r="I5" s="534"/>
      <c r="J5" s="534"/>
      <c r="K5" s="534"/>
      <c r="L5" s="534"/>
      <c r="M5" s="534"/>
      <c r="N5" s="534"/>
      <c r="O5" s="534"/>
      <c r="P5" s="534"/>
      <c r="Q5" s="423"/>
      <c r="R5" s="423"/>
      <c r="S5" s="423"/>
      <c r="T5" s="423"/>
      <c r="U5" s="423"/>
      <c r="V5" s="424"/>
      <c r="W5" s="424"/>
      <c r="Z5" s="423"/>
      <c r="AA5" s="423"/>
      <c r="AB5" s="423"/>
      <c r="AC5" s="423"/>
      <c r="AD5" s="423"/>
      <c r="AE5" s="423"/>
      <c r="AF5" s="423"/>
      <c r="AG5" s="423"/>
    </row>
    <row r="6" spans="1:49">
      <c r="N6" s="415" t="s">
        <v>545</v>
      </c>
    </row>
    <row r="7" spans="1:49" ht="13.5" customHeight="1">
      <c r="A7" s="535" t="s">
        <v>51</v>
      </c>
      <c r="B7" s="537" t="s">
        <v>31</v>
      </c>
      <c r="C7" s="538" t="s">
        <v>1</v>
      </c>
      <c r="D7" s="539"/>
      <c r="E7" s="537" t="s">
        <v>0</v>
      </c>
      <c r="F7" s="537" t="s">
        <v>193</v>
      </c>
      <c r="G7" s="540" t="s">
        <v>194</v>
      </c>
      <c r="H7" s="540"/>
      <c r="I7" s="541" t="s">
        <v>51</v>
      </c>
      <c r="J7" s="537" t="s">
        <v>620</v>
      </c>
      <c r="K7" s="537"/>
      <c r="L7" s="537" t="s">
        <v>621</v>
      </c>
      <c r="M7" s="537"/>
      <c r="N7" s="537" t="s">
        <v>622</v>
      </c>
      <c r="O7" s="537"/>
      <c r="P7" s="537" t="s">
        <v>623</v>
      </c>
      <c r="Q7" s="537"/>
      <c r="R7" s="537" t="s">
        <v>624</v>
      </c>
      <c r="S7" s="537"/>
      <c r="T7" s="537" t="s">
        <v>625</v>
      </c>
      <c r="U7" s="537"/>
      <c r="V7" s="537" t="s">
        <v>626</v>
      </c>
      <c r="W7" s="537"/>
      <c r="X7" s="537" t="s">
        <v>627</v>
      </c>
      <c r="Y7" s="537"/>
      <c r="Z7" s="537" t="s">
        <v>628</v>
      </c>
      <c r="AA7" s="537"/>
      <c r="AB7" s="537" t="s">
        <v>629</v>
      </c>
      <c r="AC7" s="537"/>
      <c r="AD7" s="537" t="s">
        <v>630</v>
      </c>
      <c r="AE7" s="537"/>
      <c r="AF7" s="537" t="s">
        <v>631</v>
      </c>
      <c r="AG7" s="537"/>
      <c r="AH7" s="537" t="s">
        <v>632</v>
      </c>
      <c r="AI7" s="537"/>
      <c r="AJ7" s="537" t="s">
        <v>633</v>
      </c>
      <c r="AK7" s="537"/>
      <c r="AL7" s="537" t="s">
        <v>634</v>
      </c>
      <c r="AM7" s="537"/>
      <c r="AN7" s="537" t="s">
        <v>635</v>
      </c>
      <c r="AO7" s="537"/>
      <c r="AP7" s="537" t="s">
        <v>636</v>
      </c>
      <c r="AQ7" s="537"/>
      <c r="AR7" s="537" t="s">
        <v>637</v>
      </c>
      <c r="AS7" s="537"/>
      <c r="AT7" s="537" t="s">
        <v>638</v>
      </c>
      <c r="AU7" s="537"/>
      <c r="AV7" s="537" t="s">
        <v>639</v>
      </c>
      <c r="AW7" s="537"/>
    </row>
    <row r="8" spans="1:49" ht="22.5" customHeight="1">
      <c r="A8" s="536"/>
      <c r="B8" s="537"/>
      <c r="C8" s="426" t="s">
        <v>20</v>
      </c>
      <c r="D8" s="425" t="s">
        <v>43</v>
      </c>
      <c r="E8" s="537"/>
      <c r="F8" s="537"/>
      <c r="G8" s="427" t="s">
        <v>33</v>
      </c>
      <c r="H8" s="427" t="s">
        <v>34</v>
      </c>
      <c r="I8" s="541"/>
      <c r="J8" s="425" t="s">
        <v>33</v>
      </c>
      <c r="K8" s="425" t="s">
        <v>34</v>
      </c>
      <c r="L8" s="425" t="s">
        <v>33</v>
      </c>
      <c r="M8" s="425" t="s">
        <v>34</v>
      </c>
      <c r="N8" s="425" t="s">
        <v>33</v>
      </c>
      <c r="O8" s="425" t="s">
        <v>34</v>
      </c>
      <c r="P8" s="425" t="s">
        <v>33</v>
      </c>
      <c r="Q8" s="425" t="s">
        <v>34</v>
      </c>
      <c r="R8" s="425" t="s">
        <v>33</v>
      </c>
      <c r="S8" s="425" t="s">
        <v>34</v>
      </c>
      <c r="T8" s="425" t="s">
        <v>33</v>
      </c>
      <c r="U8" s="425" t="s">
        <v>34</v>
      </c>
      <c r="V8" s="425" t="s">
        <v>33</v>
      </c>
      <c r="W8" s="425" t="s">
        <v>34</v>
      </c>
      <c r="X8" s="425" t="s">
        <v>33</v>
      </c>
      <c r="Y8" s="425" t="s">
        <v>34</v>
      </c>
      <c r="Z8" s="425" t="s">
        <v>33</v>
      </c>
      <c r="AA8" s="425" t="s">
        <v>34</v>
      </c>
      <c r="AB8" s="425" t="s">
        <v>33</v>
      </c>
      <c r="AC8" s="425" t="s">
        <v>34</v>
      </c>
      <c r="AD8" s="425" t="s">
        <v>33</v>
      </c>
      <c r="AE8" s="425" t="s">
        <v>34</v>
      </c>
      <c r="AF8" s="425" t="s">
        <v>33</v>
      </c>
      <c r="AG8" s="425" t="s">
        <v>34</v>
      </c>
      <c r="AH8" s="425" t="s">
        <v>33</v>
      </c>
      <c r="AI8" s="425" t="s">
        <v>34</v>
      </c>
      <c r="AJ8" s="425" t="s">
        <v>33</v>
      </c>
      <c r="AK8" s="425" t="s">
        <v>34</v>
      </c>
      <c r="AL8" s="425" t="s">
        <v>33</v>
      </c>
      <c r="AM8" s="425" t="s">
        <v>34</v>
      </c>
      <c r="AN8" s="425" t="s">
        <v>33</v>
      </c>
      <c r="AO8" s="425" t="s">
        <v>34</v>
      </c>
      <c r="AP8" s="425" t="s">
        <v>33</v>
      </c>
      <c r="AQ8" s="425" t="s">
        <v>34</v>
      </c>
      <c r="AR8" s="425" t="s">
        <v>33</v>
      </c>
      <c r="AS8" s="425" t="s">
        <v>34</v>
      </c>
      <c r="AT8" s="425" t="s">
        <v>33</v>
      </c>
      <c r="AU8" s="425" t="s">
        <v>34</v>
      </c>
      <c r="AV8" s="425" t="s">
        <v>33</v>
      </c>
      <c r="AW8" s="425" t="s">
        <v>34</v>
      </c>
    </row>
    <row r="9" spans="1:49" s="429" customFormat="1" ht="8.25" customHeight="1">
      <c r="A9" s="428">
        <v>1</v>
      </c>
      <c r="B9" s="428">
        <v>2</v>
      </c>
      <c r="C9" s="428">
        <v>3</v>
      </c>
      <c r="D9" s="428">
        <v>4</v>
      </c>
      <c r="E9" s="428">
        <v>5</v>
      </c>
      <c r="F9" s="428">
        <v>6</v>
      </c>
      <c r="G9" s="428">
        <v>7</v>
      </c>
      <c r="H9" s="428">
        <v>8</v>
      </c>
      <c r="I9" s="428">
        <v>9</v>
      </c>
      <c r="J9" s="428">
        <v>10</v>
      </c>
      <c r="K9" s="428">
        <v>11</v>
      </c>
      <c r="L9" s="428">
        <v>12</v>
      </c>
      <c r="M9" s="428">
        <v>13</v>
      </c>
      <c r="N9" s="428">
        <v>14</v>
      </c>
      <c r="O9" s="428">
        <v>15</v>
      </c>
      <c r="P9" s="428">
        <v>16</v>
      </c>
      <c r="Q9" s="428">
        <v>17</v>
      </c>
      <c r="R9" s="428">
        <v>18</v>
      </c>
      <c r="S9" s="428">
        <v>19</v>
      </c>
      <c r="T9" s="428">
        <v>20</v>
      </c>
      <c r="U9" s="428">
        <v>21</v>
      </c>
      <c r="V9" s="428">
        <v>22</v>
      </c>
      <c r="W9" s="428">
        <v>23</v>
      </c>
      <c r="X9" s="428">
        <v>24</v>
      </c>
      <c r="Y9" s="428">
        <v>25</v>
      </c>
      <c r="Z9" s="428">
        <v>26</v>
      </c>
      <c r="AA9" s="428">
        <v>27</v>
      </c>
      <c r="AB9" s="428">
        <v>28</v>
      </c>
      <c r="AC9" s="428">
        <v>29</v>
      </c>
      <c r="AD9" s="428">
        <v>30</v>
      </c>
      <c r="AE9" s="428">
        <v>31</v>
      </c>
      <c r="AF9" s="428">
        <v>32</v>
      </c>
      <c r="AG9" s="428">
        <v>33</v>
      </c>
      <c r="AH9" s="428">
        <v>34</v>
      </c>
      <c r="AI9" s="428">
        <v>35</v>
      </c>
      <c r="AJ9" s="428">
        <v>36</v>
      </c>
      <c r="AK9" s="428">
        <v>37</v>
      </c>
      <c r="AL9" s="428">
        <v>38</v>
      </c>
      <c r="AM9" s="428">
        <v>39</v>
      </c>
      <c r="AN9" s="428">
        <v>40</v>
      </c>
      <c r="AO9" s="428">
        <v>41</v>
      </c>
      <c r="AP9" s="428">
        <v>42</v>
      </c>
      <c r="AQ9" s="428">
        <v>43</v>
      </c>
      <c r="AR9" s="428">
        <v>44</v>
      </c>
      <c r="AS9" s="428">
        <v>45</v>
      </c>
      <c r="AT9" s="428">
        <v>46</v>
      </c>
      <c r="AU9" s="428">
        <v>47</v>
      </c>
      <c r="AV9" s="428">
        <v>48</v>
      </c>
      <c r="AW9" s="428">
        <v>49</v>
      </c>
    </row>
    <row r="10" spans="1:49" s="437" customFormat="1" ht="12" customHeight="1">
      <c r="A10" s="72" t="str">
        <f t="array" ref="A10">IF(C10&lt;&gt;0,SUM(($C10:C$23&lt;&gt;0)*1),"")</f>
        <v/>
      </c>
      <c r="B10" s="430"/>
      <c r="C10" s="431"/>
      <c r="D10" s="430"/>
      <c r="E10" s="432" t="s">
        <v>585</v>
      </c>
      <c r="F10" s="433"/>
      <c r="G10" s="434"/>
      <c r="H10" s="434"/>
      <c r="I10" s="435"/>
      <c r="J10" s="436">
        <f ca="1">'01-03'!J75</f>
        <v>1681067500</v>
      </c>
      <c r="K10" s="436">
        <f ca="1">'01-03'!K75</f>
        <v>0</v>
      </c>
      <c r="L10" s="436">
        <f ca="1">'01-03'!L75</f>
        <v>905227</v>
      </c>
      <c r="M10" s="436">
        <f ca="1">'01-03'!M75</f>
        <v>0</v>
      </c>
      <c r="N10" s="436">
        <f ca="1">'01-03'!N75</f>
        <v>197394018</v>
      </c>
      <c r="O10" s="436">
        <f ca="1">'01-03'!O75</f>
        <v>0</v>
      </c>
      <c r="P10" s="436">
        <f ca="1">'01-03'!P75</f>
        <v>0</v>
      </c>
      <c r="Q10" s="436">
        <f ca="1">'01-03'!Q75</f>
        <v>0</v>
      </c>
      <c r="R10" s="436">
        <f ca="1">'01-03'!R75</f>
        <v>1984383750</v>
      </c>
      <c r="S10" s="436">
        <f ca="1">'01-03'!S75</f>
        <v>0</v>
      </c>
      <c r="T10" s="436">
        <f ca="1">'01-03'!T75</f>
        <v>7012610000</v>
      </c>
      <c r="U10" s="436">
        <f ca="1">'01-03'!U75</f>
        <v>0</v>
      </c>
      <c r="V10" s="436">
        <f ca="1">'01-03'!V75</f>
        <v>0</v>
      </c>
      <c r="W10" s="436">
        <f ca="1">'01-03'!W75</f>
        <v>0</v>
      </c>
      <c r="X10" s="436">
        <f ca="1">'01-03'!X75</f>
        <v>0</v>
      </c>
      <c r="Y10" s="436">
        <f ca="1">'01-03'!Y75</f>
        <v>0</v>
      </c>
      <c r="Z10" s="436">
        <f ca="1">'01-03'!Z75</f>
        <v>0</v>
      </c>
      <c r="AA10" s="436">
        <f ca="1">'01-03'!AA75</f>
        <v>0</v>
      </c>
      <c r="AB10" s="436">
        <f ca="1">'01-03'!AB75</f>
        <v>0</v>
      </c>
      <c r="AC10" s="436">
        <f ca="1">'01-03'!AC75</f>
        <v>7100000000</v>
      </c>
      <c r="AD10" s="436">
        <f ca="1">'01-03'!AD75</f>
        <v>0</v>
      </c>
      <c r="AE10" s="436">
        <f ca="1">'01-03'!AE75</f>
        <v>4000000000</v>
      </c>
      <c r="AF10" s="436">
        <f ca="1">'01-03'!AF75</f>
        <v>223639505</v>
      </c>
      <c r="AG10" s="436">
        <f ca="1">'01-03'!AG75</f>
        <v>0</v>
      </c>
      <c r="AH10" s="436">
        <f ca="1">'01-03'!AH75</f>
        <v>2440859</v>
      </c>
      <c r="AI10" s="436">
        <f ca="1">'01-03'!AI75</f>
        <v>0</v>
      </c>
      <c r="AJ10" s="436">
        <f ca="1">'01-03'!AJ75</f>
        <v>0</v>
      </c>
      <c r="AK10" s="436">
        <f ca="1">'01-03'!AK75</f>
        <v>0</v>
      </c>
      <c r="AL10" s="436">
        <f ca="1">'01-03'!AL75</f>
        <v>0</v>
      </c>
      <c r="AM10" s="436">
        <f ca="1">'01-03'!AM75</f>
        <v>0</v>
      </c>
      <c r="AN10" s="436">
        <f ca="1">'01-03'!AN75</f>
        <v>0</v>
      </c>
      <c r="AO10" s="436">
        <f ca="1">'01-03'!AO75</f>
        <v>0</v>
      </c>
      <c r="AP10" s="436">
        <f ca="1">'01-03'!AP75</f>
        <v>0</v>
      </c>
      <c r="AQ10" s="436">
        <f ca="1">'01-03'!AQ75</f>
        <v>0</v>
      </c>
      <c r="AR10" s="436">
        <f ca="1">'01-03'!AR75</f>
        <v>0</v>
      </c>
      <c r="AS10" s="436">
        <f ca="1">'01-03'!AS75</f>
        <v>0</v>
      </c>
      <c r="AT10" s="436">
        <f ca="1">'01-03'!AT75</f>
        <v>0</v>
      </c>
      <c r="AU10" s="436">
        <f ca="1">'01-03'!AU75</f>
        <v>0</v>
      </c>
      <c r="AV10" s="436">
        <f ca="1">'01-03'!AV75</f>
        <v>0</v>
      </c>
      <c r="AW10" s="436">
        <f ca="1">'01-03'!AW75</f>
        <v>2440859</v>
      </c>
    </row>
    <row r="11" spans="1:49" s="437" customFormat="1" ht="12" customHeight="1">
      <c r="A11" s="72">
        <f t="array" aca="1" ref="A11" ca="1">IF(C11&lt;&gt;0,SUM(($C$11:C11&lt;&gt;0)*1),"")</f>
        <v>1</v>
      </c>
      <c r="B11" s="438">
        <f ca="1">IF(ROWS($1:1)&gt;COUNT(Dong7),"",OFFSET(TH!C$1,SMALL(Dong7,ROWS($1:1)),))</f>
        <v>42095</v>
      </c>
      <c r="C11" s="438" t="str">
        <f ca="1">IF(ROWS($1:1)&gt;COUNT(Dong7),"",OFFSET(TH!D$1,SMALL(Dong7,ROWS($1:1)),))</f>
        <v>C01</v>
      </c>
      <c r="D11" s="438">
        <f ca="1">IF(ROWS($1:1)&gt;COUNT(Dong7),"",OFFSET(TH!E$1,SMALL(Dong7,ROWS($1:1)),))</f>
        <v>42095</v>
      </c>
      <c r="E11" s="504" t="str">
        <f ca="1">IF(ROWS($1:1)&gt;COUNT(Dong7),"",OFFSET(TH!F$1,SMALL(Dong7,ROWS($1:1)),))</f>
        <v>Thạch cao Gypsoc 9mm</v>
      </c>
      <c r="F11" s="505">
        <f ca="1">IF(ROWS($1:1)&gt;COUNT(Dong7),"",OFFSET(TH!I$1,SMALL(Dong7,ROWS($1:1)),))</f>
        <v>17290000</v>
      </c>
      <c r="G11" s="507" t="str">
        <f ca="1">IF(ROWS($1:1)&gt;COUNT(Dong7),"",OFFSET(TH!J$1,SMALL(Dong7,ROWS($1:1)),))</f>
        <v>2412</v>
      </c>
      <c r="H11" s="507" t="str">
        <f ca="1">IF(ROWS($1:1)&gt;COUNT(Dong7),"",OFFSET(TH!K$1,SMALL(Dong7,ROWS($1:1)),))</f>
        <v>1111</v>
      </c>
      <c r="I11" s="72">
        <f t="shared" ref="I11:I12" ca="1" si="0">A11</f>
        <v>1</v>
      </c>
      <c r="J11" s="440">
        <f t="shared" ref="J11:J74" ca="1" si="1">IF($G11="1111",$F11,0)</f>
        <v>0</v>
      </c>
      <c r="K11" s="440">
        <f t="shared" ref="K11:K74" ca="1" si="2">IF($H11="1111",$F11,0)</f>
        <v>17290000</v>
      </c>
      <c r="L11" s="440">
        <f t="shared" ref="L11:L74" ca="1" si="3">IF($G11="1121",$F11,0)</f>
        <v>0</v>
      </c>
      <c r="M11" s="440">
        <f t="shared" ref="M11:M74" ca="1" si="4">IF($H11="1121",$F11,0)</f>
        <v>0</v>
      </c>
      <c r="N11" s="440">
        <f t="shared" ref="N11:N74" ca="1" si="5">IF($G11="1331",$F11,0)</f>
        <v>0</v>
      </c>
      <c r="O11" s="440">
        <f t="shared" ref="O11:O74" ca="1" si="6">IF($H11="1331",$F11,0)</f>
        <v>0</v>
      </c>
      <c r="P11" s="440">
        <f t="shared" ref="P11:P74" ca="1" si="7">IF($G11="1388",$F11,0)</f>
        <v>0</v>
      </c>
      <c r="Q11" s="440">
        <f t="shared" ref="Q11:Q74" ca="1" si="8">IF($H11="1388",$F11,0)</f>
        <v>0</v>
      </c>
      <c r="R11" s="440">
        <f ca="1">IF($G11="2412",$F11,0)</f>
        <v>17290000</v>
      </c>
      <c r="S11" s="440">
        <f ca="1">IF($H11="2412",$F11,0)</f>
        <v>0</v>
      </c>
      <c r="T11" s="440">
        <f t="shared" ref="T11:T74" ca="1" si="9">IF($G11="331",$F11,0)</f>
        <v>0</v>
      </c>
      <c r="U11" s="440">
        <f t="shared" ref="U11:U74" ca="1" si="10">IF($H11="331",$F11,0)</f>
        <v>0</v>
      </c>
      <c r="V11" s="440">
        <f t="shared" ref="V11:V74" ca="1" si="11">IF($G11="3334",$F11,0)</f>
        <v>0</v>
      </c>
      <c r="W11" s="440">
        <f t="shared" ref="W11:W74" ca="1" si="12">IF($H11="3334",$F11,0)</f>
        <v>0</v>
      </c>
      <c r="X11" s="440">
        <f t="shared" ref="X11:X74" ca="1" si="13">IF($G11="33382",$F11,0)</f>
        <v>0</v>
      </c>
      <c r="Y11" s="440">
        <f t="shared" ref="Y11:Y74" ca="1" si="14">IF($H11="33382",$F11,0)</f>
        <v>0</v>
      </c>
      <c r="Z11" s="440">
        <f t="shared" ref="Z11:Z74" ca="1" si="15">IF($G11="3388",$F11,0)</f>
        <v>0</v>
      </c>
      <c r="AA11" s="440">
        <f t="shared" ref="AA11:AA74" ca="1" si="16">IF($H11="3388",$F11,0)</f>
        <v>0</v>
      </c>
      <c r="AB11" s="440">
        <f t="shared" ref="AB11:AB74" ca="1" si="17">IF($G11="3411",$F11,0)</f>
        <v>0</v>
      </c>
      <c r="AC11" s="440">
        <f t="shared" ref="AC11:AC74" ca="1" si="18">IF($H11="3411",$F11,0)</f>
        <v>0</v>
      </c>
      <c r="AD11" s="440">
        <f t="shared" ref="AD11:AD74" ca="1" si="19">IF($G11="4111",$F11,0)</f>
        <v>0</v>
      </c>
      <c r="AE11" s="440">
        <f t="shared" ref="AE11:AE74" ca="1" si="20">IF($H11="4111",$F11,0)</f>
        <v>0</v>
      </c>
      <c r="AF11" s="440">
        <f t="shared" ref="AF11:AF74" ca="1" si="21">IF($G11="4211",$F11,0)</f>
        <v>0</v>
      </c>
      <c r="AG11" s="440">
        <f t="shared" ref="AG11:AG74" ca="1" si="22">IF($H11="4211",$F11,0)</f>
        <v>0</v>
      </c>
      <c r="AH11" s="440">
        <f t="shared" ref="AH11:AH74" ca="1" si="23">IF($G11="4212",$F11,0)</f>
        <v>0</v>
      </c>
      <c r="AI11" s="440">
        <f t="shared" ref="AI11:AI74" ca="1" si="24">IF($H11="4212",$F11,0)</f>
        <v>0</v>
      </c>
      <c r="AJ11" s="440">
        <f t="shared" ref="AJ11:AJ74" ca="1" si="25">IF($G11="515",$F11,0)</f>
        <v>0</v>
      </c>
      <c r="AK11" s="440">
        <f t="shared" ref="AK11:AK74" ca="1" si="26">IF($H11="515",$F11,0)</f>
        <v>0</v>
      </c>
      <c r="AL11" s="440">
        <f t="shared" ref="AL11:AL74" ca="1" si="27">IF($G11="635",$F11,0)</f>
        <v>0</v>
      </c>
      <c r="AM11" s="440">
        <f t="shared" ref="AM11:AM74" ca="1" si="28">IF($H11="635",$F11,0)</f>
        <v>0</v>
      </c>
      <c r="AN11" s="440">
        <f t="shared" ref="AN11:AN74" ca="1" si="29">IF($G11="642",$F11,0)</f>
        <v>0</v>
      </c>
      <c r="AO11" s="440">
        <f t="shared" ref="AO11:AO74" ca="1" si="30">IF($H11="642",$F11,0)</f>
        <v>0</v>
      </c>
      <c r="AP11" s="440">
        <f t="shared" ref="AP11:AP74" ca="1" si="31">IF($G11="711",$F11,0)</f>
        <v>0</v>
      </c>
      <c r="AQ11" s="440">
        <f t="shared" ref="AQ11:AQ74" ca="1" si="32">IF($H11="711",$F11,0)</f>
        <v>0</v>
      </c>
      <c r="AR11" s="440">
        <f t="shared" ref="AR11:AR74" ca="1" si="33">IF($G11="811",$F11,0)</f>
        <v>0</v>
      </c>
      <c r="AS11" s="440">
        <f t="shared" ref="AS11:AS74" ca="1" si="34">IF($H11="811",$F11,0)</f>
        <v>0</v>
      </c>
      <c r="AT11" s="440">
        <f t="shared" ref="AT11:AT74" ca="1" si="35">IF($G11="821",$F11,0)</f>
        <v>0</v>
      </c>
      <c r="AU11" s="440">
        <f t="shared" ref="AU11:AU74" ca="1" si="36">IF($H11="821",$F11,0)</f>
        <v>0</v>
      </c>
      <c r="AV11" s="440">
        <f t="shared" ref="AV11:AV74" ca="1" si="37">IF($G11="911",$F11,0)</f>
        <v>0</v>
      </c>
      <c r="AW11" s="440">
        <f t="shared" ref="AW11:AW74" ca="1" si="38">IF($H11="911",$F11,0)</f>
        <v>0</v>
      </c>
    </row>
    <row r="12" spans="1:49" s="437" customFormat="1" ht="12" customHeight="1">
      <c r="A12" s="72" t="str">
        <f t="array" ref="A12">IF(C12&lt;&gt;0,SUM(($C$11:C12&lt;&gt;0)*1),"")</f>
        <v/>
      </c>
      <c r="B12" s="438"/>
      <c r="C12" s="438"/>
      <c r="D12" s="438"/>
      <c r="E12" s="504"/>
      <c r="F12" s="505"/>
      <c r="G12" s="507"/>
      <c r="H12" s="507"/>
      <c r="I12" s="72" t="str">
        <f t="shared" si="0"/>
        <v/>
      </c>
      <c r="J12" s="440">
        <f t="shared" si="1"/>
        <v>0</v>
      </c>
      <c r="K12" s="440">
        <f t="shared" si="2"/>
        <v>0</v>
      </c>
      <c r="L12" s="440">
        <f t="shared" si="3"/>
        <v>0</v>
      </c>
      <c r="M12" s="440">
        <f t="shared" si="4"/>
        <v>0</v>
      </c>
      <c r="N12" s="440">
        <f t="shared" si="5"/>
        <v>0</v>
      </c>
      <c r="O12" s="440">
        <f t="shared" si="6"/>
        <v>0</v>
      </c>
      <c r="P12" s="440">
        <f t="shared" si="7"/>
        <v>0</v>
      </c>
      <c r="Q12" s="440">
        <f t="shared" si="8"/>
        <v>0</v>
      </c>
      <c r="R12" s="440">
        <f t="shared" ref="R12:R75" si="39">IF($G12="2412",$F12,0)</f>
        <v>0</v>
      </c>
      <c r="S12" s="440">
        <f t="shared" ref="S12:S75" si="40">IF($H12="2412",$F12,0)</f>
        <v>0</v>
      </c>
      <c r="T12" s="440">
        <f t="shared" si="9"/>
        <v>0</v>
      </c>
      <c r="U12" s="440">
        <f t="shared" si="10"/>
        <v>0</v>
      </c>
      <c r="V12" s="440">
        <f t="shared" si="11"/>
        <v>0</v>
      </c>
      <c r="W12" s="440">
        <f t="shared" si="12"/>
        <v>0</v>
      </c>
      <c r="X12" s="440">
        <f t="shared" si="13"/>
        <v>0</v>
      </c>
      <c r="Y12" s="440">
        <f t="shared" si="14"/>
        <v>0</v>
      </c>
      <c r="Z12" s="440">
        <f t="shared" si="15"/>
        <v>0</v>
      </c>
      <c r="AA12" s="440">
        <f t="shared" si="16"/>
        <v>0</v>
      </c>
      <c r="AB12" s="440">
        <f t="shared" si="17"/>
        <v>0</v>
      </c>
      <c r="AC12" s="440">
        <f t="shared" si="18"/>
        <v>0</v>
      </c>
      <c r="AD12" s="440">
        <f t="shared" si="19"/>
        <v>0</v>
      </c>
      <c r="AE12" s="440">
        <f t="shared" si="20"/>
        <v>0</v>
      </c>
      <c r="AF12" s="440">
        <f t="shared" si="21"/>
        <v>0</v>
      </c>
      <c r="AG12" s="440">
        <f t="shared" si="22"/>
        <v>0</v>
      </c>
      <c r="AH12" s="440">
        <f t="shared" si="23"/>
        <v>0</v>
      </c>
      <c r="AI12" s="440">
        <f t="shared" si="24"/>
        <v>0</v>
      </c>
      <c r="AJ12" s="440">
        <f t="shared" si="25"/>
        <v>0</v>
      </c>
      <c r="AK12" s="440">
        <f t="shared" si="26"/>
        <v>0</v>
      </c>
      <c r="AL12" s="440">
        <f t="shared" si="27"/>
        <v>0</v>
      </c>
      <c r="AM12" s="440">
        <f t="shared" si="28"/>
        <v>0</v>
      </c>
      <c r="AN12" s="440">
        <f t="shared" si="29"/>
        <v>0</v>
      </c>
      <c r="AO12" s="440">
        <f t="shared" si="30"/>
        <v>0</v>
      </c>
      <c r="AP12" s="440">
        <f t="shared" si="31"/>
        <v>0</v>
      </c>
      <c r="AQ12" s="440">
        <f t="shared" si="32"/>
        <v>0</v>
      </c>
      <c r="AR12" s="440">
        <f t="shared" si="33"/>
        <v>0</v>
      </c>
      <c r="AS12" s="440">
        <f t="shared" si="34"/>
        <v>0</v>
      </c>
      <c r="AT12" s="440">
        <f t="shared" si="35"/>
        <v>0</v>
      </c>
      <c r="AU12" s="440">
        <f t="shared" si="36"/>
        <v>0</v>
      </c>
      <c r="AV12" s="440">
        <f t="shared" si="37"/>
        <v>0</v>
      </c>
      <c r="AW12" s="440">
        <f t="shared" si="38"/>
        <v>0</v>
      </c>
    </row>
    <row r="13" spans="1:49" s="437" customFormat="1" ht="12" customHeight="1">
      <c r="A13" s="72" t="str">
        <f t="array" ref="A13">IF(C13&lt;&gt;0,SUM(($C$11:C13&lt;&gt;0)*1),"")</f>
        <v/>
      </c>
      <c r="B13" s="438"/>
      <c r="C13" s="438"/>
      <c r="D13" s="438"/>
      <c r="E13" s="504"/>
      <c r="F13" s="505"/>
      <c r="G13" s="507"/>
      <c r="H13" s="507"/>
      <c r="I13" s="72" t="str">
        <f>A13</f>
        <v/>
      </c>
      <c r="J13" s="440">
        <f t="shared" si="1"/>
        <v>0</v>
      </c>
      <c r="K13" s="440">
        <f t="shared" si="2"/>
        <v>0</v>
      </c>
      <c r="L13" s="440">
        <f t="shared" si="3"/>
        <v>0</v>
      </c>
      <c r="M13" s="440">
        <f t="shared" si="4"/>
        <v>0</v>
      </c>
      <c r="N13" s="440">
        <f t="shared" si="5"/>
        <v>0</v>
      </c>
      <c r="O13" s="440">
        <f t="shared" si="6"/>
        <v>0</v>
      </c>
      <c r="P13" s="440">
        <f t="shared" si="7"/>
        <v>0</v>
      </c>
      <c r="Q13" s="440">
        <f t="shared" si="8"/>
        <v>0</v>
      </c>
      <c r="R13" s="440">
        <f t="shared" si="39"/>
        <v>0</v>
      </c>
      <c r="S13" s="440">
        <f t="shared" si="40"/>
        <v>0</v>
      </c>
      <c r="T13" s="440">
        <f t="shared" si="9"/>
        <v>0</v>
      </c>
      <c r="U13" s="440">
        <f t="shared" si="10"/>
        <v>0</v>
      </c>
      <c r="V13" s="440">
        <f t="shared" si="11"/>
        <v>0</v>
      </c>
      <c r="W13" s="440">
        <f t="shared" si="12"/>
        <v>0</v>
      </c>
      <c r="X13" s="440">
        <f t="shared" si="13"/>
        <v>0</v>
      </c>
      <c r="Y13" s="440">
        <f t="shared" si="14"/>
        <v>0</v>
      </c>
      <c r="Z13" s="440">
        <f t="shared" si="15"/>
        <v>0</v>
      </c>
      <c r="AA13" s="440">
        <f t="shared" si="16"/>
        <v>0</v>
      </c>
      <c r="AB13" s="440">
        <f t="shared" si="17"/>
        <v>0</v>
      </c>
      <c r="AC13" s="440">
        <f t="shared" si="18"/>
        <v>0</v>
      </c>
      <c r="AD13" s="440">
        <f t="shared" si="19"/>
        <v>0</v>
      </c>
      <c r="AE13" s="440">
        <f t="shared" si="20"/>
        <v>0</v>
      </c>
      <c r="AF13" s="440">
        <f t="shared" si="21"/>
        <v>0</v>
      </c>
      <c r="AG13" s="440">
        <f t="shared" si="22"/>
        <v>0</v>
      </c>
      <c r="AH13" s="440">
        <f t="shared" si="23"/>
        <v>0</v>
      </c>
      <c r="AI13" s="440">
        <f t="shared" si="24"/>
        <v>0</v>
      </c>
      <c r="AJ13" s="440">
        <f t="shared" si="25"/>
        <v>0</v>
      </c>
      <c r="AK13" s="440">
        <f t="shared" si="26"/>
        <v>0</v>
      </c>
      <c r="AL13" s="440">
        <f t="shared" si="27"/>
        <v>0</v>
      </c>
      <c r="AM13" s="440">
        <f t="shared" si="28"/>
        <v>0</v>
      </c>
      <c r="AN13" s="440">
        <f t="shared" si="29"/>
        <v>0</v>
      </c>
      <c r="AO13" s="440">
        <f t="shared" si="30"/>
        <v>0</v>
      </c>
      <c r="AP13" s="440">
        <f t="shared" si="31"/>
        <v>0</v>
      </c>
      <c r="AQ13" s="440">
        <f t="shared" si="32"/>
        <v>0</v>
      </c>
      <c r="AR13" s="440">
        <f t="shared" si="33"/>
        <v>0</v>
      </c>
      <c r="AS13" s="440">
        <f t="shared" si="34"/>
        <v>0</v>
      </c>
      <c r="AT13" s="440">
        <f t="shared" si="35"/>
        <v>0</v>
      </c>
      <c r="AU13" s="440">
        <f t="shared" si="36"/>
        <v>0</v>
      </c>
      <c r="AV13" s="440">
        <f t="shared" si="37"/>
        <v>0</v>
      </c>
      <c r="AW13" s="440">
        <f t="shared" si="38"/>
        <v>0</v>
      </c>
    </row>
    <row r="14" spans="1:49" s="437" customFormat="1" ht="12" customHeight="1">
      <c r="A14" s="72" t="str">
        <f t="array" ref="A14">IF(C14&lt;&gt;0,SUM(($C$11:C14&lt;&gt;0)*1),"")</f>
        <v/>
      </c>
      <c r="B14" s="438"/>
      <c r="C14" s="438"/>
      <c r="D14" s="438"/>
      <c r="E14" s="504"/>
      <c r="F14" s="505"/>
      <c r="G14" s="507"/>
      <c r="H14" s="507"/>
      <c r="I14" s="72" t="str">
        <f>A14</f>
        <v/>
      </c>
      <c r="J14" s="440">
        <f t="shared" si="1"/>
        <v>0</v>
      </c>
      <c r="K14" s="440">
        <f t="shared" si="2"/>
        <v>0</v>
      </c>
      <c r="L14" s="440">
        <f t="shared" si="3"/>
        <v>0</v>
      </c>
      <c r="M14" s="440">
        <f t="shared" si="4"/>
        <v>0</v>
      </c>
      <c r="N14" s="440">
        <f t="shared" si="5"/>
        <v>0</v>
      </c>
      <c r="O14" s="440">
        <f t="shared" si="6"/>
        <v>0</v>
      </c>
      <c r="P14" s="440">
        <f t="shared" si="7"/>
        <v>0</v>
      </c>
      <c r="Q14" s="440">
        <f t="shared" si="8"/>
        <v>0</v>
      </c>
      <c r="R14" s="440">
        <f t="shared" si="39"/>
        <v>0</v>
      </c>
      <c r="S14" s="440">
        <f t="shared" si="40"/>
        <v>0</v>
      </c>
      <c r="T14" s="440">
        <f t="shared" si="9"/>
        <v>0</v>
      </c>
      <c r="U14" s="440">
        <f t="shared" si="10"/>
        <v>0</v>
      </c>
      <c r="V14" s="440">
        <f t="shared" si="11"/>
        <v>0</v>
      </c>
      <c r="W14" s="440">
        <f t="shared" si="12"/>
        <v>0</v>
      </c>
      <c r="X14" s="440">
        <f t="shared" si="13"/>
        <v>0</v>
      </c>
      <c r="Y14" s="440">
        <f t="shared" si="14"/>
        <v>0</v>
      </c>
      <c r="Z14" s="440">
        <f t="shared" si="15"/>
        <v>0</v>
      </c>
      <c r="AA14" s="440">
        <f t="shared" si="16"/>
        <v>0</v>
      </c>
      <c r="AB14" s="440">
        <f t="shared" si="17"/>
        <v>0</v>
      </c>
      <c r="AC14" s="440">
        <f t="shared" si="18"/>
        <v>0</v>
      </c>
      <c r="AD14" s="440">
        <f t="shared" si="19"/>
        <v>0</v>
      </c>
      <c r="AE14" s="440">
        <f t="shared" si="20"/>
        <v>0</v>
      </c>
      <c r="AF14" s="440">
        <f t="shared" si="21"/>
        <v>0</v>
      </c>
      <c r="AG14" s="440">
        <f t="shared" si="22"/>
        <v>0</v>
      </c>
      <c r="AH14" s="440">
        <f t="shared" si="23"/>
        <v>0</v>
      </c>
      <c r="AI14" s="440">
        <f t="shared" si="24"/>
        <v>0</v>
      </c>
      <c r="AJ14" s="440">
        <f t="shared" si="25"/>
        <v>0</v>
      </c>
      <c r="AK14" s="440">
        <f t="shared" si="26"/>
        <v>0</v>
      </c>
      <c r="AL14" s="440">
        <f t="shared" si="27"/>
        <v>0</v>
      </c>
      <c r="AM14" s="440">
        <f t="shared" si="28"/>
        <v>0</v>
      </c>
      <c r="AN14" s="440">
        <f t="shared" si="29"/>
        <v>0</v>
      </c>
      <c r="AO14" s="440">
        <f t="shared" si="30"/>
        <v>0</v>
      </c>
      <c r="AP14" s="440">
        <f t="shared" si="31"/>
        <v>0</v>
      </c>
      <c r="AQ14" s="440">
        <f t="shared" si="32"/>
        <v>0</v>
      </c>
      <c r="AR14" s="440">
        <f t="shared" si="33"/>
        <v>0</v>
      </c>
      <c r="AS14" s="440">
        <f t="shared" si="34"/>
        <v>0</v>
      </c>
      <c r="AT14" s="440">
        <f t="shared" si="35"/>
        <v>0</v>
      </c>
      <c r="AU14" s="440">
        <f t="shared" si="36"/>
        <v>0</v>
      </c>
      <c r="AV14" s="440">
        <f t="shared" si="37"/>
        <v>0</v>
      </c>
      <c r="AW14" s="440">
        <f t="shared" si="38"/>
        <v>0</v>
      </c>
    </row>
    <row r="15" spans="1:49" s="437" customFormat="1" ht="12" customHeight="1">
      <c r="A15" s="72" t="str">
        <f t="array" ref="A15">IF(C15&lt;&gt;0,SUM(($C$11:C15&lt;&gt;0)*1),"")</f>
        <v/>
      </c>
      <c r="B15" s="438"/>
      <c r="C15" s="438"/>
      <c r="D15" s="438"/>
      <c r="E15" s="504"/>
      <c r="F15" s="505"/>
      <c r="G15" s="507"/>
      <c r="H15" s="507"/>
      <c r="I15" s="72" t="str">
        <f>A15</f>
        <v/>
      </c>
      <c r="J15" s="440">
        <f t="shared" si="1"/>
        <v>0</v>
      </c>
      <c r="K15" s="440">
        <f t="shared" si="2"/>
        <v>0</v>
      </c>
      <c r="L15" s="440">
        <f t="shared" si="3"/>
        <v>0</v>
      </c>
      <c r="M15" s="440">
        <f t="shared" si="4"/>
        <v>0</v>
      </c>
      <c r="N15" s="440">
        <f t="shared" si="5"/>
        <v>0</v>
      </c>
      <c r="O15" s="440">
        <f t="shared" si="6"/>
        <v>0</v>
      </c>
      <c r="P15" s="440">
        <f t="shared" si="7"/>
        <v>0</v>
      </c>
      <c r="Q15" s="440">
        <f t="shared" si="8"/>
        <v>0</v>
      </c>
      <c r="R15" s="440">
        <f t="shared" si="39"/>
        <v>0</v>
      </c>
      <c r="S15" s="440">
        <f t="shared" si="40"/>
        <v>0</v>
      </c>
      <c r="T15" s="440">
        <f t="shared" si="9"/>
        <v>0</v>
      </c>
      <c r="U15" s="440">
        <f t="shared" si="10"/>
        <v>0</v>
      </c>
      <c r="V15" s="440">
        <f t="shared" si="11"/>
        <v>0</v>
      </c>
      <c r="W15" s="440">
        <f t="shared" si="12"/>
        <v>0</v>
      </c>
      <c r="X15" s="440">
        <f t="shared" si="13"/>
        <v>0</v>
      </c>
      <c r="Y15" s="440">
        <f t="shared" si="14"/>
        <v>0</v>
      </c>
      <c r="Z15" s="440">
        <f t="shared" si="15"/>
        <v>0</v>
      </c>
      <c r="AA15" s="440">
        <f t="shared" si="16"/>
        <v>0</v>
      </c>
      <c r="AB15" s="440">
        <f t="shared" si="17"/>
        <v>0</v>
      </c>
      <c r="AC15" s="440">
        <f t="shared" si="18"/>
        <v>0</v>
      </c>
      <c r="AD15" s="440">
        <f t="shared" si="19"/>
        <v>0</v>
      </c>
      <c r="AE15" s="440">
        <f t="shared" si="20"/>
        <v>0</v>
      </c>
      <c r="AF15" s="440">
        <f t="shared" si="21"/>
        <v>0</v>
      </c>
      <c r="AG15" s="440">
        <f t="shared" si="22"/>
        <v>0</v>
      </c>
      <c r="AH15" s="440">
        <f t="shared" si="23"/>
        <v>0</v>
      </c>
      <c r="AI15" s="440">
        <f t="shared" si="24"/>
        <v>0</v>
      </c>
      <c r="AJ15" s="440">
        <f t="shared" si="25"/>
        <v>0</v>
      </c>
      <c r="AK15" s="440">
        <f t="shared" si="26"/>
        <v>0</v>
      </c>
      <c r="AL15" s="440">
        <f t="shared" si="27"/>
        <v>0</v>
      </c>
      <c r="AM15" s="440">
        <f t="shared" si="28"/>
        <v>0</v>
      </c>
      <c r="AN15" s="440">
        <f t="shared" si="29"/>
        <v>0</v>
      </c>
      <c r="AO15" s="440">
        <f t="shared" si="30"/>
        <v>0</v>
      </c>
      <c r="AP15" s="440">
        <f t="shared" si="31"/>
        <v>0</v>
      </c>
      <c r="AQ15" s="440">
        <f t="shared" si="32"/>
        <v>0</v>
      </c>
      <c r="AR15" s="440">
        <f t="shared" si="33"/>
        <v>0</v>
      </c>
      <c r="AS15" s="440">
        <f t="shared" si="34"/>
        <v>0</v>
      </c>
      <c r="AT15" s="440">
        <f t="shared" si="35"/>
        <v>0</v>
      </c>
      <c r="AU15" s="440">
        <f t="shared" si="36"/>
        <v>0</v>
      </c>
      <c r="AV15" s="440">
        <f t="shared" si="37"/>
        <v>0</v>
      </c>
      <c r="AW15" s="440">
        <f t="shared" si="38"/>
        <v>0</v>
      </c>
    </row>
    <row r="16" spans="1:49" s="437" customFormat="1" ht="12" customHeight="1">
      <c r="A16" s="72" t="str">
        <f t="array" ref="A16">IF(C16&lt;&gt;0,SUM(($C$11:C16&lt;&gt;0)*1),"")</f>
        <v/>
      </c>
      <c r="B16" s="438"/>
      <c r="C16" s="438"/>
      <c r="D16" s="438"/>
      <c r="E16" s="504"/>
      <c r="F16" s="505"/>
      <c r="G16" s="507"/>
      <c r="H16" s="507"/>
      <c r="I16" s="72" t="str">
        <f t="shared" ref="I16:I17" si="41">A16</f>
        <v/>
      </c>
      <c r="J16" s="440">
        <f t="shared" si="1"/>
        <v>0</v>
      </c>
      <c r="K16" s="440">
        <f t="shared" si="2"/>
        <v>0</v>
      </c>
      <c r="L16" s="440">
        <f t="shared" si="3"/>
        <v>0</v>
      </c>
      <c r="M16" s="440">
        <f t="shared" si="4"/>
        <v>0</v>
      </c>
      <c r="N16" s="440">
        <f t="shared" si="5"/>
        <v>0</v>
      </c>
      <c r="O16" s="440">
        <f t="shared" si="6"/>
        <v>0</v>
      </c>
      <c r="P16" s="440">
        <f t="shared" si="7"/>
        <v>0</v>
      </c>
      <c r="Q16" s="440">
        <f t="shared" si="8"/>
        <v>0</v>
      </c>
      <c r="R16" s="440">
        <f t="shared" si="39"/>
        <v>0</v>
      </c>
      <c r="S16" s="440">
        <f t="shared" si="40"/>
        <v>0</v>
      </c>
      <c r="T16" s="440">
        <f t="shared" si="9"/>
        <v>0</v>
      </c>
      <c r="U16" s="440">
        <f t="shared" si="10"/>
        <v>0</v>
      </c>
      <c r="V16" s="440">
        <f t="shared" si="11"/>
        <v>0</v>
      </c>
      <c r="W16" s="440">
        <f t="shared" si="12"/>
        <v>0</v>
      </c>
      <c r="X16" s="440">
        <f t="shared" si="13"/>
        <v>0</v>
      </c>
      <c r="Y16" s="440">
        <f t="shared" si="14"/>
        <v>0</v>
      </c>
      <c r="Z16" s="440">
        <f t="shared" si="15"/>
        <v>0</v>
      </c>
      <c r="AA16" s="440">
        <f t="shared" si="16"/>
        <v>0</v>
      </c>
      <c r="AB16" s="440">
        <f t="shared" si="17"/>
        <v>0</v>
      </c>
      <c r="AC16" s="440">
        <f t="shared" si="18"/>
        <v>0</v>
      </c>
      <c r="AD16" s="440">
        <f t="shared" si="19"/>
        <v>0</v>
      </c>
      <c r="AE16" s="440">
        <f t="shared" si="20"/>
        <v>0</v>
      </c>
      <c r="AF16" s="440">
        <f t="shared" si="21"/>
        <v>0</v>
      </c>
      <c r="AG16" s="440">
        <f t="shared" si="22"/>
        <v>0</v>
      </c>
      <c r="AH16" s="440">
        <f t="shared" si="23"/>
        <v>0</v>
      </c>
      <c r="AI16" s="440">
        <f t="shared" si="24"/>
        <v>0</v>
      </c>
      <c r="AJ16" s="440">
        <f t="shared" si="25"/>
        <v>0</v>
      </c>
      <c r="AK16" s="440">
        <f t="shared" si="26"/>
        <v>0</v>
      </c>
      <c r="AL16" s="440">
        <f t="shared" si="27"/>
        <v>0</v>
      </c>
      <c r="AM16" s="440">
        <f t="shared" si="28"/>
        <v>0</v>
      </c>
      <c r="AN16" s="440">
        <f t="shared" si="29"/>
        <v>0</v>
      </c>
      <c r="AO16" s="440">
        <f t="shared" si="30"/>
        <v>0</v>
      </c>
      <c r="AP16" s="440">
        <f t="shared" si="31"/>
        <v>0</v>
      </c>
      <c r="AQ16" s="440">
        <f t="shared" si="32"/>
        <v>0</v>
      </c>
      <c r="AR16" s="440">
        <f t="shared" si="33"/>
        <v>0</v>
      </c>
      <c r="AS16" s="440">
        <f t="shared" si="34"/>
        <v>0</v>
      </c>
      <c r="AT16" s="440">
        <f t="shared" si="35"/>
        <v>0</v>
      </c>
      <c r="AU16" s="440">
        <f t="shared" si="36"/>
        <v>0</v>
      </c>
      <c r="AV16" s="440">
        <f t="shared" si="37"/>
        <v>0</v>
      </c>
      <c r="AW16" s="440">
        <f t="shared" si="38"/>
        <v>0</v>
      </c>
    </row>
    <row r="17" spans="1:49" s="437" customFormat="1" ht="12" customHeight="1">
      <c r="A17" s="72" t="str">
        <f t="array" ref="A17">IF(C17&lt;&gt;0,SUM(($C$11:C17&lt;&gt;0)*1),"")</f>
        <v/>
      </c>
      <c r="B17" s="438"/>
      <c r="C17" s="438"/>
      <c r="D17" s="438"/>
      <c r="E17" s="504"/>
      <c r="F17" s="505"/>
      <c r="G17" s="507"/>
      <c r="H17" s="507"/>
      <c r="I17" s="72" t="str">
        <f t="shared" si="41"/>
        <v/>
      </c>
      <c r="J17" s="440">
        <f t="shared" si="1"/>
        <v>0</v>
      </c>
      <c r="K17" s="440">
        <f t="shared" si="2"/>
        <v>0</v>
      </c>
      <c r="L17" s="440">
        <f t="shared" si="3"/>
        <v>0</v>
      </c>
      <c r="M17" s="440">
        <f t="shared" si="4"/>
        <v>0</v>
      </c>
      <c r="N17" s="440">
        <f t="shared" si="5"/>
        <v>0</v>
      </c>
      <c r="O17" s="440">
        <f t="shared" si="6"/>
        <v>0</v>
      </c>
      <c r="P17" s="440">
        <f t="shared" si="7"/>
        <v>0</v>
      </c>
      <c r="Q17" s="440">
        <f t="shared" si="8"/>
        <v>0</v>
      </c>
      <c r="R17" s="440">
        <f t="shared" si="39"/>
        <v>0</v>
      </c>
      <c r="S17" s="440">
        <f t="shared" si="40"/>
        <v>0</v>
      </c>
      <c r="T17" s="440">
        <f t="shared" si="9"/>
        <v>0</v>
      </c>
      <c r="U17" s="440">
        <f t="shared" si="10"/>
        <v>0</v>
      </c>
      <c r="V17" s="440">
        <f t="shared" si="11"/>
        <v>0</v>
      </c>
      <c r="W17" s="440">
        <f t="shared" si="12"/>
        <v>0</v>
      </c>
      <c r="X17" s="440">
        <f t="shared" si="13"/>
        <v>0</v>
      </c>
      <c r="Y17" s="440">
        <f t="shared" si="14"/>
        <v>0</v>
      </c>
      <c r="Z17" s="440">
        <f t="shared" si="15"/>
        <v>0</v>
      </c>
      <c r="AA17" s="440">
        <f t="shared" si="16"/>
        <v>0</v>
      </c>
      <c r="AB17" s="440">
        <f t="shared" si="17"/>
        <v>0</v>
      </c>
      <c r="AC17" s="440">
        <f t="shared" si="18"/>
        <v>0</v>
      </c>
      <c r="AD17" s="440">
        <f t="shared" si="19"/>
        <v>0</v>
      </c>
      <c r="AE17" s="440">
        <f t="shared" si="20"/>
        <v>0</v>
      </c>
      <c r="AF17" s="440">
        <f t="shared" si="21"/>
        <v>0</v>
      </c>
      <c r="AG17" s="440">
        <f t="shared" si="22"/>
        <v>0</v>
      </c>
      <c r="AH17" s="440">
        <f t="shared" si="23"/>
        <v>0</v>
      </c>
      <c r="AI17" s="440">
        <f t="shared" si="24"/>
        <v>0</v>
      </c>
      <c r="AJ17" s="440">
        <f t="shared" si="25"/>
        <v>0</v>
      </c>
      <c r="AK17" s="440">
        <f t="shared" si="26"/>
        <v>0</v>
      </c>
      <c r="AL17" s="440">
        <f t="shared" si="27"/>
        <v>0</v>
      </c>
      <c r="AM17" s="440">
        <f t="shared" si="28"/>
        <v>0</v>
      </c>
      <c r="AN17" s="440">
        <f t="shared" si="29"/>
        <v>0</v>
      </c>
      <c r="AO17" s="440">
        <f t="shared" si="30"/>
        <v>0</v>
      </c>
      <c r="AP17" s="440">
        <f t="shared" si="31"/>
        <v>0</v>
      </c>
      <c r="AQ17" s="440">
        <f t="shared" si="32"/>
        <v>0</v>
      </c>
      <c r="AR17" s="440">
        <f t="shared" si="33"/>
        <v>0</v>
      </c>
      <c r="AS17" s="440">
        <f t="shared" si="34"/>
        <v>0</v>
      </c>
      <c r="AT17" s="440">
        <f t="shared" si="35"/>
        <v>0</v>
      </c>
      <c r="AU17" s="440">
        <f t="shared" si="36"/>
        <v>0</v>
      </c>
      <c r="AV17" s="440">
        <f t="shared" si="37"/>
        <v>0</v>
      </c>
      <c r="AW17" s="440">
        <f t="shared" si="38"/>
        <v>0</v>
      </c>
    </row>
    <row r="18" spans="1:49" s="437" customFormat="1" ht="12" customHeight="1">
      <c r="A18" s="72" t="str">
        <f t="array" ref="A18">IF(C18&lt;&gt;0,SUM(($C$11:C18&lt;&gt;0)*1),"")</f>
        <v/>
      </c>
      <c r="B18" s="438"/>
      <c r="C18" s="438"/>
      <c r="D18" s="438"/>
      <c r="E18" s="504"/>
      <c r="F18" s="505"/>
      <c r="G18" s="507"/>
      <c r="H18" s="507"/>
      <c r="I18" s="72" t="str">
        <f>A18</f>
        <v/>
      </c>
      <c r="J18" s="440">
        <f t="shared" si="1"/>
        <v>0</v>
      </c>
      <c r="K18" s="440">
        <f t="shared" si="2"/>
        <v>0</v>
      </c>
      <c r="L18" s="440">
        <f t="shared" si="3"/>
        <v>0</v>
      </c>
      <c r="M18" s="440">
        <f t="shared" si="4"/>
        <v>0</v>
      </c>
      <c r="N18" s="440">
        <f t="shared" si="5"/>
        <v>0</v>
      </c>
      <c r="O18" s="440">
        <f t="shared" si="6"/>
        <v>0</v>
      </c>
      <c r="P18" s="440">
        <f t="shared" si="7"/>
        <v>0</v>
      </c>
      <c r="Q18" s="440">
        <f t="shared" si="8"/>
        <v>0</v>
      </c>
      <c r="R18" s="440">
        <f t="shared" si="39"/>
        <v>0</v>
      </c>
      <c r="S18" s="440">
        <f t="shared" si="40"/>
        <v>0</v>
      </c>
      <c r="T18" s="440">
        <f t="shared" si="9"/>
        <v>0</v>
      </c>
      <c r="U18" s="440">
        <f t="shared" si="10"/>
        <v>0</v>
      </c>
      <c r="V18" s="440">
        <f t="shared" si="11"/>
        <v>0</v>
      </c>
      <c r="W18" s="440">
        <f t="shared" si="12"/>
        <v>0</v>
      </c>
      <c r="X18" s="440">
        <f t="shared" si="13"/>
        <v>0</v>
      </c>
      <c r="Y18" s="440">
        <f t="shared" si="14"/>
        <v>0</v>
      </c>
      <c r="Z18" s="440">
        <f t="shared" si="15"/>
        <v>0</v>
      </c>
      <c r="AA18" s="440">
        <f t="shared" si="16"/>
        <v>0</v>
      </c>
      <c r="AB18" s="440">
        <f t="shared" si="17"/>
        <v>0</v>
      </c>
      <c r="AC18" s="440">
        <f t="shared" si="18"/>
        <v>0</v>
      </c>
      <c r="AD18" s="440">
        <f t="shared" si="19"/>
        <v>0</v>
      </c>
      <c r="AE18" s="440">
        <f t="shared" si="20"/>
        <v>0</v>
      </c>
      <c r="AF18" s="440">
        <f t="shared" si="21"/>
        <v>0</v>
      </c>
      <c r="AG18" s="440">
        <f t="shared" si="22"/>
        <v>0</v>
      </c>
      <c r="AH18" s="440">
        <f t="shared" si="23"/>
        <v>0</v>
      </c>
      <c r="AI18" s="440">
        <f t="shared" si="24"/>
        <v>0</v>
      </c>
      <c r="AJ18" s="440">
        <f t="shared" si="25"/>
        <v>0</v>
      </c>
      <c r="AK18" s="440">
        <f t="shared" si="26"/>
        <v>0</v>
      </c>
      <c r="AL18" s="440">
        <f t="shared" si="27"/>
        <v>0</v>
      </c>
      <c r="AM18" s="440">
        <f t="shared" si="28"/>
        <v>0</v>
      </c>
      <c r="AN18" s="440">
        <f t="shared" si="29"/>
        <v>0</v>
      </c>
      <c r="AO18" s="440">
        <f t="shared" si="30"/>
        <v>0</v>
      </c>
      <c r="AP18" s="440">
        <f t="shared" si="31"/>
        <v>0</v>
      </c>
      <c r="AQ18" s="440">
        <f t="shared" si="32"/>
        <v>0</v>
      </c>
      <c r="AR18" s="440">
        <f t="shared" si="33"/>
        <v>0</v>
      </c>
      <c r="AS18" s="440">
        <f t="shared" si="34"/>
        <v>0</v>
      </c>
      <c r="AT18" s="440">
        <f t="shared" si="35"/>
        <v>0</v>
      </c>
      <c r="AU18" s="440">
        <f t="shared" si="36"/>
        <v>0</v>
      </c>
      <c r="AV18" s="440">
        <f t="shared" si="37"/>
        <v>0</v>
      </c>
      <c r="AW18" s="440">
        <f t="shared" si="38"/>
        <v>0</v>
      </c>
    </row>
    <row r="19" spans="1:49" s="437" customFormat="1" ht="12" customHeight="1">
      <c r="A19" s="72" t="str">
        <f t="array" ref="A19">IF(C19&lt;&gt;0,SUM(($C$11:C19&lt;&gt;0)*1),"")</f>
        <v/>
      </c>
      <c r="B19" s="438"/>
      <c r="C19" s="438"/>
      <c r="D19" s="438"/>
      <c r="E19" s="504"/>
      <c r="F19" s="505"/>
      <c r="G19" s="507"/>
      <c r="H19" s="507"/>
      <c r="I19" s="72" t="str">
        <f>A19</f>
        <v/>
      </c>
      <c r="J19" s="440">
        <f t="shared" si="1"/>
        <v>0</v>
      </c>
      <c r="K19" s="440">
        <f t="shared" si="2"/>
        <v>0</v>
      </c>
      <c r="L19" s="440">
        <f t="shared" si="3"/>
        <v>0</v>
      </c>
      <c r="M19" s="440">
        <f t="shared" si="4"/>
        <v>0</v>
      </c>
      <c r="N19" s="440">
        <f t="shared" si="5"/>
        <v>0</v>
      </c>
      <c r="O19" s="440">
        <f t="shared" si="6"/>
        <v>0</v>
      </c>
      <c r="P19" s="440">
        <f t="shared" si="7"/>
        <v>0</v>
      </c>
      <c r="Q19" s="440">
        <f t="shared" si="8"/>
        <v>0</v>
      </c>
      <c r="R19" s="440">
        <f t="shared" si="39"/>
        <v>0</v>
      </c>
      <c r="S19" s="440">
        <f t="shared" si="40"/>
        <v>0</v>
      </c>
      <c r="T19" s="440">
        <f t="shared" si="9"/>
        <v>0</v>
      </c>
      <c r="U19" s="440">
        <f t="shared" si="10"/>
        <v>0</v>
      </c>
      <c r="V19" s="440">
        <f t="shared" si="11"/>
        <v>0</v>
      </c>
      <c r="W19" s="440">
        <f t="shared" si="12"/>
        <v>0</v>
      </c>
      <c r="X19" s="440">
        <f t="shared" si="13"/>
        <v>0</v>
      </c>
      <c r="Y19" s="440">
        <f t="shared" si="14"/>
        <v>0</v>
      </c>
      <c r="Z19" s="440">
        <f t="shared" si="15"/>
        <v>0</v>
      </c>
      <c r="AA19" s="440">
        <f t="shared" si="16"/>
        <v>0</v>
      </c>
      <c r="AB19" s="440">
        <f t="shared" si="17"/>
        <v>0</v>
      </c>
      <c r="AC19" s="440">
        <f t="shared" si="18"/>
        <v>0</v>
      </c>
      <c r="AD19" s="440">
        <f t="shared" si="19"/>
        <v>0</v>
      </c>
      <c r="AE19" s="440">
        <f t="shared" si="20"/>
        <v>0</v>
      </c>
      <c r="AF19" s="440">
        <f t="shared" si="21"/>
        <v>0</v>
      </c>
      <c r="AG19" s="440">
        <f t="shared" si="22"/>
        <v>0</v>
      </c>
      <c r="AH19" s="440">
        <f t="shared" si="23"/>
        <v>0</v>
      </c>
      <c r="AI19" s="440">
        <f t="shared" si="24"/>
        <v>0</v>
      </c>
      <c r="AJ19" s="440">
        <f t="shared" si="25"/>
        <v>0</v>
      </c>
      <c r="AK19" s="440">
        <f t="shared" si="26"/>
        <v>0</v>
      </c>
      <c r="AL19" s="440">
        <f t="shared" si="27"/>
        <v>0</v>
      </c>
      <c r="AM19" s="440">
        <f t="shared" si="28"/>
        <v>0</v>
      </c>
      <c r="AN19" s="440">
        <f t="shared" si="29"/>
        <v>0</v>
      </c>
      <c r="AO19" s="440">
        <f t="shared" si="30"/>
        <v>0</v>
      </c>
      <c r="AP19" s="440">
        <f t="shared" si="31"/>
        <v>0</v>
      </c>
      <c r="AQ19" s="440">
        <f t="shared" si="32"/>
        <v>0</v>
      </c>
      <c r="AR19" s="440">
        <f t="shared" si="33"/>
        <v>0</v>
      </c>
      <c r="AS19" s="440">
        <f t="shared" si="34"/>
        <v>0</v>
      </c>
      <c r="AT19" s="440">
        <f t="shared" si="35"/>
        <v>0</v>
      </c>
      <c r="AU19" s="440">
        <f t="shared" si="36"/>
        <v>0</v>
      </c>
      <c r="AV19" s="440">
        <f t="shared" si="37"/>
        <v>0</v>
      </c>
      <c r="AW19" s="440">
        <f t="shared" si="38"/>
        <v>0</v>
      </c>
    </row>
    <row r="20" spans="1:49" s="437" customFormat="1" ht="12" customHeight="1">
      <c r="A20" s="72" t="str">
        <f t="array" ref="A20">IF(C20&lt;&gt;0,SUM(($C$11:C20&lt;&gt;0)*1),"")</f>
        <v/>
      </c>
      <c r="B20" s="438"/>
      <c r="C20" s="438"/>
      <c r="D20" s="438"/>
      <c r="E20" s="504"/>
      <c r="F20" s="505"/>
      <c r="G20" s="507"/>
      <c r="H20" s="507"/>
      <c r="I20" s="72" t="str">
        <f>A20</f>
        <v/>
      </c>
      <c r="J20" s="440">
        <f t="shared" si="1"/>
        <v>0</v>
      </c>
      <c r="K20" s="440">
        <f t="shared" si="2"/>
        <v>0</v>
      </c>
      <c r="L20" s="440">
        <f t="shared" si="3"/>
        <v>0</v>
      </c>
      <c r="M20" s="440">
        <f t="shared" si="4"/>
        <v>0</v>
      </c>
      <c r="N20" s="440">
        <f t="shared" si="5"/>
        <v>0</v>
      </c>
      <c r="O20" s="440">
        <f t="shared" si="6"/>
        <v>0</v>
      </c>
      <c r="P20" s="440">
        <f t="shared" si="7"/>
        <v>0</v>
      </c>
      <c r="Q20" s="440">
        <f t="shared" si="8"/>
        <v>0</v>
      </c>
      <c r="R20" s="440">
        <f t="shared" si="39"/>
        <v>0</v>
      </c>
      <c r="S20" s="440">
        <f t="shared" si="40"/>
        <v>0</v>
      </c>
      <c r="T20" s="440">
        <f t="shared" si="9"/>
        <v>0</v>
      </c>
      <c r="U20" s="440">
        <f t="shared" si="10"/>
        <v>0</v>
      </c>
      <c r="V20" s="440">
        <f t="shared" si="11"/>
        <v>0</v>
      </c>
      <c r="W20" s="440">
        <f t="shared" si="12"/>
        <v>0</v>
      </c>
      <c r="X20" s="440">
        <f t="shared" si="13"/>
        <v>0</v>
      </c>
      <c r="Y20" s="440">
        <f t="shared" si="14"/>
        <v>0</v>
      </c>
      <c r="Z20" s="440">
        <f t="shared" si="15"/>
        <v>0</v>
      </c>
      <c r="AA20" s="440">
        <f t="shared" si="16"/>
        <v>0</v>
      </c>
      <c r="AB20" s="440">
        <f t="shared" si="17"/>
        <v>0</v>
      </c>
      <c r="AC20" s="440">
        <f t="shared" si="18"/>
        <v>0</v>
      </c>
      <c r="AD20" s="440">
        <f t="shared" si="19"/>
        <v>0</v>
      </c>
      <c r="AE20" s="440">
        <f t="shared" si="20"/>
        <v>0</v>
      </c>
      <c r="AF20" s="440">
        <f t="shared" si="21"/>
        <v>0</v>
      </c>
      <c r="AG20" s="440">
        <f t="shared" si="22"/>
        <v>0</v>
      </c>
      <c r="AH20" s="440">
        <f t="shared" si="23"/>
        <v>0</v>
      </c>
      <c r="AI20" s="440">
        <f t="shared" si="24"/>
        <v>0</v>
      </c>
      <c r="AJ20" s="440">
        <f t="shared" si="25"/>
        <v>0</v>
      </c>
      <c r="AK20" s="440">
        <f t="shared" si="26"/>
        <v>0</v>
      </c>
      <c r="AL20" s="440">
        <f t="shared" si="27"/>
        <v>0</v>
      </c>
      <c r="AM20" s="440">
        <f t="shared" si="28"/>
        <v>0</v>
      </c>
      <c r="AN20" s="440">
        <f t="shared" si="29"/>
        <v>0</v>
      </c>
      <c r="AO20" s="440">
        <f t="shared" si="30"/>
        <v>0</v>
      </c>
      <c r="AP20" s="440">
        <f t="shared" si="31"/>
        <v>0</v>
      </c>
      <c r="AQ20" s="440">
        <f t="shared" si="32"/>
        <v>0</v>
      </c>
      <c r="AR20" s="440">
        <f t="shared" si="33"/>
        <v>0</v>
      </c>
      <c r="AS20" s="440">
        <f t="shared" si="34"/>
        <v>0</v>
      </c>
      <c r="AT20" s="440">
        <f t="shared" si="35"/>
        <v>0</v>
      </c>
      <c r="AU20" s="440">
        <f t="shared" si="36"/>
        <v>0</v>
      </c>
      <c r="AV20" s="440">
        <f t="shared" si="37"/>
        <v>0</v>
      </c>
      <c r="AW20" s="440">
        <f t="shared" si="38"/>
        <v>0</v>
      </c>
    </row>
    <row r="21" spans="1:49" s="437" customFormat="1" ht="12" customHeight="1">
      <c r="A21" s="72" t="str">
        <f t="array" ref="A21">IF(C21&lt;&gt;0,SUM(($C$11:C21&lt;&gt;0)*1),"")</f>
        <v/>
      </c>
      <c r="B21" s="438"/>
      <c r="C21" s="438"/>
      <c r="D21" s="438"/>
      <c r="E21" s="504"/>
      <c r="F21" s="505"/>
      <c r="G21" s="507"/>
      <c r="H21" s="507"/>
      <c r="I21" s="72" t="str">
        <f>A21</f>
        <v/>
      </c>
      <c r="J21" s="440">
        <f t="shared" si="1"/>
        <v>0</v>
      </c>
      <c r="K21" s="440">
        <f t="shared" si="2"/>
        <v>0</v>
      </c>
      <c r="L21" s="440">
        <f t="shared" si="3"/>
        <v>0</v>
      </c>
      <c r="M21" s="440">
        <f t="shared" si="4"/>
        <v>0</v>
      </c>
      <c r="N21" s="440">
        <f t="shared" si="5"/>
        <v>0</v>
      </c>
      <c r="O21" s="440">
        <f t="shared" si="6"/>
        <v>0</v>
      </c>
      <c r="P21" s="440">
        <f t="shared" si="7"/>
        <v>0</v>
      </c>
      <c r="Q21" s="440">
        <f t="shared" si="8"/>
        <v>0</v>
      </c>
      <c r="R21" s="440">
        <f t="shared" si="39"/>
        <v>0</v>
      </c>
      <c r="S21" s="440">
        <f t="shared" si="40"/>
        <v>0</v>
      </c>
      <c r="T21" s="440">
        <f t="shared" si="9"/>
        <v>0</v>
      </c>
      <c r="U21" s="440">
        <f t="shared" si="10"/>
        <v>0</v>
      </c>
      <c r="V21" s="440">
        <f t="shared" si="11"/>
        <v>0</v>
      </c>
      <c r="W21" s="440">
        <f t="shared" si="12"/>
        <v>0</v>
      </c>
      <c r="X21" s="440">
        <f t="shared" si="13"/>
        <v>0</v>
      </c>
      <c r="Y21" s="440">
        <f t="shared" si="14"/>
        <v>0</v>
      </c>
      <c r="Z21" s="440">
        <f t="shared" si="15"/>
        <v>0</v>
      </c>
      <c r="AA21" s="440">
        <f t="shared" si="16"/>
        <v>0</v>
      </c>
      <c r="AB21" s="440">
        <f t="shared" si="17"/>
        <v>0</v>
      </c>
      <c r="AC21" s="440">
        <f t="shared" si="18"/>
        <v>0</v>
      </c>
      <c r="AD21" s="440">
        <f t="shared" si="19"/>
        <v>0</v>
      </c>
      <c r="AE21" s="440">
        <f t="shared" si="20"/>
        <v>0</v>
      </c>
      <c r="AF21" s="440">
        <f t="shared" si="21"/>
        <v>0</v>
      </c>
      <c r="AG21" s="440">
        <f t="shared" si="22"/>
        <v>0</v>
      </c>
      <c r="AH21" s="440">
        <f t="shared" si="23"/>
        <v>0</v>
      </c>
      <c r="AI21" s="440">
        <f t="shared" si="24"/>
        <v>0</v>
      </c>
      <c r="AJ21" s="440">
        <f t="shared" si="25"/>
        <v>0</v>
      </c>
      <c r="AK21" s="440">
        <f t="shared" si="26"/>
        <v>0</v>
      </c>
      <c r="AL21" s="440">
        <f t="shared" si="27"/>
        <v>0</v>
      </c>
      <c r="AM21" s="440">
        <f t="shared" si="28"/>
        <v>0</v>
      </c>
      <c r="AN21" s="440">
        <f t="shared" si="29"/>
        <v>0</v>
      </c>
      <c r="AO21" s="440">
        <f t="shared" si="30"/>
        <v>0</v>
      </c>
      <c r="AP21" s="440">
        <f t="shared" si="31"/>
        <v>0</v>
      </c>
      <c r="AQ21" s="440">
        <f t="shared" si="32"/>
        <v>0</v>
      </c>
      <c r="AR21" s="440">
        <f t="shared" si="33"/>
        <v>0</v>
      </c>
      <c r="AS21" s="440">
        <f t="shared" si="34"/>
        <v>0</v>
      </c>
      <c r="AT21" s="440">
        <f t="shared" si="35"/>
        <v>0</v>
      </c>
      <c r="AU21" s="440">
        <f t="shared" si="36"/>
        <v>0</v>
      </c>
      <c r="AV21" s="440">
        <f t="shared" si="37"/>
        <v>0</v>
      </c>
      <c r="AW21" s="440">
        <f t="shared" si="38"/>
        <v>0</v>
      </c>
    </row>
    <row r="22" spans="1:49" s="437" customFormat="1" ht="12" customHeight="1">
      <c r="A22" s="72" t="str">
        <f t="array" ref="A22">IF(C22&lt;&gt;0,SUM(($C$11:C22&lt;&gt;0)*1),"")</f>
        <v/>
      </c>
      <c r="B22" s="438"/>
      <c r="C22" s="438"/>
      <c r="D22" s="438"/>
      <c r="E22" s="504"/>
      <c r="F22" s="505"/>
      <c r="G22" s="507"/>
      <c r="H22" s="507"/>
      <c r="I22" s="72" t="str">
        <f t="shared" ref="I22:I78" si="42">A22</f>
        <v/>
      </c>
      <c r="J22" s="440">
        <f t="shared" si="1"/>
        <v>0</v>
      </c>
      <c r="K22" s="440">
        <f t="shared" si="2"/>
        <v>0</v>
      </c>
      <c r="L22" s="440">
        <f t="shared" si="3"/>
        <v>0</v>
      </c>
      <c r="M22" s="440">
        <f t="shared" si="4"/>
        <v>0</v>
      </c>
      <c r="N22" s="440">
        <f t="shared" si="5"/>
        <v>0</v>
      </c>
      <c r="O22" s="440">
        <f t="shared" si="6"/>
        <v>0</v>
      </c>
      <c r="P22" s="440">
        <f t="shared" si="7"/>
        <v>0</v>
      </c>
      <c r="Q22" s="440">
        <f t="shared" si="8"/>
        <v>0</v>
      </c>
      <c r="R22" s="440">
        <f t="shared" si="39"/>
        <v>0</v>
      </c>
      <c r="S22" s="440">
        <f t="shared" si="40"/>
        <v>0</v>
      </c>
      <c r="T22" s="440">
        <f t="shared" si="9"/>
        <v>0</v>
      </c>
      <c r="U22" s="440">
        <f t="shared" si="10"/>
        <v>0</v>
      </c>
      <c r="V22" s="440">
        <f t="shared" si="11"/>
        <v>0</v>
      </c>
      <c r="W22" s="440">
        <f t="shared" si="12"/>
        <v>0</v>
      </c>
      <c r="X22" s="440">
        <f t="shared" si="13"/>
        <v>0</v>
      </c>
      <c r="Y22" s="440">
        <f t="shared" si="14"/>
        <v>0</v>
      </c>
      <c r="Z22" s="440">
        <f t="shared" si="15"/>
        <v>0</v>
      </c>
      <c r="AA22" s="440">
        <f t="shared" si="16"/>
        <v>0</v>
      </c>
      <c r="AB22" s="440">
        <f t="shared" si="17"/>
        <v>0</v>
      </c>
      <c r="AC22" s="440">
        <f t="shared" si="18"/>
        <v>0</v>
      </c>
      <c r="AD22" s="440">
        <f t="shared" si="19"/>
        <v>0</v>
      </c>
      <c r="AE22" s="440">
        <f t="shared" si="20"/>
        <v>0</v>
      </c>
      <c r="AF22" s="440">
        <f t="shared" si="21"/>
        <v>0</v>
      </c>
      <c r="AG22" s="440">
        <f t="shared" si="22"/>
        <v>0</v>
      </c>
      <c r="AH22" s="440">
        <f t="shared" si="23"/>
        <v>0</v>
      </c>
      <c r="AI22" s="440">
        <f t="shared" si="24"/>
        <v>0</v>
      </c>
      <c r="AJ22" s="440">
        <f t="shared" si="25"/>
        <v>0</v>
      </c>
      <c r="AK22" s="440">
        <f t="shared" si="26"/>
        <v>0</v>
      </c>
      <c r="AL22" s="440">
        <f t="shared" si="27"/>
        <v>0</v>
      </c>
      <c r="AM22" s="440">
        <f t="shared" si="28"/>
        <v>0</v>
      </c>
      <c r="AN22" s="440">
        <f t="shared" si="29"/>
        <v>0</v>
      </c>
      <c r="AO22" s="440">
        <f t="shared" si="30"/>
        <v>0</v>
      </c>
      <c r="AP22" s="440">
        <f t="shared" si="31"/>
        <v>0</v>
      </c>
      <c r="AQ22" s="440">
        <f t="shared" si="32"/>
        <v>0</v>
      </c>
      <c r="AR22" s="440">
        <f t="shared" si="33"/>
        <v>0</v>
      </c>
      <c r="AS22" s="440">
        <f t="shared" si="34"/>
        <v>0</v>
      </c>
      <c r="AT22" s="440">
        <f t="shared" si="35"/>
        <v>0</v>
      </c>
      <c r="AU22" s="440">
        <f t="shared" si="36"/>
        <v>0</v>
      </c>
      <c r="AV22" s="440">
        <f t="shared" si="37"/>
        <v>0</v>
      </c>
      <c r="AW22" s="440">
        <f t="shared" si="38"/>
        <v>0</v>
      </c>
    </row>
    <row r="23" spans="1:49" s="437" customFormat="1" ht="12" customHeight="1">
      <c r="A23" s="72" t="str">
        <f t="array" ref="A23">IF(C23&lt;&gt;0,SUM(($C$11:C23&lt;&gt;0)*1),"")</f>
        <v/>
      </c>
      <c r="B23" s="438"/>
      <c r="C23" s="438"/>
      <c r="D23" s="438"/>
      <c r="E23" s="504"/>
      <c r="F23" s="505"/>
      <c r="G23" s="507"/>
      <c r="H23" s="507"/>
      <c r="I23" s="72" t="str">
        <f t="shared" si="42"/>
        <v/>
      </c>
      <c r="J23" s="440">
        <f t="shared" si="1"/>
        <v>0</v>
      </c>
      <c r="K23" s="440">
        <f t="shared" si="2"/>
        <v>0</v>
      </c>
      <c r="L23" s="440">
        <f t="shared" si="3"/>
        <v>0</v>
      </c>
      <c r="M23" s="440">
        <f t="shared" si="4"/>
        <v>0</v>
      </c>
      <c r="N23" s="440">
        <f t="shared" si="5"/>
        <v>0</v>
      </c>
      <c r="O23" s="440">
        <f t="shared" si="6"/>
        <v>0</v>
      </c>
      <c r="P23" s="440">
        <f t="shared" si="7"/>
        <v>0</v>
      </c>
      <c r="Q23" s="440">
        <f t="shared" si="8"/>
        <v>0</v>
      </c>
      <c r="R23" s="440">
        <f t="shared" si="39"/>
        <v>0</v>
      </c>
      <c r="S23" s="440">
        <f t="shared" si="40"/>
        <v>0</v>
      </c>
      <c r="T23" s="440">
        <f t="shared" si="9"/>
        <v>0</v>
      </c>
      <c r="U23" s="440">
        <f t="shared" si="10"/>
        <v>0</v>
      </c>
      <c r="V23" s="440">
        <f t="shared" si="11"/>
        <v>0</v>
      </c>
      <c r="W23" s="440">
        <f t="shared" si="12"/>
        <v>0</v>
      </c>
      <c r="X23" s="440">
        <f t="shared" si="13"/>
        <v>0</v>
      </c>
      <c r="Y23" s="440">
        <f t="shared" si="14"/>
        <v>0</v>
      </c>
      <c r="Z23" s="440">
        <f t="shared" si="15"/>
        <v>0</v>
      </c>
      <c r="AA23" s="440">
        <f t="shared" si="16"/>
        <v>0</v>
      </c>
      <c r="AB23" s="440">
        <f t="shared" si="17"/>
        <v>0</v>
      </c>
      <c r="AC23" s="440">
        <f t="shared" si="18"/>
        <v>0</v>
      </c>
      <c r="AD23" s="440">
        <f t="shared" si="19"/>
        <v>0</v>
      </c>
      <c r="AE23" s="440">
        <f t="shared" si="20"/>
        <v>0</v>
      </c>
      <c r="AF23" s="440">
        <f t="shared" si="21"/>
        <v>0</v>
      </c>
      <c r="AG23" s="440">
        <f t="shared" si="22"/>
        <v>0</v>
      </c>
      <c r="AH23" s="440">
        <f t="shared" si="23"/>
        <v>0</v>
      </c>
      <c r="AI23" s="440">
        <f t="shared" si="24"/>
        <v>0</v>
      </c>
      <c r="AJ23" s="440">
        <f t="shared" si="25"/>
        <v>0</v>
      </c>
      <c r="AK23" s="440">
        <f t="shared" si="26"/>
        <v>0</v>
      </c>
      <c r="AL23" s="440">
        <f t="shared" si="27"/>
        <v>0</v>
      </c>
      <c r="AM23" s="440">
        <f t="shared" si="28"/>
        <v>0</v>
      </c>
      <c r="AN23" s="440">
        <f t="shared" si="29"/>
        <v>0</v>
      </c>
      <c r="AO23" s="440">
        <f t="shared" si="30"/>
        <v>0</v>
      </c>
      <c r="AP23" s="440">
        <f t="shared" si="31"/>
        <v>0</v>
      </c>
      <c r="AQ23" s="440">
        <f t="shared" si="32"/>
        <v>0</v>
      </c>
      <c r="AR23" s="440">
        <f t="shared" si="33"/>
        <v>0</v>
      </c>
      <c r="AS23" s="440">
        <f t="shared" si="34"/>
        <v>0</v>
      </c>
      <c r="AT23" s="440">
        <f t="shared" si="35"/>
        <v>0</v>
      </c>
      <c r="AU23" s="440">
        <f t="shared" si="36"/>
        <v>0</v>
      </c>
      <c r="AV23" s="440">
        <f t="shared" si="37"/>
        <v>0</v>
      </c>
      <c r="AW23" s="440">
        <f t="shared" si="38"/>
        <v>0</v>
      </c>
    </row>
    <row r="24" spans="1:49" s="437" customFormat="1" ht="12" customHeight="1">
      <c r="A24" s="72" t="str">
        <f t="array" ref="A24">IF(C24&lt;&gt;0,SUM(($C$11:C24&lt;&gt;0)*1),"")</f>
        <v/>
      </c>
      <c r="B24" s="438"/>
      <c r="C24" s="438"/>
      <c r="D24" s="438"/>
      <c r="E24" s="504"/>
      <c r="F24" s="505"/>
      <c r="G24" s="507"/>
      <c r="H24" s="507"/>
      <c r="I24" s="72" t="str">
        <f t="shared" si="42"/>
        <v/>
      </c>
      <c r="J24" s="440">
        <f t="shared" si="1"/>
        <v>0</v>
      </c>
      <c r="K24" s="440">
        <f t="shared" si="2"/>
        <v>0</v>
      </c>
      <c r="L24" s="440">
        <f t="shared" si="3"/>
        <v>0</v>
      </c>
      <c r="M24" s="440">
        <f t="shared" si="4"/>
        <v>0</v>
      </c>
      <c r="N24" s="440">
        <f t="shared" si="5"/>
        <v>0</v>
      </c>
      <c r="O24" s="440">
        <f t="shared" si="6"/>
        <v>0</v>
      </c>
      <c r="P24" s="440">
        <f t="shared" si="7"/>
        <v>0</v>
      </c>
      <c r="Q24" s="440">
        <f t="shared" si="8"/>
        <v>0</v>
      </c>
      <c r="R24" s="440">
        <f t="shared" si="39"/>
        <v>0</v>
      </c>
      <c r="S24" s="440">
        <f t="shared" si="40"/>
        <v>0</v>
      </c>
      <c r="T24" s="440">
        <f t="shared" si="9"/>
        <v>0</v>
      </c>
      <c r="U24" s="440">
        <f t="shared" si="10"/>
        <v>0</v>
      </c>
      <c r="V24" s="440">
        <f t="shared" si="11"/>
        <v>0</v>
      </c>
      <c r="W24" s="440">
        <f t="shared" si="12"/>
        <v>0</v>
      </c>
      <c r="X24" s="440">
        <f t="shared" si="13"/>
        <v>0</v>
      </c>
      <c r="Y24" s="440">
        <f t="shared" si="14"/>
        <v>0</v>
      </c>
      <c r="Z24" s="440">
        <f t="shared" si="15"/>
        <v>0</v>
      </c>
      <c r="AA24" s="440">
        <f t="shared" si="16"/>
        <v>0</v>
      </c>
      <c r="AB24" s="440">
        <f t="shared" si="17"/>
        <v>0</v>
      </c>
      <c r="AC24" s="440">
        <f t="shared" si="18"/>
        <v>0</v>
      </c>
      <c r="AD24" s="440">
        <f t="shared" si="19"/>
        <v>0</v>
      </c>
      <c r="AE24" s="440">
        <f t="shared" si="20"/>
        <v>0</v>
      </c>
      <c r="AF24" s="440">
        <f t="shared" si="21"/>
        <v>0</v>
      </c>
      <c r="AG24" s="440">
        <f t="shared" si="22"/>
        <v>0</v>
      </c>
      <c r="AH24" s="440">
        <f t="shared" si="23"/>
        <v>0</v>
      </c>
      <c r="AI24" s="440">
        <f t="shared" si="24"/>
        <v>0</v>
      </c>
      <c r="AJ24" s="440">
        <f t="shared" si="25"/>
        <v>0</v>
      </c>
      <c r="AK24" s="440">
        <f t="shared" si="26"/>
        <v>0</v>
      </c>
      <c r="AL24" s="440">
        <f t="shared" si="27"/>
        <v>0</v>
      </c>
      <c r="AM24" s="440">
        <f t="shared" si="28"/>
        <v>0</v>
      </c>
      <c r="AN24" s="440">
        <f t="shared" si="29"/>
        <v>0</v>
      </c>
      <c r="AO24" s="440">
        <f t="shared" si="30"/>
        <v>0</v>
      </c>
      <c r="AP24" s="440">
        <f t="shared" si="31"/>
        <v>0</v>
      </c>
      <c r="AQ24" s="440">
        <f t="shared" si="32"/>
        <v>0</v>
      </c>
      <c r="AR24" s="440">
        <f t="shared" si="33"/>
        <v>0</v>
      </c>
      <c r="AS24" s="440">
        <f t="shared" si="34"/>
        <v>0</v>
      </c>
      <c r="AT24" s="440">
        <f t="shared" si="35"/>
        <v>0</v>
      </c>
      <c r="AU24" s="440">
        <f t="shared" si="36"/>
        <v>0</v>
      </c>
      <c r="AV24" s="440">
        <f t="shared" si="37"/>
        <v>0</v>
      </c>
      <c r="AW24" s="440">
        <f t="shared" si="38"/>
        <v>0</v>
      </c>
    </row>
    <row r="25" spans="1:49" s="437" customFormat="1" ht="12" customHeight="1">
      <c r="A25" s="72" t="str">
        <f t="array" ref="A25">IF(C25&lt;&gt;0,SUM(($C$11:C25&lt;&gt;0)*1),"")</f>
        <v/>
      </c>
      <c r="B25" s="438"/>
      <c r="C25" s="438"/>
      <c r="D25" s="438"/>
      <c r="E25" s="504"/>
      <c r="F25" s="505"/>
      <c r="G25" s="507"/>
      <c r="H25" s="507"/>
      <c r="I25" s="72" t="str">
        <f t="shared" si="42"/>
        <v/>
      </c>
      <c r="J25" s="440">
        <f t="shared" si="1"/>
        <v>0</v>
      </c>
      <c r="K25" s="440">
        <f t="shared" si="2"/>
        <v>0</v>
      </c>
      <c r="L25" s="440">
        <f t="shared" si="3"/>
        <v>0</v>
      </c>
      <c r="M25" s="440">
        <f t="shared" si="4"/>
        <v>0</v>
      </c>
      <c r="N25" s="440">
        <f t="shared" si="5"/>
        <v>0</v>
      </c>
      <c r="O25" s="440">
        <f t="shared" si="6"/>
        <v>0</v>
      </c>
      <c r="P25" s="440">
        <f t="shared" si="7"/>
        <v>0</v>
      </c>
      <c r="Q25" s="440">
        <f t="shared" si="8"/>
        <v>0</v>
      </c>
      <c r="R25" s="440">
        <f t="shared" si="39"/>
        <v>0</v>
      </c>
      <c r="S25" s="440">
        <f t="shared" si="40"/>
        <v>0</v>
      </c>
      <c r="T25" s="440">
        <f t="shared" si="9"/>
        <v>0</v>
      </c>
      <c r="U25" s="440">
        <f t="shared" si="10"/>
        <v>0</v>
      </c>
      <c r="V25" s="440">
        <f t="shared" si="11"/>
        <v>0</v>
      </c>
      <c r="W25" s="440">
        <f t="shared" si="12"/>
        <v>0</v>
      </c>
      <c r="X25" s="440">
        <f t="shared" si="13"/>
        <v>0</v>
      </c>
      <c r="Y25" s="440">
        <f t="shared" si="14"/>
        <v>0</v>
      </c>
      <c r="Z25" s="440">
        <f t="shared" si="15"/>
        <v>0</v>
      </c>
      <c r="AA25" s="440">
        <f t="shared" si="16"/>
        <v>0</v>
      </c>
      <c r="AB25" s="440">
        <f t="shared" si="17"/>
        <v>0</v>
      </c>
      <c r="AC25" s="440">
        <f t="shared" si="18"/>
        <v>0</v>
      </c>
      <c r="AD25" s="440">
        <f t="shared" si="19"/>
        <v>0</v>
      </c>
      <c r="AE25" s="440">
        <f t="shared" si="20"/>
        <v>0</v>
      </c>
      <c r="AF25" s="440">
        <f t="shared" si="21"/>
        <v>0</v>
      </c>
      <c r="AG25" s="440">
        <f t="shared" si="22"/>
        <v>0</v>
      </c>
      <c r="AH25" s="440">
        <f t="shared" si="23"/>
        <v>0</v>
      </c>
      <c r="AI25" s="440">
        <f t="shared" si="24"/>
        <v>0</v>
      </c>
      <c r="AJ25" s="440">
        <f t="shared" si="25"/>
        <v>0</v>
      </c>
      <c r="AK25" s="440">
        <f t="shared" si="26"/>
        <v>0</v>
      </c>
      <c r="AL25" s="440">
        <f t="shared" si="27"/>
        <v>0</v>
      </c>
      <c r="AM25" s="440">
        <f t="shared" si="28"/>
        <v>0</v>
      </c>
      <c r="AN25" s="440">
        <f t="shared" si="29"/>
        <v>0</v>
      </c>
      <c r="AO25" s="440">
        <f t="shared" si="30"/>
        <v>0</v>
      </c>
      <c r="AP25" s="440">
        <f t="shared" si="31"/>
        <v>0</v>
      </c>
      <c r="AQ25" s="440">
        <f t="shared" si="32"/>
        <v>0</v>
      </c>
      <c r="AR25" s="440">
        <f t="shared" si="33"/>
        <v>0</v>
      </c>
      <c r="AS25" s="440">
        <f t="shared" si="34"/>
        <v>0</v>
      </c>
      <c r="AT25" s="440">
        <f t="shared" si="35"/>
        <v>0</v>
      </c>
      <c r="AU25" s="440">
        <f t="shared" si="36"/>
        <v>0</v>
      </c>
      <c r="AV25" s="440">
        <f t="shared" si="37"/>
        <v>0</v>
      </c>
      <c r="AW25" s="440">
        <f t="shared" si="38"/>
        <v>0</v>
      </c>
    </row>
    <row r="26" spans="1:49" s="437" customFormat="1" ht="12" customHeight="1">
      <c r="A26" s="72" t="str">
        <f t="array" ref="A26">IF(C26&lt;&gt;0,SUM(($C$11:C26&lt;&gt;0)*1),"")</f>
        <v/>
      </c>
      <c r="B26" s="438"/>
      <c r="C26" s="438"/>
      <c r="D26" s="438"/>
      <c r="E26" s="504"/>
      <c r="F26" s="505"/>
      <c r="G26" s="507"/>
      <c r="H26" s="507"/>
      <c r="I26" s="72" t="str">
        <f t="shared" si="42"/>
        <v/>
      </c>
      <c r="J26" s="440">
        <f t="shared" si="1"/>
        <v>0</v>
      </c>
      <c r="K26" s="440">
        <f t="shared" si="2"/>
        <v>0</v>
      </c>
      <c r="L26" s="440">
        <f t="shared" si="3"/>
        <v>0</v>
      </c>
      <c r="M26" s="440">
        <f t="shared" si="4"/>
        <v>0</v>
      </c>
      <c r="N26" s="440">
        <f t="shared" si="5"/>
        <v>0</v>
      </c>
      <c r="O26" s="440">
        <f t="shared" si="6"/>
        <v>0</v>
      </c>
      <c r="P26" s="440">
        <f t="shared" si="7"/>
        <v>0</v>
      </c>
      <c r="Q26" s="440">
        <f t="shared" si="8"/>
        <v>0</v>
      </c>
      <c r="R26" s="440">
        <f t="shared" si="39"/>
        <v>0</v>
      </c>
      <c r="S26" s="440">
        <f t="shared" si="40"/>
        <v>0</v>
      </c>
      <c r="T26" s="440">
        <f t="shared" si="9"/>
        <v>0</v>
      </c>
      <c r="U26" s="440">
        <f t="shared" si="10"/>
        <v>0</v>
      </c>
      <c r="V26" s="440">
        <f t="shared" si="11"/>
        <v>0</v>
      </c>
      <c r="W26" s="440">
        <f t="shared" si="12"/>
        <v>0</v>
      </c>
      <c r="X26" s="440">
        <f t="shared" si="13"/>
        <v>0</v>
      </c>
      <c r="Y26" s="440">
        <f t="shared" si="14"/>
        <v>0</v>
      </c>
      <c r="Z26" s="440">
        <f t="shared" si="15"/>
        <v>0</v>
      </c>
      <c r="AA26" s="440">
        <f t="shared" si="16"/>
        <v>0</v>
      </c>
      <c r="AB26" s="440">
        <f t="shared" si="17"/>
        <v>0</v>
      </c>
      <c r="AC26" s="440">
        <f t="shared" si="18"/>
        <v>0</v>
      </c>
      <c r="AD26" s="440">
        <f t="shared" si="19"/>
        <v>0</v>
      </c>
      <c r="AE26" s="440">
        <f t="shared" si="20"/>
        <v>0</v>
      </c>
      <c r="AF26" s="440">
        <f t="shared" si="21"/>
        <v>0</v>
      </c>
      <c r="AG26" s="440">
        <f t="shared" si="22"/>
        <v>0</v>
      </c>
      <c r="AH26" s="440">
        <f t="shared" si="23"/>
        <v>0</v>
      </c>
      <c r="AI26" s="440">
        <f t="shared" si="24"/>
        <v>0</v>
      </c>
      <c r="AJ26" s="440">
        <f t="shared" si="25"/>
        <v>0</v>
      </c>
      <c r="AK26" s="440">
        <f t="shared" si="26"/>
        <v>0</v>
      </c>
      <c r="AL26" s="440">
        <f t="shared" si="27"/>
        <v>0</v>
      </c>
      <c r="AM26" s="440">
        <f t="shared" si="28"/>
        <v>0</v>
      </c>
      <c r="AN26" s="440">
        <f t="shared" si="29"/>
        <v>0</v>
      </c>
      <c r="AO26" s="440">
        <f t="shared" si="30"/>
        <v>0</v>
      </c>
      <c r="AP26" s="440">
        <f t="shared" si="31"/>
        <v>0</v>
      </c>
      <c r="AQ26" s="440">
        <f t="shared" si="32"/>
        <v>0</v>
      </c>
      <c r="AR26" s="440">
        <f t="shared" si="33"/>
        <v>0</v>
      </c>
      <c r="AS26" s="440">
        <f t="shared" si="34"/>
        <v>0</v>
      </c>
      <c r="AT26" s="440">
        <f t="shared" si="35"/>
        <v>0</v>
      </c>
      <c r="AU26" s="440">
        <f t="shared" si="36"/>
        <v>0</v>
      </c>
      <c r="AV26" s="440">
        <f t="shared" si="37"/>
        <v>0</v>
      </c>
      <c r="AW26" s="440">
        <f t="shared" si="38"/>
        <v>0</v>
      </c>
    </row>
    <row r="27" spans="1:49" s="437" customFormat="1" ht="12" customHeight="1">
      <c r="A27" s="72" t="str">
        <f t="array" ref="A27">IF(C27&lt;&gt;0,SUM(($C$11:C27&lt;&gt;0)*1),"")</f>
        <v/>
      </c>
      <c r="B27" s="438"/>
      <c r="C27" s="438"/>
      <c r="D27" s="438"/>
      <c r="E27" s="504"/>
      <c r="F27" s="505"/>
      <c r="G27" s="507"/>
      <c r="H27" s="507"/>
      <c r="I27" s="72" t="str">
        <f t="shared" si="42"/>
        <v/>
      </c>
      <c r="J27" s="440">
        <f t="shared" si="1"/>
        <v>0</v>
      </c>
      <c r="K27" s="440">
        <f t="shared" si="2"/>
        <v>0</v>
      </c>
      <c r="L27" s="440">
        <f t="shared" si="3"/>
        <v>0</v>
      </c>
      <c r="M27" s="440">
        <f t="shared" si="4"/>
        <v>0</v>
      </c>
      <c r="N27" s="440">
        <f t="shared" si="5"/>
        <v>0</v>
      </c>
      <c r="O27" s="440">
        <f t="shared" si="6"/>
        <v>0</v>
      </c>
      <c r="P27" s="440">
        <f t="shared" si="7"/>
        <v>0</v>
      </c>
      <c r="Q27" s="440">
        <f t="shared" si="8"/>
        <v>0</v>
      </c>
      <c r="R27" s="440">
        <f t="shared" si="39"/>
        <v>0</v>
      </c>
      <c r="S27" s="440">
        <f t="shared" si="40"/>
        <v>0</v>
      </c>
      <c r="T27" s="440">
        <f t="shared" si="9"/>
        <v>0</v>
      </c>
      <c r="U27" s="440">
        <f t="shared" si="10"/>
        <v>0</v>
      </c>
      <c r="V27" s="440">
        <f t="shared" si="11"/>
        <v>0</v>
      </c>
      <c r="W27" s="440">
        <f t="shared" si="12"/>
        <v>0</v>
      </c>
      <c r="X27" s="440">
        <f t="shared" si="13"/>
        <v>0</v>
      </c>
      <c r="Y27" s="440">
        <f t="shared" si="14"/>
        <v>0</v>
      </c>
      <c r="Z27" s="440">
        <f t="shared" si="15"/>
        <v>0</v>
      </c>
      <c r="AA27" s="440">
        <f t="shared" si="16"/>
        <v>0</v>
      </c>
      <c r="AB27" s="440">
        <f t="shared" si="17"/>
        <v>0</v>
      </c>
      <c r="AC27" s="440">
        <f t="shared" si="18"/>
        <v>0</v>
      </c>
      <c r="AD27" s="440">
        <f t="shared" si="19"/>
        <v>0</v>
      </c>
      <c r="AE27" s="440">
        <f t="shared" si="20"/>
        <v>0</v>
      </c>
      <c r="AF27" s="440">
        <f t="shared" si="21"/>
        <v>0</v>
      </c>
      <c r="AG27" s="440">
        <f t="shared" si="22"/>
        <v>0</v>
      </c>
      <c r="AH27" s="440">
        <f t="shared" si="23"/>
        <v>0</v>
      </c>
      <c r="AI27" s="440">
        <f t="shared" si="24"/>
        <v>0</v>
      </c>
      <c r="AJ27" s="440">
        <f t="shared" si="25"/>
        <v>0</v>
      </c>
      <c r="AK27" s="440">
        <f t="shared" si="26"/>
        <v>0</v>
      </c>
      <c r="AL27" s="440">
        <f t="shared" si="27"/>
        <v>0</v>
      </c>
      <c r="AM27" s="440">
        <f t="shared" si="28"/>
        <v>0</v>
      </c>
      <c r="AN27" s="440">
        <f t="shared" si="29"/>
        <v>0</v>
      </c>
      <c r="AO27" s="440">
        <f t="shared" si="30"/>
        <v>0</v>
      </c>
      <c r="AP27" s="440">
        <f t="shared" si="31"/>
        <v>0</v>
      </c>
      <c r="AQ27" s="440">
        <f t="shared" si="32"/>
        <v>0</v>
      </c>
      <c r="AR27" s="440">
        <f t="shared" si="33"/>
        <v>0</v>
      </c>
      <c r="AS27" s="440">
        <f t="shared" si="34"/>
        <v>0</v>
      </c>
      <c r="AT27" s="440">
        <f t="shared" si="35"/>
        <v>0</v>
      </c>
      <c r="AU27" s="440">
        <f t="shared" si="36"/>
        <v>0</v>
      </c>
      <c r="AV27" s="440">
        <f t="shared" si="37"/>
        <v>0</v>
      </c>
      <c r="AW27" s="440">
        <f t="shared" si="38"/>
        <v>0</v>
      </c>
    </row>
    <row r="28" spans="1:49" s="437" customFormat="1" ht="12" customHeight="1">
      <c r="A28" s="72" t="str">
        <f t="array" ref="A28">IF(C28&lt;&gt;0,SUM(($C$11:C28&lt;&gt;0)*1),"")</f>
        <v/>
      </c>
      <c r="B28" s="438"/>
      <c r="C28" s="438"/>
      <c r="D28" s="438"/>
      <c r="E28" s="504"/>
      <c r="F28" s="505"/>
      <c r="G28" s="507"/>
      <c r="H28" s="507"/>
      <c r="I28" s="72" t="str">
        <f t="shared" si="42"/>
        <v/>
      </c>
      <c r="J28" s="440">
        <f t="shared" si="1"/>
        <v>0</v>
      </c>
      <c r="K28" s="440">
        <f t="shared" si="2"/>
        <v>0</v>
      </c>
      <c r="L28" s="440">
        <f t="shared" si="3"/>
        <v>0</v>
      </c>
      <c r="M28" s="440">
        <f t="shared" si="4"/>
        <v>0</v>
      </c>
      <c r="N28" s="440">
        <f t="shared" si="5"/>
        <v>0</v>
      </c>
      <c r="O28" s="440">
        <f t="shared" si="6"/>
        <v>0</v>
      </c>
      <c r="P28" s="440">
        <f t="shared" si="7"/>
        <v>0</v>
      </c>
      <c r="Q28" s="440">
        <f t="shared" si="8"/>
        <v>0</v>
      </c>
      <c r="R28" s="440">
        <f t="shared" si="39"/>
        <v>0</v>
      </c>
      <c r="S28" s="440">
        <f t="shared" si="40"/>
        <v>0</v>
      </c>
      <c r="T28" s="440">
        <f t="shared" si="9"/>
        <v>0</v>
      </c>
      <c r="U28" s="440">
        <f t="shared" si="10"/>
        <v>0</v>
      </c>
      <c r="V28" s="440">
        <f t="shared" si="11"/>
        <v>0</v>
      </c>
      <c r="W28" s="440">
        <f t="shared" si="12"/>
        <v>0</v>
      </c>
      <c r="X28" s="440">
        <f t="shared" si="13"/>
        <v>0</v>
      </c>
      <c r="Y28" s="440">
        <f t="shared" si="14"/>
        <v>0</v>
      </c>
      <c r="Z28" s="440">
        <f t="shared" si="15"/>
        <v>0</v>
      </c>
      <c r="AA28" s="440">
        <f t="shared" si="16"/>
        <v>0</v>
      </c>
      <c r="AB28" s="440">
        <f t="shared" si="17"/>
        <v>0</v>
      </c>
      <c r="AC28" s="440">
        <f t="shared" si="18"/>
        <v>0</v>
      </c>
      <c r="AD28" s="440">
        <f t="shared" si="19"/>
        <v>0</v>
      </c>
      <c r="AE28" s="440">
        <f t="shared" si="20"/>
        <v>0</v>
      </c>
      <c r="AF28" s="440">
        <f t="shared" si="21"/>
        <v>0</v>
      </c>
      <c r="AG28" s="440">
        <f t="shared" si="22"/>
        <v>0</v>
      </c>
      <c r="AH28" s="440">
        <f t="shared" si="23"/>
        <v>0</v>
      </c>
      <c r="AI28" s="440">
        <f t="shared" si="24"/>
        <v>0</v>
      </c>
      <c r="AJ28" s="440">
        <f t="shared" si="25"/>
        <v>0</v>
      </c>
      <c r="AK28" s="440">
        <f t="shared" si="26"/>
        <v>0</v>
      </c>
      <c r="AL28" s="440">
        <f t="shared" si="27"/>
        <v>0</v>
      </c>
      <c r="AM28" s="440">
        <f t="shared" si="28"/>
        <v>0</v>
      </c>
      <c r="AN28" s="440">
        <f t="shared" si="29"/>
        <v>0</v>
      </c>
      <c r="AO28" s="440">
        <f t="shared" si="30"/>
        <v>0</v>
      </c>
      <c r="AP28" s="440">
        <f t="shared" si="31"/>
        <v>0</v>
      </c>
      <c r="AQ28" s="440">
        <f t="shared" si="32"/>
        <v>0</v>
      </c>
      <c r="AR28" s="440">
        <f t="shared" si="33"/>
        <v>0</v>
      </c>
      <c r="AS28" s="440">
        <f t="shared" si="34"/>
        <v>0</v>
      </c>
      <c r="AT28" s="440">
        <f t="shared" si="35"/>
        <v>0</v>
      </c>
      <c r="AU28" s="440">
        <f t="shared" si="36"/>
        <v>0</v>
      </c>
      <c r="AV28" s="440">
        <f t="shared" si="37"/>
        <v>0</v>
      </c>
      <c r="AW28" s="440">
        <f t="shared" si="38"/>
        <v>0</v>
      </c>
    </row>
    <row r="29" spans="1:49" s="437" customFormat="1" ht="12" customHeight="1">
      <c r="A29" s="72" t="str">
        <f t="array" ref="A29">IF(C29&lt;&gt;0,SUM(($C$11:C29&lt;&gt;0)*1),"")</f>
        <v/>
      </c>
      <c r="B29" s="438"/>
      <c r="C29" s="438"/>
      <c r="D29" s="438"/>
      <c r="E29" s="504"/>
      <c r="F29" s="505"/>
      <c r="G29" s="507"/>
      <c r="H29" s="507"/>
      <c r="I29" s="72" t="str">
        <f t="shared" si="42"/>
        <v/>
      </c>
      <c r="J29" s="440">
        <f t="shared" si="1"/>
        <v>0</v>
      </c>
      <c r="K29" s="440">
        <f t="shared" si="2"/>
        <v>0</v>
      </c>
      <c r="L29" s="440">
        <f t="shared" si="3"/>
        <v>0</v>
      </c>
      <c r="M29" s="440">
        <f t="shared" si="4"/>
        <v>0</v>
      </c>
      <c r="N29" s="440">
        <f t="shared" si="5"/>
        <v>0</v>
      </c>
      <c r="O29" s="440">
        <f t="shared" si="6"/>
        <v>0</v>
      </c>
      <c r="P29" s="440">
        <f t="shared" si="7"/>
        <v>0</v>
      </c>
      <c r="Q29" s="440">
        <f t="shared" si="8"/>
        <v>0</v>
      </c>
      <c r="R29" s="440">
        <f t="shared" si="39"/>
        <v>0</v>
      </c>
      <c r="S29" s="440">
        <f t="shared" si="40"/>
        <v>0</v>
      </c>
      <c r="T29" s="440">
        <f t="shared" si="9"/>
        <v>0</v>
      </c>
      <c r="U29" s="440">
        <f t="shared" si="10"/>
        <v>0</v>
      </c>
      <c r="V29" s="440">
        <f t="shared" si="11"/>
        <v>0</v>
      </c>
      <c r="W29" s="440">
        <f t="shared" si="12"/>
        <v>0</v>
      </c>
      <c r="X29" s="440">
        <f t="shared" si="13"/>
        <v>0</v>
      </c>
      <c r="Y29" s="440">
        <f t="shared" si="14"/>
        <v>0</v>
      </c>
      <c r="Z29" s="440">
        <f t="shared" si="15"/>
        <v>0</v>
      </c>
      <c r="AA29" s="440">
        <f t="shared" si="16"/>
        <v>0</v>
      </c>
      <c r="AB29" s="440">
        <f t="shared" si="17"/>
        <v>0</v>
      </c>
      <c r="AC29" s="440">
        <f t="shared" si="18"/>
        <v>0</v>
      </c>
      <c r="AD29" s="440">
        <f t="shared" si="19"/>
        <v>0</v>
      </c>
      <c r="AE29" s="440">
        <f t="shared" si="20"/>
        <v>0</v>
      </c>
      <c r="AF29" s="440">
        <f t="shared" si="21"/>
        <v>0</v>
      </c>
      <c r="AG29" s="440">
        <f t="shared" si="22"/>
        <v>0</v>
      </c>
      <c r="AH29" s="440">
        <f t="shared" si="23"/>
        <v>0</v>
      </c>
      <c r="AI29" s="440">
        <f t="shared" si="24"/>
        <v>0</v>
      </c>
      <c r="AJ29" s="440">
        <f t="shared" si="25"/>
        <v>0</v>
      </c>
      <c r="AK29" s="440">
        <f t="shared" si="26"/>
        <v>0</v>
      </c>
      <c r="AL29" s="440">
        <f t="shared" si="27"/>
        <v>0</v>
      </c>
      <c r="AM29" s="440">
        <f t="shared" si="28"/>
        <v>0</v>
      </c>
      <c r="AN29" s="440">
        <f t="shared" si="29"/>
        <v>0</v>
      </c>
      <c r="AO29" s="440">
        <f t="shared" si="30"/>
        <v>0</v>
      </c>
      <c r="AP29" s="440">
        <f t="shared" si="31"/>
        <v>0</v>
      </c>
      <c r="AQ29" s="440">
        <f t="shared" si="32"/>
        <v>0</v>
      </c>
      <c r="AR29" s="440">
        <f t="shared" si="33"/>
        <v>0</v>
      </c>
      <c r="AS29" s="440">
        <f t="shared" si="34"/>
        <v>0</v>
      </c>
      <c r="AT29" s="440">
        <f t="shared" si="35"/>
        <v>0</v>
      </c>
      <c r="AU29" s="440">
        <f t="shared" si="36"/>
        <v>0</v>
      </c>
      <c r="AV29" s="440">
        <f t="shared" si="37"/>
        <v>0</v>
      </c>
      <c r="AW29" s="440">
        <f t="shared" si="38"/>
        <v>0</v>
      </c>
    </row>
    <row r="30" spans="1:49" s="437" customFormat="1" ht="12" customHeight="1">
      <c r="A30" s="72" t="str">
        <f t="array" ref="A30">IF(C30&lt;&gt;0,SUM(($C$11:C30&lt;&gt;0)*1),"")</f>
        <v/>
      </c>
      <c r="B30" s="438"/>
      <c r="C30" s="438"/>
      <c r="D30" s="438"/>
      <c r="E30" s="504"/>
      <c r="F30" s="505"/>
      <c r="G30" s="507"/>
      <c r="H30" s="507"/>
      <c r="I30" s="72" t="str">
        <f t="shared" si="42"/>
        <v/>
      </c>
      <c r="J30" s="440">
        <f t="shared" si="1"/>
        <v>0</v>
      </c>
      <c r="K30" s="440">
        <f t="shared" si="2"/>
        <v>0</v>
      </c>
      <c r="L30" s="440">
        <f t="shared" si="3"/>
        <v>0</v>
      </c>
      <c r="M30" s="440">
        <f t="shared" si="4"/>
        <v>0</v>
      </c>
      <c r="N30" s="440">
        <f t="shared" si="5"/>
        <v>0</v>
      </c>
      <c r="O30" s="440">
        <f t="shared" si="6"/>
        <v>0</v>
      </c>
      <c r="P30" s="440">
        <f t="shared" si="7"/>
        <v>0</v>
      </c>
      <c r="Q30" s="440">
        <f t="shared" si="8"/>
        <v>0</v>
      </c>
      <c r="R30" s="440">
        <f t="shared" si="39"/>
        <v>0</v>
      </c>
      <c r="S30" s="440">
        <f t="shared" si="40"/>
        <v>0</v>
      </c>
      <c r="T30" s="440">
        <f t="shared" si="9"/>
        <v>0</v>
      </c>
      <c r="U30" s="440">
        <f t="shared" si="10"/>
        <v>0</v>
      </c>
      <c r="V30" s="440">
        <f t="shared" si="11"/>
        <v>0</v>
      </c>
      <c r="W30" s="440">
        <f t="shared" si="12"/>
        <v>0</v>
      </c>
      <c r="X30" s="440">
        <f t="shared" si="13"/>
        <v>0</v>
      </c>
      <c r="Y30" s="440">
        <f t="shared" si="14"/>
        <v>0</v>
      </c>
      <c r="Z30" s="440">
        <f t="shared" si="15"/>
        <v>0</v>
      </c>
      <c r="AA30" s="440">
        <f t="shared" si="16"/>
        <v>0</v>
      </c>
      <c r="AB30" s="440">
        <f t="shared" si="17"/>
        <v>0</v>
      </c>
      <c r="AC30" s="440">
        <f t="shared" si="18"/>
        <v>0</v>
      </c>
      <c r="AD30" s="440">
        <f t="shared" si="19"/>
        <v>0</v>
      </c>
      <c r="AE30" s="440">
        <f t="shared" si="20"/>
        <v>0</v>
      </c>
      <c r="AF30" s="440">
        <f t="shared" si="21"/>
        <v>0</v>
      </c>
      <c r="AG30" s="440">
        <f t="shared" si="22"/>
        <v>0</v>
      </c>
      <c r="AH30" s="440">
        <f t="shared" si="23"/>
        <v>0</v>
      </c>
      <c r="AI30" s="440">
        <f t="shared" si="24"/>
        <v>0</v>
      </c>
      <c r="AJ30" s="440">
        <f t="shared" si="25"/>
        <v>0</v>
      </c>
      <c r="AK30" s="440">
        <f t="shared" si="26"/>
        <v>0</v>
      </c>
      <c r="AL30" s="440">
        <f t="shared" si="27"/>
        <v>0</v>
      </c>
      <c r="AM30" s="440">
        <f t="shared" si="28"/>
        <v>0</v>
      </c>
      <c r="AN30" s="440">
        <f t="shared" si="29"/>
        <v>0</v>
      </c>
      <c r="AO30" s="440">
        <f t="shared" si="30"/>
        <v>0</v>
      </c>
      <c r="AP30" s="440">
        <f t="shared" si="31"/>
        <v>0</v>
      </c>
      <c r="AQ30" s="440">
        <f t="shared" si="32"/>
        <v>0</v>
      </c>
      <c r="AR30" s="440">
        <f t="shared" si="33"/>
        <v>0</v>
      </c>
      <c r="AS30" s="440">
        <f t="shared" si="34"/>
        <v>0</v>
      </c>
      <c r="AT30" s="440">
        <f t="shared" si="35"/>
        <v>0</v>
      </c>
      <c r="AU30" s="440">
        <f t="shared" si="36"/>
        <v>0</v>
      </c>
      <c r="AV30" s="440">
        <f t="shared" si="37"/>
        <v>0</v>
      </c>
      <c r="AW30" s="440">
        <f t="shared" si="38"/>
        <v>0</v>
      </c>
    </row>
    <row r="31" spans="1:49" s="437" customFormat="1" ht="12" customHeight="1">
      <c r="A31" s="72" t="str">
        <f t="array" ref="A31">IF(C31&lt;&gt;0,SUM(($C$11:C31&lt;&gt;0)*1),"")</f>
        <v/>
      </c>
      <c r="B31" s="438"/>
      <c r="C31" s="438"/>
      <c r="D31" s="438"/>
      <c r="E31" s="504"/>
      <c r="F31" s="505"/>
      <c r="G31" s="507"/>
      <c r="H31" s="507"/>
      <c r="I31" s="72" t="str">
        <f t="shared" si="42"/>
        <v/>
      </c>
      <c r="J31" s="440">
        <f t="shared" si="1"/>
        <v>0</v>
      </c>
      <c r="K31" s="440">
        <f t="shared" si="2"/>
        <v>0</v>
      </c>
      <c r="L31" s="440">
        <f t="shared" si="3"/>
        <v>0</v>
      </c>
      <c r="M31" s="440">
        <f t="shared" si="4"/>
        <v>0</v>
      </c>
      <c r="N31" s="440">
        <f t="shared" si="5"/>
        <v>0</v>
      </c>
      <c r="O31" s="440">
        <f t="shared" si="6"/>
        <v>0</v>
      </c>
      <c r="P31" s="440">
        <f t="shared" si="7"/>
        <v>0</v>
      </c>
      <c r="Q31" s="440">
        <f t="shared" si="8"/>
        <v>0</v>
      </c>
      <c r="R31" s="440">
        <f t="shared" si="39"/>
        <v>0</v>
      </c>
      <c r="S31" s="440">
        <f t="shared" si="40"/>
        <v>0</v>
      </c>
      <c r="T31" s="440">
        <f t="shared" si="9"/>
        <v>0</v>
      </c>
      <c r="U31" s="440">
        <f t="shared" si="10"/>
        <v>0</v>
      </c>
      <c r="V31" s="440">
        <f t="shared" si="11"/>
        <v>0</v>
      </c>
      <c r="W31" s="440">
        <f t="shared" si="12"/>
        <v>0</v>
      </c>
      <c r="X31" s="440">
        <f t="shared" si="13"/>
        <v>0</v>
      </c>
      <c r="Y31" s="440">
        <f t="shared" si="14"/>
        <v>0</v>
      </c>
      <c r="Z31" s="440">
        <f t="shared" si="15"/>
        <v>0</v>
      </c>
      <c r="AA31" s="440">
        <f t="shared" si="16"/>
        <v>0</v>
      </c>
      <c r="AB31" s="440">
        <f t="shared" si="17"/>
        <v>0</v>
      </c>
      <c r="AC31" s="440">
        <f t="shared" si="18"/>
        <v>0</v>
      </c>
      <c r="AD31" s="440">
        <f t="shared" si="19"/>
        <v>0</v>
      </c>
      <c r="AE31" s="440">
        <f t="shared" si="20"/>
        <v>0</v>
      </c>
      <c r="AF31" s="440">
        <f t="shared" si="21"/>
        <v>0</v>
      </c>
      <c r="AG31" s="440">
        <f t="shared" si="22"/>
        <v>0</v>
      </c>
      <c r="AH31" s="440">
        <f t="shared" si="23"/>
        <v>0</v>
      </c>
      <c r="AI31" s="440">
        <f t="shared" si="24"/>
        <v>0</v>
      </c>
      <c r="AJ31" s="440">
        <f t="shared" si="25"/>
        <v>0</v>
      </c>
      <c r="AK31" s="440">
        <f t="shared" si="26"/>
        <v>0</v>
      </c>
      <c r="AL31" s="440">
        <f t="shared" si="27"/>
        <v>0</v>
      </c>
      <c r="AM31" s="440">
        <f t="shared" si="28"/>
        <v>0</v>
      </c>
      <c r="AN31" s="440">
        <f t="shared" si="29"/>
        <v>0</v>
      </c>
      <c r="AO31" s="440">
        <f t="shared" si="30"/>
        <v>0</v>
      </c>
      <c r="AP31" s="440">
        <f t="shared" si="31"/>
        <v>0</v>
      </c>
      <c r="AQ31" s="440">
        <f t="shared" si="32"/>
        <v>0</v>
      </c>
      <c r="AR31" s="440">
        <f t="shared" si="33"/>
        <v>0</v>
      </c>
      <c r="AS31" s="440">
        <f t="shared" si="34"/>
        <v>0</v>
      </c>
      <c r="AT31" s="440">
        <f t="shared" si="35"/>
        <v>0</v>
      </c>
      <c r="AU31" s="440">
        <f t="shared" si="36"/>
        <v>0</v>
      </c>
      <c r="AV31" s="440">
        <f t="shared" si="37"/>
        <v>0</v>
      </c>
      <c r="AW31" s="440">
        <f t="shared" si="38"/>
        <v>0</v>
      </c>
    </row>
    <row r="32" spans="1:49" s="437" customFormat="1" ht="12" customHeight="1">
      <c r="A32" s="72" t="str">
        <f t="array" ref="A32">IF(C32&lt;&gt;0,SUM(($C$11:C32&lt;&gt;0)*1),"")</f>
        <v/>
      </c>
      <c r="B32" s="438"/>
      <c r="C32" s="438"/>
      <c r="D32" s="438"/>
      <c r="E32" s="504"/>
      <c r="F32" s="505"/>
      <c r="G32" s="507"/>
      <c r="H32" s="507"/>
      <c r="I32" s="72" t="str">
        <f t="shared" si="42"/>
        <v/>
      </c>
      <c r="J32" s="440">
        <f t="shared" si="1"/>
        <v>0</v>
      </c>
      <c r="K32" s="440">
        <f t="shared" si="2"/>
        <v>0</v>
      </c>
      <c r="L32" s="440">
        <f t="shared" si="3"/>
        <v>0</v>
      </c>
      <c r="M32" s="440">
        <f t="shared" si="4"/>
        <v>0</v>
      </c>
      <c r="N32" s="440">
        <f t="shared" si="5"/>
        <v>0</v>
      </c>
      <c r="O32" s="440">
        <f t="shared" si="6"/>
        <v>0</v>
      </c>
      <c r="P32" s="440">
        <f t="shared" si="7"/>
        <v>0</v>
      </c>
      <c r="Q32" s="440">
        <f t="shared" si="8"/>
        <v>0</v>
      </c>
      <c r="R32" s="440">
        <f t="shared" si="39"/>
        <v>0</v>
      </c>
      <c r="S32" s="440">
        <f t="shared" si="40"/>
        <v>0</v>
      </c>
      <c r="T32" s="440">
        <f t="shared" si="9"/>
        <v>0</v>
      </c>
      <c r="U32" s="440">
        <f t="shared" si="10"/>
        <v>0</v>
      </c>
      <c r="V32" s="440">
        <f t="shared" si="11"/>
        <v>0</v>
      </c>
      <c r="W32" s="440">
        <f t="shared" si="12"/>
        <v>0</v>
      </c>
      <c r="X32" s="440">
        <f t="shared" si="13"/>
        <v>0</v>
      </c>
      <c r="Y32" s="440">
        <f t="shared" si="14"/>
        <v>0</v>
      </c>
      <c r="Z32" s="440">
        <f t="shared" si="15"/>
        <v>0</v>
      </c>
      <c r="AA32" s="440">
        <f t="shared" si="16"/>
        <v>0</v>
      </c>
      <c r="AB32" s="440">
        <f t="shared" si="17"/>
        <v>0</v>
      </c>
      <c r="AC32" s="440">
        <f t="shared" si="18"/>
        <v>0</v>
      </c>
      <c r="AD32" s="440">
        <f t="shared" si="19"/>
        <v>0</v>
      </c>
      <c r="AE32" s="440">
        <f t="shared" si="20"/>
        <v>0</v>
      </c>
      <c r="AF32" s="440">
        <f t="shared" si="21"/>
        <v>0</v>
      </c>
      <c r="AG32" s="440">
        <f t="shared" si="22"/>
        <v>0</v>
      </c>
      <c r="AH32" s="440">
        <f t="shared" si="23"/>
        <v>0</v>
      </c>
      <c r="AI32" s="440">
        <f t="shared" si="24"/>
        <v>0</v>
      </c>
      <c r="AJ32" s="440">
        <f t="shared" si="25"/>
        <v>0</v>
      </c>
      <c r="AK32" s="440">
        <f t="shared" si="26"/>
        <v>0</v>
      </c>
      <c r="AL32" s="440">
        <f t="shared" si="27"/>
        <v>0</v>
      </c>
      <c r="AM32" s="440">
        <f t="shared" si="28"/>
        <v>0</v>
      </c>
      <c r="AN32" s="440">
        <f t="shared" si="29"/>
        <v>0</v>
      </c>
      <c r="AO32" s="440">
        <f t="shared" si="30"/>
        <v>0</v>
      </c>
      <c r="AP32" s="440">
        <f t="shared" si="31"/>
        <v>0</v>
      </c>
      <c r="AQ32" s="440">
        <f t="shared" si="32"/>
        <v>0</v>
      </c>
      <c r="AR32" s="440">
        <f t="shared" si="33"/>
        <v>0</v>
      </c>
      <c r="AS32" s="440">
        <f t="shared" si="34"/>
        <v>0</v>
      </c>
      <c r="AT32" s="440">
        <f t="shared" si="35"/>
        <v>0</v>
      </c>
      <c r="AU32" s="440">
        <f t="shared" si="36"/>
        <v>0</v>
      </c>
      <c r="AV32" s="440">
        <f t="shared" si="37"/>
        <v>0</v>
      </c>
      <c r="AW32" s="440">
        <f t="shared" si="38"/>
        <v>0</v>
      </c>
    </row>
    <row r="33" spans="1:49" s="437" customFormat="1" ht="12" customHeight="1">
      <c r="A33" s="72" t="str">
        <f t="array" ref="A33">IF(C33&lt;&gt;0,SUM(($C$11:C33&lt;&gt;0)*1),"")</f>
        <v/>
      </c>
      <c r="B33" s="438"/>
      <c r="C33" s="438"/>
      <c r="D33" s="438"/>
      <c r="E33" s="504"/>
      <c r="F33" s="505"/>
      <c r="G33" s="507"/>
      <c r="H33" s="507"/>
      <c r="I33" s="72" t="str">
        <f t="shared" si="42"/>
        <v/>
      </c>
      <c r="J33" s="440">
        <f t="shared" si="1"/>
        <v>0</v>
      </c>
      <c r="K33" s="440">
        <f t="shared" si="2"/>
        <v>0</v>
      </c>
      <c r="L33" s="440">
        <f t="shared" si="3"/>
        <v>0</v>
      </c>
      <c r="M33" s="440">
        <f t="shared" si="4"/>
        <v>0</v>
      </c>
      <c r="N33" s="440">
        <f t="shared" si="5"/>
        <v>0</v>
      </c>
      <c r="O33" s="440">
        <f t="shared" si="6"/>
        <v>0</v>
      </c>
      <c r="P33" s="440">
        <f t="shared" si="7"/>
        <v>0</v>
      </c>
      <c r="Q33" s="440">
        <f t="shared" si="8"/>
        <v>0</v>
      </c>
      <c r="R33" s="440">
        <f t="shared" si="39"/>
        <v>0</v>
      </c>
      <c r="S33" s="440">
        <f t="shared" si="40"/>
        <v>0</v>
      </c>
      <c r="T33" s="440">
        <f t="shared" si="9"/>
        <v>0</v>
      </c>
      <c r="U33" s="440">
        <f t="shared" si="10"/>
        <v>0</v>
      </c>
      <c r="V33" s="440">
        <f t="shared" si="11"/>
        <v>0</v>
      </c>
      <c r="W33" s="440">
        <f t="shared" si="12"/>
        <v>0</v>
      </c>
      <c r="X33" s="440">
        <f t="shared" si="13"/>
        <v>0</v>
      </c>
      <c r="Y33" s="440">
        <f t="shared" si="14"/>
        <v>0</v>
      </c>
      <c r="Z33" s="440">
        <f t="shared" si="15"/>
        <v>0</v>
      </c>
      <c r="AA33" s="440">
        <f t="shared" si="16"/>
        <v>0</v>
      </c>
      <c r="AB33" s="440">
        <f t="shared" si="17"/>
        <v>0</v>
      </c>
      <c r="AC33" s="440">
        <f t="shared" si="18"/>
        <v>0</v>
      </c>
      <c r="AD33" s="440">
        <f t="shared" si="19"/>
        <v>0</v>
      </c>
      <c r="AE33" s="440">
        <f t="shared" si="20"/>
        <v>0</v>
      </c>
      <c r="AF33" s="440">
        <f t="shared" si="21"/>
        <v>0</v>
      </c>
      <c r="AG33" s="440">
        <f t="shared" si="22"/>
        <v>0</v>
      </c>
      <c r="AH33" s="440">
        <f t="shared" si="23"/>
        <v>0</v>
      </c>
      <c r="AI33" s="440">
        <f t="shared" si="24"/>
        <v>0</v>
      </c>
      <c r="AJ33" s="440">
        <f t="shared" si="25"/>
        <v>0</v>
      </c>
      <c r="AK33" s="440">
        <f t="shared" si="26"/>
        <v>0</v>
      </c>
      <c r="AL33" s="440">
        <f t="shared" si="27"/>
        <v>0</v>
      </c>
      <c r="AM33" s="440">
        <f t="shared" si="28"/>
        <v>0</v>
      </c>
      <c r="AN33" s="440">
        <f t="shared" si="29"/>
        <v>0</v>
      </c>
      <c r="AO33" s="440">
        <f t="shared" si="30"/>
        <v>0</v>
      </c>
      <c r="AP33" s="440">
        <f t="shared" si="31"/>
        <v>0</v>
      </c>
      <c r="AQ33" s="440">
        <f t="shared" si="32"/>
        <v>0</v>
      </c>
      <c r="AR33" s="440">
        <f t="shared" si="33"/>
        <v>0</v>
      </c>
      <c r="AS33" s="440">
        <f t="shared" si="34"/>
        <v>0</v>
      </c>
      <c r="AT33" s="440">
        <f t="shared" si="35"/>
        <v>0</v>
      </c>
      <c r="AU33" s="440">
        <f t="shared" si="36"/>
        <v>0</v>
      </c>
      <c r="AV33" s="440">
        <f t="shared" si="37"/>
        <v>0</v>
      </c>
      <c r="AW33" s="440">
        <f t="shared" si="38"/>
        <v>0</v>
      </c>
    </row>
    <row r="34" spans="1:49" s="437" customFormat="1" ht="12" customHeight="1">
      <c r="A34" s="72" t="str">
        <f t="array" ref="A34">IF(C34&lt;&gt;0,SUM(($C$11:C34&lt;&gt;0)*1),"")</f>
        <v/>
      </c>
      <c r="B34" s="438"/>
      <c r="C34" s="438"/>
      <c r="D34" s="438"/>
      <c r="E34" s="504"/>
      <c r="F34" s="505"/>
      <c r="G34" s="507"/>
      <c r="H34" s="507"/>
      <c r="I34" s="72" t="str">
        <f t="shared" si="42"/>
        <v/>
      </c>
      <c r="J34" s="440">
        <f t="shared" si="1"/>
        <v>0</v>
      </c>
      <c r="K34" s="440">
        <f t="shared" si="2"/>
        <v>0</v>
      </c>
      <c r="L34" s="440">
        <f t="shared" si="3"/>
        <v>0</v>
      </c>
      <c r="M34" s="440">
        <f t="shared" si="4"/>
        <v>0</v>
      </c>
      <c r="N34" s="440">
        <f t="shared" si="5"/>
        <v>0</v>
      </c>
      <c r="O34" s="440">
        <f t="shared" si="6"/>
        <v>0</v>
      </c>
      <c r="P34" s="440">
        <f t="shared" si="7"/>
        <v>0</v>
      </c>
      <c r="Q34" s="440">
        <f t="shared" si="8"/>
        <v>0</v>
      </c>
      <c r="R34" s="440">
        <f t="shared" si="39"/>
        <v>0</v>
      </c>
      <c r="S34" s="440">
        <f t="shared" si="40"/>
        <v>0</v>
      </c>
      <c r="T34" s="440">
        <f t="shared" si="9"/>
        <v>0</v>
      </c>
      <c r="U34" s="440">
        <f t="shared" si="10"/>
        <v>0</v>
      </c>
      <c r="V34" s="440">
        <f t="shared" si="11"/>
        <v>0</v>
      </c>
      <c r="W34" s="440">
        <f t="shared" si="12"/>
        <v>0</v>
      </c>
      <c r="X34" s="440">
        <f t="shared" si="13"/>
        <v>0</v>
      </c>
      <c r="Y34" s="440">
        <f t="shared" si="14"/>
        <v>0</v>
      </c>
      <c r="Z34" s="440">
        <f t="shared" si="15"/>
        <v>0</v>
      </c>
      <c r="AA34" s="440">
        <f t="shared" si="16"/>
        <v>0</v>
      </c>
      <c r="AB34" s="440">
        <f t="shared" si="17"/>
        <v>0</v>
      </c>
      <c r="AC34" s="440">
        <f t="shared" si="18"/>
        <v>0</v>
      </c>
      <c r="AD34" s="440">
        <f t="shared" si="19"/>
        <v>0</v>
      </c>
      <c r="AE34" s="440">
        <f t="shared" si="20"/>
        <v>0</v>
      </c>
      <c r="AF34" s="440">
        <f t="shared" si="21"/>
        <v>0</v>
      </c>
      <c r="AG34" s="440">
        <f t="shared" si="22"/>
        <v>0</v>
      </c>
      <c r="AH34" s="440">
        <f t="shared" si="23"/>
        <v>0</v>
      </c>
      <c r="AI34" s="440">
        <f t="shared" si="24"/>
        <v>0</v>
      </c>
      <c r="AJ34" s="440">
        <f t="shared" si="25"/>
        <v>0</v>
      </c>
      <c r="AK34" s="440">
        <f t="shared" si="26"/>
        <v>0</v>
      </c>
      <c r="AL34" s="440">
        <f t="shared" si="27"/>
        <v>0</v>
      </c>
      <c r="AM34" s="440">
        <f t="shared" si="28"/>
        <v>0</v>
      </c>
      <c r="AN34" s="440">
        <f t="shared" si="29"/>
        <v>0</v>
      </c>
      <c r="AO34" s="440">
        <f t="shared" si="30"/>
        <v>0</v>
      </c>
      <c r="AP34" s="440">
        <f t="shared" si="31"/>
        <v>0</v>
      </c>
      <c r="AQ34" s="440">
        <f t="shared" si="32"/>
        <v>0</v>
      </c>
      <c r="AR34" s="440">
        <f t="shared" si="33"/>
        <v>0</v>
      </c>
      <c r="AS34" s="440">
        <f t="shared" si="34"/>
        <v>0</v>
      </c>
      <c r="AT34" s="440">
        <f t="shared" si="35"/>
        <v>0</v>
      </c>
      <c r="AU34" s="440">
        <f t="shared" si="36"/>
        <v>0</v>
      </c>
      <c r="AV34" s="440">
        <f t="shared" si="37"/>
        <v>0</v>
      </c>
      <c r="AW34" s="440">
        <f t="shared" si="38"/>
        <v>0</v>
      </c>
    </row>
    <row r="35" spans="1:49" s="437" customFormat="1" ht="12" customHeight="1">
      <c r="A35" s="72" t="str">
        <f t="array" ref="A35">IF(C35&lt;&gt;0,SUM(($C$11:C35&lt;&gt;0)*1),"")</f>
        <v/>
      </c>
      <c r="B35" s="438"/>
      <c r="C35" s="438"/>
      <c r="D35" s="438"/>
      <c r="E35" s="504"/>
      <c r="F35" s="505"/>
      <c r="G35" s="507"/>
      <c r="H35" s="507"/>
      <c r="I35" s="72" t="str">
        <f t="shared" si="42"/>
        <v/>
      </c>
      <c r="J35" s="440">
        <f t="shared" si="1"/>
        <v>0</v>
      </c>
      <c r="K35" s="440">
        <f t="shared" si="2"/>
        <v>0</v>
      </c>
      <c r="L35" s="440">
        <f t="shared" si="3"/>
        <v>0</v>
      </c>
      <c r="M35" s="440">
        <f t="shared" si="4"/>
        <v>0</v>
      </c>
      <c r="N35" s="440">
        <f t="shared" si="5"/>
        <v>0</v>
      </c>
      <c r="O35" s="440">
        <f t="shared" si="6"/>
        <v>0</v>
      </c>
      <c r="P35" s="440">
        <f t="shared" si="7"/>
        <v>0</v>
      </c>
      <c r="Q35" s="440">
        <f t="shared" si="8"/>
        <v>0</v>
      </c>
      <c r="R35" s="440">
        <f t="shared" si="39"/>
        <v>0</v>
      </c>
      <c r="S35" s="440">
        <f t="shared" si="40"/>
        <v>0</v>
      </c>
      <c r="T35" s="440">
        <f t="shared" si="9"/>
        <v>0</v>
      </c>
      <c r="U35" s="440">
        <f t="shared" si="10"/>
        <v>0</v>
      </c>
      <c r="V35" s="440">
        <f t="shared" si="11"/>
        <v>0</v>
      </c>
      <c r="W35" s="440">
        <f t="shared" si="12"/>
        <v>0</v>
      </c>
      <c r="X35" s="440">
        <f t="shared" si="13"/>
        <v>0</v>
      </c>
      <c r="Y35" s="440">
        <f t="shared" si="14"/>
        <v>0</v>
      </c>
      <c r="Z35" s="440">
        <f t="shared" si="15"/>
        <v>0</v>
      </c>
      <c r="AA35" s="440">
        <f t="shared" si="16"/>
        <v>0</v>
      </c>
      <c r="AB35" s="440">
        <f t="shared" si="17"/>
        <v>0</v>
      </c>
      <c r="AC35" s="440">
        <f t="shared" si="18"/>
        <v>0</v>
      </c>
      <c r="AD35" s="440">
        <f t="shared" si="19"/>
        <v>0</v>
      </c>
      <c r="AE35" s="440">
        <f t="shared" si="20"/>
        <v>0</v>
      </c>
      <c r="AF35" s="440">
        <f t="shared" si="21"/>
        <v>0</v>
      </c>
      <c r="AG35" s="440">
        <f t="shared" si="22"/>
        <v>0</v>
      </c>
      <c r="AH35" s="440">
        <f t="shared" si="23"/>
        <v>0</v>
      </c>
      <c r="AI35" s="440">
        <f t="shared" si="24"/>
        <v>0</v>
      </c>
      <c r="AJ35" s="440">
        <f t="shared" si="25"/>
        <v>0</v>
      </c>
      <c r="AK35" s="440">
        <f t="shared" si="26"/>
        <v>0</v>
      </c>
      <c r="AL35" s="440">
        <f t="shared" si="27"/>
        <v>0</v>
      </c>
      <c r="AM35" s="440">
        <f t="shared" si="28"/>
        <v>0</v>
      </c>
      <c r="AN35" s="440">
        <f t="shared" si="29"/>
        <v>0</v>
      </c>
      <c r="AO35" s="440">
        <f t="shared" si="30"/>
        <v>0</v>
      </c>
      <c r="AP35" s="440">
        <f t="shared" si="31"/>
        <v>0</v>
      </c>
      <c r="AQ35" s="440">
        <f t="shared" si="32"/>
        <v>0</v>
      </c>
      <c r="AR35" s="440">
        <f t="shared" si="33"/>
        <v>0</v>
      </c>
      <c r="AS35" s="440">
        <f t="shared" si="34"/>
        <v>0</v>
      </c>
      <c r="AT35" s="440">
        <f t="shared" si="35"/>
        <v>0</v>
      </c>
      <c r="AU35" s="440">
        <f t="shared" si="36"/>
        <v>0</v>
      </c>
      <c r="AV35" s="440">
        <f t="shared" si="37"/>
        <v>0</v>
      </c>
      <c r="AW35" s="440">
        <f t="shared" si="38"/>
        <v>0</v>
      </c>
    </row>
    <row r="36" spans="1:49" s="437" customFormat="1" ht="12" customHeight="1">
      <c r="A36" s="72" t="str">
        <f t="array" ref="A36">IF(C36&lt;&gt;0,SUM(($C$11:C36&lt;&gt;0)*1),"")</f>
        <v/>
      </c>
      <c r="B36" s="438"/>
      <c r="C36" s="438"/>
      <c r="D36" s="438"/>
      <c r="E36" s="504"/>
      <c r="F36" s="505"/>
      <c r="G36" s="507"/>
      <c r="H36" s="507"/>
      <c r="I36" s="72" t="str">
        <f t="shared" si="42"/>
        <v/>
      </c>
      <c r="J36" s="440">
        <f t="shared" si="1"/>
        <v>0</v>
      </c>
      <c r="K36" s="440">
        <f t="shared" si="2"/>
        <v>0</v>
      </c>
      <c r="L36" s="440">
        <f t="shared" si="3"/>
        <v>0</v>
      </c>
      <c r="M36" s="440">
        <f t="shared" si="4"/>
        <v>0</v>
      </c>
      <c r="N36" s="440">
        <f t="shared" si="5"/>
        <v>0</v>
      </c>
      <c r="O36" s="440">
        <f t="shared" si="6"/>
        <v>0</v>
      </c>
      <c r="P36" s="440">
        <f t="shared" si="7"/>
        <v>0</v>
      </c>
      <c r="Q36" s="440">
        <f t="shared" si="8"/>
        <v>0</v>
      </c>
      <c r="R36" s="440">
        <f t="shared" si="39"/>
        <v>0</v>
      </c>
      <c r="S36" s="440">
        <f t="shared" si="40"/>
        <v>0</v>
      </c>
      <c r="T36" s="440">
        <f t="shared" si="9"/>
        <v>0</v>
      </c>
      <c r="U36" s="440">
        <f t="shared" si="10"/>
        <v>0</v>
      </c>
      <c r="V36" s="440">
        <f t="shared" si="11"/>
        <v>0</v>
      </c>
      <c r="W36" s="440">
        <f t="shared" si="12"/>
        <v>0</v>
      </c>
      <c r="X36" s="440">
        <f t="shared" si="13"/>
        <v>0</v>
      </c>
      <c r="Y36" s="440">
        <f t="shared" si="14"/>
        <v>0</v>
      </c>
      <c r="Z36" s="440">
        <f t="shared" si="15"/>
        <v>0</v>
      </c>
      <c r="AA36" s="440">
        <f t="shared" si="16"/>
        <v>0</v>
      </c>
      <c r="AB36" s="440">
        <f t="shared" si="17"/>
        <v>0</v>
      </c>
      <c r="AC36" s="440">
        <f t="shared" si="18"/>
        <v>0</v>
      </c>
      <c r="AD36" s="440">
        <f t="shared" si="19"/>
        <v>0</v>
      </c>
      <c r="AE36" s="440">
        <f t="shared" si="20"/>
        <v>0</v>
      </c>
      <c r="AF36" s="440">
        <f t="shared" si="21"/>
        <v>0</v>
      </c>
      <c r="AG36" s="440">
        <f t="shared" si="22"/>
        <v>0</v>
      </c>
      <c r="AH36" s="440">
        <f t="shared" si="23"/>
        <v>0</v>
      </c>
      <c r="AI36" s="440">
        <f t="shared" si="24"/>
        <v>0</v>
      </c>
      <c r="AJ36" s="440">
        <f t="shared" si="25"/>
        <v>0</v>
      </c>
      <c r="AK36" s="440">
        <f t="shared" si="26"/>
        <v>0</v>
      </c>
      <c r="AL36" s="440">
        <f t="shared" si="27"/>
        <v>0</v>
      </c>
      <c r="AM36" s="440">
        <f t="shared" si="28"/>
        <v>0</v>
      </c>
      <c r="AN36" s="440">
        <f t="shared" si="29"/>
        <v>0</v>
      </c>
      <c r="AO36" s="440">
        <f t="shared" si="30"/>
        <v>0</v>
      </c>
      <c r="AP36" s="440">
        <f t="shared" si="31"/>
        <v>0</v>
      </c>
      <c r="AQ36" s="440">
        <f t="shared" si="32"/>
        <v>0</v>
      </c>
      <c r="AR36" s="440">
        <f t="shared" si="33"/>
        <v>0</v>
      </c>
      <c r="AS36" s="440">
        <f t="shared" si="34"/>
        <v>0</v>
      </c>
      <c r="AT36" s="440">
        <f t="shared" si="35"/>
        <v>0</v>
      </c>
      <c r="AU36" s="440">
        <f t="shared" si="36"/>
        <v>0</v>
      </c>
      <c r="AV36" s="440">
        <f t="shared" si="37"/>
        <v>0</v>
      </c>
      <c r="AW36" s="440">
        <f t="shared" si="38"/>
        <v>0</v>
      </c>
    </row>
    <row r="37" spans="1:49" s="437" customFormat="1" ht="12" customHeight="1">
      <c r="A37" s="72" t="str">
        <f t="array" ref="A37">IF(C37&lt;&gt;0,SUM(($C$11:C37&lt;&gt;0)*1),"")</f>
        <v/>
      </c>
      <c r="B37" s="438"/>
      <c r="C37" s="438"/>
      <c r="D37" s="438"/>
      <c r="E37" s="504"/>
      <c r="F37" s="505"/>
      <c r="G37" s="507"/>
      <c r="H37" s="507"/>
      <c r="I37" s="72" t="str">
        <f t="shared" si="42"/>
        <v/>
      </c>
      <c r="J37" s="440">
        <f t="shared" si="1"/>
        <v>0</v>
      </c>
      <c r="K37" s="440">
        <f t="shared" si="2"/>
        <v>0</v>
      </c>
      <c r="L37" s="440">
        <f t="shared" si="3"/>
        <v>0</v>
      </c>
      <c r="M37" s="440">
        <f t="shared" si="4"/>
        <v>0</v>
      </c>
      <c r="N37" s="440">
        <f t="shared" si="5"/>
        <v>0</v>
      </c>
      <c r="O37" s="440">
        <f t="shared" si="6"/>
        <v>0</v>
      </c>
      <c r="P37" s="440">
        <f t="shared" si="7"/>
        <v>0</v>
      </c>
      <c r="Q37" s="440">
        <f t="shared" si="8"/>
        <v>0</v>
      </c>
      <c r="R37" s="440">
        <f t="shared" si="39"/>
        <v>0</v>
      </c>
      <c r="S37" s="440">
        <f t="shared" si="40"/>
        <v>0</v>
      </c>
      <c r="T37" s="440">
        <f t="shared" si="9"/>
        <v>0</v>
      </c>
      <c r="U37" s="440">
        <f t="shared" si="10"/>
        <v>0</v>
      </c>
      <c r="V37" s="440">
        <f t="shared" si="11"/>
        <v>0</v>
      </c>
      <c r="W37" s="440">
        <f t="shared" si="12"/>
        <v>0</v>
      </c>
      <c r="X37" s="440">
        <f t="shared" si="13"/>
        <v>0</v>
      </c>
      <c r="Y37" s="440">
        <f t="shared" si="14"/>
        <v>0</v>
      </c>
      <c r="Z37" s="440">
        <f t="shared" si="15"/>
        <v>0</v>
      </c>
      <c r="AA37" s="440">
        <f t="shared" si="16"/>
        <v>0</v>
      </c>
      <c r="AB37" s="440">
        <f t="shared" si="17"/>
        <v>0</v>
      </c>
      <c r="AC37" s="440">
        <f t="shared" si="18"/>
        <v>0</v>
      </c>
      <c r="AD37" s="440">
        <f t="shared" si="19"/>
        <v>0</v>
      </c>
      <c r="AE37" s="440">
        <f t="shared" si="20"/>
        <v>0</v>
      </c>
      <c r="AF37" s="440">
        <f t="shared" si="21"/>
        <v>0</v>
      </c>
      <c r="AG37" s="440">
        <f t="shared" si="22"/>
        <v>0</v>
      </c>
      <c r="AH37" s="440">
        <f t="shared" si="23"/>
        <v>0</v>
      </c>
      <c r="AI37" s="440">
        <f t="shared" si="24"/>
        <v>0</v>
      </c>
      <c r="AJ37" s="440">
        <f t="shared" si="25"/>
        <v>0</v>
      </c>
      <c r="AK37" s="440">
        <f t="shared" si="26"/>
        <v>0</v>
      </c>
      <c r="AL37" s="440">
        <f t="shared" si="27"/>
        <v>0</v>
      </c>
      <c r="AM37" s="440">
        <f t="shared" si="28"/>
        <v>0</v>
      </c>
      <c r="AN37" s="440">
        <f t="shared" si="29"/>
        <v>0</v>
      </c>
      <c r="AO37" s="440">
        <f t="shared" si="30"/>
        <v>0</v>
      </c>
      <c r="AP37" s="440">
        <f t="shared" si="31"/>
        <v>0</v>
      </c>
      <c r="AQ37" s="440">
        <f t="shared" si="32"/>
        <v>0</v>
      </c>
      <c r="AR37" s="440">
        <f t="shared" si="33"/>
        <v>0</v>
      </c>
      <c r="AS37" s="440">
        <f t="shared" si="34"/>
        <v>0</v>
      </c>
      <c r="AT37" s="440">
        <f t="shared" si="35"/>
        <v>0</v>
      </c>
      <c r="AU37" s="440">
        <f t="shared" si="36"/>
        <v>0</v>
      </c>
      <c r="AV37" s="440">
        <f t="shared" si="37"/>
        <v>0</v>
      </c>
      <c r="AW37" s="440">
        <f t="shared" si="38"/>
        <v>0</v>
      </c>
    </row>
    <row r="38" spans="1:49" s="437" customFormat="1" ht="12" customHeight="1">
      <c r="A38" s="72" t="str">
        <f t="array" ref="A38">IF(C38&lt;&gt;0,SUM(($C$11:C38&lt;&gt;0)*1),"")</f>
        <v/>
      </c>
      <c r="B38" s="438"/>
      <c r="C38" s="438"/>
      <c r="D38" s="438"/>
      <c r="E38" s="504"/>
      <c r="F38" s="505"/>
      <c r="G38" s="507"/>
      <c r="H38" s="507"/>
      <c r="I38" s="72" t="str">
        <f t="shared" si="42"/>
        <v/>
      </c>
      <c r="J38" s="440">
        <f t="shared" si="1"/>
        <v>0</v>
      </c>
      <c r="K38" s="440">
        <f t="shared" si="2"/>
        <v>0</v>
      </c>
      <c r="L38" s="440">
        <f t="shared" si="3"/>
        <v>0</v>
      </c>
      <c r="M38" s="440">
        <f t="shared" si="4"/>
        <v>0</v>
      </c>
      <c r="N38" s="440">
        <f t="shared" si="5"/>
        <v>0</v>
      </c>
      <c r="O38" s="440">
        <f t="shared" si="6"/>
        <v>0</v>
      </c>
      <c r="P38" s="440">
        <f t="shared" si="7"/>
        <v>0</v>
      </c>
      <c r="Q38" s="440">
        <f t="shared" si="8"/>
        <v>0</v>
      </c>
      <c r="R38" s="440">
        <f t="shared" si="39"/>
        <v>0</v>
      </c>
      <c r="S38" s="440">
        <f t="shared" si="40"/>
        <v>0</v>
      </c>
      <c r="T38" s="440">
        <f t="shared" si="9"/>
        <v>0</v>
      </c>
      <c r="U38" s="440">
        <f t="shared" si="10"/>
        <v>0</v>
      </c>
      <c r="V38" s="440">
        <f t="shared" si="11"/>
        <v>0</v>
      </c>
      <c r="W38" s="440">
        <f t="shared" si="12"/>
        <v>0</v>
      </c>
      <c r="X38" s="440">
        <f t="shared" si="13"/>
        <v>0</v>
      </c>
      <c r="Y38" s="440">
        <f t="shared" si="14"/>
        <v>0</v>
      </c>
      <c r="Z38" s="440">
        <f t="shared" si="15"/>
        <v>0</v>
      </c>
      <c r="AA38" s="440">
        <f t="shared" si="16"/>
        <v>0</v>
      </c>
      <c r="AB38" s="440">
        <f t="shared" si="17"/>
        <v>0</v>
      </c>
      <c r="AC38" s="440">
        <f t="shared" si="18"/>
        <v>0</v>
      </c>
      <c r="AD38" s="440">
        <f t="shared" si="19"/>
        <v>0</v>
      </c>
      <c r="AE38" s="440">
        <f t="shared" si="20"/>
        <v>0</v>
      </c>
      <c r="AF38" s="440">
        <f t="shared" si="21"/>
        <v>0</v>
      </c>
      <c r="AG38" s="440">
        <f t="shared" si="22"/>
        <v>0</v>
      </c>
      <c r="AH38" s="440">
        <f t="shared" si="23"/>
        <v>0</v>
      </c>
      <c r="AI38" s="440">
        <f t="shared" si="24"/>
        <v>0</v>
      </c>
      <c r="AJ38" s="440">
        <f t="shared" si="25"/>
        <v>0</v>
      </c>
      <c r="AK38" s="440">
        <f t="shared" si="26"/>
        <v>0</v>
      </c>
      <c r="AL38" s="440">
        <f t="shared" si="27"/>
        <v>0</v>
      </c>
      <c r="AM38" s="440">
        <f t="shared" si="28"/>
        <v>0</v>
      </c>
      <c r="AN38" s="440">
        <f t="shared" si="29"/>
        <v>0</v>
      </c>
      <c r="AO38" s="440">
        <f t="shared" si="30"/>
        <v>0</v>
      </c>
      <c r="AP38" s="440">
        <f t="shared" si="31"/>
        <v>0</v>
      </c>
      <c r="AQ38" s="440">
        <f t="shared" si="32"/>
        <v>0</v>
      </c>
      <c r="AR38" s="440">
        <f t="shared" si="33"/>
        <v>0</v>
      </c>
      <c r="AS38" s="440">
        <f t="shared" si="34"/>
        <v>0</v>
      </c>
      <c r="AT38" s="440">
        <f t="shared" si="35"/>
        <v>0</v>
      </c>
      <c r="AU38" s="440">
        <f t="shared" si="36"/>
        <v>0</v>
      </c>
      <c r="AV38" s="440">
        <f t="shared" si="37"/>
        <v>0</v>
      </c>
      <c r="AW38" s="440">
        <f t="shared" si="38"/>
        <v>0</v>
      </c>
    </row>
    <row r="39" spans="1:49" s="437" customFormat="1" ht="12" customHeight="1">
      <c r="A39" s="72" t="str">
        <f t="array" ref="A39">IF(C39&lt;&gt;0,SUM(($C$11:C39&lt;&gt;0)*1),"")</f>
        <v/>
      </c>
      <c r="B39" s="438"/>
      <c r="C39" s="438"/>
      <c r="D39" s="438"/>
      <c r="E39" s="504"/>
      <c r="F39" s="505"/>
      <c r="G39" s="507"/>
      <c r="H39" s="507"/>
      <c r="I39" s="72" t="str">
        <f t="shared" si="42"/>
        <v/>
      </c>
      <c r="J39" s="440">
        <f t="shared" si="1"/>
        <v>0</v>
      </c>
      <c r="K39" s="440">
        <f t="shared" si="2"/>
        <v>0</v>
      </c>
      <c r="L39" s="440">
        <f t="shared" si="3"/>
        <v>0</v>
      </c>
      <c r="M39" s="440">
        <f t="shared" si="4"/>
        <v>0</v>
      </c>
      <c r="N39" s="440">
        <f t="shared" si="5"/>
        <v>0</v>
      </c>
      <c r="O39" s="440">
        <f t="shared" si="6"/>
        <v>0</v>
      </c>
      <c r="P39" s="440">
        <f t="shared" si="7"/>
        <v>0</v>
      </c>
      <c r="Q39" s="440">
        <f t="shared" si="8"/>
        <v>0</v>
      </c>
      <c r="R39" s="440">
        <f t="shared" si="39"/>
        <v>0</v>
      </c>
      <c r="S39" s="440">
        <f t="shared" si="40"/>
        <v>0</v>
      </c>
      <c r="T39" s="440">
        <f t="shared" si="9"/>
        <v>0</v>
      </c>
      <c r="U39" s="440">
        <f t="shared" si="10"/>
        <v>0</v>
      </c>
      <c r="V39" s="440">
        <f t="shared" si="11"/>
        <v>0</v>
      </c>
      <c r="W39" s="440">
        <f t="shared" si="12"/>
        <v>0</v>
      </c>
      <c r="X39" s="440">
        <f t="shared" si="13"/>
        <v>0</v>
      </c>
      <c r="Y39" s="440">
        <f t="shared" si="14"/>
        <v>0</v>
      </c>
      <c r="Z39" s="440">
        <f t="shared" si="15"/>
        <v>0</v>
      </c>
      <c r="AA39" s="440">
        <f t="shared" si="16"/>
        <v>0</v>
      </c>
      <c r="AB39" s="440">
        <f t="shared" si="17"/>
        <v>0</v>
      </c>
      <c r="AC39" s="440">
        <f t="shared" si="18"/>
        <v>0</v>
      </c>
      <c r="AD39" s="440">
        <f t="shared" si="19"/>
        <v>0</v>
      </c>
      <c r="AE39" s="440">
        <f t="shared" si="20"/>
        <v>0</v>
      </c>
      <c r="AF39" s="440">
        <f t="shared" si="21"/>
        <v>0</v>
      </c>
      <c r="AG39" s="440">
        <f t="shared" si="22"/>
        <v>0</v>
      </c>
      <c r="AH39" s="440">
        <f t="shared" si="23"/>
        <v>0</v>
      </c>
      <c r="AI39" s="440">
        <f t="shared" si="24"/>
        <v>0</v>
      </c>
      <c r="AJ39" s="440">
        <f t="shared" si="25"/>
        <v>0</v>
      </c>
      <c r="AK39" s="440">
        <f t="shared" si="26"/>
        <v>0</v>
      </c>
      <c r="AL39" s="440">
        <f t="shared" si="27"/>
        <v>0</v>
      </c>
      <c r="AM39" s="440">
        <f t="shared" si="28"/>
        <v>0</v>
      </c>
      <c r="AN39" s="440">
        <f t="shared" si="29"/>
        <v>0</v>
      </c>
      <c r="AO39" s="440">
        <f t="shared" si="30"/>
        <v>0</v>
      </c>
      <c r="AP39" s="440">
        <f t="shared" si="31"/>
        <v>0</v>
      </c>
      <c r="AQ39" s="440">
        <f t="shared" si="32"/>
        <v>0</v>
      </c>
      <c r="AR39" s="440">
        <f t="shared" si="33"/>
        <v>0</v>
      </c>
      <c r="AS39" s="440">
        <f t="shared" si="34"/>
        <v>0</v>
      </c>
      <c r="AT39" s="440">
        <f t="shared" si="35"/>
        <v>0</v>
      </c>
      <c r="AU39" s="440">
        <f t="shared" si="36"/>
        <v>0</v>
      </c>
      <c r="AV39" s="440">
        <f t="shared" si="37"/>
        <v>0</v>
      </c>
      <c r="AW39" s="440">
        <f t="shared" si="38"/>
        <v>0</v>
      </c>
    </row>
    <row r="40" spans="1:49" s="437" customFormat="1" ht="12" customHeight="1">
      <c r="A40" s="72" t="str">
        <f t="array" ref="A40">IF(C40&lt;&gt;0,SUM(($C$11:C40&lt;&gt;0)*1),"")</f>
        <v/>
      </c>
      <c r="B40" s="438"/>
      <c r="C40" s="438"/>
      <c r="D40" s="438"/>
      <c r="E40" s="504"/>
      <c r="F40" s="505"/>
      <c r="G40" s="507"/>
      <c r="H40" s="507"/>
      <c r="I40" s="72" t="str">
        <f t="shared" si="42"/>
        <v/>
      </c>
      <c r="J40" s="440">
        <f t="shared" si="1"/>
        <v>0</v>
      </c>
      <c r="K40" s="440">
        <f t="shared" si="2"/>
        <v>0</v>
      </c>
      <c r="L40" s="440">
        <f t="shared" si="3"/>
        <v>0</v>
      </c>
      <c r="M40" s="440">
        <f t="shared" si="4"/>
        <v>0</v>
      </c>
      <c r="N40" s="440">
        <f t="shared" si="5"/>
        <v>0</v>
      </c>
      <c r="O40" s="440">
        <f t="shared" si="6"/>
        <v>0</v>
      </c>
      <c r="P40" s="440">
        <f t="shared" si="7"/>
        <v>0</v>
      </c>
      <c r="Q40" s="440">
        <f t="shared" si="8"/>
        <v>0</v>
      </c>
      <c r="R40" s="440">
        <f t="shared" si="39"/>
        <v>0</v>
      </c>
      <c r="S40" s="440">
        <f t="shared" si="40"/>
        <v>0</v>
      </c>
      <c r="T40" s="440">
        <f t="shared" si="9"/>
        <v>0</v>
      </c>
      <c r="U40" s="440">
        <f t="shared" si="10"/>
        <v>0</v>
      </c>
      <c r="V40" s="440">
        <f t="shared" si="11"/>
        <v>0</v>
      </c>
      <c r="W40" s="440">
        <f t="shared" si="12"/>
        <v>0</v>
      </c>
      <c r="X40" s="440">
        <f t="shared" si="13"/>
        <v>0</v>
      </c>
      <c r="Y40" s="440">
        <f t="shared" si="14"/>
        <v>0</v>
      </c>
      <c r="Z40" s="440">
        <f t="shared" si="15"/>
        <v>0</v>
      </c>
      <c r="AA40" s="440">
        <f t="shared" si="16"/>
        <v>0</v>
      </c>
      <c r="AB40" s="440">
        <f t="shared" si="17"/>
        <v>0</v>
      </c>
      <c r="AC40" s="440">
        <f t="shared" si="18"/>
        <v>0</v>
      </c>
      <c r="AD40" s="440">
        <f t="shared" si="19"/>
        <v>0</v>
      </c>
      <c r="AE40" s="440">
        <f t="shared" si="20"/>
        <v>0</v>
      </c>
      <c r="AF40" s="440">
        <f t="shared" si="21"/>
        <v>0</v>
      </c>
      <c r="AG40" s="440">
        <f t="shared" si="22"/>
        <v>0</v>
      </c>
      <c r="AH40" s="440">
        <f t="shared" si="23"/>
        <v>0</v>
      </c>
      <c r="AI40" s="440">
        <f t="shared" si="24"/>
        <v>0</v>
      </c>
      <c r="AJ40" s="440">
        <f t="shared" si="25"/>
        <v>0</v>
      </c>
      <c r="AK40" s="440">
        <f t="shared" si="26"/>
        <v>0</v>
      </c>
      <c r="AL40" s="440">
        <f t="shared" si="27"/>
        <v>0</v>
      </c>
      <c r="AM40" s="440">
        <f t="shared" si="28"/>
        <v>0</v>
      </c>
      <c r="AN40" s="440">
        <f t="shared" si="29"/>
        <v>0</v>
      </c>
      <c r="AO40" s="440">
        <f t="shared" si="30"/>
        <v>0</v>
      </c>
      <c r="AP40" s="440">
        <f t="shared" si="31"/>
        <v>0</v>
      </c>
      <c r="AQ40" s="440">
        <f t="shared" si="32"/>
        <v>0</v>
      </c>
      <c r="AR40" s="440">
        <f t="shared" si="33"/>
        <v>0</v>
      </c>
      <c r="AS40" s="440">
        <f t="shared" si="34"/>
        <v>0</v>
      </c>
      <c r="AT40" s="440">
        <f t="shared" si="35"/>
        <v>0</v>
      </c>
      <c r="AU40" s="440">
        <f t="shared" si="36"/>
        <v>0</v>
      </c>
      <c r="AV40" s="440">
        <f t="shared" si="37"/>
        <v>0</v>
      </c>
      <c r="AW40" s="440">
        <f t="shared" si="38"/>
        <v>0</v>
      </c>
    </row>
    <row r="41" spans="1:49" s="437" customFormat="1" ht="12" customHeight="1">
      <c r="A41" s="72" t="str">
        <f t="array" ref="A41">IF(C41&lt;&gt;0,SUM(($C$11:C41&lt;&gt;0)*1),"")</f>
        <v/>
      </c>
      <c r="B41" s="438"/>
      <c r="C41" s="438"/>
      <c r="D41" s="438"/>
      <c r="E41" s="504"/>
      <c r="F41" s="505"/>
      <c r="G41" s="507"/>
      <c r="H41" s="507"/>
      <c r="I41" s="72" t="str">
        <f t="shared" si="42"/>
        <v/>
      </c>
      <c r="J41" s="440">
        <f t="shared" si="1"/>
        <v>0</v>
      </c>
      <c r="K41" s="440">
        <f t="shared" si="2"/>
        <v>0</v>
      </c>
      <c r="L41" s="440">
        <f t="shared" si="3"/>
        <v>0</v>
      </c>
      <c r="M41" s="440">
        <f t="shared" si="4"/>
        <v>0</v>
      </c>
      <c r="N41" s="440">
        <f t="shared" si="5"/>
        <v>0</v>
      </c>
      <c r="O41" s="440">
        <f t="shared" si="6"/>
        <v>0</v>
      </c>
      <c r="P41" s="440">
        <f t="shared" si="7"/>
        <v>0</v>
      </c>
      <c r="Q41" s="440">
        <f t="shared" si="8"/>
        <v>0</v>
      </c>
      <c r="R41" s="440">
        <f t="shared" si="39"/>
        <v>0</v>
      </c>
      <c r="S41" s="440">
        <f t="shared" si="40"/>
        <v>0</v>
      </c>
      <c r="T41" s="440">
        <f t="shared" si="9"/>
        <v>0</v>
      </c>
      <c r="U41" s="440">
        <f t="shared" si="10"/>
        <v>0</v>
      </c>
      <c r="V41" s="440">
        <f t="shared" si="11"/>
        <v>0</v>
      </c>
      <c r="W41" s="440">
        <f t="shared" si="12"/>
        <v>0</v>
      </c>
      <c r="X41" s="440">
        <f t="shared" si="13"/>
        <v>0</v>
      </c>
      <c r="Y41" s="440">
        <f t="shared" si="14"/>
        <v>0</v>
      </c>
      <c r="Z41" s="440">
        <f t="shared" si="15"/>
        <v>0</v>
      </c>
      <c r="AA41" s="440">
        <f t="shared" si="16"/>
        <v>0</v>
      </c>
      <c r="AB41" s="440">
        <f t="shared" si="17"/>
        <v>0</v>
      </c>
      <c r="AC41" s="440">
        <f t="shared" si="18"/>
        <v>0</v>
      </c>
      <c r="AD41" s="440">
        <f t="shared" si="19"/>
        <v>0</v>
      </c>
      <c r="AE41" s="440">
        <f t="shared" si="20"/>
        <v>0</v>
      </c>
      <c r="AF41" s="440">
        <f t="shared" si="21"/>
        <v>0</v>
      </c>
      <c r="AG41" s="440">
        <f t="shared" si="22"/>
        <v>0</v>
      </c>
      <c r="AH41" s="440">
        <f t="shared" si="23"/>
        <v>0</v>
      </c>
      <c r="AI41" s="440">
        <f t="shared" si="24"/>
        <v>0</v>
      </c>
      <c r="AJ41" s="440">
        <f t="shared" si="25"/>
        <v>0</v>
      </c>
      <c r="AK41" s="440">
        <f t="shared" si="26"/>
        <v>0</v>
      </c>
      <c r="AL41" s="440">
        <f t="shared" si="27"/>
        <v>0</v>
      </c>
      <c r="AM41" s="440">
        <f t="shared" si="28"/>
        <v>0</v>
      </c>
      <c r="AN41" s="440">
        <f t="shared" si="29"/>
        <v>0</v>
      </c>
      <c r="AO41" s="440">
        <f t="shared" si="30"/>
        <v>0</v>
      </c>
      <c r="AP41" s="440">
        <f t="shared" si="31"/>
        <v>0</v>
      </c>
      <c r="AQ41" s="440">
        <f t="shared" si="32"/>
        <v>0</v>
      </c>
      <c r="AR41" s="440">
        <f t="shared" si="33"/>
        <v>0</v>
      </c>
      <c r="AS41" s="440">
        <f t="shared" si="34"/>
        <v>0</v>
      </c>
      <c r="AT41" s="440">
        <f t="shared" si="35"/>
        <v>0</v>
      </c>
      <c r="AU41" s="440">
        <f t="shared" si="36"/>
        <v>0</v>
      </c>
      <c r="AV41" s="440">
        <f t="shared" si="37"/>
        <v>0</v>
      </c>
      <c r="AW41" s="440">
        <f t="shared" si="38"/>
        <v>0</v>
      </c>
    </row>
    <row r="42" spans="1:49" s="437" customFormat="1" ht="12" customHeight="1">
      <c r="A42" s="72" t="str">
        <f t="array" ref="A42">IF(C42&lt;&gt;0,SUM(($C$11:C42&lt;&gt;0)*1),"")</f>
        <v/>
      </c>
      <c r="B42" s="438"/>
      <c r="C42" s="438"/>
      <c r="D42" s="438"/>
      <c r="E42" s="504"/>
      <c r="F42" s="505"/>
      <c r="G42" s="507"/>
      <c r="H42" s="507"/>
      <c r="I42" s="72" t="str">
        <f t="shared" si="42"/>
        <v/>
      </c>
      <c r="J42" s="440">
        <f t="shared" si="1"/>
        <v>0</v>
      </c>
      <c r="K42" s="440">
        <f t="shared" si="2"/>
        <v>0</v>
      </c>
      <c r="L42" s="440">
        <f t="shared" si="3"/>
        <v>0</v>
      </c>
      <c r="M42" s="440">
        <f t="shared" si="4"/>
        <v>0</v>
      </c>
      <c r="N42" s="440">
        <f t="shared" si="5"/>
        <v>0</v>
      </c>
      <c r="O42" s="440">
        <f t="shared" si="6"/>
        <v>0</v>
      </c>
      <c r="P42" s="440">
        <f t="shared" si="7"/>
        <v>0</v>
      </c>
      <c r="Q42" s="440">
        <f t="shared" si="8"/>
        <v>0</v>
      </c>
      <c r="R42" s="440">
        <f t="shared" si="39"/>
        <v>0</v>
      </c>
      <c r="S42" s="440">
        <f t="shared" si="40"/>
        <v>0</v>
      </c>
      <c r="T42" s="440">
        <f t="shared" si="9"/>
        <v>0</v>
      </c>
      <c r="U42" s="440">
        <f t="shared" si="10"/>
        <v>0</v>
      </c>
      <c r="V42" s="440">
        <f t="shared" si="11"/>
        <v>0</v>
      </c>
      <c r="W42" s="440">
        <f t="shared" si="12"/>
        <v>0</v>
      </c>
      <c r="X42" s="440">
        <f t="shared" si="13"/>
        <v>0</v>
      </c>
      <c r="Y42" s="440">
        <f t="shared" si="14"/>
        <v>0</v>
      </c>
      <c r="Z42" s="440">
        <f t="shared" si="15"/>
        <v>0</v>
      </c>
      <c r="AA42" s="440">
        <f t="shared" si="16"/>
        <v>0</v>
      </c>
      <c r="AB42" s="440">
        <f t="shared" si="17"/>
        <v>0</v>
      </c>
      <c r="AC42" s="440">
        <f t="shared" si="18"/>
        <v>0</v>
      </c>
      <c r="AD42" s="440">
        <f t="shared" si="19"/>
        <v>0</v>
      </c>
      <c r="AE42" s="440">
        <f t="shared" si="20"/>
        <v>0</v>
      </c>
      <c r="AF42" s="440">
        <f t="shared" si="21"/>
        <v>0</v>
      </c>
      <c r="AG42" s="440">
        <f t="shared" si="22"/>
        <v>0</v>
      </c>
      <c r="AH42" s="440">
        <f t="shared" si="23"/>
        <v>0</v>
      </c>
      <c r="AI42" s="440">
        <f t="shared" si="24"/>
        <v>0</v>
      </c>
      <c r="AJ42" s="440">
        <f t="shared" si="25"/>
        <v>0</v>
      </c>
      <c r="AK42" s="440">
        <f t="shared" si="26"/>
        <v>0</v>
      </c>
      <c r="AL42" s="440">
        <f t="shared" si="27"/>
        <v>0</v>
      </c>
      <c r="AM42" s="440">
        <f t="shared" si="28"/>
        <v>0</v>
      </c>
      <c r="AN42" s="440">
        <f t="shared" si="29"/>
        <v>0</v>
      </c>
      <c r="AO42" s="440">
        <f t="shared" si="30"/>
        <v>0</v>
      </c>
      <c r="AP42" s="440">
        <f t="shared" si="31"/>
        <v>0</v>
      </c>
      <c r="AQ42" s="440">
        <f t="shared" si="32"/>
        <v>0</v>
      </c>
      <c r="AR42" s="440">
        <f t="shared" si="33"/>
        <v>0</v>
      </c>
      <c r="AS42" s="440">
        <f t="shared" si="34"/>
        <v>0</v>
      </c>
      <c r="AT42" s="440">
        <f t="shared" si="35"/>
        <v>0</v>
      </c>
      <c r="AU42" s="440">
        <f t="shared" si="36"/>
        <v>0</v>
      </c>
      <c r="AV42" s="440">
        <f t="shared" si="37"/>
        <v>0</v>
      </c>
      <c r="AW42" s="440">
        <f t="shared" si="38"/>
        <v>0</v>
      </c>
    </row>
    <row r="43" spans="1:49" s="437" customFormat="1" ht="12" customHeight="1">
      <c r="A43" s="72" t="str">
        <f t="array" ref="A43">IF(C43&lt;&gt;0,SUM(($C$11:C43&lt;&gt;0)*1),"")</f>
        <v/>
      </c>
      <c r="B43" s="438"/>
      <c r="C43" s="438"/>
      <c r="D43" s="438"/>
      <c r="E43" s="504"/>
      <c r="F43" s="505"/>
      <c r="G43" s="507"/>
      <c r="H43" s="507"/>
      <c r="I43" s="72" t="str">
        <f t="shared" si="42"/>
        <v/>
      </c>
      <c r="J43" s="440">
        <f t="shared" si="1"/>
        <v>0</v>
      </c>
      <c r="K43" s="440">
        <f t="shared" si="2"/>
        <v>0</v>
      </c>
      <c r="L43" s="440">
        <f t="shared" si="3"/>
        <v>0</v>
      </c>
      <c r="M43" s="440">
        <f t="shared" si="4"/>
        <v>0</v>
      </c>
      <c r="N43" s="440">
        <f t="shared" si="5"/>
        <v>0</v>
      </c>
      <c r="O43" s="440">
        <f t="shared" si="6"/>
        <v>0</v>
      </c>
      <c r="P43" s="440">
        <f t="shared" si="7"/>
        <v>0</v>
      </c>
      <c r="Q43" s="440">
        <f t="shared" si="8"/>
        <v>0</v>
      </c>
      <c r="R43" s="440">
        <f t="shared" si="39"/>
        <v>0</v>
      </c>
      <c r="S43" s="440">
        <f t="shared" si="40"/>
        <v>0</v>
      </c>
      <c r="T43" s="440">
        <f t="shared" si="9"/>
        <v>0</v>
      </c>
      <c r="U43" s="440">
        <f t="shared" si="10"/>
        <v>0</v>
      </c>
      <c r="V43" s="440">
        <f t="shared" si="11"/>
        <v>0</v>
      </c>
      <c r="W43" s="440">
        <f t="shared" si="12"/>
        <v>0</v>
      </c>
      <c r="X43" s="440">
        <f t="shared" si="13"/>
        <v>0</v>
      </c>
      <c r="Y43" s="440">
        <f t="shared" si="14"/>
        <v>0</v>
      </c>
      <c r="Z43" s="440">
        <f t="shared" si="15"/>
        <v>0</v>
      </c>
      <c r="AA43" s="440">
        <f t="shared" si="16"/>
        <v>0</v>
      </c>
      <c r="AB43" s="440">
        <f t="shared" si="17"/>
        <v>0</v>
      </c>
      <c r="AC43" s="440">
        <f t="shared" si="18"/>
        <v>0</v>
      </c>
      <c r="AD43" s="440">
        <f t="shared" si="19"/>
        <v>0</v>
      </c>
      <c r="AE43" s="440">
        <f t="shared" si="20"/>
        <v>0</v>
      </c>
      <c r="AF43" s="440">
        <f t="shared" si="21"/>
        <v>0</v>
      </c>
      <c r="AG43" s="440">
        <f t="shared" si="22"/>
        <v>0</v>
      </c>
      <c r="AH43" s="440">
        <f t="shared" si="23"/>
        <v>0</v>
      </c>
      <c r="AI43" s="440">
        <f t="shared" si="24"/>
        <v>0</v>
      </c>
      <c r="AJ43" s="440">
        <f t="shared" si="25"/>
        <v>0</v>
      </c>
      <c r="AK43" s="440">
        <f t="shared" si="26"/>
        <v>0</v>
      </c>
      <c r="AL43" s="440">
        <f t="shared" si="27"/>
        <v>0</v>
      </c>
      <c r="AM43" s="440">
        <f t="shared" si="28"/>
        <v>0</v>
      </c>
      <c r="AN43" s="440">
        <f t="shared" si="29"/>
        <v>0</v>
      </c>
      <c r="AO43" s="440">
        <f t="shared" si="30"/>
        <v>0</v>
      </c>
      <c r="AP43" s="440">
        <f t="shared" si="31"/>
        <v>0</v>
      </c>
      <c r="AQ43" s="440">
        <f t="shared" si="32"/>
        <v>0</v>
      </c>
      <c r="AR43" s="440">
        <f t="shared" si="33"/>
        <v>0</v>
      </c>
      <c r="AS43" s="440">
        <f t="shared" si="34"/>
        <v>0</v>
      </c>
      <c r="AT43" s="440">
        <f t="shared" si="35"/>
        <v>0</v>
      </c>
      <c r="AU43" s="440">
        <f t="shared" si="36"/>
        <v>0</v>
      </c>
      <c r="AV43" s="440">
        <f t="shared" si="37"/>
        <v>0</v>
      </c>
      <c r="AW43" s="440">
        <f t="shared" si="38"/>
        <v>0</v>
      </c>
    </row>
    <row r="44" spans="1:49" s="437" customFormat="1" ht="12" customHeight="1">
      <c r="A44" s="72" t="str">
        <f t="array" ref="A44">IF(C44&lt;&gt;0,SUM(($C$11:C44&lt;&gt;0)*1),"")</f>
        <v/>
      </c>
      <c r="B44" s="438"/>
      <c r="C44" s="438"/>
      <c r="D44" s="438"/>
      <c r="E44" s="504"/>
      <c r="F44" s="505"/>
      <c r="G44" s="507"/>
      <c r="H44" s="507"/>
      <c r="I44" s="72" t="str">
        <f t="shared" si="42"/>
        <v/>
      </c>
      <c r="J44" s="440">
        <f t="shared" si="1"/>
        <v>0</v>
      </c>
      <c r="K44" s="440">
        <f t="shared" si="2"/>
        <v>0</v>
      </c>
      <c r="L44" s="440">
        <f t="shared" si="3"/>
        <v>0</v>
      </c>
      <c r="M44" s="440">
        <f t="shared" si="4"/>
        <v>0</v>
      </c>
      <c r="N44" s="440">
        <f t="shared" si="5"/>
        <v>0</v>
      </c>
      <c r="O44" s="440">
        <f t="shared" si="6"/>
        <v>0</v>
      </c>
      <c r="P44" s="440">
        <f t="shared" si="7"/>
        <v>0</v>
      </c>
      <c r="Q44" s="440">
        <f t="shared" si="8"/>
        <v>0</v>
      </c>
      <c r="R44" s="440">
        <f t="shared" si="39"/>
        <v>0</v>
      </c>
      <c r="S44" s="440">
        <f t="shared" si="40"/>
        <v>0</v>
      </c>
      <c r="T44" s="440">
        <f t="shared" si="9"/>
        <v>0</v>
      </c>
      <c r="U44" s="440">
        <f t="shared" si="10"/>
        <v>0</v>
      </c>
      <c r="V44" s="440">
        <f t="shared" si="11"/>
        <v>0</v>
      </c>
      <c r="W44" s="440">
        <f t="shared" si="12"/>
        <v>0</v>
      </c>
      <c r="X44" s="440">
        <f t="shared" si="13"/>
        <v>0</v>
      </c>
      <c r="Y44" s="440">
        <f t="shared" si="14"/>
        <v>0</v>
      </c>
      <c r="Z44" s="440">
        <f t="shared" si="15"/>
        <v>0</v>
      </c>
      <c r="AA44" s="440">
        <f t="shared" si="16"/>
        <v>0</v>
      </c>
      <c r="AB44" s="440">
        <f t="shared" si="17"/>
        <v>0</v>
      </c>
      <c r="AC44" s="440">
        <f t="shared" si="18"/>
        <v>0</v>
      </c>
      <c r="AD44" s="440">
        <f t="shared" si="19"/>
        <v>0</v>
      </c>
      <c r="AE44" s="440">
        <f t="shared" si="20"/>
        <v>0</v>
      </c>
      <c r="AF44" s="440">
        <f t="shared" si="21"/>
        <v>0</v>
      </c>
      <c r="AG44" s="440">
        <f t="shared" si="22"/>
        <v>0</v>
      </c>
      <c r="AH44" s="440">
        <f t="shared" si="23"/>
        <v>0</v>
      </c>
      <c r="AI44" s="440">
        <f t="shared" si="24"/>
        <v>0</v>
      </c>
      <c r="AJ44" s="440">
        <f t="shared" si="25"/>
        <v>0</v>
      </c>
      <c r="AK44" s="440">
        <f t="shared" si="26"/>
        <v>0</v>
      </c>
      <c r="AL44" s="440">
        <f t="shared" si="27"/>
        <v>0</v>
      </c>
      <c r="AM44" s="440">
        <f t="shared" si="28"/>
        <v>0</v>
      </c>
      <c r="AN44" s="440">
        <f t="shared" si="29"/>
        <v>0</v>
      </c>
      <c r="AO44" s="440">
        <f t="shared" si="30"/>
        <v>0</v>
      </c>
      <c r="AP44" s="440">
        <f t="shared" si="31"/>
        <v>0</v>
      </c>
      <c r="AQ44" s="440">
        <f t="shared" si="32"/>
        <v>0</v>
      </c>
      <c r="AR44" s="440">
        <f t="shared" si="33"/>
        <v>0</v>
      </c>
      <c r="AS44" s="440">
        <f t="shared" si="34"/>
        <v>0</v>
      </c>
      <c r="AT44" s="440">
        <f t="shared" si="35"/>
        <v>0</v>
      </c>
      <c r="AU44" s="440">
        <f t="shared" si="36"/>
        <v>0</v>
      </c>
      <c r="AV44" s="440">
        <f t="shared" si="37"/>
        <v>0</v>
      </c>
      <c r="AW44" s="440">
        <f t="shared" si="38"/>
        <v>0</v>
      </c>
    </row>
    <row r="45" spans="1:49" s="437" customFormat="1" ht="12" customHeight="1">
      <c r="A45" s="72" t="str">
        <f t="array" ref="A45">IF(C45&lt;&gt;0,SUM(($C$11:C45&lt;&gt;0)*1),"")</f>
        <v/>
      </c>
      <c r="B45" s="438"/>
      <c r="C45" s="438"/>
      <c r="D45" s="438"/>
      <c r="E45" s="504"/>
      <c r="F45" s="505"/>
      <c r="G45" s="507"/>
      <c r="H45" s="507"/>
      <c r="I45" s="72" t="str">
        <f t="shared" si="42"/>
        <v/>
      </c>
      <c r="J45" s="440">
        <f t="shared" si="1"/>
        <v>0</v>
      </c>
      <c r="K45" s="440">
        <f t="shared" si="2"/>
        <v>0</v>
      </c>
      <c r="L45" s="440">
        <f t="shared" si="3"/>
        <v>0</v>
      </c>
      <c r="M45" s="440">
        <f t="shared" si="4"/>
        <v>0</v>
      </c>
      <c r="N45" s="440">
        <f t="shared" si="5"/>
        <v>0</v>
      </c>
      <c r="O45" s="440">
        <f t="shared" si="6"/>
        <v>0</v>
      </c>
      <c r="P45" s="440">
        <f t="shared" si="7"/>
        <v>0</v>
      </c>
      <c r="Q45" s="440">
        <f t="shared" si="8"/>
        <v>0</v>
      </c>
      <c r="R45" s="440">
        <f t="shared" si="39"/>
        <v>0</v>
      </c>
      <c r="S45" s="440">
        <f t="shared" si="40"/>
        <v>0</v>
      </c>
      <c r="T45" s="440">
        <f t="shared" si="9"/>
        <v>0</v>
      </c>
      <c r="U45" s="440">
        <f t="shared" si="10"/>
        <v>0</v>
      </c>
      <c r="V45" s="440">
        <f t="shared" si="11"/>
        <v>0</v>
      </c>
      <c r="W45" s="440">
        <f t="shared" si="12"/>
        <v>0</v>
      </c>
      <c r="X45" s="440">
        <f t="shared" si="13"/>
        <v>0</v>
      </c>
      <c r="Y45" s="440">
        <f t="shared" si="14"/>
        <v>0</v>
      </c>
      <c r="Z45" s="440">
        <f t="shared" si="15"/>
        <v>0</v>
      </c>
      <c r="AA45" s="440">
        <f t="shared" si="16"/>
        <v>0</v>
      </c>
      <c r="AB45" s="440">
        <f t="shared" si="17"/>
        <v>0</v>
      </c>
      <c r="AC45" s="440">
        <f t="shared" si="18"/>
        <v>0</v>
      </c>
      <c r="AD45" s="440">
        <f t="shared" si="19"/>
        <v>0</v>
      </c>
      <c r="AE45" s="440">
        <f t="shared" si="20"/>
        <v>0</v>
      </c>
      <c r="AF45" s="440">
        <f t="shared" si="21"/>
        <v>0</v>
      </c>
      <c r="AG45" s="440">
        <f t="shared" si="22"/>
        <v>0</v>
      </c>
      <c r="AH45" s="440">
        <f t="shared" si="23"/>
        <v>0</v>
      </c>
      <c r="AI45" s="440">
        <f t="shared" si="24"/>
        <v>0</v>
      </c>
      <c r="AJ45" s="440">
        <f t="shared" si="25"/>
        <v>0</v>
      </c>
      <c r="AK45" s="440">
        <f t="shared" si="26"/>
        <v>0</v>
      </c>
      <c r="AL45" s="440">
        <f t="shared" si="27"/>
        <v>0</v>
      </c>
      <c r="AM45" s="440">
        <f t="shared" si="28"/>
        <v>0</v>
      </c>
      <c r="AN45" s="440">
        <f t="shared" si="29"/>
        <v>0</v>
      </c>
      <c r="AO45" s="440">
        <f t="shared" si="30"/>
        <v>0</v>
      </c>
      <c r="AP45" s="440">
        <f t="shared" si="31"/>
        <v>0</v>
      </c>
      <c r="AQ45" s="440">
        <f t="shared" si="32"/>
        <v>0</v>
      </c>
      <c r="AR45" s="440">
        <f t="shared" si="33"/>
        <v>0</v>
      </c>
      <c r="AS45" s="440">
        <f t="shared" si="34"/>
        <v>0</v>
      </c>
      <c r="AT45" s="440">
        <f t="shared" si="35"/>
        <v>0</v>
      </c>
      <c r="AU45" s="440">
        <f t="shared" si="36"/>
        <v>0</v>
      </c>
      <c r="AV45" s="440">
        <f t="shared" si="37"/>
        <v>0</v>
      </c>
      <c r="AW45" s="440">
        <f t="shared" si="38"/>
        <v>0</v>
      </c>
    </row>
    <row r="46" spans="1:49" s="437" customFormat="1" ht="12" customHeight="1">
      <c r="A46" s="72" t="str">
        <f t="array" ref="A46">IF(C46&lt;&gt;0,SUM(($C$11:C46&lt;&gt;0)*1),"")</f>
        <v/>
      </c>
      <c r="B46" s="438"/>
      <c r="C46" s="438"/>
      <c r="D46" s="438"/>
      <c r="E46" s="504"/>
      <c r="F46" s="505"/>
      <c r="G46" s="507"/>
      <c r="H46" s="507"/>
      <c r="I46" s="72" t="str">
        <f t="shared" si="42"/>
        <v/>
      </c>
      <c r="J46" s="440">
        <f t="shared" si="1"/>
        <v>0</v>
      </c>
      <c r="K46" s="440">
        <f t="shared" si="2"/>
        <v>0</v>
      </c>
      <c r="L46" s="440">
        <f t="shared" si="3"/>
        <v>0</v>
      </c>
      <c r="M46" s="440">
        <f t="shared" si="4"/>
        <v>0</v>
      </c>
      <c r="N46" s="440">
        <f t="shared" si="5"/>
        <v>0</v>
      </c>
      <c r="O46" s="440">
        <f t="shared" si="6"/>
        <v>0</v>
      </c>
      <c r="P46" s="440">
        <f t="shared" si="7"/>
        <v>0</v>
      </c>
      <c r="Q46" s="440">
        <f t="shared" si="8"/>
        <v>0</v>
      </c>
      <c r="R46" s="440">
        <f t="shared" si="39"/>
        <v>0</v>
      </c>
      <c r="S46" s="440">
        <f t="shared" si="40"/>
        <v>0</v>
      </c>
      <c r="T46" s="440">
        <f t="shared" si="9"/>
        <v>0</v>
      </c>
      <c r="U46" s="440">
        <f t="shared" si="10"/>
        <v>0</v>
      </c>
      <c r="V46" s="440">
        <f t="shared" si="11"/>
        <v>0</v>
      </c>
      <c r="W46" s="440">
        <f t="shared" si="12"/>
        <v>0</v>
      </c>
      <c r="X46" s="440">
        <f t="shared" si="13"/>
        <v>0</v>
      </c>
      <c r="Y46" s="440">
        <f t="shared" si="14"/>
        <v>0</v>
      </c>
      <c r="Z46" s="440">
        <f t="shared" si="15"/>
        <v>0</v>
      </c>
      <c r="AA46" s="440">
        <f t="shared" si="16"/>
        <v>0</v>
      </c>
      <c r="AB46" s="440">
        <f t="shared" si="17"/>
        <v>0</v>
      </c>
      <c r="AC46" s="440">
        <f t="shared" si="18"/>
        <v>0</v>
      </c>
      <c r="AD46" s="440">
        <f t="shared" si="19"/>
        <v>0</v>
      </c>
      <c r="AE46" s="440">
        <f t="shared" si="20"/>
        <v>0</v>
      </c>
      <c r="AF46" s="440">
        <f t="shared" si="21"/>
        <v>0</v>
      </c>
      <c r="AG46" s="440">
        <f t="shared" si="22"/>
        <v>0</v>
      </c>
      <c r="AH46" s="440">
        <f t="shared" si="23"/>
        <v>0</v>
      </c>
      <c r="AI46" s="440">
        <f t="shared" si="24"/>
        <v>0</v>
      </c>
      <c r="AJ46" s="440">
        <f t="shared" si="25"/>
        <v>0</v>
      </c>
      <c r="AK46" s="440">
        <f t="shared" si="26"/>
        <v>0</v>
      </c>
      <c r="AL46" s="440">
        <f t="shared" si="27"/>
        <v>0</v>
      </c>
      <c r="AM46" s="440">
        <f t="shared" si="28"/>
        <v>0</v>
      </c>
      <c r="AN46" s="440">
        <f t="shared" si="29"/>
        <v>0</v>
      </c>
      <c r="AO46" s="440">
        <f t="shared" si="30"/>
        <v>0</v>
      </c>
      <c r="AP46" s="440">
        <f t="shared" si="31"/>
        <v>0</v>
      </c>
      <c r="AQ46" s="440">
        <f t="shared" si="32"/>
        <v>0</v>
      </c>
      <c r="AR46" s="440">
        <f t="shared" si="33"/>
        <v>0</v>
      </c>
      <c r="AS46" s="440">
        <f t="shared" si="34"/>
        <v>0</v>
      </c>
      <c r="AT46" s="440">
        <f t="shared" si="35"/>
        <v>0</v>
      </c>
      <c r="AU46" s="440">
        <f t="shared" si="36"/>
        <v>0</v>
      </c>
      <c r="AV46" s="440">
        <f t="shared" si="37"/>
        <v>0</v>
      </c>
      <c r="AW46" s="440">
        <f t="shared" si="38"/>
        <v>0</v>
      </c>
    </row>
    <row r="47" spans="1:49" s="437" customFormat="1" ht="12" customHeight="1">
      <c r="A47" s="72" t="str">
        <f t="array" ref="A47">IF(C47&lt;&gt;0,SUM(($C$11:C47&lt;&gt;0)*1),"")</f>
        <v/>
      </c>
      <c r="B47" s="438"/>
      <c r="C47" s="438"/>
      <c r="D47" s="438"/>
      <c r="E47" s="504"/>
      <c r="F47" s="505"/>
      <c r="G47" s="507"/>
      <c r="H47" s="507"/>
      <c r="I47" s="72" t="str">
        <f t="shared" si="42"/>
        <v/>
      </c>
      <c r="J47" s="440">
        <f t="shared" si="1"/>
        <v>0</v>
      </c>
      <c r="K47" s="440">
        <f t="shared" si="2"/>
        <v>0</v>
      </c>
      <c r="L47" s="440">
        <f t="shared" si="3"/>
        <v>0</v>
      </c>
      <c r="M47" s="440">
        <f t="shared" si="4"/>
        <v>0</v>
      </c>
      <c r="N47" s="440">
        <f t="shared" si="5"/>
        <v>0</v>
      </c>
      <c r="O47" s="440">
        <f t="shared" si="6"/>
        <v>0</v>
      </c>
      <c r="P47" s="440">
        <f t="shared" si="7"/>
        <v>0</v>
      </c>
      <c r="Q47" s="440">
        <f t="shared" si="8"/>
        <v>0</v>
      </c>
      <c r="R47" s="440">
        <f t="shared" si="39"/>
        <v>0</v>
      </c>
      <c r="S47" s="440">
        <f t="shared" si="40"/>
        <v>0</v>
      </c>
      <c r="T47" s="440">
        <f t="shared" si="9"/>
        <v>0</v>
      </c>
      <c r="U47" s="440">
        <f t="shared" si="10"/>
        <v>0</v>
      </c>
      <c r="V47" s="440">
        <f t="shared" si="11"/>
        <v>0</v>
      </c>
      <c r="W47" s="440">
        <f t="shared" si="12"/>
        <v>0</v>
      </c>
      <c r="X47" s="440">
        <f t="shared" si="13"/>
        <v>0</v>
      </c>
      <c r="Y47" s="440">
        <f t="shared" si="14"/>
        <v>0</v>
      </c>
      <c r="Z47" s="440">
        <f t="shared" si="15"/>
        <v>0</v>
      </c>
      <c r="AA47" s="440">
        <f t="shared" si="16"/>
        <v>0</v>
      </c>
      <c r="AB47" s="440">
        <f t="shared" si="17"/>
        <v>0</v>
      </c>
      <c r="AC47" s="440">
        <f t="shared" si="18"/>
        <v>0</v>
      </c>
      <c r="AD47" s="440">
        <f t="shared" si="19"/>
        <v>0</v>
      </c>
      <c r="AE47" s="440">
        <f t="shared" si="20"/>
        <v>0</v>
      </c>
      <c r="AF47" s="440">
        <f t="shared" si="21"/>
        <v>0</v>
      </c>
      <c r="AG47" s="440">
        <f t="shared" si="22"/>
        <v>0</v>
      </c>
      <c r="AH47" s="440">
        <f t="shared" si="23"/>
        <v>0</v>
      </c>
      <c r="AI47" s="440">
        <f t="shared" si="24"/>
        <v>0</v>
      </c>
      <c r="AJ47" s="440">
        <f t="shared" si="25"/>
        <v>0</v>
      </c>
      <c r="AK47" s="440">
        <f t="shared" si="26"/>
        <v>0</v>
      </c>
      <c r="AL47" s="440">
        <f t="shared" si="27"/>
        <v>0</v>
      </c>
      <c r="AM47" s="440">
        <f t="shared" si="28"/>
        <v>0</v>
      </c>
      <c r="AN47" s="440">
        <f t="shared" si="29"/>
        <v>0</v>
      </c>
      <c r="AO47" s="440">
        <f t="shared" si="30"/>
        <v>0</v>
      </c>
      <c r="AP47" s="440">
        <f t="shared" si="31"/>
        <v>0</v>
      </c>
      <c r="AQ47" s="440">
        <f t="shared" si="32"/>
        <v>0</v>
      </c>
      <c r="AR47" s="440">
        <f t="shared" si="33"/>
        <v>0</v>
      </c>
      <c r="AS47" s="440">
        <f t="shared" si="34"/>
        <v>0</v>
      </c>
      <c r="AT47" s="440">
        <f t="shared" si="35"/>
        <v>0</v>
      </c>
      <c r="AU47" s="440">
        <f t="shared" si="36"/>
        <v>0</v>
      </c>
      <c r="AV47" s="440">
        <f t="shared" si="37"/>
        <v>0</v>
      </c>
      <c r="AW47" s="440">
        <f t="shared" si="38"/>
        <v>0</v>
      </c>
    </row>
    <row r="48" spans="1:49" s="437" customFormat="1" ht="12" customHeight="1">
      <c r="A48" s="72" t="str">
        <f t="array" ref="A48">IF(C48&lt;&gt;0,SUM(($C$11:C48&lt;&gt;0)*1),"")</f>
        <v/>
      </c>
      <c r="B48" s="438"/>
      <c r="C48" s="438"/>
      <c r="D48" s="438"/>
      <c r="E48" s="504"/>
      <c r="F48" s="505"/>
      <c r="G48" s="507"/>
      <c r="H48" s="507"/>
      <c r="I48" s="72" t="str">
        <f t="shared" si="42"/>
        <v/>
      </c>
      <c r="J48" s="440">
        <f t="shared" si="1"/>
        <v>0</v>
      </c>
      <c r="K48" s="440">
        <f t="shared" si="2"/>
        <v>0</v>
      </c>
      <c r="L48" s="440">
        <f t="shared" si="3"/>
        <v>0</v>
      </c>
      <c r="M48" s="440">
        <f t="shared" si="4"/>
        <v>0</v>
      </c>
      <c r="N48" s="440">
        <f t="shared" si="5"/>
        <v>0</v>
      </c>
      <c r="O48" s="440">
        <f t="shared" si="6"/>
        <v>0</v>
      </c>
      <c r="P48" s="440">
        <f t="shared" si="7"/>
        <v>0</v>
      </c>
      <c r="Q48" s="440">
        <f t="shared" si="8"/>
        <v>0</v>
      </c>
      <c r="R48" s="440">
        <f t="shared" si="39"/>
        <v>0</v>
      </c>
      <c r="S48" s="440">
        <f t="shared" si="40"/>
        <v>0</v>
      </c>
      <c r="T48" s="440">
        <f t="shared" si="9"/>
        <v>0</v>
      </c>
      <c r="U48" s="440">
        <f t="shared" si="10"/>
        <v>0</v>
      </c>
      <c r="V48" s="440">
        <f t="shared" si="11"/>
        <v>0</v>
      </c>
      <c r="W48" s="440">
        <f t="shared" si="12"/>
        <v>0</v>
      </c>
      <c r="X48" s="440">
        <f t="shared" si="13"/>
        <v>0</v>
      </c>
      <c r="Y48" s="440">
        <f t="shared" si="14"/>
        <v>0</v>
      </c>
      <c r="Z48" s="440">
        <f t="shared" si="15"/>
        <v>0</v>
      </c>
      <c r="AA48" s="440">
        <f t="shared" si="16"/>
        <v>0</v>
      </c>
      <c r="AB48" s="440">
        <f t="shared" si="17"/>
        <v>0</v>
      </c>
      <c r="AC48" s="440">
        <f t="shared" si="18"/>
        <v>0</v>
      </c>
      <c r="AD48" s="440">
        <f t="shared" si="19"/>
        <v>0</v>
      </c>
      <c r="AE48" s="440">
        <f t="shared" si="20"/>
        <v>0</v>
      </c>
      <c r="AF48" s="440">
        <f t="shared" si="21"/>
        <v>0</v>
      </c>
      <c r="AG48" s="440">
        <f t="shared" si="22"/>
        <v>0</v>
      </c>
      <c r="AH48" s="440">
        <f t="shared" si="23"/>
        <v>0</v>
      </c>
      <c r="AI48" s="440">
        <f t="shared" si="24"/>
        <v>0</v>
      </c>
      <c r="AJ48" s="440">
        <f t="shared" si="25"/>
        <v>0</v>
      </c>
      <c r="AK48" s="440">
        <f t="shared" si="26"/>
        <v>0</v>
      </c>
      <c r="AL48" s="440">
        <f t="shared" si="27"/>
        <v>0</v>
      </c>
      <c r="AM48" s="440">
        <f t="shared" si="28"/>
        <v>0</v>
      </c>
      <c r="AN48" s="440">
        <f t="shared" si="29"/>
        <v>0</v>
      </c>
      <c r="AO48" s="440">
        <f t="shared" si="30"/>
        <v>0</v>
      </c>
      <c r="AP48" s="440">
        <f t="shared" si="31"/>
        <v>0</v>
      </c>
      <c r="AQ48" s="440">
        <f t="shared" si="32"/>
        <v>0</v>
      </c>
      <c r="AR48" s="440">
        <f t="shared" si="33"/>
        <v>0</v>
      </c>
      <c r="AS48" s="440">
        <f t="shared" si="34"/>
        <v>0</v>
      </c>
      <c r="AT48" s="440">
        <f t="shared" si="35"/>
        <v>0</v>
      </c>
      <c r="AU48" s="440">
        <f t="shared" si="36"/>
        <v>0</v>
      </c>
      <c r="AV48" s="440">
        <f t="shared" si="37"/>
        <v>0</v>
      </c>
      <c r="AW48" s="440">
        <f t="shared" si="38"/>
        <v>0</v>
      </c>
    </row>
    <row r="49" spans="1:49" s="437" customFormat="1" ht="12" customHeight="1">
      <c r="A49" s="72" t="str">
        <f t="array" ref="A49">IF(C49&lt;&gt;0,SUM(($C$11:C49&lt;&gt;0)*1),"")</f>
        <v/>
      </c>
      <c r="B49" s="438"/>
      <c r="C49" s="438"/>
      <c r="D49" s="438"/>
      <c r="E49" s="504"/>
      <c r="F49" s="505"/>
      <c r="G49" s="507"/>
      <c r="H49" s="507"/>
      <c r="I49" s="72" t="str">
        <f t="shared" si="42"/>
        <v/>
      </c>
      <c r="J49" s="440">
        <f t="shared" si="1"/>
        <v>0</v>
      </c>
      <c r="K49" s="440">
        <f t="shared" si="2"/>
        <v>0</v>
      </c>
      <c r="L49" s="440">
        <f t="shared" si="3"/>
        <v>0</v>
      </c>
      <c r="M49" s="440">
        <f t="shared" si="4"/>
        <v>0</v>
      </c>
      <c r="N49" s="440">
        <f t="shared" si="5"/>
        <v>0</v>
      </c>
      <c r="O49" s="440">
        <f t="shared" si="6"/>
        <v>0</v>
      </c>
      <c r="P49" s="440">
        <f t="shared" si="7"/>
        <v>0</v>
      </c>
      <c r="Q49" s="440">
        <f t="shared" si="8"/>
        <v>0</v>
      </c>
      <c r="R49" s="440">
        <f t="shared" si="39"/>
        <v>0</v>
      </c>
      <c r="S49" s="440">
        <f t="shared" si="40"/>
        <v>0</v>
      </c>
      <c r="T49" s="440">
        <f t="shared" si="9"/>
        <v>0</v>
      </c>
      <c r="U49" s="440">
        <f t="shared" si="10"/>
        <v>0</v>
      </c>
      <c r="V49" s="440">
        <f t="shared" si="11"/>
        <v>0</v>
      </c>
      <c r="W49" s="440">
        <f t="shared" si="12"/>
        <v>0</v>
      </c>
      <c r="X49" s="440">
        <f t="shared" si="13"/>
        <v>0</v>
      </c>
      <c r="Y49" s="440">
        <f t="shared" si="14"/>
        <v>0</v>
      </c>
      <c r="Z49" s="440">
        <f t="shared" si="15"/>
        <v>0</v>
      </c>
      <c r="AA49" s="440">
        <f t="shared" si="16"/>
        <v>0</v>
      </c>
      <c r="AB49" s="440">
        <f t="shared" si="17"/>
        <v>0</v>
      </c>
      <c r="AC49" s="440">
        <f t="shared" si="18"/>
        <v>0</v>
      </c>
      <c r="AD49" s="440">
        <f t="shared" si="19"/>
        <v>0</v>
      </c>
      <c r="AE49" s="440">
        <f t="shared" si="20"/>
        <v>0</v>
      </c>
      <c r="AF49" s="440">
        <f t="shared" si="21"/>
        <v>0</v>
      </c>
      <c r="AG49" s="440">
        <f t="shared" si="22"/>
        <v>0</v>
      </c>
      <c r="AH49" s="440">
        <f t="shared" si="23"/>
        <v>0</v>
      </c>
      <c r="AI49" s="440">
        <f t="shared" si="24"/>
        <v>0</v>
      </c>
      <c r="AJ49" s="440">
        <f t="shared" si="25"/>
        <v>0</v>
      </c>
      <c r="AK49" s="440">
        <f t="shared" si="26"/>
        <v>0</v>
      </c>
      <c r="AL49" s="440">
        <f t="shared" si="27"/>
        <v>0</v>
      </c>
      <c r="AM49" s="440">
        <f t="shared" si="28"/>
        <v>0</v>
      </c>
      <c r="AN49" s="440">
        <f t="shared" si="29"/>
        <v>0</v>
      </c>
      <c r="AO49" s="440">
        <f t="shared" si="30"/>
        <v>0</v>
      </c>
      <c r="AP49" s="440">
        <f t="shared" si="31"/>
        <v>0</v>
      </c>
      <c r="AQ49" s="440">
        <f t="shared" si="32"/>
        <v>0</v>
      </c>
      <c r="AR49" s="440">
        <f t="shared" si="33"/>
        <v>0</v>
      </c>
      <c r="AS49" s="440">
        <f t="shared" si="34"/>
        <v>0</v>
      </c>
      <c r="AT49" s="440">
        <f t="shared" si="35"/>
        <v>0</v>
      </c>
      <c r="AU49" s="440">
        <f t="shared" si="36"/>
        <v>0</v>
      </c>
      <c r="AV49" s="440">
        <f t="shared" si="37"/>
        <v>0</v>
      </c>
      <c r="AW49" s="440">
        <f t="shared" si="38"/>
        <v>0</v>
      </c>
    </row>
    <row r="50" spans="1:49" s="437" customFormat="1" ht="12" customHeight="1">
      <c r="A50" s="72" t="str">
        <f t="array" ref="A50">IF(C50&lt;&gt;0,SUM(($C$11:C50&lt;&gt;0)*1),"")</f>
        <v/>
      </c>
      <c r="B50" s="438"/>
      <c r="C50" s="438"/>
      <c r="D50" s="438"/>
      <c r="E50" s="504"/>
      <c r="F50" s="505"/>
      <c r="G50" s="507"/>
      <c r="H50" s="507"/>
      <c r="I50" s="72" t="str">
        <f t="shared" si="42"/>
        <v/>
      </c>
      <c r="J50" s="440">
        <f t="shared" si="1"/>
        <v>0</v>
      </c>
      <c r="K50" s="440">
        <f t="shared" si="2"/>
        <v>0</v>
      </c>
      <c r="L50" s="440">
        <f t="shared" si="3"/>
        <v>0</v>
      </c>
      <c r="M50" s="440">
        <f t="shared" si="4"/>
        <v>0</v>
      </c>
      <c r="N50" s="440">
        <f t="shared" si="5"/>
        <v>0</v>
      </c>
      <c r="O50" s="440">
        <f t="shared" si="6"/>
        <v>0</v>
      </c>
      <c r="P50" s="440">
        <f t="shared" si="7"/>
        <v>0</v>
      </c>
      <c r="Q50" s="440">
        <f t="shared" si="8"/>
        <v>0</v>
      </c>
      <c r="R50" s="440">
        <f t="shared" si="39"/>
        <v>0</v>
      </c>
      <c r="S50" s="440">
        <f t="shared" si="40"/>
        <v>0</v>
      </c>
      <c r="T50" s="440">
        <f t="shared" si="9"/>
        <v>0</v>
      </c>
      <c r="U50" s="440">
        <f t="shared" si="10"/>
        <v>0</v>
      </c>
      <c r="V50" s="440">
        <f t="shared" si="11"/>
        <v>0</v>
      </c>
      <c r="W50" s="440">
        <f t="shared" si="12"/>
        <v>0</v>
      </c>
      <c r="X50" s="440">
        <f t="shared" si="13"/>
        <v>0</v>
      </c>
      <c r="Y50" s="440">
        <f t="shared" si="14"/>
        <v>0</v>
      </c>
      <c r="Z50" s="440">
        <f t="shared" si="15"/>
        <v>0</v>
      </c>
      <c r="AA50" s="440">
        <f t="shared" si="16"/>
        <v>0</v>
      </c>
      <c r="AB50" s="440">
        <f t="shared" si="17"/>
        <v>0</v>
      </c>
      <c r="AC50" s="440">
        <f t="shared" si="18"/>
        <v>0</v>
      </c>
      <c r="AD50" s="440">
        <f t="shared" si="19"/>
        <v>0</v>
      </c>
      <c r="AE50" s="440">
        <f t="shared" si="20"/>
        <v>0</v>
      </c>
      <c r="AF50" s="440">
        <f t="shared" si="21"/>
        <v>0</v>
      </c>
      <c r="AG50" s="440">
        <f t="shared" si="22"/>
        <v>0</v>
      </c>
      <c r="AH50" s="440">
        <f t="shared" si="23"/>
        <v>0</v>
      </c>
      <c r="AI50" s="440">
        <f t="shared" si="24"/>
        <v>0</v>
      </c>
      <c r="AJ50" s="440">
        <f t="shared" si="25"/>
        <v>0</v>
      </c>
      <c r="AK50" s="440">
        <f t="shared" si="26"/>
        <v>0</v>
      </c>
      <c r="AL50" s="440">
        <f t="shared" si="27"/>
        <v>0</v>
      </c>
      <c r="AM50" s="440">
        <f t="shared" si="28"/>
        <v>0</v>
      </c>
      <c r="AN50" s="440">
        <f t="shared" si="29"/>
        <v>0</v>
      </c>
      <c r="AO50" s="440">
        <f t="shared" si="30"/>
        <v>0</v>
      </c>
      <c r="AP50" s="440">
        <f t="shared" si="31"/>
        <v>0</v>
      </c>
      <c r="AQ50" s="440">
        <f t="shared" si="32"/>
        <v>0</v>
      </c>
      <c r="AR50" s="440">
        <f t="shared" si="33"/>
        <v>0</v>
      </c>
      <c r="AS50" s="440">
        <f t="shared" si="34"/>
        <v>0</v>
      </c>
      <c r="AT50" s="440">
        <f t="shared" si="35"/>
        <v>0</v>
      </c>
      <c r="AU50" s="440">
        <f t="shared" si="36"/>
        <v>0</v>
      </c>
      <c r="AV50" s="440">
        <f t="shared" si="37"/>
        <v>0</v>
      </c>
      <c r="AW50" s="440">
        <f t="shared" si="38"/>
        <v>0</v>
      </c>
    </row>
    <row r="51" spans="1:49" s="437" customFormat="1" ht="12" customHeight="1">
      <c r="A51" s="72" t="str">
        <f t="array" ref="A51">IF(C51&lt;&gt;0,SUM(($C$11:C51&lt;&gt;0)*1),"")</f>
        <v/>
      </c>
      <c r="B51" s="438"/>
      <c r="C51" s="438"/>
      <c r="D51" s="438"/>
      <c r="E51" s="504"/>
      <c r="F51" s="505"/>
      <c r="G51" s="507"/>
      <c r="H51" s="507"/>
      <c r="I51" s="72" t="str">
        <f t="shared" si="42"/>
        <v/>
      </c>
      <c r="J51" s="440">
        <f t="shared" si="1"/>
        <v>0</v>
      </c>
      <c r="K51" s="440">
        <f t="shared" si="2"/>
        <v>0</v>
      </c>
      <c r="L51" s="440">
        <f t="shared" si="3"/>
        <v>0</v>
      </c>
      <c r="M51" s="440">
        <f t="shared" si="4"/>
        <v>0</v>
      </c>
      <c r="N51" s="440">
        <f t="shared" si="5"/>
        <v>0</v>
      </c>
      <c r="O51" s="440">
        <f t="shared" si="6"/>
        <v>0</v>
      </c>
      <c r="P51" s="440">
        <f t="shared" si="7"/>
        <v>0</v>
      </c>
      <c r="Q51" s="440">
        <f t="shared" si="8"/>
        <v>0</v>
      </c>
      <c r="R51" s="440">
        <f t="shared" si="39"/>
        <v>0</v>
      </c>
      <c r="S51" s="440">
        <f t="shared" si="40"/>
        <v>0</v>
      </c>
      <c r="T51" s="440">
        <f t="shared" si="9"/>
        <v>0</v>
      </c>
      <c r="U51" s="440">
        <f t="shared" si="10"/>
        <v>0</v>
      </c>
      <c r="V51" s="440">
        <f t="shared" si="11"/>
        <v>0</v>
      </c>
      <c r="W51" s="440">
        <f t="shared" si="12"/>
        <v>0</v>
      </c>
      <c r="X51" s="440">
        <f t="shared" si="13"/>
        <v>0</v>
      </c>
      <c r="Y51" s="440">
        <f t="shared" si="14"/>
        <v>0</v>
      </c>
      <c r="Z51" s="440">
        <f t="shared" si="15"/>
        <v>0</v>
      </c>
      <c r="AA51" s="440">
        <f t="shared" si="16"/>
        <v>0</v>
      </c>
      <c r="AB51" s="440">
        <f t="shared" si="17"/>
        <v>0</v>
      </c>
      <c r="AC51" s="440">
        <f t="shared" si="18"/>
        <v>0</v>
      </c>
      <c r="AD51" s="440">
        <f t="shared" si="19"/>
        <v>0</v>
      </c>
      <c r="AE51" s="440">
        <f t="shared" si="20"/>
        <v>0</v>
      </c>
      <c r="AF51" s="440">
        <f t="shared" si="21"/>
        <v>0</v>
      </c>
      <c r="AG51" s="440">
        <f t="shared" si="22"/>
        <v>0</v>
      </c>
      <c r="AH51" s="440">
        <f t="shared" si="23"/>
        <v>0</v>
      </c>
      <c r="AI51" s="440">
        <f t="shared" si="24"/>
        <v>0</v>
      </c>
      <c r="AJ51" s="440">
        <f t="shared" si="25"/>
        <v>0</v>
      </c>
      <c r="AK51" s="440">
        <f t="shared" si="26"/>
        <v>0</v>
      </c>
      <c r="AL51" s="440">
        <f t="shared" si="27"/>
        <v>0</v>
      </c>
      <c r="AM51" s="440">
        <f t="shared" si="28"/>
        <v>0</v>
      </c>
      <c r="AN51" s="440">
        <f t="shared" si="29"/>
        <v>0</v>
      </c>
      <c r="AO51" s="440">
        <f t="shared" si="30"/>
        <v>0</v>
      </c>
      <c r="AP51" s="440">
        <f t="shared" si="31"/>
        <v>0</v>
      </c>
      <c r="AQ51" s="440">
        <f t="shared" si="32"/>
        <v>0</v>
      </c>
      <c r="AR51" s="440">
        <f t="shared" si="33"/>
        <v>0</v>
      </c>
      <c r="AS51" s="440">
        <f t="shared" si="34"/>
        <v>0</v>
      </c>
      <c r="AT51" s="440">
        <f t="shared" si="35"/>
        <v>0</v>
      </c>
      <c r="AU51" s="440">
        <f t="shared" si="36"/>
        <v>0</v>
      </c>
      <c r="AV51" s="440">
        <f t="shared" si="37"/>
        <v>0</v>
      </c>
      <c r="AW51" s="440">
        <f t="shared" si="38"/>
        <v>0</v>
      </c>
    </row>
    <row r="52" spans="1:49" s="437" customFormat="1" ht="12" customHeight="1">
      <c r="A52" s="72" t="str">
        <f t="array" ref="A52">IF(C52&lt;&gt;0,SUM(($C$11:C52&lt;&gt;0)*1),"")</f>
        <v/>
      </c>
      <c r="B52" s="438"/>
      <c r="C52" s="438"/>
      <c r="D52" s="438"/>
      <c r="E52" s="504"/>
      <c r="F52" s="505"/>
      <c r="G52" s="507"/>
      <c r="H52" s="507"/>
      <c r="I52" s="72" t="str">
        <f t="shared" si="42"/>
        <v/>
      </c>
      <c r="J52" s="440">
        <f t="shared" si="1"/>
        <v>0</v>
      </c>
      <c r="K52" s="440">
        <f t="shared" si="2"/>
        <v>0</v>
      </c>
      <c r="L52" s="440">
        <f t="shared" si="3"/>
        <v>0</v>
      </c>
      <c r="M52" s="440">
        <f t="shared" si="4"/>
        <v>0</v>
      </c>
      <c r="N52" s="440">
        <f t="shared" si="5"/>
        <v>0</v>
      </c>
      <c r="O52" s="440">
        <f t="shared" si="6"/>
        <v>0</v>
      </c>
      <c r="P52" s="440">
        <f t="shared" si="7"/>
        <v>0</v>
      </c>
      <c r="Q52" s="440">
        <f t="shared" si="8"/>
        <v>0</v>
      </c>
      <c r="R52" s="440">
        <f t="shared" si="39"/>
        <v>0</v>
      </c>
      <c r="S52" s="440">
        <f t="shared" si="40"/>
        <v>0</v>
      </c>
      <c r="T52" s="440">
        <f t="shared" si="9"/>
        <v>0</v>
      </c>
      <c r="U52" s="440">
        <f t="shared" si="10"/>
        <v>0</v>
      </c>
      <c r="V52" s="440">
        <f t="shared" si="11"/>
        <v>0</v>
      </c>
      <c r="W52" s="440">
        <f t="shared" si="12"/>
        <v>0</v>
      </c>
      <c r="X52" s="440">
        <f t="shared" si="13"/>
        <v>0</v>
      </c>
      <c r="Y52" s="440">
        <f t="shared" si="14"/>
        <v>0</v>
      </c>
      <c r="Z52" s="440">
        <f t="shared" si="15"/>
        <v>0</v>
      </c>
      <c r="AA52" s="440">
        <f t="shared" si="16"/>
        <v>0</v>
      </c>
      <c r="AB52" s="440">
        <f t="shared" si="17"/>
        <v>0</v>
      </c>
      <c r="AC52" s="440">
        <f t="shared" si="18"/>
        <v>0</v>
      </c>
      <c r="AD52" s="440">
        <f t="shared" si="19"/>
        <v>0</v>
      </c>
      <c r="AE52" s="440">
        <f t="shared" si="20"/>
        <v>0</v>
      </c>
      <c r="AF52" s="440">
        <f t="shared" si="21"/>
        <v>0</v>
      </c>
      <c r="AG52" s="440">
        <f t="shared" si="22"/>
        <v>0</v>
      </c>
      <c r="AH52" s="440">
        <f t="shared" si="23"/>
        <v>0</v>
      </c>
      <c r="AI52" s="440">
        <f t="shared" si="24"/>
        <v>0</v>
      </c>
      <c r="AJ52" s="440">
        <f t="shared" si="25"/>
        <v>0</v>
      </c>
      <c r="AK52" s="440">
        <f t="shared" si="26"/>
        <v>0</v>
      </c>
      <c r="AL52" s="440">
        <f t="shared" si="27"/>
        <v>0</v>
      </c>
      <c r="AM52" s="440">
        <f t="shared" si="28"/>
        <v>0</v>
      </c>
      <c r="AN52" s="440">
        <f t="shared" si="29"/>
        <v>0</v>
      </c>
      <c r="AO52" s="440">
        <f t="shared" si="30"/>
        <v>0</v>
      </c>
      <c r="AP52" s="440">
        <f t="shared" si="31"/>
        <v>0</v>
      </c>
      <c r="AQ52" s="440">
        <f t="shared" si="32"/>
        <v>0</v>
      </c>
      <c r="AR52" s="440">
        <f t="shared" si="33"/>
        <v>0</v>
      </c>
      <c r="AS52" s="440">
        <f t="shared" si="34"/>
        <v>0</v>
      </c>
      <c r="AT52" s="440">
        <f t="shared" si="35"/>
        <v>0</v>
      </c>
      <c r="AU52" s="440">
        <f t="shared" si="36"/>
        <v>0</v>
      </c>
      <c r="AV52" s="440">
        <f t="shared" si="37"/>
        <v>0</v>
      </c>
      <c r="AW52" s="440">
        <f t="shared" si="38"/>
        <v>0</v>
      </c>
    </row>
    <row r="53" spans="1:49" s="437" customFormat="1" ht="12" customHeight="1">
      <c r="A53" s="72" t="str">
        <f t="array" ref="A53">IF(C53&lt;&gt;0,SUM(($C$11:C53&lt;&gt;0)*1),"")</f>
        <v/>
      </c>
      <c r="B53" s="438"/>
      <c r="C53" s="438"/>
      <c r="D53" s="438"/>
      <c r="E53" s="504"/>
      <c r="F53" s="505"/>
      <c r="G53" s="507"/>
      <c r="H53" s="507"/>
      <c r="I53" s="72" t="str">
        <f t="shared" si="42"/>
        <v/>
      </c>
      <c r="J53" s="440">
        <f t="shared" si="1"/>
        <v>0</v>
      </c>
      <c r="K53" s="440">
        <f t="shared" si="2"/>
        <v>0</v>
      </c>
      <c r="L53" s="440">
        <f t="shared" si="3"/>
        <v>0</v>
      </c>
      <c r="M53" s="440">
        <f t="shared" si="4"/>
        <v>0</v>
      </c>
      <c r="N53" s="440">
        <f t="shared" si="5"/>
        <v>0</v>
      </c>
      <c r="O53" s="440">
        <f t="shared" si="6"/>
        <v>0</v>
      </c>
      <c r="P53" s="440">
        <f t="shared" si="7"/>
        <v>0</v>
      </c>
      <c r="Q53" s="440">
        <f t="shared" si="8"/>
        <v>0</v>
      </c>
      <c r="R53" s="440">
        <f t="shared" si="39"/>
        <v>0</v>
      </c>
      <c r="S53" s="440">
        <f t="shared" si="40"/>
        <v>0</v>
      </c>
      <c r="T53" s="440">
        <f t="shared" si="9"/>
        <v>0</v>
      </c>
      <c r="U53" s="440">
        <f t="shared" si="10"/>
        <v>0</v>
      </c>
      <c r="V53" s="440">
        <f t="shared" si="11"/>
        <v>0</v>
      </c>
      <c r="W53" s="440">
        <f t="shared" si="12"/>
        <v>0</v>
      </c>
      <c r="X53" s="440">
        <f t="shared" si="13"/>
        <v>0</v>
      </c>
      <c r="Y53" s="440">
        <f t="shared" si="14"/>
        <v>0</v>
      </c>
      <c r="Z53" s="440">
        <f t="shared" si="15"/>
        <v>0</v>
      </c>
      <c r="AA53" s="440">
        <f t="shared" si="16"/>
        <v>0</v>
      </c>
      <c r="AB53" s="440">
        <f t="shared" si="17"/>
        <v>0</v>
      </c>
      <c r="AC53" s="440">
        <f t="shared" si="18"/>
        <v>0</v>
      </c>
      <c r="AD53" s="440">
        <f t="shared" si="19"/>
        <v>0</v>
      </c>
      <c r="AE53" s="440">
        <f t="shared" si="20"/>
        <v>0</v>
      </c>
      <c r="AF53" s="440">
        <f t="shared" si="21"/>
        <v>0</v>
      </c>
      <c r="AG53" s="440">
        <f t="shared" si="22"/>
        <v>0</v>
      </c>
      <c r="AH53" s="440">
        <f t="shared" si="23"/>
        <v>0</v>
      </c>
      <c r="AI53" s="440">
        <f t="shared" si="24"/>
        <v>0</v>
      </c>
      <c r="AJ53" s="440">
        <f t="shared" si="25"/>
        <v>0</v>
      </c>
      <c r="AK53" s="440">
        <f t="shared" si="26"/>
        <v>0</v>
      </c>
      <c r="AL53" s="440">
        <f t="shared" si="27"/>
        <v>0</v>
      </c>
      <c r="AM53" s="440">
        <f t="shared" si="28"/>
        <v>0</v>
      </c>
      <c r="AN53" s="440">
        <f t="shared" si="29"/>
        <v>0</v>
      </c>
      <c r="AO53" s="440">
        <f t="shared" si="30"/>
        <v>0</v>
      </c>
      <c r="AP53" s="440">
        <f t="shared" si="31"/>
        <v>0</v>
      </c>
      <c r="AQ53" s="440">
        <f t="shared" si="32"/>
        <v>0</v>
      </c>
      <c r="AR53" s="440">
        <f t="shared" si="33"/>
        <v>0</v>
      </c>
      <c r="AS53" s="440">
        <f t="shared" si="34"/>
        <v>0</v>
      </c>
      <c r="AT53" s="440">
        <f t="shared" si="35"/>
        <v>0</v>
      </c>
      <c r="AU53" s="440">
        <f t="shared" si="36"/>
        <v>0</v>
      </c>
      <c r="AV53" s="440">
        <f t="shared" si="37"/>
        <v>0</v>
      </c>
      <c r="AW53" s="440">
        <f t="shared" si="38"/>
        <v>0</v>
      </c>
    </row>
    <row r="54" spans="1:49" s="437" customFormat="1" ht="12" customHeight="1">
      <c r="A54" s="72" t="str">
        <f t="array" ref="A54">IF(C54&lt;&gt;0,SUM(($C$11:C54&lt;&gt;0)*1),"")</f>
        <v/>
      </c>
      <c r="B54" s="438"/>
      <c r="C54" s="438"/>
      <c r="D54" s="438"/>
      <c r="E54" s="504"/>
      <c r="F54" s="505"/>
      <c r="G54" s="507"/>
      <c r="H54" s="507"/>
      <c r="I54" s="72" t="str">
        <f t="shared" si="42"/>
        <v/>
      </c>
      <c r="J54" s="440">
        <f t="shared" si="1"/>
        <v>0</v>
      </c>
      <c r="K54" s="440">
        <f t="shared" si="2"/>
        <v>0</v>
      </c>
      <c r="L54" s="440">
        <f t="shared" si="3"/>
        <v>0</v>
      </c>
      <c r="M54" s="440">
        <f t="shared" si="4"/>
        <v>0</v>
      </c>
      <c r="N54" s="440">
        <f t="shared" si="5"/>
        <v>0</v>
      </c>
      <c r="O54" s="440">
        <f t="shared" si="6"/>
        <v>0</v>
      </c>
      <c r="P54" s="440">
        <f t="shared" si="7"/>
        <v>0</v>
      </c>
      <c r="Q54" s="440">
        <f t="shared" si="8"/>
        <v>0</v>
      </c>
      <c r="R54" s="440">
        <f t="shared" si="39"/>
        <v>0</v>
      </c>
      <c r="S54" s="440">
        <f t="shared" si="40"/>
        <v>0</v>
      </c>
      <c r="T54" s="440">
        <f t="shared" si="9"/>
        <v>0</v>
      </c>
      <c r="U54" s="440">
        <f t="shared" si="10"/>
        <v>0</v>
      </c>
      <c r="V54" s="440">
        <f t="shared" si="11"/>
        <v>0</v>
      </c>
      <c r="W54" s="440">
        <f t="shared" si="12"/>
        <v>0</v>
      </c>
      <c r="X54" s="440">
        <f t="shared" si="13"/>
        <v>0</v>
      </c>
      <c r="Y54" s="440">
        <f t="shared" si="14"/>
        <v>0</v>
      </c>
      <c r="Z54" s="440">
        <f t="shared" si="15"/>
        <v>0</v>
      </c>
      <c r="AA54" s="440">
        <f t="shared" si="16"/>
        <v>0</v>
      </c>
      <c r="AB54" s="440">
        <f t="shared" si="17"/>
        <v>0</v>
      </c>
      <c r="AC54" s="440">
        <f t="shared" si="18"/>
        <v>0</v>
      </c>
      <c r="AD54" s="440">
        <f t="shared" si="19"/>
        <v>0</v>
      </c>
      <c r="AE54" s="440">
        <f t="shared" si="20"/>
        <v>0</v>
      </c>
      <c r="AF54" s="440">
        <f t="shared" si="21"/>
        <v>0</v>
      </c>
      <c r="AG54" s="440">
        <f t="shared" si="22"/>
        <v>0</v>
      </c>
      <c r="AH54" s="440">
        <f t="shared" si="23"/>
        <v>0</v>
      </c>
      <c r="AI54" s="440">
        <f t="shared" si="24"/>
        <v>0</v>
      </c>
      <c r="AJ54" s="440">
        <f t="shared" si="25"/>
        <v>0</v>
      </c>
      <c r="AK54" s="440">
        <f t="shared" si="26"/>
        <v>0</v>
      </c>
      <c r="AL54" s="440">
        <f t="shared" si="27"/>
        <v>0</v>
      </c>
      <c r="AM54" s="440">
        <f t="shared" si="28"/>
        <v>0</v>
      </c>
      <c r="AN54" s="440">
        <f t="shared" si="29"/>
        <v>0</v>
      </c>
      <c r="AO54" s="440">
        <f t="shared" si="30"/>
        <v>0</v>
      </c>
      <c r="AP54" s="440">
        <f t="shared" si="31"/>
        <v>0</v>
      </c>
      <c r="AQ54" s="440">
        <f t="shared" si="32"/>
        <v>0</v>
      </c>
      <c r="AR54" s="440">
        <f t="shared" si="33"/>
        <v>0</v>
      </c>
      <c r="AS54" s="440">
        <f t="shared" si="34"/>
        <v>0</v>
      </c>
      <c r="AT54" s="440">
        <f t="shared" si="35"/>
        <v>0</v>
      </c>
      <c r="AU54" s="440">
        <f t="shared" si="36"/>
        <v>0</v>
      </c>
      <c r="AV54" s="440">
        <f t="shared" si="37"/>
        <v>0</v>
      </c>
      <c r="AW54" s="440">
        <f t="shared" si="38"/>
        <v>0</v>
      </c>
    </row>
    <row r="55" spans="1:49" s="437" customFormat="1" ht="12" customHeight="1">
      <c r="A55" s="72" t="str">
        <f t="array" ref="A55">IF(C55&lt;&gt;0,SUM(($C$11:C55&lt;&gt;0)*1),"")</f>
        <v/>
      </c>
      <c r="B55" s="438"/>
      <c r="C55" s="438"/>
      <c r="D55" s="438"/>
      <c r="E55" s="504"/>
      <c r="F55" s="505"/>
      <c r="G55" s="507"/>
      <c r="H55" s="507"/>
      <c r="I55" s="72" t="str">
        <f t="shared" si="42"/>
        <v/>
      </c>
      <c r="J55" s="440">
        <f t="shared" si="1"/>
        <v>0</v>
      </c>
      <c r="K55" s="440">
        <f t="shared" si="2"/>
        <v>0</v>
      </c>
      <c r="L55" s="440">
        <f t="shared" si="3"/>
        <v>0</v>
      </c>
      <c r="M55" s="440">
        <f t="shared" si="4"/>
        <v>0</v>
      </c>
      <c r="N55" s="440">
        <f t="shared" si="5"/>
        <v>0</v>
      </c>
      <c r="O55" s="440">
        <f t="shared" si="6"/>
        <v>0</v>
      </c>
      <c r="P55" s="440">
        <f t="shared" si="7"/>
        <v>0</v>
      </c>
      <c r="Q55" s="440">
        <f t="shared" si="8"/>
        <v>0</v>
      </c>
      <c r="R55" s="440">
        <f t="shared" si="39"/>
        <v>0</v>
      </c>
      <c r="S55" s="440">
        <f t="shared" si="40"/>
        <v>0</v>
      </c>
      <c r="T55" s="440">
        <f t="shared" si="9"/>
        <v>0</v>
      </c>
      <c r="U55" s="440">
        <f t="shared" si="10"/>
        <v>0</v>
      </c>
      <c r="V55" s="440">
        <f t="shared" si="11"/>
        <v>0</v>
      </c>
      <c r="W55" s="440">
        <f t="shared" si="12"/>
        <v>0</v>
      </c>
      <c r="X55" s="440">
        <f t="shared" si="13"/>
        <v>0</v>
      </c>
      <c r="Y55" s="440">
        <f t="shared" si="14"/>
        <v>0</v>
      </c>
      <c r="Z55" s="440">
        <f t="shared" si="15"/>
        <v>0</v>
      </c>
      <c r="AA55" s="440">
        <f t="shared" si="16"/>
        <v>0</v>
      </c>
      <c r="AB55" s="440">
        <f t="shared" si="17"/>
        <v>0</v>
      </c>
      <c r="AC55" s="440">
        <f t="shared" si="18"/>
        <v>0</v>
      </c>
      <c r="AD55" s="440">
        <f t="shared" si="19"/>
        <v>0</v>
      </c>
      <c r="AE55" s="440">
        <f t="shared" si="20"/>
        <v>0</v>
      </c>
      <c r="AF55" s="440">
        <f t="shared" si="21"/>
        <v>0</v>
      </c>
      <c r="AG55" s="440">
        <f t="shared" si="22"/>
        <v>0</v>
      </c>
      <c r="AH55" s="440">
        <f t="shared" si="23"/>
        <v>0</v>
      </c>
      <c r="AI55" s="440">
        <f t="shared" si="24"/>
        <v>0</v>
      </c>
      <c r="AJ55" s="440">
        <f t="shared" si="25"/>
        <v>0</v>
      </c>
      <c r="AK55" s="440">
        <f t="shared" si="26"/>
        <v>0</v>
      </c>
      <c r="AL55" s="440">
        <f t="shared" si="27"/>
        <v>0</v>
      </c>
      <c r="AM55" s="440">
        <f t="shared" si="28"/>
        <v>0</v>
      </c>
      <c r="AN55" s="440">
        <f t="shared" si="29"/>
        <v>0</v>
      </c>
      <c r="AO55" s="440">
        <f t="shared" si="30"/>
        <v>0</v>
      </c>
      <c r="AP55" s="440">
        <f t="shared" si="31"/>
        <v>0</v>
      </c>
      <c r="AQ55" s="440">
        <f t="shared" si="32"/>
        <v>0</v>
      </c>
      <c r="AR55" s="440">
        <f t="shared" si="33"/>
        <v>0</v>
      </c>
      <c r="AS55" s="440">
        <f t="shared" si="34"/>
        <v>0</v>
      </c>
      <c r="AT55" s="440">
        <f t="shared" si="35"/>
        <v>0</v>
      </c>
      <c r="AU55" s="440">
        <f t="shared" si="36"/>
        <v>0</v>
      </c>
      <c r="AV55" s="440">
        <f t="shared" si="37"/>
        <v>0</v>
      </c>
      <c r="AW55" s="440">
        <f t="shared" si="38"/>
        <v>0</v>
      </c>
    </row>
    <row r="56" spans="1:49" s="437" customFormat="1" ht="12" customHeight="1">
      <c r="A56" s="72" t="str">
        <f t="array" ref="A56">IF(C56&lt;&gt;0,SUM(($C$11:C56&lt;&gt;0)*1),"")</f>
        <v/>
      </c>
      <c r="B56" s="438"/>
      <c r="C56" s="438"/>
      <c r="D56" s="438"/>
      <c r="E56" s="504"/>
      <c r="F56" s="505"/>
      <c r="G56" s="507"/>
      <c r="H56" s="507"/>
      <c r="I56" s="72" t="str">
        <f t="shared" si="42"/>
        <v/>
      </c>
      <c r="J56" s="440">
        <f t="shared" si="1"/>
        <v>0</v>
      </c>
      <c r="K56" s="440">
        <f t="shared" si="2"/>
        <v>0</v>
      </c>
      <c r="L56" s="440">
        <f t="shared" si="3"/>
        <v>0</v>
      </c>
      <c r="M56" s="440">
        <f t="shared" si="4"/>
        <v>0</v>
      </c>
      <c r="N56" s="440">
        <f t="shared" si="5"/>
        <v>0</v>
      </c>
      <c r="O56" s="440">
        <f t="shared" si="6"/>
        <v>0</v>
      </c>
      <c r="P56" s="440">
        <f t="shared" si="7"/>
        <v>0</v>
      </c>
      <c r="Q56" s="440">
        <f t="shared" si="8"/>
        <v>0</v>
      </c>
      <c r="R56" s="440">
        <f t="shared" si="39"/>
        <v>0</v>
      </c>
      <c r="S56" s="440">
        <f t="shared" si="40"/>
        <v>0</v>
      </c>
      <c r="T56" s="440">
        <f t="shared" si="9"/>
        <v>0</v>
      </c>
      <c r="U56" s="440">
        <f t="shared" si="10"/>
        <v>0</v>
      </c>
      <c r="V56" s="440">
        <f t="shared" si="11"/>
        <v>0</v>
      </c>
      <c r="W56" s="440">
        <f t="shared" si="12"/>
        <v>0</v>
      </c>
      <c r="X56" s="440">
        <f t="shared" si="13"/>
        <v>0</v>
      </c>
      <c r="Y56" s="440">
        <f t="shared" si="14"/>
        <v>0</v>
      </c>
      <c r="Z56" s="440">
        <f t="shared" si="15"/>
        <v>0</v>
      </c>
      <c r="AA56" s="440">
        <f t="shared" si="16"/>
        <v>0</v>
      </c>
      <c r="AB56" s="440">
        <f t="shared" si="17"/>
        <v>0</v>
      </c>
      <c r="AC56" s="440">
        <f t="shared" si="18"/>
        <v>0</v>
      </c>
      <c r="AD56" s="440">
        <f t="shared" si="19"/>
        <v>0</v>
      </c>
      <c r="AE56" s="440">
        <f t="shared" si="20"/>
        <v>0</v>
      </c>
      <c r="AF56" s="440">
        <f t="shared" si="21"/>
        <v>0</v>
      </c>
      <c r="AG56" s="440">
        <f t="shared" si="22"/>
        <v>0</v>
      </c>
      <c r="AH56" s="440">
        <f t="shared" si="23"/>
        <v>0</v>
      </c>
      <c r="AI56" s="440">
        <f t="shared" si="24"/>
        <v>0</v>
      </c>
      <c r="AJ56" s="440">
        <f t="shared" si="25"/>
        <v>0</v>
      </c>
      <c r="AK56" s="440">
        <f t="shared" si="26"/>
        <v>0</v>
      </c>
      <c r="AL56" s="440">
        <f t="shared" si="27"/>
        <v>0</v>
      </c>
      <c r="AM56" s="440">
        <f t="shared" si="28"/>
        <v>0</v>
      </c>
      <c r="AN56" s="440">
        <f t="shared" si="29"/>
        <v>0</v>
      </c>
      <c r="AO56" s="440">
        <f t="shared" si="30"/>
        <v>0</v>
      </c>
      <c r="AP56" s="440">
        <f t="shared" si="31"/>
        <v>0</v>
      </c>
      <c r="AQ56" s="440">
        <f t="shared" si="32"/>
        <v>0</v>
      </c>
      <c r="AR56" s="440">
        <f t="shared" si="33"/>
        <v>0</v>
      </c>
      <c r="AS56" s="440">
        <f t="shared" si="34"/>
        <v>0</v>
      </c>
      <c r="AT56" s="440">
        <f t="shared" si="35"/>
        <v>0</v>
      </c>
      <c r="AU56" s="440">
        <f t="shared" si="36"/>
        <v>0</v>
      </c>
      <c r="AV56" s="440">
        <f t="shared" si="37"/>
        <v>0</v>
      </c>
      <c r="AW56" s="440">
        <f t="shared" si="38"/>
        <v>0</v>
      </c>
    </row>
    <row r="57" spans="1:49" s="437" customFormat="1" ht="12" customHeight="1">
      <c r="A57" s="72" t="str">
        <f t="array" ref="A57">IF(C57&lt;&gt;0,SUM(($C$11:C57&lt;&gt;0)*1),"")</f>
        <v/>
      </c>
      <c r="B57" s="438"/>
      <c r="C57" s="438"/>
      <c r="D57" s="438"/>
      <c r="E57" s="504"/>
      <c r="F57" s="505"/>
      <c r="G57" s="507"/>
      <c r="H57" s="507"/>
      <c r="I57" s="72" t="str">
        <f t="shared" si="42"/>
        <v/>
      </c>
      <c r="J57" s="440">
        <f t="shared" si="1"/>
        <v>0</v>
      </c>
      <c r="K57" s="440">
        <f t="shared" si="2"/>
        <v>0</v>
      </c>
      <c r="L57" s="440">
        <f t="shared" si="3"/>
        <v>0</v>
      </c>
      <c r="M57" s="440">
        <f t="shared" si="4"/>
        <v>0</v>
      </c>
      <c r="N57" s="440">
        <f t="shared" si="5"/>
        <v>0</v>
      </c>
      <c r="O57" s="440">
        <f t="shared" si="6"/>
        <v>0</v>
      </c>
      <c r="P57" s="440">
        <f t="shared" si="7"/>
        <v>0</v>
      </c>
      <c r="Q57" s="440">
        <f t="shared" si="8"/>
        <v>0</v>
      </c>
      <c r="R57" s="440">
        <f t="shared" si="39"/>
        <v>0</v>
      </c>
      <c r="S57" s="440">
        <f t="shared" si="40"/>
        <v>0</v>
      </c>
      <c r="T57" s="440">
        <f t="shared" si="9"/>
        <v>0</v>
      </c>
      <c r="U57" s="440">
        <f t="shared" si="10"/>
        <v>0</v>
      </c>
      <c r="V57" s="440">
        <f t="shared" si="11"/>
        <v>0</v>
      </c>
      <c r="W57" s="440">
        <f t="shared" si="12"/>
        <v>0</v>
      </c>
      <c r="X57" s="440">
        <f t="shared" si="13"/>
        <v>0</v>
      </c>
      <c r="Y57" s="440">
        <f t="shared" si="14"/>
        <v>0</v>
      </c>
      <c r="Z57" s="440">
        <f t="shared" si="15"/>
        <v>0</v>
      </c>
      <c r="AA57" s="440">
        <f t="shared" si="16"/>
        <v>0</v>
      </c>
      <c r="AB57" s="440">
        <f t="shared" si="17"/>
        <v>0</v>
      </c>
      <c r="AC57" s="440">
        <f t="shared" si="18"/>
        <v>0</v>
      </c>
      <c r="AD57" s="440">
        <f t="shared" si="19"/>
        <v>0</v>
      </c>
      <c r="AE57" s="440">
        <f t="shared" si="20"/>
        <v>0</v>
      </c>
      <c r="AF57" s="440">
        <f t="shared" si="21"/>
        <v>0</v>
      </c>
      <c r="AG57" s="440">
        <f t="shared" si="22"/>
        <v>0</v>
      </c>
      <c r="AH57" s="440">
        <f t="shared" si="23"/>
        <v>0</v>
      </c>
      <c r="AI57" s="440">
        <f t="shared" si="24"/>
        <v>0</v>
      </c>
      <c r="AJ57" s="440">
        <f t="shared" si="25"/>
        <v>0</v>
      </c>
      <c r="AK57" s="440">
        <f t="shared" si="26"/>
        <v>0</v>
      </c>
      <c r="AL57" s="440">
        <f t="shared" si="27"/>
        <v>0</v>
      </c>
      <c r="AM57" s="440">
        <f t="shared" si="28"/>
        <v>0</v>
      </c>
      <c r="AN57" s="440">
        <f t="shared" si="29"/>
        <v>0</v>
      </c>
      <c r="AO57" s="440">
        <f t="shared" si="30"/>
        <v>0</v>
      </c>
      <c r="AP57" s="440">
        <f t="shared" si="31"/>
        <v>0</v>
      </c>
      <c r="AQ57" s="440">
        <f t="shared" si="32"/>
        <v>0</v>
      </c>
      <c r="AR57" s="440">
        <f t="shared" si="33"/>
        <v>0</v>
      </c>
      <c r="AS57" s="440">
        <f t="shared" si="34"/>
        <v>0</v>
      </c>
      <c r="AT57" s="440">
        <f t="shared" si="35"/>
        <v>0</v>
      </c>
      <c r="AU57" s="440">
        <f t="shared" si="36"/>
        <v>0</v>
      </c>
      <c r="AV57" s="440">
        <f t="shared" si="37"/>
        <v>0</v>
      </c>
      <c r="AW57" s="440">
        <f t="shared" si="38"/>
        <v>0</v>
      </c>
    </row>
    <row r="58" spans="1:49" s="437" customFormat="1" ht="12" customHeight="1">
      <c r="A58" s="72" t="str">
        <f t="array" ref="A58">IF(C58&lt;&gt;0,SUM(($C$11:C58&lt;&gt;0)*1),"")</f>
        <v/>
      </c>
      <c r="B58" s="438"/>
      <c r="C58" s="438"/>
      <c r="D58" s="438"/>
      <c r="E58" s="504"/>
      <c r="F58" s="505"/>
      <c r="G58" s="507"/>
      <c r="H58" s="507"/>
      <c r="I58" s="72" t="str">
        <f t="shared" si="42"/>
        <v/>
      </c>
      <c r="J58" s="440">
        <f t="shared" si="1"/>
        <v>0</v>
      </c>
      <c r="K58" s="440">
        <f t="shared" si="2"/>
        <v>0</v>
      </c>
      <c r="L58" s="440">
        <f t="shared" si="3"/>
        <v>0</v>
      </c>
      <c r="M58" s="440">
        <f t="shared" si="4"/>
        <v>0</v>
      </c>
      <c r="N58" s="440">
        <f t="shared" si="5"/>
        <v>0</v>
      </c>
      <c r="O58" s="440">
        <f t="shared" si="6"/>
        <v>0</v>
      </c>
      <c r="P58" s="440">
        <f t="shared" si="7"/>
        <v>0</v>
      </c>
      <c r="Q58" s="440">
        <f t="shared" si="8"/>
        <v>0</v>
      </c>
      <c r="R58" s="440">
        <f t="shared" si="39"/>
        <v>0</v>
      </c>
      <c r="S58" s="440">
        <f t="shared" si="40"/>
        <v>0</v>
      </c>
      <c r="T58" s="440">
        <f t="shared" si="9"/>
        <v>0</v>
      </c>
      <c r="U58" s="440">
        <f t="shared" si="10"/>
        <v>0</v>
      </c>
      <c r="V58" s="440">
        <f t="shared" si="11"/>
        <v>0</v>
      </c>
      <c r="W58" s="440">
        <f t="shared" si="12"/>
        <v>0</v>
      </c>
      <c r="X58" s="440">
        <f t="shared" si="13"/>
        <v>0</v>
      </c>
      <c r="Y58" s="440">
        <f t="shared" si="14"/>
        <v>0</v>
      </c>
      <c r="Z58" s="440">
        <f t="shared" si="15"/>
        <v>0</v>
      </c>
      <c r="AA58" s="440">
        <f t="shared" si="16"/>
        <v>0</v>
      </c>
      <c r="AB58" s="440">
        <f t="shared" si="17"/>
        <v>0</v>
      </c>
      <c r="AC58" s="440">
        <f t="shared" si="18"/>
        <v>0</v>
      </c>
      <c r="AD58" s="440">
        <f t="shared" si="19"/>
        <v>0</v>
      </c>
      <c r="AE58" s="440">
        <f t="shared" si="20"/>
        <v>0</v>
      </c>
      <c r="AF58" s="440">
        <f t="shared" si="21"/>
        <v>0</v>
      </c>
      <c r="AG58" s="440">
        <f t="shared" si="22"/>
        <v>0</v>
      </c>
      <c r="AH58" s="440">
        <f t="shared" si="23"/>
        <v>0</v>
      </c>
      <c r="AI58" s="440">
        <f t="shared" si="24"/>
        <v>0</v>
      </c>
      <c r="AJ58" s="440">
        <f t="shared" si="25"/>
        <v>0</v>
      </c>
      <c r="AK58" s="440">
        <f t="shared" si="26"/>
        <v>0</v>
      </c>
      <c r="AL58" s="440">
        <f t="shared" si="27"/>
        <v>0</v>
      </c>
      <c r="AM58" s="440">
        <f t="shared" si="28"/>
        <v>0</v>
      </c>
      <c r="AN58" s="440">
        <f t="shared" si="29"/>
        <v>0</v>
      </c>
      <c r="AO58" s="440">
        <f t="shared" si="30"/>
        <v>0</v>
      </c>
      <c r="AP58" s="440">
        <f t="shared" si="31"/>
        <v>0</v>
      </c>
      <c r="AQ58" s="440">
        <f t="shared" si="32"/>
        <v>0</v>
      </c>
      <c r="AR58" s="440">
        <f t="shared" si="33"/>
        <v>0</v>
      </c>
      <c r="AS58" s="440">
        <f t="shared" si="34"/>
        <v>0</v>
      </c>
      <c r="AT58" s="440">
        <f t="shared" si="35"/>
        <v>0</v>
      </c>
      <c r="AU58" s="440">
        <f t="shared" si="36"/>
        <v>0</v>
      </c>
      <c r="AV58" s="440">
        <f t="shared" si="37"/>
        <v>0</v>
      </c>
      <c r="AW58" s="440">
        <f t="shared" si="38"/>
        <v>0</v>
      </c>
    </row>
    <row r="59" spans="1:49" s="437" customFormat="1" ht="12" customHeight="1">
      <c r="A59" s="72" t="str">
        <f t="array" ref="A59">IF(C59&lt;&gt;0,SUM(($C$11:C59&lt;&gt;0)*1),"")</f>
        <v/>
      </c>
      <c r="B59" s="438"/>
      <c r="C59" s="438"/>
      <c r="D59" s="438"/>
      <c r="E59" s="504"/>
      <c r="F59" s="505"/>
      <c r="G59" s="507"/>
      <c r="H59" s="507"/>
      <c r="I59" s="72" t="str">
        <f t="shared" si="42"/>
        <v/>
      </c>
      <c r="J59" s="440">
        <f t="shared" si="1"/>
        <v>0</v>
      </c>
      <c r="K59" s="440">
        <f t="shared" si="2"/>
        <v>0</v>
      </c>
      <c r="L59" s="440">
        <f t="shared" si="3"/>
        <v>0</v>
      </c>
      <c r="M59" s="440">
        <f t="shared" si="4"/>
        <v>0</v>
      </c>
      <c r="N59" s="440">
        <f t="shared" si="5"/>
        <v>0</v>
      </c>
      <c r="O59" s="440">
        <f t="shared" si="6"/>
        <v>0</v>
      </c>
      <c r="P59" s="440">
        <f t="shared" si="7"/>
        <v>0</v>
      </c>
      <c r="Q59" s="440">
        <f t="shared" si="8"/>
        <v>0</v>
      </c>
      <c r="R59" s="440">
        <f t="shared" si="39"/>
        <v>0</v>
      </c>
      <c r="S59" s="440">
        <f t="shared" si="40"/>
        <v>0</v>
      </c>
      <c r="T59" s="440">
        <f t="shared" si="9"/>
        <v>0</v>
      </c>
      <c r="U59" s="440">
        <f t="shared" si="10"/>
        <v>0</v>
      </c>
      <c r="V59" s="440">
        <f t="shared" si="11"/>
        <v>0</v>
      </c>
      <c r="W59" s="440">
        <f t="shared" si="12"/>
        <v>0</v>
      </c>
      <c r="X59" s="440">
        <f t="shared" si="13"/>
        <v>0</v>
      </c>
      <c r="Y59" s="440">
        <f t="shared" si="14"/>
        <v>0</v>
      </c>
      <c r="Z59" s="440">
        <f t="shared" si="15"/>
        <v>0</v>
      </c>
      <c r="AA59" s="440">
        <f t="shared" si="16"/>
        <v>0</v>
      </c>
      <c r="AB59" s="440">
        <f t="shared" si="17"/>
        <v>0</v>
      </c>
      <c r="AC59" s="440">
        <f t="shared" si="18"/>
        <v>0</v>
      </c>
      <c r="AD59" s="440">
        <f t="shared" si="19"/>
        <v>0</v>
      </c>
      <c r="AE59" s="440">
        <f t="shared" si="20"/>
        <v>0</v>
      </c>
      <c r="AF59" s="440">
        <f t="shared" si="21"/>
        <v>0</v>
      </c>
      <c r="AG59" s="440">
        <f t="shared" si="22"/>
        <v>0</v>
      </c>
      <c r="AH59" s="440">
        <f t="shared" si="23"/>
        <v>0</v>
      </c>
      <c r="AI59" s="440">
        <f t="shared" si="24"/>
        <v>0</v>
      </c>
      <c r="AJ59" s="440">
        <f t="shared" si="25"/>
        <v>0</v>
      </c>
      <c r="AK59" s="440">
        <f t="shared" si="26"/>
        <v>0</v>
      </c>
      <c r="AL59" s="440">
        <f t="shared" si="27"/>
        <v>0</v>
      </c>
      <c r="AM59" s="440">
        <f t="shared" si="28"/>
        <v>0</v>
      </c>
      <c r="AN59" s="440">
        <f t="shared" si="29"/>
        <v>0</v>
      </c>
      <c r="AO59" s="440">
        <f t="shared" si="30"/>
        <v>0</v>
      </c>
      <c r="AP59" s="440">
        <f t="shared" si="31"/>
        <v>0</v>
      </c>
      <c r="AQ59" s="440">
        <f t="shared" si="32"/>
        <v>0</v>
      </c>
      <c r="AR59" s="440">
        <f t="shared" si="33"/>
        <v>0</v>
      </c>
      <c r="AS59" s="440">
        <f t="shared" si="34"/>
        <v>0</v>
      </c>
      <c r="AT59" s="440">
        <f t="shared" si="35"/>
        <v>0</v>
      </c>
      <c r="AU59" s="440">
        <f t="shared" si="36"/>
        <v>0</v>
      </c>
      <c r="AV59" s="440">
        <f t="shared" si="37"/>
        <v>0</v>
      </c>
      <c r="AW59" s="440">
        <f t="shared" si="38"/>
        <v>0</v>
      </c>
    </row>
    <row r="60" spans="1:49" s="437" customFormat="1" ht="12" customHeight="1">
      <c r="A60" s="72" t="str">
        <f t="array" ref="A60">IF(C60&lt;&gt;0,SUM(($C$11:C60&lt;&gt;0)*1),"")</f>
        <v/>
      </c>
      <c r="B60" s="438"/>
      <c r="C60" s="438"/>
      <c r="D60" s="438"/>
      <c r="E60" s="504"/>
      <c r="F60" s="505"/>
      <c r="G60" s="507"/>
      <c r="H60" s="507"/>
      <c r="I60" s="72" t="str">
        <f t="shared" si="42"/>
        <v/>
      </c>
      <c r="J60" s="440">
        <f t="shared" si="1"/>
        <v>0</v>
      </c>
      <c r="K60" s="440">
        <f t="shared" si="2"/>
        <v>0</v>
      </c>
      <c r="L60" s="440">
        <f t="shared" si="3"/>
        <v>0</v>
      </c>
      <c r="M60" s="440">
        <f t="shared" si="4"/>
        <v>0</v>
      </c>
      <c r="N60" s="440">
        <f t="shared" si="5"/>
        <v>0</v>
      </c>
      <c r="O60" s="440">
        <f t="shared" si="6"/>
        <v>0</v>
      </c>
      <c r="P60" s="440">
        <f t="shared" si="7"/>
        <v>0</v>
      </c>
      <c r="Q60" s="440">
        <f t="shared" si="8"/>
        <v>0</v>
      </c>
      <c r="R60" s="440">
        <f t="shared" si="39"/>
        <v>0</v>
      </c>
      <c r="S60" s="440">
        <f t="shared" si="40"/>
        <v>0</v>
      </c>
      <c r="T60" s="440">
        <f t="shared" si="9"/>
        <v>0</v>
      </c>
      <c r="U60" s="440">
        <f t="shared" si="10"/>
        <v>0</v>
      </c>
      <c r="V60" s="440">
        <f t="shared" si="11"/>
        <v>0</v>
      </c>
      <c r="W60" s="440">
        <f t="shared" si="12"/>
        <v>0</v>
      </c>
      <c r="X60" s="440">
        <f t="shared" si="13"/>
        <v>0</v>
      </c>
      <c r="Y60" s="440">
        <f t="shared" si="14"/>
        <v>0</v>
      </c>
      <c r="Z60" s="440">
        <f t="shared" si="15"/>
        <v>0</v>
      </c>
      <c r="AA60" s="440">
        <f t="shared" si="16"/>
        <v>0</v>
      </c>
      <c r="AB60" s="440">
        <f t="shared" si="17"/>
        <v>0</v>
      </c>
      <c r="AC60" s="440">
        <f t="shared" si="18"/>
        <v>0</v>
      </c>
      <c r="AD60" s="440">
        <f t="shared" si="19"/>
        <v>0</v>
      </c>
      <c r="AE60" s="440">
        <f t="shared" si="20"/>
        <v>0</v>
      </c>
      <c r="AF60" s="440">
        <f t="shared" si="21"/>
        <v>0</v>
      </c>
      <c r="AG60" s="440">
        <f t="shared" si="22"/>
        <v>0</v>
      </c>
      <c r="AH60" s="440">
        <f t="shared" si="23"/>
        <v>0</v>
      </c>
      <c r="AI60" s="440">
        <f t="shared" si="24"/>
        <v>0</v>
      </c>
      <c r="AJ60" s="440">
        <f t="shared" si="25"/>
        <v>0</v>
      </c>
      <c r="AK60" s="440">
        <f t="shared" si="26"/>
        <v>0</v>
      </c>
      <c r="AL60" s="440">
        <f t="shared" si="27"/>
        <v>0</v>
      </c>
      <c r="AM60" s="440">
        <f t="shared" si="28"/>
        <v>0</v>
      </c>
      <c r="AN60" s="440">
        <f t="shared" si="29"/>
        <v>0</v>
      </c>
      <c r="AO60" s="440">
        <f t="shared" si="30"/>
        <v>0</v>
      </c>
      <c r="AP60" s="440">
        <f t="shared" si="31"/>
        <v>0</v>
      </c>
      <c r="AQ60" s="440">
        <f t="shared" si="32"/>
        <v>0</v>
      </c>
      <c r="AR60" s="440">
        <f t="shared" si="33"/>
        <v>0</v>
      </c>
      <c r="AS60" s="440">
        <f t="shared" si="34"/>
        <v>0</v>
      </c>
      <c r="AT60" s="440">
        <f t="shared" si="35"/>
        <v>0</v>
      </c>
      <c r="AU60" s="440">
        <f t="shared" si="36"/>
        <v>0</v>
      </c>
      <c r="AV60" s="440">
        <f t="shared" si="37"/>
        <v>0</v>
      </c>
      <c r="AW60" s="440">
        <f t="shared" si="38"/>
        <v>0</v>
      </c>
    </row>
    <row r="61" spans="1:49" s="437" customFormat="1" ht="12" customHeight="1">
      <c r="A61" s="72" t="str">
        <f t="array" ref="A61">IF(C61&lt;&gt;0,SUM(($C$11:C61&lt;&gt;0)*1),"")</f>
        <v/>
      </c>
      <c r="B61" s="438"/>
      <c r="C61" s="438"/>
      <c r="D61" s="438"/>
      <c r="E61" s="504"/>
      <c r="F61" s="505"/>
      <c r="G61" s="507"/>
      <c r="H61" s="507"/>
      <c r="I61" s="72" t="str">
        <f t="shared" si="42"/>
        <v/>
      </c>
      <c r="J61" s="440">
        <f t="shared" si="1"/>
        <v>0</v>
      </c>
      <c r="K61" s="440">
        <f t="shared" si="2"/>
        <v>0</v>
      </c>
      <c r="L61" s="440">
        <f t="shared" si="3"/>
        <v>0</v>
      </c>
      <c r="M61" s="440">
        <f t="shared" si="4"/>
        <v>0</v>
      </c>
      <c r="N61" s="440">
        <f t="shared" si="5"/>
        <v>0</v>
      </c>
      <c r="O61" s="440">
        <f t="shared" si="6"/>
        <v>0</v>
      </c>
      <c r="P61" s="440">
        <f t="shared" si="7"/>
        <v>0</v>
      </c>
      <c r="Q61" s="440">
        <f t="shared" si="8"/>
        <v>0</v>
      </c>
      <c r="R61" s="440">
        <f t="shared" si="39"/>
        <v>0</v>
      </c>
      <c r="S61" s="440">
        <f t="shared" si="40"/>
        <v>0</v>
      </c>
      <c r="T61" s="440">
        <f t="shared" si="9"/>
        <v>0</v>
      </c>
      <c r="U61" s="440">
        <f t="shared" si="10"/>
        <v>0</v>
      </c>
      <c r="V61" s="440">
        <f t="shared" si="11"/>
        <v>0</v>
      </c>
      <c r="W61" s="440">
        <f t="shared" si="12"/>
        <v>0</v>
      </c>
      <c r="X61" s="440">
        <f t="shared" si="13"/>
        <v>0</v>
      </c>
      <c r="Y61" s="440">
        <f t="shared" si="14"/>
        <v>0</v>
      </c>
      <c r="Z61" s="440">
        <f t="shared" si="15"/>
        <v>0</v>
      </c>
      <c r="AA61" s="440">
        <f t="shared" si="16"/>
        <v>0</v>
      </c>
      <c r="AB61" s="440">
        <f t="shared" si="17"/>
        <v>0</v>
      </c>
      <c r="AC61" s="440">
        <f t="shared" si="18"/>
        <v>0</v>
      </c>
      <c r="AD61" s="440">
        <f t="shared" si="19"/>
        <v>0</v>
      </c>
      <c r="AE61" s="440">
        <f t="shared" si="20"/>
        <v>0</v>
      </c>
      <c r="AF61" s="440">
        <f t="shared" si="21"/>
        <v>0</v>
      </c>
      <c r="AG61" s="440">
        <f t="shared" si="22"/>
        <v>0</v>
      </c>
      <c r="AH61" s="440">
        <f t="shared" si="23"/>
        <v>0</v>
      </c>
      <c r="AI61" s="440">
        <f t="shared" si="24"/>
        <v>0</v>
      </c>
      <c r="AJ61" s="440">
        <f t="shared" si="25"/>
        <v>0</v>
      </c>
      <c r="AK61" s="440">
        <f t="shared" si="26"/>
        <v>0</v>
      </c>
      <c r="AL61" s="440">
        <f t="shared" si="27"/>
        <v>0</v>
      </c>
      <c r="AM61" s="440">
        <f t="shared" si="28"/>
        <v>0</v>
      </c>
      <c r="AN61" s="440">
        <f t="shared" si="29"/>
        <v>0</v>
      </c>
      <c r="AO61" s="440">
        <f t="shared" si="30"/>
        <v>0</v>
      </c>
      <c r="AP61" s="440">
        <f t="shared" si="31"/>
        <v>0</v>
      </c>
      <c r="AQ61" s="440">
        <f t="shared" si="32"/>
        <v>0</v>
      </c>
      <c r="AR61" s="440">
        <f t="shared" si="33"/>
        <v>0</v>
      </c>
      <c r="AS61" s="440">
        <f t="shared" si="34"/>
        <v>0</v>
      </c>
      <c r="AT61" s="440">
        <f t="shared" si="35"/>
        <v>0</v>
      </c>
      <c r="AU61" s="440">
        <f t="shared" si="36"/>
        <v>0</v>
      </c>
      <c r="AV61" s="440">
        <f t="shared" si="37"/>
        <v>0</v>
      </c>
      <c r="AW61" s="440">
        <f t="shared" si="38"/>
        <v>0</v>
      </c>
    </row>
    <row r="62" spans="1:49" s="437" customFormat="1" ht="12" customHeight="1">
      <c r="A62" s="72" t="str">
        <f t="array" ref="A62">IF(C62&lt;&gt;0,SUM(($C$11:C62&lt;&gt;0)*1),"")</f>
        <v/>
      </c>
      <c r="B62" s="438"/>
      <c r="C62" s="438"/>
      <c r="D62" s="438"/>
      <c r="E62" s="504"/>
      <c r="F62" s="505"/>
      <c r="G62" s="507"/>
      <c r="H62" s="507"/>
      <c r="I62" s="72" t="str">
        <f t="shared" si="42"/>
        <v/>
      </c>
      <c r="J62" s="440">
        <f t="shared" si="1"/>
        <v>0</v>
      </c>
      <c r="K62" s="440">
        <f t="shared" si="2"/>
        <v>0</v>
      </c>
      <c r="L62" s="440">
        <f t="shared" si="3"/>
        <v>0</v>
      </c>
      <c r="M62" s="440">
        <f t="shared" si="4"/>
        <v>0</v>
      </c>
      <c r="N62" s="440">
        <f t="shared" si="5"/>
        <v>0</v>
      </c>
      <c r="O62" s="440">
        <f t="shared" si="6"/>
        <v>0</v>
      </c>
      <c r="P62" s="440">
        <f t="shared" si="7"/>
        <v>0</v>
      </c>
      <c r="Q62" s="440">
        <f t="shared" si="8"/>
        <v>0</v>
      </c>
      <c r="R62" s="440">
        <f t="shared" si="39"/>
        <v>0</v>
      </c>
      <c r="S62" s="440">
        <f t="shared" si="40"/>
        <v>0</v>
      </c>
      <c r="T62" s="440">
        <f t="shared" si="9"/>
        <v>0</v>
      </c>
      <c r="U62" s="440">
        <f t="shared" si="10"/>
        <v>0</v>
      </c>
      <c r="V62" s="440">
        <f t="shared" si="11"/>
        <v>0</v>
      </c>
      <c r="W62" s="440">
        <f t="shared" si="12"/>
        <v>0</v>
      </c>
      <c r="X62" s="440">
        <f t="shared" si="13"/>
        <v>0</v>
      </c>
      <c r="Y62" s="440">
        <f t="shared" si="14"/>
        <v>0</v>
      </c>
      <c r="Z62" s="440">
        <f t="shared" si="15"/>
        <v>0</v>
      </c>
      <c r="AA62" s="440">
        <f t="shared" si="16"/>
        <v>0</v>
      </c>
      <c r="AB62" s="440">
        <f t="shared" si="17"/>
        <v>0</v>
      </c>
      <c r="AC62" s="440">
        <f t="shared" si="18"/>
        <v>0</v>
      </c>
      <c r="AD62" s="440">
        <f t="shared" si="19"/>
        <v>0</v>
      </c>
      <c r="AE62" s="440">
        <f t="shared" si="20"/>
        <v>0</v>
      </c>
      <c r="AF62" s="440">
        <f t="shared" si="21"/>
        <v>0</v>
      </c>
      <c r="AG62" s="440">
        <f t="shared" si="22"/>
        <v>0</v>
      </c>
      <c r="AH62" s="440">
        <f t="shared" si="23"/>
        <v>0</v>
      </c>
      <c r="AI62" s="440">
        <f t="shared" si="24"/>
        <v>0</v>
      </c>
      <c r="AJ62" s="440">
        <f t="shared" si="25"/>
        <v>0</v>
      </c>
      <c r="AK62" s="440">
        <f t="shared" si="26"/>
        <v>0</v>
      </c>
      <c r="AL62" s="440">
        <f t="shared" si="27"/>
        <v>0</v>
      </c>
      <c r="AM62" s="440">
        <f t="shared" si="28"/>
        <v>0</v>
      </c>
      <c r="AN62" s="440">
        <f t="shared" si="29"/>
        <v>0</v>
      </c>
      <c r="AO62" s="440">
        <f t="shared" si="30"/>
        <v>0</v>
      </c>
      <c r="AP62" s="440">
        <f t="shared" si="31"/>
        <v>0</v>
      </c>
      <c r="AQ62" s="440">
        <f t="shared" si="32"/>
        <v>0</v>
      </c>
      <c r="AR62" s="440">
        <f t="shared" si="33"/>
        <v>0</v>
      </c>
      <c r="AS62" s="440">
        <f t="shared" si="34"/>
        <v>0</v>
      </c>
      <c r="AT62" s="440">
        <f t="shared" si="35"/>
        <v>0</v>
      </c>
      <c r="AU62" s="440">
        <f t="shared" si="36"/>
        <v>0</v>
      </c>
      <c r="AV62" s="440">
        <f t="shared" si="37"/>
        <v>0</v>
      </c>
      <c r="AW62" s="440">
        <f t="shared" si="38"/>
        <v>0</v>
      </c>
    </row>
    <row r="63" spans="1:49" s="437" customFormat="1" ht="12" customHeight="1">
      <c r="A63" s="72" t="str">
        <f t="array" ref="A63">IF(C63&lt;&gt;0,SUM(($C$11:C63&lt;&gt;0)*1),"")</f>
        <v/>
      </c>
      <c r="B63" s="438"/>
      <c r="C63" s="438"/>
      <c r="D63" s="438"/>
      <c r="E63" s="504"/>
      <c r="F63" s="505"/>
      <c r="G63" s="507"/>
      <c r="H63" s="507"/>
      <c r="I63" s="72" t="str">
        <f t="shared" si="42"/>
        <v/>
      </c>
      <c r="J63" s="440">
        <f t="shared" si="1"/>
        <v>0</v>
      </c>
      <c r="K63" s="440">
        <f t="shared" si="2"/>
        <v>0</v>
      </c>
      <c r="L63" s="440">
        <f t="shared" si="3"/>
        <v>0</v>
      </c>
      <c r="M63" s="440">
        <f t="shared" si="4"/>
        <v>0</v>
      </c>
      <c r="N63" s="440">
        <f t="shared" si="5"/>
        <v>0</v>
      </c>
      <c r="O63" s="440">
        <f t="shared" si="6"/>
        <v>0</v>
      </c>
      <c r="P63" s="440">
        <f t="shared" si="7"/>
        <v>0</v>
      </c>
      <c r="Q63" s="440">
        <f t="shared" si="8"/>
        <v>0</v>
      </c>
      <c r="R63" s="440">
        <f t="shared" si="39"/>
        <v>0</v>
      </c>
      <c r="S63" s="440">
        <f t="shared" si="40"/>
        <v>0</v>
      </c>
      <c r="T63" s="440">
        <f t="shared" si="9"/>
        <v>0</v>
      </c>
      <c r="U63" s="440">
        <f t="shared" si="10"/>
        <v>0</v>
      </c>
      <c r="V63" s="440">
        <f t="shared" si="11"/>
        <v>0</v>
      </c>
      <c r="W63" s="440">
        <f t="shared" si="12"/>
        <v>0</v>
      </c>
      <c r="X63" s="440">
        <f t="shared" si="13"/>
        <v>0</v>
      </c>
      <c r="Y63" s="440">
        <f t="shared" si="14"/>
        <v>0</v>
      </c>
      <c r="Z63" s="440">
        <f t="shared" si="15"/>
        <v>0</v>
      </c>
      <c r="AA63" s="440">
        <f t="shared" si="16"/>
        <v>0</v>
      </c>
      <c r="AB63" s="440">
        <f t="shared" si="17"/>
        <v>0</v>
      </c>
      <c r="AC63" s="440">
        <f t="shared" si="18"/>
        <v>0</v>
      </c>
      <c r="AD63" s="440">
        <f t="shared" si="19"/>
        <v>0</v>
      </c>
      <c r="AE63" s="440">
        <f t="shared" si="20"/>
        <v>0</v>
      </c>
      <c r="AF63" s="440">
        <f t="shared" si="21"/>
        <v>0</v>
      </c>
      <c r="AG63" s="440">
        <f t="shared" si="22"/>
        <v>0</v>
      </c>
      <c r="AH63" s="440">
        <f t="shared" si="23"/>
        <v>0</v>
      </c>
      <c r="AI63" s="440">
        <f t="shared" si="24"/>
        <v>0</v>
      </c>
      <c r="AJ63" s="440">
        <f t="shared" si="25"/>
        <v>0</v>
      </c>
      <c r="AK63" s="440">
        <f t="shared" si="26"/>
        <v>0</v>
      </c>
      <c r="AL63" s="440">
        <f t="shared" si="27"/>
        <v>0</v>
      </c>
      <c r="AM63" s="440">
        <f t="shared" si="28"/>
        <v>0</v>
      </c>
      <c r="AN63" s="440">
        <f t="shared" si="29"/>
        <v>0</v>
      </c>
      <c r="AO63" s="440">
        <f t="shared" si="30"/>
        <v>0</v>
      </c>
      <c r="AP63" s="440">
        <f t="shared" si="31"/>
        <v>0</v>
      </c>
      <c r="AQ63" s="440">
        <f t="shared" si="32"/>
        <v>0</v>
      </c>
      <c r="AR63" s="440">
        <f t="shared" si="33"/>
        <v>0</v>
      </c>
      <c r="AS63" s="440">
        <f t="shared" si="34"/>
        <v>0</v>
      </c>
      <c r="AT63" s="440">
        <f t="shared" si="35"/>
        <v>0</v>
      </c>
      <c r="AU63" s="440">
        <f t="shared" si="36"/>
        <v>0</v>
      </c>
      <c r="AV63" s="440">
        <f t="shared" si="37"/>
        <v>0</v>
      </c>
      <c r="AW63" s="440">
        <f t="shared" si="38"/>
        <v>0</v>
      </c>
    </row>
    <row r="64" spans="1:49" s="437" customFormat="1" ht="12" customHeight="1">
      <c r="A64" s="72" t="str">
        <f t="array" ref="A64">IF(C64&lt;&gt;0,SUM(($C$11:C64&lt;&gt;0)*1),"")</f>
        <v/>
      </c>
      <c r="B64" s="438"/>
      <c r="C64" s="438"/>
      <c r="D64" s="438"/>
      <c r="E64" s="504"/>
      <c r="F64" s="505"/>
      <c r="G64" s="507"/>
      <c r="H64" s="507"/>
      <c r="I64" s="72" t="str">
        <f t="shared" si="42"/>
        <v/>
      </c>
      <c r="J64" s="440">
        <f t="shared" si="1"/>
        <v>0</v>
      </c>
      <c r="K64" s="440">
        <f t="shared" si="2"/>
        <v>0</v>
      </c>
      <c r="L64" s="440">
        <f t="shared" si="3"/>
        <v>0</v>
      </c>
      <c r="M64" s="440">
        <f t="shared" si="4"/>
        <v>0</v>
      </c>
      <c r="N64" s="440">
        <f t="shared" si="5"/>
        <v>0</v>
      </c>
      <c r="O64" s="440">
        <f t="shared" si="6"/>
        <v>0</v>
      </c>
      <c r="P64" s="440">
        <f t="shared" si="7"/>
        <v>0</v>
      </c>
      <c r="Q64" s="440">
        <f t="shared" si="8"/>
        <v>0</v>
      </c>
      <c r="R64" s="440">
        <f t="shared" si="39"/>
        <v>0</v>
      </c>
      <c r="S64" s="440">
        <f t="shared" si="40"/>
        <v>0</v>
      </c>
      <c r="T64" s="440">
        <f t="shared" si="9"/>
        <v>0</v>
      </c>
      <c r="U64" s="440">
        <f t="shared" si="10"/>
        <v>0</v>
      </c>
      <c r="V64" s="440">
        <f t="shared" si="11"/>
        <v>0</v>
      </c>
      <c r="W64" s="440">
        <f t="shared" si="12"/>
        <v>0</v>
      </c>
      <c r="X64" s="440">
        <f t="shared" si="13"/>
        <v>0</v>
      </c>
      <c r="Y64" s="440">
        <f t="shared" si="14"/>
        <v>0</v>
      </c>
      <c r="Z64" s="440">
        <f t="shared" si="15"/>
        <v>0</v>
      </c>
      <c r="AA64" s="440">
        <f t="shared" si="16"/>
        <v>0</v>
      </c>
      <c r="AB64" s="440">
        <f t="shared" si="17"/>
        <v>0</v>
      </c>
      <c r="AC64" s="440">
        <f t="shared" si="18"/>
        <v>0</v>
      </c>
      <c r="AD64" s="440">
        <f t="shared" si="19"/>
        <v>0</v>
      </c>
      <c r="AE64" s="440">
        <f t="shared" si="20"/>
        <v>0</v>
      </c>
      <c r="AF64" s="440">
        <f t="shared" si="21"/>
        <v>0</v>
      </c>
      <c r="AG64" s="440">
        <f t="shared" si="22"/>
        <v>0</v>
      </c>
      <c r="AH64" s="440">
        <f t="shared" si="23"/>
        <v>0</v>
      </c>
      <c r="AI64" s="440">
        <f t="shared" si="24"/>
        <v>0</v>
      </c>
      <c r="AJ64" s="440">
        <f t="shared" si="25"/>
        <v>0</v>
      </c>
      <c r="AK64" s="440">
        <f t="shared" si="26"/>
        <v>0</v>
      </c>
      <c r="AL64" s="440">
        <f t="shared" si="27"/>
        <v>0</v>
      </c>
      <c r="AM64" s="440">
        <f t="shared" si="28"/>
        <v>0</v>
      </c>
      <c r="AN64" s="440">
        <f t="shared" si="29"/>
        <v>0</v>
      </c>
      <c r="AO64" s="440">
        <f t="shared" si="30"/>
        <v>0</v>
      </c>
      <c r="AP64" s="440">
        <f t="shared" si="31"/>
        <v>0</v>
      </c>
      <c r="AQ64" s="440">
        <f t="shared" si="32"/>
        <v>0</v>
      </c>
      <c r="AR64" s="440">
        <f t="shared" si="33"/>
        <v>0</v>
      </c>
      <c r="AS64" s="440">
        <f t="shared" si="34"/>
        <v>0</v>
      </c>
      <c r="AT64" s="440">
        <f t="shared" si="35"/>
        <v>0</v>
      </c>
      <c r="AU64" s="440">
        <f t="shared" si="36"/>
        <v>0</v>
      </c>
      <c r="AV64" s="440">
        <f t="shared" si="37"/>
        <v>0</v>
      </c>
      <c r="AW64" s="440">
        <f t="shared" si="38"/>
        <v>0</v>
      </c>
    </row>
    <row r="65" spans="1:49" s="437" customFormat="1" ht="12" customHeight="1">
      <c r="A65" s="72" t="str">
        <f t="array" ref="A65">IF(C65&lt;&gt;0,SUM(($C$11:C65&lt;&gt;0)*1),"")</f>
        <v/>
      </c>
      <c r="B65" s="438"/>
      <c r="C65" s="438"/>
      <c r="D65" s="438"/>
      <c r="E65" s="504"/>
      <c r="F65" s="505"/>
      <c r="G65" s="507"/>
      <c r="H65" s="507"/>
      <c r="I65" s="72" t="str">
        <f t="shared" si="42"/>
        <v/>
      </c>
      <c r="J65" s="440">
        <f t="shared" si="1"/>
        <v>0</v>
      </c>
      <c r="K65" s="440">
        <f t="shared" si="2"/>
        <v>0</v>
      </c>
      <c r="L65" s="440">
        <f t="shared" si="3"/>
        <v>0</v>
      </c>
      <c r="M65" s="440">
        <f t="shared" si="4"/>
        <v>0</v>
      </c>
      <c r="N65" s="440">
        <f t="shared" si="5"/>
        <v>0</v>
      </c>
      <c r="O65" s="440">
        <f t="shared" si="6"/>
        <v>0</v>
      </c>
      <c r="P65" s="440">
        <f t="shared" si="7"/>
        <v>0</v>
      </c>
      <c r="Q65" s="440">
        <f t="shared" si="8"/>
        <v>0</v>
      </c>
      <c r="R65" s="440">
        <f t="shared" si="39"/>
        <v>0</v>
      </c>
      <c r="S65" s="440">
        <f t="shared" si="40"/>
        <v>0</v>
      </c>
      <c r="T65" s="440">
        <f t="shared" si="9"/>
        <v>0</v>
      </c>
      <c r="U65" s="440">
        <f t="shared" si="10"/>
        <v>0</v>
      </c>
      <c r="V65" s="440">
        <f t="shared" si="11"/>
        <v>0</v>
      </c>
      <c r="W65" s="440">
        <f t="shared" si="12"/>
        <v>0</v>
      </c>
      <c r="X65" s="440">
        <f t="shared" si="13"/>
        <v>0</v>
      </c>
      <c r="Y65" s="440">
        <f t="shared" si="14"/>
        <v>0</v>
      </c>
      <c r="Z65" s="440">
        <f t="shared" si="15"/>
        <v>0</v>
      </c>
      <c r="AA65" s="440">
        <f t="shared" si="16"/>
        <v>0</v>
      </c>
      <c r="AB65" s="440">
        <f t="shared" si="17"/>
        <v>0</v>
      </c>
      <c r="AC65" s="440">
        <f t="shared" si="18"/>
        <v>0</v>
      </c>
      <c r="AD65" s="440">
        <f t="shared" si="19"/>
        <v>0</v>
      </c>
      <c r="AE65" s="440">
        <f t="shared" si="20"/>
        <v>0</v>
      </c>
      <c r="AF65" s="440">
        <f t="shared" si="21"/>
        <v>0</v>
      </c>
      <c r="AG65" s="440">
        <f t="shared" si="22"/>
        <v>0</v>
      </c>
      <c r="AH65" s="440">
        <f t="shared" si="23"/>
        <v>0</v>
      </c>
      <c r="AI65" s="440">
        <f t="shared" si="24"/>
        <v>0</v>
      </c>
      <c r="AJ65" s="440">
        <f t="shared" si="25"/>
        <v>0</v>
      </c>
      <c r="AK65" s="440">
        <f t="shared" si="26"/>
        <v>0</v>
      </c>
      <c r="AL65" s="440">
        <f t="shared" si="27"/>
        <v>0</v>
      </c>
      <c r="AM65" s="440">
        <f t="shared" si="28"/>
        <v>0</v>
      </c>
      <c r="AN65" s="440">
        <f t="shared" si="29"/>
        <v>0</v>
      </c>
      <c r="AO65" s="440">
        <f t="shared" si="30"/>
        <v>0</v>
      </c>
      <c r="AP65" s="440">
        <f t="shared" si="31"/>
        <v>0</v>
      </c>
      <c r="AQ65" s="440">
        <f t="shared" si="32"/>
        <v>0</v>
      </c>
      <c r="AR65" s="440">
        <f t="shared" si="33"/>
        <v>0</v>
      </c>
      <c r="AS65" s="440">
        <f t="shared" si="34"/>
        <v>0</v>
      </c>
      <c r="AT65" s="440">
        <f t="shared" si="35"/>
        <v>0</v>
      </c>
      <c r="AU65" s="440">
        <f t="shared" si="36"/>
        <v>0</v>
      </c>
      <c r="AV65" s="440">
        <f t="shared" si="37"/>
        <v>0</v>
      </c>
      <c r="AW65" s="440">
        <f t="shared" si="38"/>
        <v>0</v>
      </c>
    </row>
    <row r="66" spans="1:49" s="437" customFormat="1" ht="12" customHeight="1">
      <c r="A66" s="72" t="str">
        <f t="array" ref="A66">IF(C66&lt;&gt;0,SUM(($C$11:C66&lt;&gt;0)*1),"")</f>
        <v/>
      </c>
      <c r="B66" s="438"/>
      <c r="C66" s="438"/>
      <c r="D66" s="438"/>
      <c r="E66" s="504"/>
      <c r="F66" s="505"/>
      <c r="G66" s="507"/>
      <c r="H66" s="507"/>
      <c r="I66" s="72" t="str">
        <f t="shared" si="42"/>
        <v/>
      </c>
      <c r="J66" s="440">
        <f t="shared" si="1"/>
        <v>0</v>
      </c>
      <c r="K66" s="440">
        <f t="shared" si="2"/>
        <v>0</v>
      </c>
      <c r="L66" s="440">
        <f t="shared" si="3"/>
        <v>0</v>
      </c>
      <c r="M66" s="440">
        <f t="shared" si="4"/>
        <v>0</v>
      </c>
      <c r="N66" s="440">
        <f t="shared" si="5"/>
        <v>0</v>
      </c>
      <c r="O66" s="440">
        <f t="shared" si="6"/>
        <v>0</v>
      </c>
      <c r="P66" s="440">
        <f t="shared" si="7"/>
        <v>0</v>
      </c>
      <c r="Q66" s="440">
        <f t="shared" si="8"/>
        <v>0</v>
      </c>
      <c r="R66" s="440">
        <f t="shared" si="39"/>
        <v>0</v>
      </c>
      <c r="S66" s="440">
        <f t="shared" si="40"/>
        <v>0</v>
      </c>
      <c r="T66" s="440">
        <f t="shared" si="9"/>
        <v>0</v>
      </c>
      <c r="U66" s="440">
        <f t="shared" si="10"/>
        <v>0</v>
      </c>
      <c r="V66" s="440">
        <f t="shared" si="11"/>
        <v>0</v>
      </c>
      <c r="W66" s="440">
        <f t="shared" si="12"/>
        <v>0</v>
      </c>
      <c r="X66" s="440">
        <f t="shared" si="13"/>
        <v>0</v>
      </c>
      <c r="Y66" s="440">
        <f t="shared" si="14"/>
        <v>0</v>
      </c>
      <c r="Z66" s="440">
        <f t="shared" si="15"/>
        <v>0</v>
      </c>
      <c r="AA66" s="440">
        <f t="shared" si="16"/>
        <v>0</v>
      </c>
      <c r="AB66" s="440">
        <f t="shared" si="17"/>
        <v>0</v>
      </c>
      <c r="AC66" s="440">
        <f t="shared" si="18"/>
        <v>0</v>
      </c>
      <c r="AD66" s="440">
        <f t="shared" si="19"/>
        <v>0</v>
      </c>
      <c r="AE66" s="440">
        <f t="shared" si="20"/>
        <v>0</v>
      </c>
      <c r="AF66" s="440">
        <f t="shared" si="21"/>
        <v>0</v>
      </c>
      <c r="AG66" s="440">
        <f t="shared" si="22"/>
        <v>0</v>
      </c>
      <c r="AH66" s="440">
        <f t="shared" si="23"/>
        <v>0</v>
      </c>
      <c r="AI66" s="440">
        <f t="shared" si="24"/>
        <v>0</v>
      </c>
      <c r="AJ66" s="440">
        <f t="shared" si="25"/>
        <v>0</v>
      </c>
      <c r="AK66" s="440">
        <f t="shared" si="26"/>
        <v>0</v>
      </c>
      <c r="AL66" s="440">
        <f t="shared" si="27"/>
        <v>0</v>
      </c>
      <c r="AM66" s="440">
        <f t="shared" si="28"/>
        <v>0</v>
      </c>
      <c r="AN66" s="440">
        <f t="shared" si="29"/>
        <v>0</v>
      </c>
      <c r="AO66" s="440">
        <f t="shared" si="30"/>
        <v>0</v>
      </c>
      <c r="AP66" s="440">
        <f t="shared" si="31"/>
        <v>0</v>
      </c>
      <c r="AQ66" s="440">
        <f t="shared" si="32"/>
        <v>0</v>
      </c>
      <c r="AR66" s="440">
        <f t="shared" si="33"/>
        <v>0</v>
      </c>
      <c r="AS66" s="440">
        <f t="shared" si="34"/>
        <v>0</v>
      </c>
      <c r="AT66" s="440">
        <f t="shared" si="35"/>
        <v>0</v>
      </c>
      <c r="AU66" s="440">
        <f t="shared" si="36"/>
        <v>0</v>
      </c>
      <c r="AV66" s="440">
        <f t="shared" si="37"/>
        <v>0</v>
      </c>
      <c r="AW66" s="440">
        <f t="shared" si="38"/>
        <v>0</v>
      </c>
    </row>
    <row r="67" spans="1:49" s="437" customFormat="1" ht="12" customHeight="1">
      <c r="A67" s="72" t="str">
        <f t="array" ref="A67">IF(C67&lt;&gt;0,SUM(($C$11:C67&lt;&gt;0)*1),"")</f>
        <v/>
      </c>
      <c r="B67" s="438"/>
      <c r="C67" s="438"/>
      <c r="D67" s="438"/>
      <c r="E67" s="504"/>
      <c r="F67" s="505"/>
      <c r="G67" s="507"/>
      <c r="H67" s="507"/>
      <c r="I67" s="72" t="str">
        <f t="shared" si="42"/>
        <v/>
      </c>
      <c r="J67" s="440">
        <f t="shared" si="1"/>
        <v>0</v>
      </c>
      <c r="K67" s="440">
        <f t="shared" si="2"/>
        <v>0</v>
      </c>
      <c r="L67" s="440">
        <f t="shared" si="3"/>
        <v>0</v>
      </c>
      <c r="M67" s="440">
        <f t="shared" si="4"/>
        <v>0</v>
      </c>
      <c r="N67" s="440">
        <f t="shared" si="5"/>
        <v>0</v>
      </c>
      <c r="O67" s="440">
        <f t="shared" si="6"/>
        <v>0</v>
      </c>
      <c r="P67" s="440">
        <f t="shared" si="7"/>
        <v>0</v>
      </c>
      <c r="Q67" s="440">
        <f t="shared" si="8"/>
        <v>0</v>
      </c>
      <c r="R67" s="440">
        <f t="shared" si="39"/>
        <v>0</v>
      </c>
      <c r="S67" s="440">
        <f t="shared" si="40"/>
        <v>0</v>
      </c>
      <c r="T67" s="440">
        <f t="shared" si="9"/>
        <v>0</v>
      </c>
      <c r="U67" s="440">
        <f t="shared" si="10"/>
        <v>0</v>
      </c>
      <c r="V67" s="440">
        <f t="shared" si="11"/>
        <v>0</v>
      </c>
      <c r="W67" s="440">
        <f t="shared" si="12"/>
        <v>0</v>
      </c>
      <c r="X67" s="440">
        <f t="shared" si="13"/>
        <v>0</v>
      </c>
      <c r="Y67" s="440">
        <f t="shared" si="14"/>
        <v>0</v>
      </c>
      <c r="Z67" s="440">
        <f t="shared" si="15"/>
        <v>0</v>
      </c>
      <c r="AA67" s="440">
        <f t="shared" si="16"/>
        <v>0</v>
      </c>
      <c r="AB67" s="440">
        <f t="shared" si="17"/>
        <v>0</v>
      </c>
      <c r="AC67" s="440">
        <f t="shared" si="18"/>
        <v>0</v>
      </c>
      <c r="AD67" s="440">
        <f t="shared" si="19"/>
        <v>0</v>
      </c>
      <c r="AE67" s="440">
        <f t="shared" si="20"/>
        <v>0</v>
      </c>
      <c r="AF67" s="440">
        <f t="shared" si="21"/>
        <v>0</v>
      </c>
      <c r="AG67" s="440">
        <f t="shared" si="22"/>
        <v>0</v>
      </c>
      <c r="AH67" s="440">
        <f t="shared" si="23"/>
        <v>0</v>
      </c>
      <c r="AI67" s="440">
        <f t="shared" si="24"/>
        <v>0</v>
      </c>
      <c r="AJ67" s="440">
        <f t="shared" si="25"/>
        <v>0</v>
      </c>
      <c r="AK67" s="440">
        <f t="shared" si="26"/>
        <v>0</v>
      </c>
      <c r="AL67" s="440">
        <f t="shared" si="27"/>
        <v>0</v>
      </c>
      <c r="AM67" s="440">
        <f t="shared" si="28"/>
        <v>0</v>
      </c>
      <c r="AN67" s="440">
        <f t="shared" si="29"/>
        <v>0</v>
      </c>
      <c r="AO67" s="440">
        <f t="shared" si="30"/>
        <v>0</v>
      </c>
      <c r="AP67" s="440">
        <f t="shared" si="31"/>
        <v>0</v>
      </c>
      <c r="AQ67" s="440">
        <f t="shared" si="32"/>
        <v>0</v>
      </c>
      <c r="AR67" s="440">
        <f t="shared" si="33"/>
        <v>0</v>
      </c>
      <c r="AS67" s="440">
        <f t="shared" si="34"/>
        <v>0</v>
      </c>
      <c r="AT67" s="440">
        <f t="shared" si="35"/>
        <v>0</v>
      </c>
      <c r="AU67" s="440">
        <f t="shared" si="36"/>
        <v>0</v>
      </c>
      <c r="AV67" s="440">
        <f t="shared" si="37"/>
        <v>0</v>
      </c>
      <c r="AW67" s="440">
        <f t="shared" si="38"/>
        <v>0</v>
      </c>
    </row>
    <row r="68" spans="1:49" s="437" customFormat="1" ht="12" customHeight="1">
      <c r="A68" s="72" t="str">
        <f t="array" ref="A68">IF(C68&lt;&gt;0,SUM(($C$11:C68&lt;&gt;0)*1),"")</f>
        <v/>
      </c>
      <c r="B68" s="438"/>
      <c r="C68" s="438"/>
      <c r="D68" s="438"/>
      <c r="E68" s="504"/>
      <c r="F68" s="505"/>
      <c r="G68" s="507"/>
      <c r="H68" s="507"/>
      <c r="I68" s="72" t="str">
        <f t="shared" si="42"/>
        <v/>
      </c>
      <c r="J68" s="440">
        <f t="shared" si="1"/>
        <v>0</v>
      </c>
      <c r="K68" s="440">
        <f t="shared" si="2"/>
        <v>0</v>
      </c>
      <c r="L68" s="440">
        <f t="shared" si="3"/>
        <v>0</v>
      </c>
      <c r="M68" s="440">
        <f t="shared" si="4"/>
        <v>0</v>
      </c>
      <c r="N68" s="440">
        <f t="shared" si="5"/>
        <v>0</v>
      </c>
      <c r="O68" s="440">
        <f t="shared" si="6"/>
        <v>0</v>
      </c>
      <c r="P68" s="440">
        <f t="shared" si="7"/>
        <v>0</v>
      </c>
      <c r="Q68" s="440">
        <f t="shared" si="8"/>
        <v>0</v>
      </c>
      <c r="R68" s="440">
        <f t="shared" si="39"/>
        <v>0</v>
      </c>
      <c r="S68" s="440">
        <f t="shared" si="40"/>
        <v>0</v>
      </c>
      <c r="T68" s="440">
        <f t="shared" si="9"/>
        <v>0</v>
      </c>
      <c r="U68" s="440">
        <f t="shared" si="10"/>
        <v>0</v>
      </c>
      <c r="V68" s="440">
        <f t="shared" si="11"/>
        <v>0</v>
      </c>
      <c r="W68" s="440">
        <f t="shared" si="12"/>
        <v>0</v>
      </c>
      <c r="X68" s="440">
        <f t="shared" si="13"/>
        <v>0</v>
      </c>
      <c r="Y68" s="440">
        <f t="shared" si="14"/>
        <v>0</v>
      </c>
      <c r="Z68" s="440">
        <f t="shared" si="15"/>
        <v>0</v>
      </c>
      <c r="AA68" s="440">
        <f t="shared" si="16"/>
        <v>0</v>
      </c>
      <c r="AB68" s="440">
        <f t="shared" si="17"/>
        <v>0</v>
      </c>
      <c r="AC68" s="440">
        <f t="shared" si="18"/>
        <v>0</v>
      </c>
      <c r="AD68" s="440">
        <f t="shared" si="19"/>
        <v>0</v>
      </c>
      <c r="AE68" s="440">
        <f t="shared" si="20"/>
        <v>0</v>
      </c>
      <c r="AF68" s="440">
        <f t="shared" si="21"/>
        <v>0</v>
      </c>
      <c r="AG68" s="440">
        <f t="shared" si="22"/>
        <v>0</v>
      </c>
      <c r="AH68" s="440">
        <f t="shared" si="23"/>
        <v>0</v>
      </c>
      <c r="AI68" s="440">
        <f t="shared" si="24"/>
        <v>0</v>
      </c>
      <c r="AJ68" s="440">
        <f t="shared" si="25"/>
        <v>0</v>
      </c>
      <c r="AK68" s="440">
        <f t="shared" si="26"/>
        <v>0</v>
      </c>
      <c r="AL68" s="440">
        <f t="shared" si="27"/>
        <v>0</v>
      </c>
      <c r="AM68" s="440">
        <f t="shared" si="28"/>
        <v>0</v>
      </c>
      <c r="AN68" s="440">
        <f t="shared" si="29"/>
        <v>0</v>
      </c>
      <c r="AO68" s="440">
        <f t="shared" si="30"/>
        <v>0</v>
      </c>
      <c r="AP68" s="440">
        <f t="shared" si="31"/>
        <v>0</v>
      </c>
      <c r="AQ68" s="440">
        <f t="shared" si="32"/>
        <v>0</v>
      </c>
      <c r="AR68" s="440">
        <f t="shared" si="33"/>
        <v>0</v>
      </c>
      <c r="AS68" s="440">
        <f t="shared" si="34"/>
        <v>0</v>
      </c>
      <c r="AT68" s="440">
        <f t="shared" si="35"/>
        <v>0</v>
      </c>
      <c r="AU68" s="440">
        <f t="shared" si="36"/>
        <v>0</v>
      </c>
      <c r="AV68" s="440">
        <f t="shared" si="37"/>
        <v>0</v>
      </c>
      <c r="AW68" s="440">
        <f t="shared" si="38"/>
        <v>0</v>
      </c>
    </row>
    <row r="69" spans="1:49" s="437" customFormat="1" ht="12" customHeight="1">
      <c r="A69" s="72" t="str">
        <f t="array" ref="A69">IF(C69&lt;&gt;0,SUM(($C$11:C69&lt;&gt;0)*1),"")</f>
        <v/>
      </c>
      <c r="B69" s="438"/>
      <c r="C69" s="438"/>
      <c r="D69" s="438"/>
      <c r="E69" s="504"/>
      <c r="F69" s="505"/>
      <c r="G69" s="507"/>
      <c r="H69" s="507"/>
      <c r="I69" s="72" t="str">
        <f t="shared" si="42"/>
        <v/>
      </c>
      <c r="J69" s="440">
        <f t="shared" si="1"/>
        <v>0</v>
      </c>
      <c r="K69" s="440">
        <f t="shared" si="2"/>
        <v>0</v>
      </c>
      <c r="L69" s="440">
        <f t="shared" si="3"/>
        <v>0</v>
      </c>
      <c r="M69" s="440">
        <f t="shared" si="4"/>
        <v>0</v>
      </c>
      <c r="N69" s="440">
        <f t="shared" si="5"/>
        <v>0</v>
      </c>
      <c r="O69" s="440">
        <f t="shared" si="6"/>
        <v>0</v>
      </c>
      <c r="P69" s="440">
        <f t="shared" si="7"/>
        <v>0</v>
      </c>
      <c r="Q69" s="440">
        <f t="shared" si="8"/>
        <v>0</v>
      </c>
      <c r="R69" s="440">
        <f t="shared" si="39"/>
        <v>0</v>
      </c>
      <c r="S69" s="440">
        <f t="shared" si="40"/>
        <v>0</v>
      </c>
      <c r="T69" s="440">
        <f t="shared" si="9"/>
        <v>0</v>
      </c>
      <c r="U69" s="440">
        <f t="shared" si="10"/>
        <v>0</v>
      </c>
      <c r="V69" s="440">
        <f t="shared" si="11"/>
        <v>0</v>
      </c>
      <c r="W69" s="440">
        <f t="shared" si="12"/>
        <v>0</v>
      </c>
      <c r="X69" s="440">
        <f t="shared" si="13"/>
        <v>0</v>
      </c>
      <c r="Y69" s="440">
        <f t="shared" si="14"/>
        <v>0</v>
      </c>
      <c r="Z69" s="440">
        <f t="shared" si="15"/>
        <v>0</v>
      </c>
      <c r="AA69" s="440">
        <f t="shared" si="16"/>
        <v>0</v>
      </c>
      <c r="AB69" s="440">
        <f t="shared" si="17"/>
        <v>0</v>
      </c>
      <c r="AC69" s="440">
        <f t="shared" si="18"/>
        <v>0</v>
      </c>
      <c r="AD69" s="440">
        <f t="shared" si="19"/>
        <v>0</v>
      </c>
      <c r="AE69" s="440">
        <f t="shared" si="20"/>
        <v>0</v>
      </c>
      <c r="AF69" s="440">
        <f t="shared" si="21"/>
        <v>0</v>
      </c>
      <c r="AG69" s="440">
        <f t="shared" si="22"/>
        <v>0</v>
      </c>
      <c r="AH69" s="440">
        <f t="shared" si="23"/>
        <v>0</v>
      </c>
      <c r="AI69" s="440">
        <f t="shared" si="24"/>
        <v>0</v>
      </c>
      <c r="AJ69" s="440">
        <f t="shared" si="25"/>
        <v>0</v>
      </c>
      <c r="AK69" s="440">
        <f t="shared" si="26"/>
        <v>0</v>
      </c>
      <c r="AL69" s="440">
        <f t="shared" si="27"/>
        <v>0</v>
      </c>
      <c r="AM69" s="440">
        <f t="shared" si="28"/>
        <v>0</v>
      </c>
      <c r="AN69" s="440">
        <f t="shared" si="29"/>
        <v>0</v>
      </c>
      <c r="AO69" s="440">
        <f t="shared" si="30"/>
        <v>0</v>
      </c>
      <c r="AP69" s="440">
        <f t="shared" si="31"/>
        <v>0</v>
      </c>
      <c r="AQ69" s="440">
        <f t="shared" si="32"/>
        <v>0</v>
      </c>
      <c r="AR69" s="440">
        <f t="shared" si="33"/>
        <v>0</v>
      </c>
      <c r="AS69" s="440">
        <f t="shared" si="34"/>
        <v>0</v>
      </c>
      <c r="AT69" s="440">
        <f t="shared" si="35"/>
        <v>0</v>
      </c>
      <c r="AU69" s="440">
        <f t="shared" si="36"/>
        <v>0</v>
      </c>
      <c r="AV69" s="440">
        <f t="shared" si="37"/>
        <v>0</v>
      </c>
      <c r="AW69" s="440">
        <f t="shared" si="38"/>
        <v>0</v>
      </c>
    </row>
    <row r="70" spans="1:49" s="437" customFormat="1" ht="12" customHeight="1">
      <c r="A70" s="72" t="str">
        <f t="array" ref="A70">IF(C70&lt;&gt;0,SUM(($C$11:C70&lt;&gt;0)*1),"")</f>
        <v/>
      </c>
      <c r="B70" s="438"/>
      <c r="C70" s="438"/>
      <c r="D70" s="438"/>
      <c r="E70" s="504"/>
      <c r="F70" s="505"/>
      <c r="G70" s="507"/>
      <c r="H70" s="507"/>
      <c r="I70" s="72" t="str">
        <f t="shared" si="42"/>
        <v/>
      </c>
      <c r="J70" s="440">
        <f t="shared" si="1"/>
        <v>0</v>
      </c>
      <c r="K70" s="440">
        <f t="shared" si="2"/>
        <v>0</v>
      </c>
      <c r="L70" s="440">
        <f t="shared" si="3"/>
        <v>0</v>
      </c>
      <c r="M70" s="440">
        <f t="shared" si="4"/>
        <v>0</v>
      </c>
      <c r="N70" s="440">
        <f t="shared" si="5"/>
        <v>0</v>
      </c>
      <c r="O70" s="440">
        <f t="shared" si="6"/>
        <v>0</v>
      </c>
      <c r="P70" s="440">
        <f t="shared" si="7"/>
        <v>0</v>
      </c>
      <c r="Q70" s="440">
        <f t="shared" si="8"/>
        <v>0</v>
      </c>
      <c r="R70" s="440">
        <f t="shared" si="39"/>
        <v>0</v>
      </c>
      <c r="S70" s="440">
        <f t="shared" si="40"/>
        <v>0</v>
      </c>
      <c r="T70" s="440">
        <f t="shared" si="9"/>
        <v>0</v>
      </c>
      <c r="U70" s="440">
        <f t="shared" si="10"/>
        <v>0</v>
      </c>
      <c r="V70" s="440">
        <f t="shared" si="11"/>
        <v>0</v>
      </c>
      <c r="W70" s="440">
        <f t="shared" si="12"/>
        <v>0</v>
      </c>
      <c r="X70" s="440">
        <f t="shared" si="13"/>
        <v>0</v>
      </c>
      <c r="Y70" s="440">
        <f t="shared" si="14"/>
        <v>0</v>
      </c>
      <c r="Z70" s="440">
        <f t="shared" si="15"/>
        <v>0</v>
      </c>
      <c r="AA70" s="440">
        <f t="shared" si="16"/>
        <v>0</v>
      </c>
      <c r="AB70" s="440">
        <f t="shared" si="17"/>
        <v>0</v>
      </c>
      <c r="AC70" s="440">
        <f t="shared" si="18"/>
        <v>0</v>
      </c>
      <c r="AD70" s="440">
        <f t="shared" si="19"/>
        <v>0</v>
      </c>
      <c r="AE70" s="440">
        <f t="shared" si="20"/>
        <v>0</v>
      </c>
      <c r="AF70" s="440">
        <f t="shared" si="21"/>
        <v>0</v>
      </c>
      <c r="AG70" s="440">
        <f t="shared" si="22"/>
        <v>0</v>
      </c>
      <c r="AH70" s="440">
        <f t="shared" si="23"/>
        <v>0</v>
      </c>
      <c r="AI70" s="440">
        <f t="shared" si="24"/>
        <v>0</v>
      </c>
      <c r="AJ70" s="440">
        <f t="shared" si="25"/>
        <v>0</v>
      </c>
      <c r="AK70" s="440">
        <f t="shared" si="26"/>
        <v>0</v>
      </c>
      <c r="AL70" s="440">
        <f t="shared" si="27"/>
        <v>0</v>
      </c>
      <c r="AM70" s="440">
        <f t="shared" si="28"/>
        <v>0</v>
      </c>
      <c r="AN70" s="440">
        <f t="shared" si="29"/>
        <v>0</v>
      </c>
      <c r="AO70" s="440">
        <f t="shared" si="30"/>
        <v>0</v>
      </c>
      <c r="AP70" s="440">
        <f t="shared" si="31"/>
        <v>0</v>
      </c>
      <c r="AQ70" s="440">
        <f t="shared" si="32"/>
        <v>0</v>
      </c>
      <c r="AR70" s="440">
        <f t="shared" si="33"/>
        <v>0</v>
      </c>
      <c r="AS70" s="440">
        <f t="shared" si="34"/>
        <v>0</v>
      </c>
      <c r="AT70" s="440">
        <f t="shared" si="35"/>
        <v>0</v>
      </c>
      <c r="AU70" s="440">
        <f t="shared" si="36"/>
        <v>0</v>
      </c>
      <c r="AV70" s="440">
        <f t="shared" si="37"/>
        <v>0</v>
      </c>
      <c r="AW70" s="440">
        <f t="shared" si="38"/>
        <v>0</v>
      </c>
    </row>
    <row r="71" spans="1:49" s="437" customFormat="1" ht="12" customHeight="1">
      <c r="A71" s="72" t="str">
        <f t="array" ref="A71">IF(C71&lt;&gt;0,SUM(($C$11:C71&lt;&gt;0)*1),"")</f>
        <v/>
      </c>
      <c r="B71" s="438"/>
      <c r="C71" s="438"/>
      <c r="D71" s="438"/>
      <c r="E71" s="504"/>
      <c r="F71" s="505"/>
      <c r="G71" s="507"/>
      <c r="H71" s="507"/>
      <c r="I71" s="72" t="str">
        <f t="shared" si="42"/>
        <v/>
      </c>
      <c r="J71" s="440">
        <f t="shared" si="1"/>
        <v>0</v>
      </c>
      <c r="K71" s="440">
        <f t="shared" si="2"/>
        <v>0</v>
      </c>
      <c r="L71" s="440">
        <f t="shared" si="3"/>
        <v>0</v>
      </c>
      <c r="M71" s="440">
        <f t="shared" si="4"/>
        <v>0</v>
      </c>
      <c r="N71" s="440">
        <f t="shared" si="5"/>
        <v>0</v>
      </c>
      <c r="O71" s="440">
        <f t="shared" si="6"/>
        <v>0</v>
      </c>
      <c r="P71" s="440">
        <f t="shared" si="7"/>
        <v>0</v>
      </c>
      <c r="Q71" s="440">
        <f t="shared" si="8"/>
        <v>0</v>
      </c>
      <c r="R71" s="440">
        <f t="shared" si="39"/>
        <v>0</v>
      </c>
      <c r="S71" s="440">
        <f t="shared" si="40"/>
        <v>0</v>
      </c>
      <c r="T71" s="440">
        <f t="shared" si="9"/>
        <v>0</v>
      </c>
      <c r="U71" s="440">
        <f t="shared" si="10"/>
        <v>0</v>
      </c>
      <c r="V71" s="440">
        <f t="shared" si="11"/>
        <v>0</v>
      </c>
      <c r="W71" s="440">
        <f t="shared" si="12"/>
        <v>0</v>
      </c>
      <c r="X71" s="440">
        <f t="shared" si="13"/>
        <v>0</v>
      </c>
      <c r="Y71" s="440">
        <f t="shared" si="14"/>
        <v>0</v>
      </c>
      <c r="Z71" s="440">
        <f t="shared" si="15"/>
        <v>0</v>
      </c>
      <c r="AA71" s="440">
        <f t="shared" si="16"/>
        <v>0</v>
      </c>
      <c r="AB71" s="440">
        <f t="shared" si="17"/>
        <v>0</v>
      </c>
      <c r="AC71" s="440">
        <f t="shared" si="18"/>
        <v>0</v>
      </c>
      <c r="AD71" s="440">
        <f t="shared" si="19"/>
        <v>0</v>
      </c>
      <c r="AE71" s="440">
        <f t="shared" si="20"/>
        <v>0</v>
      </c>
      <c r="AF71" s="440">
        <f t="shared" si="21"/>
        <v>0</v>
      </c>
      <c r="AG71" s="440">
        <f t="shared" si="22"/>
        <v>0</v>
      </c>
      <c r="AH71" s="440">
        <f t="shared" si="23"/>
        <v>0</v>
      </c>
      <c r="AI71" s="440">
        <f t="shared" si="24"/>
        <v>0</v>
      </c>
      <c r="AJ71" s="440">
        <f t="shared" si="25"/>
        <v>0</v>
      </c>
      <c r="AK71" s="440">
        <f t="shared" si="26"/>
        <v>0</v>
      </c>
      <c r="AL71" s="440">
        <f t="shared" si="27"/>
        <v>0</v>
      </c>
      <c r="AM71" s="440">
        <f t="shared" si="28"/>
        <v>0</v>
      </c>
      <c r="AN71" s="440">
        <f t="shared" si="29"/>
        <v>0</v>
      </c>
      <c r="AO71" s="440">
        <f t="shared" si="30"/>
        <v>0</v>
      </c>
      <c r="AP71" s="440">
        <f t="shared" si="31"/>
        <v>0</v>
      </c>
      <c r="AQ71" s="440">
        <f t="shared" si="32"/>
        <v>0</v>
      </c>
      <c r="AR71" s="440">
        <f t="shared" si="33"/>
        <v>0</v>
      </c>
      <c r="AS71" s="440">
        <f t="shared" si="34"/>
        <v>0</v>
      </c>
      <c r="AT71" s="440">
        <f t="shared" si="35"/>
        <v>0</v>
      </c>
      <c r="AU71" s="440">
        <f t="shared" si="36"/>
        <v>0</v>
      </c>
      <c r="AV71" s="440">
        <f t="shared" si="37"/>
        <v>0</v>
      </c>
      <c r="AW71" s="440">
        <f t="shared" si="38"/>
        <v>0</v>
      </c>
    </row>
    <row r="72" spans="1:49" s="437" customFormat="1" ht="12" customHeight="1">
      <c r="A72" s="72" t="str">
        <f t="array" ref="A72">IF(C72&lt;&gt;0,SUM(($C$11:C72&lt;&gt;0)*1),"")</f>
        <v/>
      </c>
      <c r="B72" s="438"/>
      <c r="C72" s="438"/>
      <c r="D72" s="438"/>
      <c r="E72" s="504"/>
      <c r="F72" s="505"/>
      <c r="G72" s="507"/>
      <c r="H72" s="507"/>
      <c r="I72" s="72" t="str">
        <f t="shared" si="42"/>
        <v/>
      </c>
      <c r="J72" s="440">
        <f t="shared" si="1"/>
        <v>0</v>
      </c>
      <c r="K72" s="440">
        <f t="shared" si="2"/>
        <v>0</v>
      </c>
      <c r="L72" s="440">
        <f t="shared" si="3"/>
        <v>0</v>
      </c>
      <c r="M72" s="440">
        <f t="shared" si="4"/>
        <v>0</v>
      </c>
      <c r="N72" s="440">
        <f t="shared" si="5"/>
        <v>0</v>
      </c>
      <c r="O72" s="440">
        <f t="shared" si="6"/>
        <v>0</v>
      </c>
      <c r="P72" s="440">
        <f t="shared" si="7"/>
        <v>0</v>
      </c>
      <c r="Q72" s="440">
        <f t="shared" si="8"/>
        <v>0</v>
      </c>
      <c r="R72" s="440">
        <f t="shared" si="39"/>
        <v>0</v>
      </c>
      <c r="S72" s="440">
        <f t="shared" si="40"/>
        <v>0</v>
      </c>
      <c r="T72" s="440">
        <f t="shared" si="9"/>
        <v>0</v>
      </c>
      <c r="U72" s="440">
        <f t="shared" si="10"/>
        <v>0</v>
      </c>
      <c r="V72" s="440">
        <f t="shared" si="11"/>
        <v>0</v>
      </c>
      <c r="W72" s="440">
        <f t="shared" si="12"/>
        <v>0</v>
      </c>
      <c r="X72" s="440">
        <f t="shared" si="13"/>
        <v>0</v>
      </c>
      <c r="Y72" s="440">
        <f t="shared" si="14"/>
        <v>0</v>
      </c>
      <c r="Z72" s="440">
        <f t="shared" si="15"/>
        <v>0</v>
      </c>
      <c r="AA72" s="440">
        <f t="shared" si="16"/>
        <v>0</v>
      </c>
      <c r="AB72" s="440">
        <f t="shared" si="17"/>
        <v>0</v>
      </c>
      <c r="AC72" s="440">
        <f t="shared" si="18"/>
        <v>0</v>
      </c>
      <c r="AD72" s="440">
        <f t="shared" si="19"/>
        <v>0</v>
      </c>
      <c r="AE72" s="440">
        <f t="shared" si="20"/>
        <v>0</v>
      </c>
      <c r="AF72" s="440">
        <f t="shared" si="21"/>
        <v>0</v>
      </c>
      <c r="AG72" s="440">
        <f t="shared" si="22"/>
        <v>0</v>
      </c>
      <c r="AH72" s="440">
        <f t="shared" si="23"/>
        <v>0</v>
      </c>
      <c r="AI72" s="440">
        <f t="shared" si="24"/>
        <v>0</v>
      </c>
      <c r="AJ72" s="440">
        <f t="shared" si="25"/>
        <v>0</v>
      </c>
      <c r="AK72" s="440">
        <f t="shared" si="26"/>
        <v>0</v>
      </c>
      <c r="AL72" s="440">
        <f t="shared" si="27"/>
        <v>0</v>
      </c>
      <c r="AM72" s="440">
        <f t="shared" si="28"/>
        <v>0</v>
      </c>
      <c r="AN72" s="440">
        <f t="shared" si="29"/>
        <v>0</v>
      </c>
      <c r="AO72" s="440">
        <f t="shared" si="30"/>
        <v>0</v>
      </c>
      <c r="AP72" s="440">
        <f t="shared" si="31"/>
        <v>0</v>
      </c>
      <c r="AQ72" s="440">
        <f t="shared" si="32"/>
        <v>0</v>
      </c>
      <c r="AR72" s="440">
        <f t="shared" si="33"/>
        <v>0</v>
      </c>
      <c r="AS72" s="440">
        <f t="shared" si="34"/>
        <v>0</v>
      </c>
      <c r="AT72" s="440">
        <f t="shared" si="35"/>
        <v>0</v>
      </c>
      <c r="AU72" s="440">
        <f t="shared" si="36"/>
        <v>0</v>
      </c>
      <c r="AV72" s="440">
        <f t="shared" si="37"/>
        <v>0</v>
      </c>
      <c r="AW72" s="440">
        <f t="shared" si="38"/>
        <v>0</v>
      </c>
    </row>
    <row r="73" spans="1:49" s="437" customFormat="1" ht="12" customHeight="1">
      <c r="A73" s="72" t="str">
        <f t="array" ref="A73">IF(C73&lt;&gt;0,SUM(($C$11:C73&lt;&gt;0)*1),"")</f>
        <v/>
      </c>
      <c r="B73" s="438"/>
      <c r="C73" s="438"/>
      <c r="D73" s="438"/>
      <c r="E73" s="504"/>
      <c r="F73" s="505"/>
      <c r="G73" s="507"/>
      <c r="H73" s="507"/>
      <c r="I73" s="72" t="str">
        <f t="shared" si="42"/>
        <v/>
      </c>
      <c r="J73" s="440">
        <f t="shared" si="1"/>
        <v>0</v>
      </c>
      <c r="K73" s="440">
        <f t="shared" si="2"/>
        <v>0</v>
      </c>
      <c r="L73" s="440">
        <f t="shared" si="3"/>
        <v>0</v>
      </c>
      <c r="M73" s="440">
        <f t="shared" si="4"/>
        <v>0</v>
      </c>
      <c r="N73" s="440">
        <f t="shared" si="5"/>
        <v>0</v>
      </c>
      <c r="O73" s="440">
        <f t="shared" si="6"/>
        <v>0</v>
      </c>
      <c r="P73" s="440">
        <f t="shared" si="7"/>
        <v>0</v>
      </c>
      <c r="Q73" s="440">
        <f t="shared" si="8"/>
        <v>0</v>
      </c>
      <c r="R73" s="440">
        <f t="shared" si="39"/>
        <v>0</v>
      </c>
      <c r="S73" s="440">
        <f t="shared" si="40"/>
        <v>0</v>
      </c>
      <c r="T73" s="440">
        <f t="shared" si="9"/>
        <v>0</v>
      </c>
      <c r="U73" s="440">
        <f t="shared" si="10"/>
        <v>0</v>
      </c>
      <c r="V73" s="440">
        <f t="shared" si="11"/>
        <v>0</v>
      </c>
      <c r="W73" s="440">
        <f t="shared" si="12"/>
        <v>0</v>
      </c>
      <c r="X73" s="440">
        <f t="shared" si="13"/>
        <v>0</v>
      </c>
      <c r="Y73" s="440">
        <f t="shared" si="14"/>
        <v>0</v>
      </c>
      <c r="Z73" s="440">
        <f t="shared" si="15"/>
        <v>0</v>
      </c>
      <c r="AA73" s="440">
        <f t="shared" si="16"/>
        <v>0</v>
      </c>
      <c r="AB73" s="440">
        <f t="shared" si="17"/>
        <v>0</v>
      </c>
      <c r="AC73" s="440">
        <f t="shared" si="18"/>
        <v>0</v>
      </c>
      <c r="AD73" s="440">
        <f t="shared" si="19"/>
        <v>0</v>
      </c>
      <c r="AE73" s="440">
        <f t="shared" si="20"/>
        <v>0</v>
      </c>
      <c r="AF73" s="440">
        <f t="shared" si="21"/>
        <v>0</v>
      </c>
      <c r="AG73" s="440">
        <f t="shared" si="22"/>
        <v>0</v>
      </c>
      <c r="AH73" s="440">
        <f t="shared" si="23"/>
        <v>0</v>
      </c>
      <c r="AI73" s="440">
        <f t="shared" si="24"/>
        <v>0</v>
      </c>
      <c r="AJ73" s="440">
        <f t="shared" si="25"/>
        <v>0</v>
      </c>
      <c r="AK73" s="440">
        <f t="shared" si="26"/>
        <v>0</v>
      </c>
      <c r="AL73" s="440">
        <f t="shared" si="27"/>
        <v>0</v>
      </c>
      <c r="AM73" s="440">
        <f t="shared" si="28"/>
        <v>0</v>
      </c>
      <c r="AN73" s="440">
        <f t="shared" si="29"/>
        <v>0</v>
      </c>
      <c r="AO73" s="440">
        <f t="shared" si="30"/>
        <v>0</v>
      </c>
      <c r="AP73" s="440">
        <f t="shared" si="31"/>
        <v>0</v>
      </c>
      <c r="AQ73" s="440">
        <f t="shared" si="32"/>
        <v>0</v>
      </c>
      <c r="AR73" s="440">
        <f t="shared" si="33"/>
        <v>0</v>
      </c>
      <c r="AS73" s="440">
        <f t="shared" si="34"/>
        <v>0</v>
      </c>
      <c r="AT73" s="440">
        <f t="shared" si="35"/>
        <v>0</v>
      </c>
      <c r="AU73" s="440">
        <f t="shared" si="36"/>
        <v>0</v>
      </c>
      <c r="AV73" s="440">
        <f t="shared" si="37"/>
        <v>0</v>
      </c>
      <c r="AW73" s="440">
        <f t="shared" si="38"/>
        <v>0</v>
      </c>
    </row>
    <row r="74" spans="1:49" s="437" customFormat="1" ht="12" customHeight="1">
      <c r="A74" s="72" t="str">
        <f t="array" ref="A74">IF(C74&lt;&gt;0,SUM(($C$11:C74&lt;&gt;0)*1),"")</f>
        <v/>
      </c>
      <c r="B74" s="438"/>
      <c r="C74" s="438"/>
      <c r="D74" s="438"/>
      <c r="E74" s="504"/>
      <c r="F74" s="505"/>
      <c r="G74" s="507"/>
      <c r="H74" s="507"/>
      <c r="I74" s="72" t="str">
        <f t="shared" si="42"/>
        <v/>
      </c>
      <c r="J74" s="440">
        <f t="shared" si="1"/>
        <v>0</v>
      </c>
      <c r="K74" s="440">
        <f t="shared" si="2"/>
        <v>0</v>
      </c>
      <c r="L74" s="440">
        <f t="shared" si="3"/>
        <v>0</v>
      </c>
      <c r="M74" s="440">
        <f t="shared" si="4"/>
        <v>0</v>
      </c>
      <c r="N74" s="440">
        <f t="shared" si="5"/>
        <v>0</v>
      </c>
      <c r="O74" s="440">
        <f t="shared" si="6"/>
        <v>0</v>
      </c>
      <c r="P74" s="440">
        <f t="shared" si="7"/>
        <v>0</v>
      </c>
      <c r="Q74" s="440">
        <f t="shared" si="8"/>
        <v>0</v>
      </c>
      <c r="R74" s="440">
        <f t="shared" si="39"/>
        <v>0</v>
      </c>
      <c r="S74" s="440">
        <f t="shared" si="40"/>
        <v>0</v>
      </c>
      <c r="T74" s="440">
        <f t="shared" si="9"/>
        <v>0</v>
      </c>
      <c r="U74" s="440">
        <f t="shared" si="10"/>
        <v>0</v>
      </c>
      <c r="V74" s="440">
        <f t="shared" si="11"/>
        <v>0</v>
      </c>
      <c r="W74" s="440">
        <f t="shared" si="12"/>
        <v>0</v>
      </c>
      <c r="X74" s="440">
        <f t="shared" si="13"/>
        <v>0</v>
      </c>
      <c r="Y74" s="440">
        <f t="shared" si="14"/>
        <v>0</v>
      </c>
      <c r="Z74" s="440">
        <f t="shared" si="15"/>
        <v>0</v>
      </c>
      <c r="AA74" s="440">
        <f t="shared" si="16"/>
        <v>0</v>
      </c>
      <c r="AB74" s="440">
        <f t="shared" si="17"/>
        <v>0</v>
      </c>
      <c r="AC74" s="440">
        <f t="shared" si="18"/>
        <v>0</v>
      </c>
      <c r="AD74" s="440">
        <f t="shared" si="19"/>
        <v>0</v>
      </c>
      <c r="AE74" s="440">
        <f t="shared" si="20"/>
        <v>0</v>
      </c>
      <c r="AF74" s="440">
        <f t="shared" si="21"/>
        <v>0</v>
      </c>
      <c r="AG74" s="440">
        <f t="shared" si="22"/>
        <v>0</v>
      </c>
      <c r="AH74" s="440">
        <f t="shared" si="23"/>
        <v>0</v>
      </c>
      <c r="AI74" s="440">
        <f t="shared" si="24"/>
        <v>0</v>
      </c>
      <c r="AJ74" s="440">
        <f t="shared" si="25"/>
        <v>0</v>
      </c>
      <c r="AK74" s="440">
        <f t="shared" si="26"/>
        <v>0</v>
      </c>
      <c r="AL74" s="440">
        <f t="shared" si="27"/>
        <v>0</v>
      </c>
      <c r="AM74" s="440">
        <f t="shared" si="28"/>
        <v>0</v>
      </c>
      <c r="AN74" s="440">
        <f t="shared" si="29"/>
        <v>0</v>
      </c>
      <c r="AO74" s="440">
        <f t="shared" si="30"/>
        <v>0</v>
      </c>
      <c r="AP74" s="440">
        <f t="shared" si="31"/>
        <v>0</v>
      </c>
      <c r="AQ74" s="440">
        <f t="shared" si="32"/>
        <v>0</v>
      </c>
      <c r="AR74" s="440">
        <f t="shared" si="33"/>
        <v>0</v>
      </c>
      <c r="AS74" s="440">
        <f t="shared" si="34"/>
        <v>0</v>
      </c>
      <c r="AT74" s="440">
        <f t="shared" si="35"/>
        <v>0</v>
      </c>
      <c r="AU74" s="440">
        <f t="shared" si="36"/>
        <v>0</v>
      </c>
      <c r="AV74" s="440">
        <f t="shared" si="37"/>
        <v>0</v>
      </c>
      <c r="AW74" s="440">
        <f t="shared" si="38"/>
        <v>0</v>
      </c>
    </row>
    <row r="75" spans="1:49" s="437" customFormat="1" ht="12" customHeight="1">
      <c r="A75" s="72" t="str">
        <f t="array" ref="A75">IF(C75&lt;&gt;0,SUM(($C$11:C75&lt;&gt;0)*1),"")</f>
        <v/>
      </c>
      <c r="B75" s="438"/>
      <c r="C75" s="438"/>
      <c r="D75" s="438"/>
      <c r="E75" s="504"/>
      <c r="F75" s="505"/>
      <c r="G75" s="507"/>
      <c r="H75" s="507"/>
      <c r="I75" s="72" t="str">
        <f t="shared" si="42"/>
        <v/>
      </c>
      <c r="J75" s="440">
        <f t="shared" ref="J75:J138" si="43">IF($G75="1111",$F75,0)</f>
        <v>0</v>
      </c>
      <c r="K75" s="440">
        <f t="shared" ref="K75:K138" si="44">IF($H75="1111",$F75,0)</f>
        <v>0</v>
      </c>
      <c r="L75" s="440">
        <f t="shared" ref="L75:L138" si="45">IF($G75="1121",$F75,0)</f>
        <v>0</v>
      </c>
      <c r="M75" s="440">
        <f t="shared" ref="M75:M138" si="46">IF($H75="1121",$F75,0)</f>
        <v>0</v>
      </c>
      <c r="N75" s="440">
        <f t="shared" ref="N75:N138" si="47">IF($G75="1331",$F75,0)</f>
        <v>0</v>
      </c>
      <c r="O75" s="440">
        <f t="shared" ref="O75:O138" si="48">IF($H75="1331",$F75,0)</f>
        <v>0</v>
      </c>
      <c r="P75" s="440">
        <f t="shared" ref="P75:P138" si="49">IF($G75="1388",$F75,0)</f>
        <v>0</v>
      </c>
      <c r="Q75" s="440">
        <f t="shared" ref="Q75:Q138" si="50">IF($H75="1388",$F75,0)</f>
        <v>0</v>
      </c>
      <c r="R75" s="440">
        <f t="shared" si="39"/>
        <v>0</v>
      </c>
      <c r="S75" s="440">
        <f t="shared" si="40"/>
        <v>0</v>
      </c>
      <c r="T75" s="440">
        <f t="shared" ref="T75:T138" si="51">IF($G75="331",$F75,0)</f>
        <v>0</v>
      </c>
      <c r="U75" s="440">
        <f t="shared" ref="U75:U138" si="52">IF($H75="331",$F75,0)</f>
        <v>0</v>
      </c>
      <c r="V75" s="440">
        <f t="shared" ref="V75:V138" si="53">IF($G75="3334",$F75,0)</f>
        <v>0</v>
      </c>
      <c r="W75" s="440">
        <f t="shared" ref="W75:W138" si="54">IF($H75="3334",$F75,0)</f>
        <v>0</v>
      </c>
      <c r="X75" s="440">
        <f t="shared" ref="X75:X138" si="55">IF($G75="33382",$F75,0)</f>
        <v>0</v>
      </c>
      <c r="Y75" s="440">
        <f t="shared" ref="Y75:Y138" si="56">IF($H75="33382",$F75,0)</f>
        <v>0</v>
      </c>
      <c r="Z75" s="440">
        <f t="shared" ref="Z75:Z138" si="57">IF($G75="3388",$F75,0)</f>
        <v>0</v>
      </c>
      <c r="AA75" s="440">
        <f t="shared" ref="AA75:AA138" si="58">IF($H75="3388",$F75,0)</f>
        <v>0</v>
      </c>
      <c r="AB75" s="440">
        <f t="shared" ref="AB75:AB138" si="59">IF($G75="3411",$F75,0)</f>
        <v>0</v>
      </c>
      <c r="AC75" s="440">
        <f t="shared" ref="AC75:AC138" si="60">IF($H75="3411",$F75,0)</f>
        <v>0</v>
      </c>
      <c r="AD75" s="440">
        <f t="shared" ref="AD75:AD138" si="61">IF($G75="4111",$F75,0)</f>
        <v>0</v>
      </c>
      <c r="AE75" s="440">
        <f t="shared" ref="AE75:AE138" si="62">IF($H75="4111",$F75,0)</f>
        <v>0</v>
      </c>
      <c r="AF75" s="440">
        <f t="shared" ref="AF75:AF138" si="63">IF($G75="4211",$F75,0)</f>
        <v>0</v>
      </c>
      <c r="AG75" s="440">
        <f t="shared" ref="AG75:AG138" si="64">IF($H75="4211",$F75,0)</f>
        <v>0</v>
      </c>
      <c r="AH75" s="440">
        <f t="shared" ref="AH75:AH138" si="65">IF($G75="4212",$F75,0)</f>
        <v>0</v>
      </c>
      <c r="AI75" s="440">
        <f t="shared" ref="AI75:AI138" si="66">IF($H75="4212",$F75,0)</f>
        <v>0</v>
      </c>
      <c r="AJ75" s="440">
        <f t="shared" ref="AJ75:AJ138" si="67">IF($G75="515",$F75,0)</f>
        <v>0</v>
      </c>
      <c r="AK75" s="440">
        <f t="shared" ref="AK75:AK138" si="68">IF($H75="515",$F75,0)</f>
        <v>0</v>
      </c>
      <c r="AL75" s="440">
        <f t="shared" ref="AL75:AL138" si="69">IF($G75="635",$F75,0)</f>
        <v>0</v>
      </c>
      <c r="AM75" s="440">
        <f t="shared" ref="AM75:AM138" si="70">IF($H75="635",$F75,0)</f>
        <v>0</v>
      </c>
      <c r="AN75" s="440">
        <f t="shared" ref="AN75:AN138" si="71">IF($G75="642",$F75,0)</f>
        <v>0</v>
      </c>
      <c r="AO75" s="440">
        <f t="shared" ref="AO75:AO138" si="72">IF($H75="642",$F75,0)</f>
        <v>0</v>
      </c>
      <c r="AP75" s="440">
        <f t="shared" ref="AP75:AP138" si="73">IF($G75="711",$F75,0)</f>
        <v>0</v>
      </c>
      <c r="AQ75" s="440">
        <f t="shared" ref="AQ75:AQ138" si="74">IF($H75="711",$F75,0)</f>
        <v>0</v>
      </c>
      <c r="AR75" s="440">
        <f t="shared" ref="AR75:AR138" si="75">IF($G75="811",$F75,0)</f>
        <v>0</v>
      </c>
      <c r="AS75" s="440">
        <f t="shared" ref="AS75:AS138" si="76">IF($H75="811",$F75,0)</f>
        <v>0</v>
      </c>
      <c r="AT75" s="440">
        <f t="shared" ref="AT75:AT138" si="77">IF($G75="821",$F75,0)</f>
        <v>0</v>
      </c>
      <c r="AU75" s="440">
        <f t="shared" ref="AU75:AU138" si="78">IF($H75="821",$F75,0)</f>
        <v>0</v>
      </c>
      <c r="AV75" s="440">
        <f t="shared" ref="AV75:AV138" si="79">IF($G75="911",$F75,0)</f>
        <v>0</v>
      </c>
      <c r="AW75" s="440">
        <f t="shared" ref="AW75:AW138" si="80">IF($H75="911",$F75,0)</f>
        <v>0</v>
      </c>
    </row>
    <row r="76" spans="1:49" s="437" customFormat="1" ht="12" customHeight="1">
      <c r="A76" s="72" t="str">
        <f t="array" ref="A76">IF(C76&lt;&gt;0,SUM(($C$11:C76&lt;&gt;0)*1),"")</f>
        <v/>
      </c>
      <c r="B76" s="438"/>
      <c r="C76" s="438"/>
      <c r="D76" s="438"/>
      <c r="E76" s="504"/>
      <c r="F76" s="505"/>
      <c r="G76" s="507"/>
      <c r="H76" s="507"/>
      <c r="I76" s="72" t="str">
        <f t="shared" si="42"/>
        <v/>
      </c>
      <c r="J76" s="440">
        <f t="shared" si="43"/>
        <v>0</v>
      </c>
      <c r="K76" s="440">
        <f t="shared" si="44"/>
        <v>0</v>
      </c>
      <c r="L76" s="440">
        <f t="shared" si="45"/>
        <v>0</v>
      </c>
      <c r="M76" s="440">
        <f t="shared" si="46"/>
        <v>0</v>
      </c>
      <c r="N76" s="440">
        <f t="shared" si="47"/>
        <v>0</v>
      </c>
      <c r="O76" s="440">
        <f t="shared" si="48"/>
        <v>0</v>
      </c>
      <c r="P76" s="440">
        <f t="shared" si="49"/>
        <v>0</v>
      </c>
      <c r="Q76" s="440">
        <f t="shared" si="50"/>
        <v>0</v>
      </c>
      <c r="R76" s="440">
        <f t="shared" ref="R76:R139" si="81">IF($G76="2412",$F76,0)</f>
        <v>0</v>
      </c>
      <c r="S76" s="440">
        <f t="shared" ref="S76:S139" si="82">IF($H76="2412",$F76,0)</f>
        <v>0</v>
      </c>
      <c r="T76" s="440">
        <f t="shared" si="51"/>
        <v>0</v>
      </c>
      <c r="U76" s="440">
        <f t="shared" si="52"/>
        <v>0</v>
      </c>
      <c r="V76" s="440">
        <f t="shared" si="53"/>
        <v>0</v>
      </c>
      <c r="W76" s="440">
        <f t="shared" si="54"/>
        <v>0</v>
      </c>
      <c r="X76" s="440">
        <f t="shared" si="55"/>
        <v>0</v>
      </c>
      <c r="Y76" s="440">
        <f t="shared" si="56"/>
        <v>0</v>
      </c>
      <c r="Z76" s="440">
        <f t="shared" si="57"/>
        <v>0</v>
      </c>
      <c r="AA76" s="440">
        <f t="shared" si="58"/>
        <v>0</v>
      </c>
      <c r="AB76" s="440">
        <f t="shared" si="59"/>
        <v>0</v>
      </c>
      <c r="AC76" s="440">
        <f t="shared" si="60"/>
        <v>0</v>
      </c>
      <c r="AD76" s="440">
        <f t="shared" si="61"/>
        <v>0</v>
      </c>
      <c r="AE76" s="440">
        <f t="shared" si="62"/>
        <v>0</v>
      </c>
      <c r="AF76" s="440">
        <f t="shared" si="63"/>
        <v>0</v>
      </c>
      <c r="AG76" s="440">
        <f t="shared" si="64"/>
        <v>0</v>
      </c>
      <c r="AH76" s="440">
        <f t="shared" si="65"/>
        <v>0</v>
      </c>
      <c r="AI76" s="440">
        <f t="shared" si="66"/>
        <v>0</v>
      </c>
      <c r="AJ76" s="440">
        <f t="shared" si="67"/>
        <v>0</v>
      </c>
      <c r="AK76" s="440">
        <f t="shared" si="68"/>
        <v>0</v>
      </c>
      <c r="AL76" s="440">
        <f t="shared" si="69"/>
        <v>0</v>
      </c>
      <c r="AM76" s="440">
        <f t="shared" si="70"/>
        <v>0</v>
      </c>
      <c r="AN76" s="440">
        <f t="shared" si="71"/>
        <v>0</v>
      </c>
      <c r="AO76" s="440">
        <f t="shared" si="72"/>
        <v>0</v>
      </c>
      <c r="AP76" s="440">
        <f t="shared" si="73"/>
        <v>0</v>
      </c>
      <c r="AQ76" s="440">
        <f t="shared" si="74"/>
        <v>0</v>
      </c>
      <c r="AR76" s="440">
        <f t="shared" si="75"/>
        <v>0</v>
      </c>
      <c r="AS76" s="440">
        <f t="shared" si="76"/>
        <v>0</v>
      </c>
      <c r="AT76" s="440">
        <f t="shared" si="77"/>
        <v>0</v>
      </c>
      <c r="AU76" s="440">
        <f t="shared" si="78"/>
        <v>0</v>
      </c>
      <c r="AV76" s="440">
        <f t="shared" si="79"/>
        <v>0</v>
      </c>
      <c r="AW76" s="440">
        <f t="shared" si="80"/>
        <v>0</v>
      </c>
    </row>
    <row r="77" spans="1:49" s="437" customFormat="1" ht="12" customHeight="1">
      <c r="A77" s="72" t="str">
        <f t="array" ref="A77">IF(C77&lt;&gt;0,SUM(($C$11:C77&lt;&gt;0)*1),"")</f>
        <v/>
      </c>
      <c r="B77" s="438"/>
      <c r="C77" s="438"/>
      <c r="D77" s="438"/>
      <c r="E77" s="504"/>
      <c r="F77" s="505"/>
      <c r="G77" s="507"/>
      <c r="H77" s="507"/>
      <c r="I77" s="72" t="str">
        <f t="shared" si="42"/>
        <v/>
      </c>
      <c r="J77" s="440">
        <f t="shared" si="43"/>
        <v>0</v>
      </c>
      <c r="K77" s="440">
        <f t="shared" si="44"/>
        <v>0</v>
      </c>
      <c r="L77" s="440">
        <f t="shared" si="45"/>
        <v>0</v>
      </c>
      <c r="M77" s="440">
        <f t="shared" si="46"/>
        <v>0</v>
      </c>
      <c r="N77" s="440">
        <f t="shared" si="47"/>
        <v>0</v>
      </c>
      <c r="O77" s="440">
        <f t="shared" si="48"/>
        <v>0</v>
      </c>
      <c r="P77" s="440">
        <f t="shared" si="49"/>
        <v>0</v>
      </c>
      <c r="Q77" s="440">
        <f t="shared" si="50"/>
        <v>0</v>
      </c>
      <c r="R77" s="440">
        <f t="shared" si="81"/>
        <v>0</v>
      </c>
      <c r="S77" s="440">
        <f t="shared" si="82"/>
        <v>0</v>
      </c>
      <c r="T77" s="440">
        <f t="shared" si="51"/>
        <v>0</v>
      </c>
      <c r="U77" s="440">
        <f t="shared" si="52"/>
        <v>0</v>
      </c>
      <c r="V77" s="440">
        <f t="shared" si="53"/>
        <v>0</v>
      </c>
      <c r="W77" s="440">
        <f t="shared" si="54"/>
        <v>0</v>
      </c>
      <c r="X77" s="440">
        <f t="shared" si="55"/>
        <v>0</v>
      </c>
      <c r="Y77" s="440">
        <f t="shared" si="56"/>
        <v>0</v>
      </c>
      <c r="Z77" s="440">
        <f t="shared" si="57"/>
        <v>0</v>
      </c>
      <c r="AA77" s="440">
        <f t="shared" si="58"/>
        <v>0</v>
      </c>
      <c r="AB77" s="440">
        <f t="shared" si="59"/>
        <v>0</v>
      </c>
      <c r="AC77" s="440">
        <f t="shared" si="60"/>
        <v>0</v>
      </c>
      <c r="AD77" s="440">
        <f t="shared" si="61"/>
        <v>0</v>
      </c>
      <c r="AE77" s="440">
        <f t="shared" si="62"/>
        <v>0</v>
      </c>
      <c r="AF77" s="440">
        <f t="shared" si="63"/>
        <v>0</v>
      </c>
      <c r="AG77" s="440">
        <f t="shared" si="64"/>
        <v>0</v>
      </c>
      <c r="AH77" s="440">
        <f t="shared" si="65"/>
        <v>0</v>
      </c>
      <c r="AI77" s="440">
        <f t="shared" si="66"/>
        <v>0</v>
      </c>
      <c r="AJ77" s="440">
        <f t="shared" si="67"/>
        <v>0</v>
      </c>
      <c r="AK77" s="440">
        <f t="shared" si="68"/>
        <v>0</v>
      </c>
      <c r="AL77" s="440">
        <f t="shared" si="69"/>
        <v>0</v>
      </c>
      <c r="AM77" s="440">
        <f t="shared" si="70"/>
        <v>0</v>
      </c>
      <c r="AN77" s="440">
        <f t="shared" si="71"/>
        <v>0</v>
      </c>
      <c r="AO77" s="440">
        <f t="shared" si="72"/>
        <v>0</v>
      </c>
      <c r="AP77" s="440">
        <f t="shared" si="73"/>
        <v>0</v>
      </c>
      <c r="AQ77" s="440">
        <f t="shared" si="74"/>
        <v>0</v>
      </c>
      <c r="AR77" s="440">
        <f t="shared" si="75"/>
        <v>0</v>
      </c>
      <c r="AS77" s="440">
        <f t="shared" si="76"/>
        <v>0</v>
      </c>
      <c r="AT77" s="440">
        <f t="shared" si="77"/>
        <v>0</v>
      </c>
      <c r="AU77" s="440">
        <f t="shared" si="78"/>
        <v>0</v>
      </c>
      <c r="AV77" s="440">
        <f t="shared" si="79"/>
        <v>0</v>
      </c>
      <c r="AW77" s="440">
        <f t="shared" si="80"/>
        <v>0</v>
      </c>
    </row>
    <row r="78" spans="1:49" s="437" customFormat="1" ht="12" customHeight="1">
      <c r="A78" s="72" t="str">
        <f t="array" ref="A78">IF(C78&lt;&gt;0,SUM(($C$11:C78&lt;&gt;0)*1),"")</f>
        <v/>
      </c>
      <c r="B78" s="438"/>
      <c r="C78" s="438"/>
      <c r="D78" s="438"/>
      <c r="E78" s="504"/>
      <c r="F78" s="505"/>
      <c r="G78" s="507"/>
      <c r="H78" s="507"/>
      <c r="I78" s="72" t="str">
        <f t="shared" si="42"/>
        <v/>
      </c>
      <c r="J78" s="440">
        <f t="shared" si="43"/>
        <v>0</v>
      </c>
      <c r="K78" s="440">
        <f t="shared" si="44"/>
        <v>0</v>
      </c>
      <c r="L78" s="440">
        <f t="shared" si="45"/>
        <v>0</v>
      </c>
      <c r="M78" s="440">
        <f t="shared" si="46"/>
        <v>0</v>
      </c>
      <c r="N78" s="440">
        <f t="shared" si="47"/>
        <v>0</v>
      </c>
      <c r="O78" s="440">
        <f t="shared" si="48"/>
        <v>0</v>
      </c>
      <c r="P78" s="440">
        <f t="shared" si="49"/>
        <v>0</v>
      </c>
      <c r="Q78" s="440">
        <f t="shared" si="50"/>
        <v>0</v>
      </c>
      <c r="R78" s="440">
        <f t="shared" si="81"/>
        <v>0</v>
      </c>
      <c r="S78" s="440">
        <f t="shared" si="82"/>
        <v>0</v>
      </c>
      <c r="T78" s="440">
        <f t="shared" si="51"/>
        <v>0</v>
      </c>
      <c r="U78" s="440">
        <f t="shared" si="52"/>
        <v>0</v>
      </c>
      <c r="V78" s="440">
        <f t="shared" si="53"/>
        <v>0</v>
      </c>
      <c r="W78" s="440">
        <f t="shared" si="54"/>
        <v>0</v>
      </c>
      <c r="X78" s="440">
        <f t="shared" si="55"/>
        <v>0</v>
      </c>
      <c r="Y78" s="440">
        <f t="shared" si="56"/>
        <v>0</v>
      </c>
      <c r="Z78" s="440">
        <f t="shared" si="57"/>
        <v>0</v>
      </c>
      <c r="AA78" s="440">
        <f t="shared" si="58"/>
        <v>0</v>
      </c>
      <c r="AB78" s="440">
        <f t="shared" si="59"/>
        <v>0</v>
      </c>
      <c r="AC78" s="440">
        <f t="shared" si="60"/>
        <v>0</v>
      </c>
      <c r="AD78" s="440">
        <f t="shared" si="61"/>
        <v>0</v>
      </c>
      <c r="AE78" s="440">
        <f t="shared" si="62"/>
        <v>0</v>
      </c>
      <c r="AF78" s="440">
        <f t="shared" si="63"/>
        <v>0</v>
      </c>
      <c r="AG78" s="440">
        <f t="shared" si="64"/>
        <v>0</v>
      </c>
      <c r="AH78" s="440">
        <f t="shared" si="65"/>
        <v>0</v>
      </c>
      <c r="AI78" s="440">
        <f t="shared" si="66"/>
        <v>0</v>
      </c>
      <c r="AJ78" s="440">
        <f t="shared" si="67"/>
        <v>0</v>
      </c>
      <c r="AK78" s="440">
        <f t="shared" si="68"/>
        <v>0</v>
      </c>
      <c r="AL78" s="440">
        <f t="shared" si="69"/>
        <v>0</v>
      </c>
      <c r="AM78" s="440">
        <f t="shared" si="70"/>
        <v>0</v>
      </c>
      <c r="AN78" s="440">
        <f t="shared" si="71"/>
        <v>0</v>
      </c>
      <c r="AO78" s="440">
        <f t="shared" si="72"/>
        <v>0</v>
      </c>
      <c r="AP78" s="440">
        <f t="shared" si="73"/>
        <v>0</v>
      </c>
      <c r="AQ78" s="440">
        <f t="shared" si="74"/>
        <v>0</v>
      </c>
      <c r="AR78" s="440">
        <f t="shared" si="75"/>
        <v>0</v>
      </c>
      <c r="AS78" s="440">
        <f t="shared" si="76"/>
        <v>0</v>
      </c>
      <c r="AT78" s="440">
        <f t="shared" si="77"/>
        <v>0</v>
      </c>
      <c r="AU78" s="440">
        <f t="shared" si="78"/>
        <v>0</v>
      </c>
      <c r="AV78" s="440">
        <f t="shared" si="79"/>
        <v>0</v>
      </c>
      <c r="AW78" s="440">
        <f t="shared" si="80"/>
        <v>0</v>
      </c>
    </row>
    <row r="79" spans="1:49" s="437" customFormat="1" ht="12" customHeight="1">
      <c r="A79" s="72" t="str">
        <f t="array" ref="A79">IF(C79&lt;&gt;0,SUM(($C$11:C79&lt;&gt;0)*1),"")</f>
        <v/>
      </c>
      <c r="B79" s="438"/>
      <c r="C79" s="438"/>
      <c r="D79" s="438"/>
      <c r="E79" s="504"/>
      <c r="F79" s="505"/>
      <c r="G79" s="507"/>
      <c r="H79" s="507"/>
      <c r="I79" s="72" t="str">
        <f>A79</f>
        <v/>
      </c>
      <c r="J79" s="440">
        <f t="shared" si="43"/>
        <v>0</v>
      </c>
      <c r="K79" s="440">
        <f t="shared" si="44"/>
        <v>0</v>
      </c>
      <c r="L79" s="440">
        <f t="shared" si="45"/>
        <v>0</v>
      </c>
      <c r="M79" s="440">
        <f t="shared" si="46"/>
        <v>0</v>
      </c>
      <c r="N79" s="440">
        <f t="shared" si="47"/>
        <v>0</v>
      </c>
      <c r="O79" s="440">
        <f t="shared" si="48"/>
        <v>0</v>
      </c>
      <c r="P79" s="440">
        <f t="shared" si="49"/>
        <v>0</v>
      </c>
      <c r="Q79" s="440">
        <f t="shared" si="50"/>
        <v>0</v>
      </c>
      <c r="R79" s="440">
        <f t="shared" si="81"/>
        <v>0</v>
      </c>
      <c r="S79" s="440">
        <f t="shared" si="82"/>
        <v>0</v>
      </c>
      <c r="T79" s="440">
        <f t="shared" si="51"/>
        <v>0</v>
      </c>
      <c r="U79" s="440">
        <f t="shared" si="52"/>
        <v>0</v>
      </c>
      <c r="V79" s="440">
        <f t="shared" si="53"/>
        <v>0</v>
      </c>
      <c r="W79" s="440">
        <f t="shared" si="54"/>
        <v>0</v>
      </c>
      <c r="X79" s="440">
        <f t="shared" si="55"/>
        <v>0</v>
      </c>
      <c r="Y79" s="440">
        <f t="shared" si="56"/>
        <v>0</v>
      </c>
      <c r="Z79" s="440">
        <f t="shared" si="57"/>
        <v>0</v>
      </c>
      <c r="AA79" s="440">
        <f t="shared" si="58"/>
        <v>0</v>
      </c>
      <c r="AB79" s="440">
        <f t="shared" si="59"/>
        <v>0</v>
      </c>
      <c r="AC79" s="440">
        <f t="shared" si="60"/>
        <v>0</v>
      </c>
      <c r="AD79" s="440">
        <f t="shared" si="61"/>
        <v>0</v>
      </c>
      <c r="AE79" s="440">
        <f t="shared" si="62"/>
        <v>0</v>
      </c>
      <c r="AF79" s="440">
        <f t="shared" si="63"/>
        <v>0</v>
      </c>
      <c r="AG79" s="440">
        <f t="shared" si="64"/>
        <v>0</v>
      </c>
      <c r="AH79" s="440">
        <f t="shared" si="65"/>
        <v>0</v>
      </c>
      <c r="AI79" s="440">
        <f t="shared" si="66"/>
        <v>0</v>
      </c>
      <c r="AJ79" s="440">
        <f t="shared" si="67"/>
        <v>0</v>
      </c>
      <c r="AK79" s="440">
        <f t="shared" si="68"/>
        <v>0</v>
      </c>
      <c r="AL79" s="440">
        <f t="shared" si="69"/>
        <v>0</v>
      </c>
      <c r="AM79" s="440">
        <f t="shared" si="70"/>
        <v>0</v>
      </c>
      <c r="AN79" s="440">
        <f t="shared" si="71"/>
        <v>0</v>
      </c>
      <c r="AO79" s="440">
        <f t="shared" si="72"/>
        <v>0</v>
      </c>
      <c r="AP79" s="440">
        <f t="shared" si="73"/>
        <v>0</v>
      </c>
      <c r="AQ79" s="440">
        <f t="shared" si="74"/>
        <v>0</v>
      </c>
      <c r="AR79" s="440">
        <f t="shared" si="75"/>
        <v>0</v>
      </c>
      <c r="AS79" s="440">
        <f t="shared" si="76"/>
        <v>0</v>
      </c>
      <c r="AT79" s="440">
        <f t="shared" si="77"/>
        <v>0</v>
      </c>
      <c r="AU79" s="440">
        <f t="shared" si="78"/>
        <v>0</v>
      </c>
      <c r="AV79" s="440">
        <f t="shared" si="79"/>
        <v>0</v>
      </c>
      <c r="AW79" s="440">
        <f t="shared" si="80"/>
        <v>0</v>
      </c>
    </row>
    <row r="80" spans="1:49" s="437" customFormat="1" ht="12" customHeight="1">
      <c r="A80" s="72" t="str">
        <f t="array" ref="A80">IF(C80&lt;&gt;0,SUM(($C$11:C80&lt;&gt;0)*1),"")</f>
        <v/>
      </c>
      <c r="B80" s="438"/>
      <c r="C80" s="438"/>
      <c r="D80" s="438"/>
      <c r="E80" s="504"/>
      <c r="F80" s="505"/>
      <c r="G80" s="507"/>
      <c r="H80" s="507"/>
      <c r="I80" s="72" t="str">
        <f>A80</f>
        <v/>
      </c>
      <c r="J80" s="440">
        <f t="shared" si="43"/>
        <v>0</v>
      </c>
      <c r="K80" s="440">
        <f t="shared" si="44"/>
        <v>0</v>
      </c>
      <c r="L80" s="440">
        <f t="shared" si="45"/>
        <v>0</v>
      </c>
      <c r="M80" s="440">
        <f t="shared" si="46"/>
        <v>0</v>
      </c>
      <c r="N80" s="440">
        <f t="shared" si="47"/>
        <v>0</v>
      </c>
      <c r="O80" s="440">
        <f t="shared" si="48"/>
        <v>0</v>
      </c>
      <c r="P80" s="440">
        <f t="shared" si="49"/>
        <v>0</v>
      </c>
      <c r="Q80" s="440">
        <f t="shared" si="50"/>
        <v>0</v>
      </c>
      <c r="R80" s="440">
        <f t="shared" si="81"/>
        <v>0</v>
      </c>
      <c r="S80" s="440">
        <f t="shared" si="82"/>
        <v>0</v>
      </c>
      <c r="T80" s="440">
        <f t="shared" si="51"/>
        <v>0</v>
      </c>
      <c r="U80" s="440">
        <f t="shared" si="52"/>
        <v>0</v>
      </c>
      <c r="V80" s="440">
        <f t="shared" si="53"/>
        <v>0</v>
      </c>
      <c r="W80" s="440">
        <f t="shared" si="54"/>
        <v>0</v>
      </c>
      <c r="X80" s="440">
        <f t="shared" si="55"/>
        <v>0</v>
      </c>
      <c r="Y80" s="440">
        <f t="shared" si="56"/>
        <v>0</v>
      </c>
      <c r="Z80" s="440">
        <f t="shared" si="57"/>
        <v>0</v>
      </c>
      <c r="AA80" s="440">
        <f t="shared" si="58"/>
        <v>0</v>
      </c>
      <c r="AB80" s="440">
        <f t="shared" si="59"/>
        <v>0</v>
      </c>
      <c r="AC80" s="440">
        <f t="shared" si="60"/>
        <v>0</v>
      </c>
      <c r="AD80" s="440">
        <f t="shared" si="61"/>
        <v>0</v>
      </c>
      <c r="AE80" s="440">
        <f t="shared" si="62"/>
        <v>0</v>
      </c>
      <c r="AF80" s="440">
        <f t="shared" si="63"/>
        <v>0</v>
      </c>
      <c r="AG80" s="440">
        <f t="shared" si="64"/>
        <v>0</v>
      </c>
      <c r="AH80" s="440">
        <f t="shared" si="65"/>
        <v>0</v>
      </c>
      <c r="AI80" s="440">
        <f t="shared" si="66"/>
        <v>0</v>
      </c>
      <c r="AJ80" s="440">
        <f t="shared" si="67"/>
        <v>0</v>
      </c>
      <c r="AK80" s="440">
        <f t="shared" si="68"/>
        <v>0</v>
      </c>
      <c r="AL80" s="440">
        <f t="shared" si="69"/>
        <v>0</v>
      </c>
      <c r="AM80" s="440">
        <f t="shared" si="70"/>
        <v>0</v>
      </c>
      <c r="AN80" s="440">
        <f t="shared" si="71"/>
        <v>0</v>
      </c>
      <c r="AO80" s="440">
        <f t="shared" si="72"/>
        <v>0</v>
      </c>
      <c r="AP80" s="440">
        <f t="shared" si="73"/>
        <v>0</v>
      </c>
      <c r="AQ80" s="440">
        <f t="shared" si="74"/>
        <v>0</v>
      </c>
      <c r="AR80" s="440">
        <f t="shared" si="75"/>
        <v>0</v>
      </c>
      <c r="AS80" s="440">
        <f t="shared" si="76"/>
        <v>0</v>
      </c>
      <c r="AT80" s="440">
        <f t="shared" si="77"/>
        <v>0</v>
      </c>
      <c r="AU80" s="440">
        <f t="shared" si="78"/>
        <v>0</v>
      </c>
      <c r="AV80" s="440">
        <f t="shared" si="79"/>
        <v>0</v>
      </c>
      <c r="AW80" s="440">
        <f t="shared" si="80"/>
        <v>0</v>
      </c>
    </row>
    <row r="81" spans="1:49" s="437" customFormat="1" ht="12" customHeight="1">
      <c r="A81" s="72" t="str">
        <f t="array" ref="A81">IF(C81&lt;&gt;0,SUM(($C$11:C81&lt;&gt;0)*1),"")</f>
        <v/>
      </c>
      <c r="B81" s="438"/>
      <c r="C81" s="438"/>
      <c r="D81" s="438"/>
      <c r="E81" s="504"/>
      <c r="F81" s="505"/>
      <c r="G81" s="507"/>
      <c r="H81" s="507"/>
      <c r="I81" s="72" t="str">
        <f t="shared" ref="I81:I144" si="83">A81</f>
        <v/>
      </c>
      <c r="J81" s="440">
        <f t="shared" si="43"/>
        <v>0</v>
      </c>
      <c r="K81" s="440">
        <f t="shared" si="44"/>
        <v>0</v>
      </c>
      <c r="L81" s="440">
        <f t="shared" si="45"/>
        <v>0</v>
      </c>
      <c r="M81" s="440">
        <f t="shared" si="46"/>
        <v>0</v>
      </c>
      <c r="N81" s="440">
        <f t="shared" si="47"/>
        <v>0</v>
      </c>
      <c r="O81" s="440">
        <f t="shared" si="48"/>
        <v>0</v>
      </c>
      <c r="P81" s="440">
        <f t="shared" si="49"/>
        <v>0</v>
      </c>
      <c r="Q81" s="440">
        <f t="shared" si="50"/>
        <v>0</v>
      </c>
      <c r="R81" s="440">
        <f t="shared" si="81"/>
        <v>0</v>
      </c>
      <c r="S81" s="440">
        <f t="shared" si="82"/>
        <v>0</v>
      </c>
      <c r="T81" s="440">
        <f t="shared" si="51"/>
        <v>0</v>
      </c>
      <c r="U81" s="440">
        <f t="shared" si="52"/>
        <v>0</v>
      </c>
      <c r="V81" s="440">
        <f t="shared" si="53"/>
        <v>0</v>
      </c>
      <c r="W81" s="440">
        <f t="shared" si="54"/>
        <v>0</v>
      </c>
      <c r="X81" s="440">
        <f t="shared" si="55"/>
        <v>0</v>
      </c>
      <c r="Y81" s="440">
        <f t="shared" si="56"/>
        <v>0</v>
      </c>
      <c r="Z81" s="440">
        <f t="shared" si="57"/>
        <v>0</v>
      </c>
      <c r="AA81" s="440">
        <f t="shared" si="58"/>
        <v>0</v>
      </c>
      <c r="AB81" s="440">
        <f t="shared" si="59"/>
        <v>0</v>
      </c>
      <c r="AC81" s="440">
        <f t="shared" si="60"/>
        <v>0</v>
      </c>
      <c r="AD81" s="440">
        <f t="shared" si="61"/>
        <v>0</v>
      </c>
      <c r="AE81" s="440">
        <f t="shared" si="62"/>
        <v>0</v>
      </c>
      <c r="AF81" s="440">
        <f t="shared" si="63"/>
        <v>0</v>
      </c>
      <c r="AG81" s="440">
        <f t="shared" si="64"/>
        <v>0</v>
      </c>
      <c r="AH81" s="440">
        <f t="shared" si="65"/>
        <v>0</v>
      </c>
      <c r="AI81" s="440">
        <f t="shared" si="66"/>
        <v>0</v>
      </c>
      <c r="AJ81" s="440">
        <f t="shared" si="67"/>
        <v>0</v>
      </c>
      <c r="AK81" s="440">
        <f t="shared" si="68"/>
        <v>0</v>
      </c>
      <c r="AL81" s="440">
        <f t="shared" si="69"/>
        <v>0</v>
      </c>
      <c r="AM81" s="440">
        <f t="shared" si="70"/>
        <v>0</v>
      </c>
      <c r="AN81" s="440">
        <f t="shared" si="71"/>
        <v>0</v>
      </c>
      <c r="AO81" s="440">
        <f t="shared" si="72"/>
        <v>0</v>
      </c>
      <c r="AP81" s="440">
        <f t="shared" si="73"/>
        <v>0</v>
      </c>
      <c r="AQ81" s="440">
        <f t="shared" si="74"/>
        <v>0</v>
      </c>
      <c r="AR81" s="440">
        <f t="shared" si="75"/>
        <v>0</v>
      </c>
      <c r="AS81" s="440">
        <f t="shared" si="76"/>
        <v>0</v>
      </c>
      <c r="AT81" s="440">
        <f t="shared" si="77"/>
        <v>0</v>
      </c>
      <c r="AU81" s="440">
        <f t="shared" si="78"/>
        <v>0</v>
      </c>
      <c r="AV81" s="440">
        <f t="shared" si="79"/>
        <v>0</v>
      </c>
      <c r="AW81" s="440">
        <f t="shared" si="80"/>
        <v>0</v>
      </c>
    </row>
    <row r="82" spans="1:49" s="437" customFormat="1" ht="12" customHeight="1">
      <c r="A82" s="72" t="str">
        <f t="array" ref="A82">IF(C82&lt;&gt;0,SUM(($C$11:C82&lt;&gt;0)*1),"")</f>
        <v/>
      </c>
      <c r="B82" s="438"/>
      <c r="C82" s="438"/>
      <c r="D82" s="438"/>
      <c r="E82" s="504"/>
      <c r="F82" s="505"/>
      <c r="G82" s="507"/>
      <c r="H82" s="507"/>
      <c r="I82" s="72" t="str">
        <f t="shared" si="83"/>
        <v/>
      </c>
      <c r="J82" s="440">
        <f t="shared" si="43"/>
        <v>0</v>
      </c>
      <c r="K82" s="440">
        <f t="shared" si="44"/>
        <v>0</v>
      </c>
      <c r="L82" s="440">
        <f t="shared" si="45"/>
        <v>0</v>
      </c>
      <c r="M82" s="440">
        <f t="shared" si="46"/>
        <v>0</v>
      </c>
      <c r="N82" s="440">
        <f t="shared" si="47"/>
        <v>0</v>
      </c>
      <c r="O82" s="440">
        <f t="shared" si="48"/>
        <v>0</v>
      </c>
      <c r="P82" s="440">
        <f t="shared" si="49"/>
        <v>0</v>
      </c>
      <c r="Q82" s="440">
        <f t="shared" si="50"/>
        <v>0</v>
      </c>
      <c r="R82" s="440">
        <f t="shared" si="81"/>
        <v>0</v>
      </c>
      <c r="S82" s="440">
        <f t="shared" si="82"/>
        <v>0</v>
      </c>
      <c r="T82" s="440">
        <f t="shared" si="51"/>
        <v>0</v>
      </c>
      <c r="U82" s="440">
        <f t="shared" si="52"/>
        <v>0</v>
      </c>
      <c r="V82" s="440">
        <f t="shared" si="53"/>
        <v>0</v>
      </c>
      <c r="W82" s="440">
        <f t="shared" si="54"/>
        <v>0</v>
      </c>
      <c r="X82" s="440">
        <f t="shared" si="55"/>
        <v>0</v>
      </c>
      <c r="Y82" s="440">
        <f t="shared" si="56"/>
        <v>0</v>
      </c>
      <c r="Z82" s="440">
        <f t="shared" si="57"/>
        <v>0</v>
      </c>
      <c r="AA82" s="440">
        <f t="shared" si="58"/>
        <v>0</v>
      </c>
      <c r="AB82" s="440">
        <f t="shared" si="59"/>
        <v>0</v>
      </c>
      <c r="AC82" s="440">
        <f t="shared" si="60"/>
        <v>0</v>
      </c>
      <c r="AD82" s="440">
        <f t="shared" si="61"/>
        <v>0</v>
      </c>
      <c r="AE82" s="440">
        <f t="shared" si="62"/>
        <v>0</v>
      </c>
      <c r="AF82" s="440">
        <f t="shared" si="63"/>
        <v>0</v>
      </c>
      <c r="AG82" s="440">
        <f t="shared" si="64"/>
        <v>0</v>
      </c>
      <c r="AH82" s="440">
        <f t="shared" si="65"/>
        <v>0</v>
      </c>
      <c r="AI82" s="440">
        <f t="shared" si="66"/>
        <v>0</v>
      </c>
      <c r="AJ82" s="440">
        <f t="shared" si="67"/>
        <v>0</v>
      </c>
      <c r="AK82" s="440">
        <f t="shared" si="68"/>
        <v>0</v>
      </c>
      <c r="AL82" s="440">
        <f t="shared" si="69"/>
        <v>0</v>
      </c>
      <c r="AM82" s="440">
        <f t="shared" si="70"/>
        <v>0</v>
      </c>
      <c r="AN82" s="440">
        <f t="shared" si="71"/>
        <v>0</v>
      </c>
      <c r="AO82" s="440">
        <f t="shared" si="72"/>
        <v>0</v>
      </c>
      <c r="AP82" s="440">
        <f t="shared" si="73"/>
        <v>0</v>
      </c>
      <c r="AQ82" s="440">
        <f t="shared" si="74"/>
        <v>0</v>
      </c>
      <c r="AR82" s="440">
        <f t="shared" si="75"/>
        <v>0</v>
      </c>
      <c r="AS82" s="440">
        <f t="shared" si="76"/>
        <v>0</v>
      </c>
      <c r="AT82" s="440">
        <f t="shared" si="77"/>
        <v>0</v>
      </c>
      <c r="AU82" s="440">
        <f t="shared" si="78"/>
        <v>0</v>
      </c>
      <c r="AV82" s="440">
        <f t="shared" si="79"/>
        <v>0</v>
      </c>
      <c r="AW82" s="440">
        <f t="shared" si="80"/>
        <v>0</v>
      </c>
    </row>
    <row r="83" spans="1:49" s="437" customFormat="1" ht="12" customHeight="1">
      <c r="A83" s="72" t="str">
        <f t="array" ref="A83">IF(C83&lt;&gt;0,SUM(($C$11:C83&lt;&gt;0)*1),"")</f>
        <v/>
      </c>
      <c r="B83" s="438"/>
      <c r="C83" s="438"/>
      <c r="D83" s="438"/>
      <c r="E83" s="504"/>
      <c r="F83" s="505"/>
      <c r="G83" s="507"/>
      <c r="H83" s="507"/>
      <c r="I83" s="72" t="str">
        <f t="shared" si="83"/>
        <v/>
      </c>
      <c r="J83" s="440">
        <f t="shared" si="43"/>
        <v>0</v>
      </c>
      <c r="K83" s="440">
        <f t="shared" si="44"/>
        <v>0</v>
      </c>
      <c r="L83" s="440">
        <f t="shared" si="45"/>
        <v>0</v>
      </c>
      <c r="M83" s="440">
        <f t="shared" si="46"/>
        <v>0</v>
      </c>
      <c r="N83" s="440">
        <f t="shared" si="47"/>
        <v>0</v>
      </c>
      <c r="O83" s="440">
        <f t="shared" si="48"/>
        <v>0</v>
      </c>
      <c r="P83" s="440">
        <f t="shared" si="49"/>
        <v>0</v>
      </c>
      <c r="Q83" s="440">
        <f t="shared" si="50"/>
        <v>0</v>
      </c>
      <c r="R83" s="440">
        <f t="shared" si="81"/>
        <v>0</v>
      </c>
      <c r="S83" s="440">
        <f t="shared" si="82"/>
        <v>0</v>
      </c>
      <c r="T83" s="440">
        <f t="shared" si="51"/>
        <v>0</v>
      </c>
      <c r="U83" s="440">
        <f t="shared" si="52"/>
        <v>0</v>
      </c>
      <c r="V83" s="440">
        <f t="shared" si="53"/>
        <v>0</v>
      </c>
      <c r="W83" s="440">
        <f t="shared" si="54"/>
        <v>0</v>
      </c>
      <c r="X83" s="440">
        <f t="shared" si="55"/>
        <v>0</v>
      </c>
      <c r="Y83" s="440">
        <f t="shared" si="56"/>
        <v>0</v>
      </c>
      <c r="Z83" s="440">
        <f t="shared" si="57"/>
        <v>0</v>
      </c>
      <c r="AA83" s="440">
        <f t="shared" si="58"/>
        <v>0</v>
      </c>
      <c r="AB83" s="440">
        <f t="shared" si="59"/>
        <v>0</v>
      </c>
      <c r="AC83" s="440">
        <f t="shared" si="60"/>
        <v>0</v>
      </c>
      <c r="AD83" s="440">
        <f t="shared" si="61"/>
        <v>0</v>
      </c>
      <c r="AE83" s="440">
        <f t="shared" si="62"/>
        <v>0</v>
      </c>
      <c r="AF83" s="440">
        <f t="shared" si="63"/>
        <v>0</v>
      </c>
      <c r="AG83" s="440">
        <f t="shared" si="64"/>
        <v>0</v>
      </c>
      <c r="AH83" s="440">
        <f t="shared" si="65"/>
        <v>0</v>
      </c>
      <c r="AI83" s="440">
        <f t="shared" si="66"/>
        <v>0</v>
      </c>
      <c r="AJ83" s="440">
        <f t="shared" si="67"/>
        <v>0</v>
      </c>
      <c r="AK83" s="440">
        <f t="shared" si="68"/>
        <v>0</v>
      </c>
      <c r="AL83" s="440">
        <f t="shared" si="69"/>
        <v>0</v>
      </c>
      <c r="AM83" s="440">
        <f t="shared" si="70"/>
        <v>0</v>
      </c>
      <c r="AN83" s="440">
        <f t="shared" si="71"/>
        <v>0</v>
      </c>
      <c r="AO83" s="440">
        <f t="shared" si="72"/>
        <v>0</v>
      </c>
      <c r="AP83" s="440">
        <f t="shared" si="73"/>
        <v>0</v>
      </c>
      <c r="AQ83" s="440">
        <f t="shared" si="74"/>
        <v>0</v>
      </c>
      <c r="AR83" s="440">
        <f t="shared" si="75"/>
        <v>0</v>
      </c>
      <c r="AS83" s="440">
        <f t="shared" si="76"/>
        <v>0</v>
      </c>
      <c r="AT83" s="440">
        <f t="shared" si="77"/>
        <v>0</v>
      </c>
      <c r="AU83" s="440">
        <f t="shared" si="78"/>
        <v>0</v>
      </c>
      <c r="AV83" s="440">
        <f t="shared" si="79"/>
        <v>0</v>
      </c>
      <c r="AW83" s="440">
        <f t="shared" si="80"/>
        <v>0</v>
      </c>
    </row>
    <row r="84" spans="1:49" s="437" customFormat="1" ht="12" customHeight="1">
      <c r="A84" s="72" t="str">
        <f t="array" ref="A84">IF(C84&lt;&gt;0,SUM(($C$11:C84&lt;&gt;0)*1),"")</f>
        <v/>
      </c>
      <c r="B84" s="438"/>
      <c r="C84" s="438"/>
      <c r="D84" s="438"/>
      <c r="E84" s="504"/>
      <c r="F84" s="505"/>
      <c r="G84" s="507"/>
      <c r="H84" s="507"/>
      <c r="I84" s="72" t="str">
        <f t="shared" si="83"/>
        <v/>
      </c>
      <c r="J84" s="440">
        <f t="shared" si="43"/>
        <v>0</v>
      </c>
      <c r="K84" s="440">
        <f t="shared" si="44"/>
        <v>0</v>
      </c>
      <c r="L84" s="440">
        <f t="shared" si="45"/>
        <v>0</v>
      </c>
      <c r="M84" s="440">
        <f t="shared" si="46"/>
        <v>0</v>
      </c>
      <c r="N84" s="440">
        <f t="shared" si="47"/>
        <v>0</v>
      </c>
      <c r="O84" s="440">
        <f t="shared" si="48"/>
        <v>0</v>
      </c>
      <c r="P84" s="440">
        <f t="shared" si="49"/>
        <v>0</v>
      </c>
      <c r="Q84" s="440">
        <f t="shared" si="50"/>
        <v>0</v>
      </c>
      <c r="R84" s="440">
        <f t="shared" si="81"/>
        <v>0</v>
      </c>
      <c r="S84" s="440">
        <f t="shared" si="82"/>
        <v>0</v>
      </c>
      <c r="T84" s="440">
        <f t="shared" si="51"/>
        <v>0</v>
      </c>
      <c r="U84" s="440">
        <f t="shared" si="52"/>
        <v>0</v>
      </c>
      <c r="V84" s="440">
        <f t="shared" si="53"/>
        <v>0</v>
      </c>
      <c r="W84" s="440">
        <f t="shared" si="54"/>
        <v>0</v>
      </c>
      <c r="X84" s="440">
        <f t="shared" si="55"/>
        <v>0</v>
      </c>
      <c r="Y84" s="440">
        <f t="shared" si="56"/>
        <v>0</v>
      </c>
      <c r="Z84" s="440">
        <f t="shared" si="57"/>
        <v>0</v>
      </c>
      <c r="AA84" s="440">
        <f t="shared" si="58"/>
        <v>0</v>
      </c>
      <c r="AB84" s="440">
        <f t="shared" si="59"/>
        <v>0</v>
      </c>
      <c r="AC84" s="440">
        <f t="shared" si="60"/>
        <v>0</v>
      </c>
      <c r="AD84" s="440">
        <f t="shared" si="61"/>
        <v>0</v>
      </c>
      <c r="AE84" s="440">
        <f t="shared" si="62"/>
        <v>0</v>
      </c>
      <c r="AF84" s="440">
        <f t="shared" si="63"/>
        <v>0</v>
      </c>
      <c r="AG84" s="440">
        <f t="shared" si="64"/>
        <v>0</v>
      </c>
      <c r="AH84" s="440">
        <f t="shared" si="65"/>
        <v>0</v>
      </c>
      <c r="AI84" s="440">
        <f t="shared" si="66"/>
        <v>0</v>
      </c>
      <c r="AJ84" s="440">
        <f t="shared" si="67"/>
        <v>0</v>
      </c>
      <c r="AK84" s="440">
        <f t="shared" si="68"/>
        <v>0</v>
      </c>
      <c r="AL84" s="440">
        <f t="shared" si="69"/>
        <v>0</v>
      </c>
      <c r="AM84" s="440">
        <f t="shared" si="70"/>
        <v>0</v>
      </c>
      <c r="AN84" s="440">
        <f t="shared" si="71"/>
        <v>0</v>
      </c>
      <c r="AO84" s="440">
        <f t="shared" si="72"/>
        <v>0</v>
      </c>
      <c r="AP84" s="440">
        <f t="shared" si="73"/>
        <v>0</v>
      </c>
      <c r="AQ84" s="440">
        <f t="shared" si="74"/>
        <v>0</v>
      </c>
      <c r="AR84" s="440">
        <f t="shared" si="75"/>
        <v>0</v>
      </c>
      <c r="AS84" s="440">
        <f t="shared" si="76"/>
        <v>0</v>
      </c>
      <c r="AT84" s="440">
        <f t="shared" si="77"/>
        <v>0</v>
      </c>
      <c r="AU84" s="440">
        <f t="shared" si="78"/>
        <v>0</v>
      </c>
      <c r="AV84" s="440">
        <f t="shared" si="79"/>
        <v>0</v>
      </c>
      <c r="AW84" s="440">
        <f t="shared" si="80"/>
        <v>0</v>
      </c>
    </row>
    <row r="85" spans="1:49" s="437" customFormat="1" ht="12" customHeight="1">
      <c r="A85" s="72" t="str">
        <f t="array" ref="A85">IF(C85&lt;&gt;0,SUM(($C$11:C85&lt;&gt;0)*1),"")</f>
        <v/>
      </c>
      <c r="B85" s="438"/>
      <c r="C85" s="438"/>
      <c r="D85" s="438"/>
      <c r="E85" s="504"/>
      <c r="F85" s="505"/>
      <c r="G85" s="507"/>
      <c r="H85" s="507"/>
      <c r="I85" s="72" t="str">
        <f t="shared" si="83"/>
        <v/>
      </c>
      <c r="J85" s="440">
        <f t="shared" si="43"/>
        <v>0</v>
      </c>
      <c r="K85" s="440">
        <f t="shared" si="44"/>
        <v>0</v>
      </c>
      <c r="L85" s="440">
        <f t="shared" si="45"/>
        <v>0</v>
      </c>
      <c r="M85" s="440">
        <f t="shared" si="46"/>
        <v>0</v>
      </c>
      <c r="N85" s="440">
        <f t="shared" si="47"/>
        <v>0</v>
      </c>
      <c r="O85" s="440">
        <f t="shared" si="48"/>
        <v>0</v>
      </c>
      <c r="P85" s="440">
        <f t="shared" si="49"/>
        <v>0</v>
      </c>
      <c r="Q85" s="440">
        <f t="shared" si="50"/>
        <v>0</v>
      </c>
      <c r="R85" s="440">
        <f t="shared" si="81"/>
        <v>0</v>
      </c>
      <c r="S85" s="440">
        <f t="shared" si="82"/>
        <v>0</v>
      </c>
      <c r="T85" s="440">
        <f t="shared" si="51"/>
        <v>0</v>
      </c>
      <c r="U85" s="440">
        <f t="shared" si="52"/>
        <v>0</v>
      </c>
      <c r="V85" s="440">
        <f t="shared" si="53"/>
        <v>0</v>
      </c>
      <c r="W85" s="440">
        <f t="shared" si="54"/>
        <v>0</v>
      </c>
      <c r="X85" s="440">
        <f t="shared" si="55"/>
        <v>0</v>
      </c>
      <c r="Y85" s="440">
        <f t="shared" si="56"/>
        <v>0</v>
      </c>
      <c r="Z85" s="440">
        <f t="shared" si="57"/>
        <v>0</v>
      </c>
      <c r="AA85" s="440">
        <f t="shared" si="58"/>
        <v>0</v>
      </c>
      <c r="AB85" s="440">
        <f t="shared" si="59"/>
        <v>0</v>
      </c>
      <c r="AC85" s="440">
        <f t="shared" si="60"/>
        <v>0</v>
      </c>
      <c r="AD85" s="440">
        <f t="shared" si="61"/>
        <v>0</v>
      </c>
      <c r="AE85" s="440">
        <f t="shared" si="62"/>
        <v>0</v>
      </c>
      <c r="AF85" s="440">
        <f t="shared" si="63"/>
        <v>0</v>
      </c>
      <c r="AG85" s="440">
        <f t="shared" si="64"/>
        <v>0</v>
      </c>
      <c r="AH85" s="440">
        <f t="shared" si="65"/>
        <v>0</v>
      </c>
      <c r="AI85" s="440">
        <f t="shared" si="66"/>
        <v>0</v>
      </c>
      <c r="AJ85" s="440">
        <f t="shared" si="67"/>
        <v>0</v>
      </c>
      <c r="AK85" s="440">
        <f t="shared" si="68"/>
        <v>0</v>
      </c>
      <c r="AL85" s="440">
        <f t="shared" si="69"/>
        <v>0</v>
      </c>
      <c r="AM85" s="440">
        <f t="shared" si="70"/>
        <v>0</v>
      </c>
      <c r="AN85" s="440">
        <f t="shared" si="71"/>
        <v>0</v>
      </c>
      <c r="AO85" s="440">
        <f t="shared" si="72"/>
        <v>0</v>
      </c>
      <c r="AP85" s="440">
        <f t="shared" si="73"/>
        <v>0</v>
      </c>
      <c r="AQ85" s="440">
        <f t="shared" si="74"/>
        <v>0</v>
      </c>
      <c r="AR85" s="440">
        <f t="shared" si="75"/>
        <v>0</v>
      </c>
      <c r="AS85" s="440">
        <f t="shared" si="76"/>
        <v>0</v>
      </c>
      <c r="AT85" s="440">
        <f t="shared" si="77"/>
        <v>0</v>
      </c>
      <c r="AU85" s="440">
        <f t="shared" si="78"/>
        <v>0</v>
      </c>
      <c r="AV85" s="440">
        <f t="shared" si="79"/>
        <v>0</v>
      </c>
      <c r="AW85" s="440">
        <f t="shared" si="80"/>
        <v>0</v>
      </c>
    </row>
    <row r="86" spans="1:49" s="437" customFormat="1" ht="12" customHeight="1">
      <c r="A86" s="72" t="str">
        <f t="array" ref="A86">IF(C86&lt;&gt;0,SUM(($C$11:C86&lt;&gt;0)*1),"")</f>
        <v/>
      </c>
      <c r="B86" s="438"/>
      <c r="C86" s="438"/>
      <c r="D86" s="438"/>
      <c r="E86" s="504"/>
      <c r="F86" s="505"/>
      <c r="G86" s="507"/>
      <c r="H86" s="507"/>
      <c r="I86" s="72" t="str">
        <f t="shared" si="83"/>
        <v/>
      </c>
      <c r="J86" s="440">
        <f t="shared" si="43"/>
        <v>0</v>
      </c>
      <c r="K86" s="440">
        <f t="shared" si="44"/>
        <v>0</v>
      </c>
      <c r="L86" s="440">
        <f t="shared" si="45"/>
        <v>0</v>
      </c>
      <c r="M86" s="440">
        <f t="shared" si="46"/>
        <v>0</v>
      </c>
      <c r="N86" s="440">
        <f t="shared" si="47"/>
        <v>0</v>
      </c>
      <c r="O86" s="440">
        <f t="shared" si="48"/>
        <v>0</v>
      </c>
      <c r="P86" s="440">
        <f t="shared" si="49"/>
        <v>0</v>
      </c>
      <c r="Q86" s="440">
        <f t="shared" si="50"/>
        <v>0</v>
      </c>
      <c r="R86" s="440">
        <f t="shared" si="81"/>
        <v>0</v>
      </c>
      <c r="S86" s="440">
        <f t="shared" si="82"/>
        <v>0</v>
      </c>
      <c r="T86" s="440">
        <f t="shared" si="51"/>
        <v>0</v>
      </c>
      <c r="U86" s="440">
        <f t="shared" si="52"/>
        <v>0</v>
      </c>
      <c r="V86" s="440">
        <f t="shared" si="53"/>
        <v>0</v>
      </c>
      <c r="W86" s="440">
        <f t="shared" si="54"/>
        <v>0</v>
      </c>
      <c r="X86" s="440">
        <f t="shared" si="55"/>
        <v>0</v>
      </c>
      <c r="Y86" s="440">
        <f t="shared" si="56"/>
        <v>0</v>
      </c>
      <c r="Z86" s="440">
        <f t="shared" si="57"/>
        <v>0</v>
      </c>
      <c r="AA86" s="440">
        <f t="shared" si="58"/>
        <v>0</v>
      </c>
      <c r="AB86" s="440">
        <f t="shared" si="59"/>
        <v>0</v>
      </c>
      <c r="AC86" s="440">
        <f t="shared" si="60"/>
        <v>0</v>
      </c>
      <c r="AD86" s="440">
        <f t="shared" si="61"/>
        <v>0</v>
      </c>
      <c r="AE86" s="440">
        <f t="shared" si="62"/>
        <v>0</v>
      </c>
      <c r="AF86" s="440">
        <f t="shared" si="63"/>
        <v>0</v>
      </c>
      <c r="AG86" s="440">
        <f t="shared" si="64"/>
        <v>0</v>
      </c>
      <c r="AH86" s="440">
        <f t="shared" si="65"/>
        <v>0</v>
      </c>
      <c r="AI86" s="440">
        <f t="shared" si="66"/>
        <v>0</v>
      </c>
      <c r="AJ86" s="440">
        <f t="shared" si="67"/>
        <v>0</v>
      </c>
      <c r="AK86" s="440">
        <f t="shared" si="68"/>
        <v>0</v>
      </c>
      <c r="AL86" s="440">
        <f t="shared" si="69"/>
        <v>0</v>
      </c>
      <c r="AM86" s="440">
        <f t="shared" si="70"/>
        <v>0</v>
      </c>
      <c r="AN86" s="440">
        <f t="shared" si="71"/>
        <v>0</v>
      </c>
      <c r="AO86" s="440">
        <f t="shared" si="72"/>
        <v>0</v>
      </c>
      <c r="AP86" s="440">
        <f t="shared" si="73"/>
        <v>0</v>
      </c>
      <c r="AQ86" s="440">
        <f t="shared" si="74"/>
        <v>0</v>
      </c>
      <c r="AR86" s="440">
        <f t="shared" si="75"/>
        <v>0</v>
      </c>
      <c r="AS86" s="440">
        <f t="shared" si="76"/>
        <v>0</v>
      </c>
      <c r="AT86" s="440">
        <f t="shared" si="77"/>
        <v>0</v>
      </c>
      <c r="AU86" s="440">
        <f t="shared" si="78"/>
        <v>0</v>
      </c>
      <c r="AV86" s="440">
        <f t="shared" si="79"/>
        <v>0</v>
      </c>
      <c r="AW86" s="440">
        <f t="shared" si="80"/>
        <v>0</v>
      </c>
    </row>
    <row r="87" spans="1:49" s="437" customFormat="1" ht="12" customHeight="1">
      <c r="A87" s="72" t="str">
        <f t="array" ref="A87">IF(C87&lt;&gt;0,SUM(($C$11:C87&lt;&gt;0)*1),"")</f>
        <v/>
      </c>
      <c r="B87" s="438"/>
      <c r="C87" s="438"/>
      <c r="D87" s="438"/>
      <c r="E87" s="504"/>
      <c r="F87" s="505"/>
      <c r="G87" s="507"/>
      <c r="H87" s="507"/>
      <c r="I87" s="72" t="str">
        <f t="shared" si="83"/>
        <v/>
      </c>
      <c r="J87" s="440">
        <f t="shared" si="43"/>
        <v>0</v>
      </c>
      <c r="K87" s="440">
        <f t="shared" si="44"/>
        <v>0</v>
      </c>
      <c r="L87" s="440">
        <f t="shared" si="45"/>
        <v>0</v>
      </c>
      <c r="M87" s="440">
        <f t="shared" si="46"/>
        <v>0</v>
      </c>
      <c r="N87" s="440">
        <f t="shared" si="47"/>
        <v>0</v>
      </c>
      <c r="O87" s="440">
        <f t="shared" si="48"/>
        <v>0</v>
      </c>
      <c r="P87" s="440">
        <f t="shared" si="49"/>
        <v>0</v>
      </c>
      <c r="Q87" s="440">
        <f t="shared" si="50"/>
        <v>0</v>
      </c>
      <c r="R87" s="440">
        <f t="shared" si="81"/>
        <v>0</v>
      </c>
      <c r="S87" s="440">
        <f t="shared" si="82"/>
        <v>0</v>
      </c>
      <c r="T87" s="440">
        <f t="shared" si="51"/>
        <v>0</v>
      </c>
      <c r="U87" s="440">
        <f t="shared" si="52"/>
        <v>0</v>
      </c>
      <c r="V87" s="440">
        <f t="shared" si="53"/>
        <v>0</v>
      </c>
      <c r="W87" s="440">
        <f t="shared" si="54"/>
        <v>0</v>
      </c>
      <c r="X87" s="440">
        <f t="shared" si="55"/>
        <v>0</v>
      </c>
      <c r="Y87" s="440">
        <f t="shared" si="56"/>
        <v>0</v>
      </c>
      <c r="Z87" s="440">
        <f t="shared" si="57"/>
        <v>0</v>
      </c>
      <c r="AA87" s="440">
        <f t="shared" si="58"/>
        <v>0</v>
      </c>
      <c r="AB87" s="440">
        <f t="shared" si="59"/>
        <v>0</v>
      </c>
      <c r="AC87" s="440">
        <f t="shared" si="60"/>
        <v>0</v>
      </c>
      <c r="AD87" s="440">
        <f t="shared" si="61"/>
        <v>0</v>
      </c>
      <c r="AE87" s="440">
        <f t="shared" si="62"/>
        <v>0</v>
      </c>
      <c r="AF87" s="440">
        <f t="shared" si="63"/>
        <v>0</v>
      </c>
      <c r="AG87" s="440">
        <f t="shared" si="64"/>
        <v>0</v>
      </c>
      <c r="AH87" s="440">
        <f t="shared" si="65"/>
        <v>0</v>
      </c>
      <c r="AI87" s="440">
        <f t="shared" si="66"/>
        <v>0</v>
      </c>
      <c r="AJ87" s="440">
        <f t="shared" si="67"/>
        <v>0</v>
      </c>
      <c r="AK87" s="440">
        <f t="shared" si="68"/>
        <v>0</v>
      </c>
      <c r="AL87" s="440">
        <f t="shared" si="69"/>
        <v>0</v>
      </c>
      <c r="AM87" s="440">
        <f t="shared" si="70"/>
        <v>0</v>
      </c>
      <c r="AN87" s="440">
        <f t="shared" si="71"/>
        <v>0</v>
      </c>
      <c r="AO87" s="440">
        <f t="shared" si="72"/>
        <v>0</v>
      </c>
      <c r="AP87" s="440">
        <f t="shared" si="73"/>
        <v>0</v>
      </c>
      <c r="AQ87" s="440">
        <f t="shared" si="74"/>
        <v>0</v>
      </c>
      <c r="AR87" s="440">
        <f t="shared" si="75"/>
        <v>0</v>
      </c>
      <c r="AS87" s="440">
        <f t="shared" si="76"/>
        <v>0</v>
      </c>
      <c r="AT87" s="440">
        <f t="shared" si="77"/>
        <v>0</v>
      </c>
      <c r="AU87" s="440">
        <f t="shared" si="78"/>
        <v>0</v>
      </c>
      <c r="AV87" s="440">
        <f t="shared" si="79"/>
        <v>0</v>
      </c>
      <c r="AW87" s="440">
        <f t="shared" si="80"/>
        <v>0</v>
      </c>
    </row>
    <row r="88" spans="1:49" s="437" customFormat="1" ht="12" customHeight="1">
      <c r="A88" s="72" t="str">
        <f t="array" ref="A88">IF(C88&lt;&gt;0,SUM(($C$11:C88&lt;&gt;0)*1),"")</f>
        <v/>
      </c>
      <c r="B88" s="438"/>
      <c r="C88" s="438"/>
      <c r="D88" s="438"/>
      <c r="E88" s="504"/>
      <c r="F88" s="505"/>
      <c r="G88" s="507"/>
      <c r="H88" s="507"/>
      <c r="I88" s="72" t="str">
        <f t="shared" si="83"/>
        <v/>
      </c>
      <c r="J88" s="440">
        <f t="shared" si="43"/>
        <v>0</v>
      </c>
      <c r="K88" s="440">
        <f t="shared" si="44"/>
        <v>0</v>
      </c>
      <c r="L88" s="440">
        <f t="shared" si="45"/>
        <v>0</v>
      </c>
      <c r="M88" s="440">
        <f t="shared" si="46"/>
        <v>0</v>
      </c>
      <c r="N88" s="440">
        <f t="shared" si="47"/>
        <v>0</v>
      </c>
      <c r="O88" s="440">
        <f t="shared" si="48"/>
        <v>0</v>
      </c>
      <c r="P88" s="440">
        <f t="shared" si="49"/>
        <v>0</v>
      </c>
      <c r="Q88" s="440">
        <f t="shared" si="50"/>
        <v>0</v>
      </c>
      <c r="R88" s="440">
        <f t="shared" si="81"/>
        <v>0</v>
      </c>
      <c r="S88" s="440">
        <f t="shared" si="82"/>
        <v>0</v>
      </c>
      <c r="T88" s="440">
        <f t="shared" si="51"/>
        <v>0</v>
      </c>
      <c r="U88" s="440">
        <f t="shared" si="52"/>
        <v>0</v>
      </c>
      <c r="V88" s="440">
        <f t="shared" si="53"/>
        <v>0</v>
      </c>
      <c r="W88" s="440">
        <f t="shared" si="54"/>
        <v>0</v>
      </c>
      <c r="X88" s="440">
        <f t="shared" si="55"/>
        <v>0</v>
      </c>
      <c r="Y88" s="440">
        <f t="shared" si="56"/>
        <v>0</v>
      </c>
      <c r="Z88" s="440">
        <f t="shared" si="57"/>
        <v>0</v>
      </c>
      <c r="AA88" s="440">
        <f t="shared" si="58"/>
        <v>0</v>
      </c>
      <c r="AB88" s="440">
        <f t="shared" si="59"/>
        <v>0</v>
      </c>
      <c r="AC88" s="440">
        <f t="shared" si="60"/>
        <v>0</v>
      </c>
      <c r="AD88" s="440">
        <f t="shared" si="61"/>
        <v>0</v>
      </c>
      <c r="AE88" s="440">
        <f t="shared" si="62"/>
        <v>0</v>
      </c>
      <c r="AF88" s="440">
        <f t="shared" si="63"/>
        <v>0</v>
      </c>
      <c r="AG88" s="440">
        <f t="shared" si="64"/>
        <v>0</v>
      </c>
      <c r="AH88" s="440">
        <f t="shared" si="65"/>
        <v>0</v>
      </c>
      <c r="AI88" s="440">
        <f t="shared" si="66"/>
        <v>0</v>
      </c>
      <c r="AJ88" s="440">
        <f t="shared" si="67"/>
        <v>0</v>
      </c>
      <c r="AK88" s="440">
        <f t="shared" si="68"/>
        <v>0</v>
      </c>
      <c r="AL88" s="440">
        <f t="shared" si="69"/>
        <v>0</v>
      </c>
      <c r="AM88" s="440">
        <f t="shared" si="70"/>
        <v>0</v>
      </c>
      <c r="AN88" s="440">
        <f t="shared" si="71"/>
        <v>0</v>
      </c>
      <c r="AO88" s="440">
        <f t="shared" si="72"/>
        <v>0</v>
      </c>
      <c r="AP88" s="440">
        <f t="shared" si="73"/>
        <v>0</v>
      </c>
      <c r="AQ88" s="440">
        <f t="shared" si="74"/>
        <v>0</v>
      </c>
      <c r="AR88" s="440">
        <f t="shared" si="75"/>
        <v>0</v>
      </c>
      <c r="AS88" s="440">
        <f t="shared" si="76"/>
        <v>0</v>
      </c>
      <c r="AT88" s="440">
        <f t="shared" si="77"/>
        <v>0</v>
      </c>
      <c r="AU88" s="440">
        <f t="shared" si="78"/>
        <v>0</v>
      </c>
      <c r="AV88" s="440">
        <f t="shared" si="79"/>
        <v>0</v>
      </c>
      <c r="AW88" s="440">
        <f t="shared" si="80"/>
        <v>0</v>
      </c>
    </row>
    <row r="89" spans="1:49" s="437" customFormat="1" ht="12" customHeight="1">
      <c r="A89" s="72" t="str">
        <f t="array" ref="A89">IF(C89&lt;&gt;0,SUM(($C$11:C89&lt;&gt;0)*1),"")</f>
        <v/>
      </c>
      <c r="B89" s="438"/>
      <c r="C89" s="438"/>
      <c r="D89" s="438"/>
      <c r="E89" s="504"/>
      <c r="F89" s="505"/>
      <c r="G89" s="507"/>
      <c r="H89" s="507"/>
      <c r="I89" s="72" t="str">
        <f t="shared" si="83"/>
        <v/>
      </c>
      <c r="J89" s="440">
        <f t="shared" si="43"/>
        <v>0</v>
      </c>
      <c r="K89" s="440">
        <f t="shared" si="44"/>
        <v>0</v>
      </c>
      <c r="L89" s="440">
        <f t="shared" si="45"/>
        <v>0</v>
      </c>
      <c r="M89" s="440">
        <f t="shared" si="46"/>
        <v>0</v>
      </c>
      <c r="N89" s="440">
        <f t="shared" si="47"/>
        <v>0</v>
      </c>
      <c r="O89" s="440">
        <f t="shared" si="48"/>
        <v>0</v>
      </c>
      <c r="P89" s="440">
        <f t="shared" si="49"/>
        <v>0</v>
      </c>
      <c r="Q89" s="440">
        <f t="shared" si="50"/>
        <v>0</v>
      </c>
      <c r="R89" s="440">
        <f t="shared" si="81"/>
        <v>0</v>
      </c>
      <c r="S89" s="440">
        <f t="shared" si="82"/>
        <v>0</v>
      </c>
      <c r="T89" s="440">
        <f t="shared" si="51"/>
        <v>0</v>
      </c>
      <c r="U89" s="440">
        <f t="shared" si="52"/>
        <v>0</v>
      </c>
      <c r="V89" s="440">
        <f t="shared" si="53"/>
        <v>0</v>
      </c>
      <c r="W89" s="440">
        <f t="shared" si="54"/>
        <v>0</v>
      </c>
      <c r="X89" s="440">
        <f t="shared" si="55"/>
        <v>0</v>
      </c>
      <c r="Y89" s="440">
        <f t="shared" si="56"/>
        <v>0</v>
      </c>
      <c r="Z89" s="440">
        <f t="shared" si="57"/>
        <v>0</v>
      </c>
      <c r="AA89" s="440">
        <f t="shared" si="58"/>
        <v>0</v>
      </c>
      <c r="AB89" s="440">
        <f t="shared" si="59"/>
        <v>0</v>
      </c>
      <c r="AC89" s="440">
        <f t="shared" si="60"/>
        <v>0</v>
      </c>
      <c r="AD89" s="440">
        <f t="shared" si="61"/>
        <v>0</v>
      </c>
      <c r="AE89" s="440">
        <f t="shared" si="62"/>
        <v>0</v>
      </c>
      <c r="AF89" s="440">
        <f t="shared" si="63"/>
        <v>0</v>
      </c>
      <c r="AG89" s="440">
        <f t="shared" si="64"/>
        <v>0</v>
      </c>
      <c r="AH89" s="440">
        <f t="shared" si="65"/>
        <v>0</v>
      </c>
      <c r="AI89" s="440">
        <f t="shared" si="66"/>
        <v>0</v>
      </c>
      <c r="AJ89" s="440">
        <f t="shared" si="67"/>
        <v>0</v>
      </c>
      <c r="AK89" s="440">
        <f t="shared" si="68"/>
        <v>0</v>
      </c>
      <c r="AL89" s="440">
        <f t="shared" si="69"/>
        <v>0</v>
      </c>
      <c r="AM89" s="440">
        <f t="shared" si="70"/>
        <v>0</v>
      </c>
      <c r="AN89" s="440">
        <f t="shared" si="71"/>
        <v>0</v>
      </c>
      <c r="AO89" s="440">
        <f t="shared" si="72"/>
        <v>0</v>
      </c>
      <c r="AP89" s="440">
        <f t="shared" si="73"/>
        <v>0</v>
      </c>
      <c r="AQ89" s="440">
        <f t="shared" si="74"/>
        <v>0</v>
      </c>
      <c r="AR89" s="440">
        <f t="shared" si="75"/>
        <v>0</v>
      </c>
      <c r="AS89" s="440">
        <f t="shared" si="76"/>
        <v>0</v>
      </c>
      <c r="AT89" s="440">
        <f t="shared" si="77"/>
        <v>0</v>
      </c>
      <c r="AU89" s="440">
        <f t="shared" si="78"/>
        <v>0</v>
      </c>
      <c r="AV89" s="440">
        <f t="shared" si="79"/>
        <v>0</v>
      </c>
      <c r="AW89" s="440">
        <f t="shared" si="80"/>
        <v>0</v>
      </c>
    </row>
    <row r="90" spans="1:49" s="437" customFormat="1" ht="12" customHeight="1">
      <c r="A90" s="72" t="str">
        <f t="array" ref="A90">IF(C90&lt;&gt;0,SUM(($C$11:C90&lt;&gt;0)*1),"")</f>
        <v/>
      </c>
      <c r="B90" s="438"/>
      <c r="C90" s="438"/>
      <c r="D90" s="438"/>
      <c r="E90" s="504"/>
      <c r="F90" s="505"/>
      <c r="G90" s="507"/>
      <c r="H90" s="507"/>
      <c r="I90" s="72" t="str">
        <f t="shared" si="83"/>
        <v/>
      </c>
      <c r="J90" s="440">
        <f t="shared" si="43"/>
        <v>0</v>
      </c>
      <c r="K90" s="440">
        <f t="shared" si="44"/>
        <v>0</v>
      </c>
      <c r="L90" s="440">
        <f t="shared" si="45"/>
        <v>0</v>
      </c>
      <c r="M90" s="440">
        <f t="shared" si="46"/>
        <v>0</v>
      </c>
      <c r="N90" s="440">
        <f t="shared" si="47"/>
        <v>0</v>
      </c>
      <c r="O90" s="440">
        <f t="shared" si="48"/>
        <v>0</v>
      </c>
      <c r="P90" s="440">
        <f t="shared" si="49"/>
        <v>0</v>
      </c>
      <c r="Q90" s="440">
        <f t="shared" si="50"/>
        <v>0</v>
      </c>
      <c r="R90" s="440">
        <f t="shared" si="81"/>
        <v>0</v>
      </c>
      <c r="S90" s="440">
        <f t="shared" si="82"/>
        <v>0</v>
      </c>
      <c r="T90" s="440">
        <f t="shared" si="51"/>
        <v>0</v>
      </c>
      <c r="U90" s="440">
        <f t="shared" si="52"/>
        <v>0</v>
      </c>
      <c r="V90" s="440">
        <f t="shared" si="53"/>
        <v>0</v>
      </c>
      <c r="W90" s="440">
        <f t="shared" si="54"/>
        <v>0</v>
      </c>
      <c r="X90" s="440">
        <f t="shared" si="55"/>
        <v>0</v>
      </c>
      <c r="Y90" s="440">
        <f t="shared" si="56"/>
        <v>0</v>
      </c>
      <c r="Z90" s="440">
        <f t="shared" si="57"/>
        <v>0</v>
      </c>
      <c r="AA90" s="440">
        <f t="shared" si="58"/>
        <v>0</v>
      </c>
      <c r="AB90" s="440">
        <f t="shared" si="59"/>
        <v>0</v>
      </c>
      <c r="AC90" s="440">
        <f t="shared" si="60"/>
        <v>0</v>
      </c>
      <c r="AD90" s="440">
        <f t="shared" si="61"/>
        <v>0</v>
      </c>
      <c r="AE90" s="440">
        <f t="shared" si="62"/>
        <v>0</v>
      </c>
      <c r="AF90" s="440">
        <f t="shared" si="63"/>
        <v>0</v>
      </c>
      <c r="AG90" s="440">
        <f t="shared" si="64"/>
        <v>0</v>
      </c>
      <c r="AH90" s="440">
        <f t="shared" si="65"/>
        <v>0</v>
      </c>
      <c r="AI90" s="440">
        <f t="shared" si="66"/>
        <v>0</v>
      </c>
      <c r="AJ90" s="440">
        <f t="shared" si="67"/>
        <v>0</v>
      </c>
      <c r="AK90" s="440">
        <f t="shared" si="68"/>
        <v>0</v>
      </c>
      <c r="AL90" s="440">
        <f t="shared" si="69"/>
        <v>0</v>
      </c>
      <c r="AM90" s="440">
        <f t="shared" si="70"/>
        <v>0</v>
      </c>
      <c r="AN90" s="440">
        <f t="shared" si="71"/>
        <v>0</v>
      </c>
      <c r="AO90" s="440">
        <f t="shared" si="72"/>
        <v>0</v>
      </c>
      <c r="AP90" s="440">
        <f t="shared" si="73"/>
        <v>0</v>
      </c>
      <c r="AQ90" s="440">
        <f t="shared" si="74"/>
        <v>0</v>
      </c>
      <c r="AR90" s="440">
        <f t="shared" si="75"/>
        <v>0</v>
      </c>
      <c r="AS90" s="440">
        <f t="shared" si="76"/>
        <v>0</v>
      </c>
      <c r="AT90" s="440">
        <f t="shared" si="77"/>
        <v>0</v>
      </c>
      <c r="AU90" s="440">
        <f t="shared" si="78"/>
        <v>0</v>
      </c>
      <c r="AV90" s="440">
        <f t="shared" si="79"/>
        <v>0</v>
      </c>
      <c r="AW90" s="440">
        <f t="shared" si="80"/>
        <v>0</v>
      </c>
    </row>
    <row r="91" spans="1:49" s="437" customFormat="1" ht="12" customHeight="1">
      <c r="A91" s="72" t="str">
        <f t="array" ref="A91">IF(C91&lt;&gt;0,SUM(($C$11:C91&lt;&gt;0)*1),"")</f>
        <v/>
      </c>
      <c r="B91" s="438"/>
      <c r="C91" s="438"/>
      <c r="D91" s="438"/>
      <c r="E91" s="504"/>
      <c r="F91" s="505"/>
      <c r="G91" s="507"/>
      <c r="H91" s="507"/>
      <c r="I91" s="72" t="str">
        <f t="shared" si="83"/>
        <v/>
      </c>
      <c r="J91" s="440">
        <f t="shared" si="43"/>
        <v>0</v>
      </c>
      <c r="K91" s="440">
        <f t="shared" si="44"/>
        <v>0</v>
      </c>
      <c r="L91" s="440">
        <f t="shared" si="45"/>
        <v>0</v>
      </c>
      <c r="M91" s="440">
        <f t="shared" si="46"/>
        <v>0</v>
      </c>
      <c r="N91" s="440">
        <f t="shared" si="47"/>
        <v>0</v>
      </c>
      <c r="O91" s="440">
        <f t="shared" si="48"/>
        <v>0</v>
      </c>
      <c r="P91" s="440">
        <f t="shared" si="49"/>
        <v>0</v>
      </c>
      <c r="Q91" s="440">
        <f t="shared" si="50"/>
        <v>0</v>
      </c>
      <c r="R91" s="440">
        <f t="shared" si="81"/>
        <v>0</v>
      </c>
      <c r="S91" s="440">
        <f t="shared" si="82"/>
        <v>0</v>
      </c>
      <c r="T91" s="440">
        <f t="shared" si="51"/>
        <v>0</v>
      </c>
      <c r="U91" s="440">
        <f t="shared" si="52"/>
        <v>0</v>
      </c>
      <c r="V91" s="440">
        <f t="shared" si="53"/>
        <v>0</v>
      </c>
      <c r="W91" s="440">
        <f t="shared" si="54"/>
        <v>0</v>
      </c>
      <c r="X91" s="440">
        <f t="shared" si="55"/>
        <v>0</v>
      </c>
      <c r="Y91" s="440">
        <f t="shared" si="56"/>
        <v>0</v>
      </c>
      <c r="Z91" s="440">
        <f t="shared" si="57"/>
        <v>0</v>
      </c>
      <c r="AA91" s="440">
        <f t="shared" si="58"/>
        <v>0</v>
      </c>
      <c r="AB91" s="440">
        <f t="shared" si="59"/>
        <v>0</v>
      </c>
      <c r="AC91" s="440">
        <f t="shared" si="60"/>
        <v>0</v>
      </c>
      <c r="AD91" s="440">
        <f t="shared" si="61"/>
        <v>0</v>
      </c>
      <c r="AE91" s="440">
        <f t="shared" si="62"/>
        <v>0</v>
      </c>
      <c r="AF91" s="440">
        <f t="shared" si="63"/>
        <v>0</v>
      </c>
      <c r="AG91" s="440">
        <f t="shared" si="64"/>
        <v>0</v>
      </c>
      <c r="AH91" s="440">
        <f t="shared" si="65"/>
        <v>0</v>
      </c>
      <c r="AI91" s="440">
        <f t="shared" si="66"/>
        <v>0</v>
      </c>
      <c r="AJ91" s="440">
        <f t="shared" si="67"/>
        <v>0</v>
      </c>
      <c r="AK91" s="440">
        <f t="shared" si="68"/>
        <v>0</v>
      </c>
      <c r="AL91" s="440">
        <f t="shared" si="69"/>
        <v>0</v>
      </c>
      <c r="AM91" s="440">
        <f t="shared" si="70"/>
        <v>0</v>
      </c>
      <c r="AN91" s="440">
        <f t="shared" si="71"/>
        <v>0</v>
      </c>
      <c r="AO91" s="440">
        <f t="shared" si="72"/>
        <v>0</v>
      </c>
      <c r="AP91" s="440">
        <f t="shared" si="73"/>
        <v>0</v>
      </c>
      <c r="AQ91" s="440">
        <f t="shared" si="74"/>
        <v>0</v>
      </c>
      <c r="AR91" s="440">
        <f t="shared" si="75"/>
        <v>0</v>
      </c>
      <c r="AS91" s="440">
        <f t="shared" si="76"/>
        <v>0</v>
      </c>
      <c r="AT91" s="440">
        <f t="shared" si="77"/>
        <v>0</v>
      </c>
      <c r="AU91" s="440">
        <f t="shared" si="78"/>
        <v>0</v>
      </c>
      <c r="AV91" s="440">
        <f t="shared" si="79"/>
        <v>0</v>
      </c>
      <c r="AW91" s="440">
        <f t="shared" si="80"/>
        <v>0</v>
      </c>
    </row>
    <row r="92" spans="1:49" s="437" customFormat="1" ht="12" customHeight="1">
      <c r="A92" s="72" t="str">
        <f t="array" ref="A92">IF(C92&lt;&gt;0,SUM(($C$11:C92&lt;&gt;0)*1),"")</f>
        <v/>
      </c>
      <c r="B92" s="438"/>
      <c r="C92" s="438"/>
      <c r="D92" s="438"/>
      <c r="E92" s="504"/>
      <c r="F92" s="505"/>
      <c r="G92" s="507"/>
      <c r="H92" s="507"/>
      <c r="I92" s="72" t="str">
        <f t="shared" si="83"/>
        <v/>
      </c>
      <c r="J92" s="440">
        <f t="shared" si="43"/>
        <v>0</v>
      </c>
      <c r="K92" s="440">
        <f t="shared" si="44"/>
        <v>0</v>
      </c>
      <c r="L92" s="440">
        <f t="shared" si="45"/>
        <v>0</v>
      </c>
      <c r="M92" s="440">
        <f t="shared" si="46"/>
        <v>0</v>
      </c>
      <c r="N92" s="440">
        <f t="shared" si="47"/>
        <v>0</v>
      </c>
      <c r="O92" s="440">
        <f t="shared" si="48"/>
        <v>0</v>
      </c>
      <c r="P92" s="440">
        <f t="shared" si="49"/>
        <v>0</v>
      </c>
      <c r="Q92" s="440">
        <f t="shared" si="50"/>
        <v>0</v>
      </c>
      <c r="R92" s="440">
        <f t="shared" si="81"/>
        <v>0</v>
      </c>
      <c r="S92" s="440">
        <f t="shared" si="82"/>
        <v>0</v>
      </c>
      <c r="T92" s="440">
        <f t="shared" si="51"/>
        <v>0</v>
      </c>
      <c r="U92" s="440">
        <f t="shared" si="52"/>
        <v>0</v>
      </c>
      <c r="V92" s="440">
        <f t="shared" si="53"/>
        <v>0</v>
      </c>
      <c r="W92" s="440">
        <f t="shared" si="54"/>
        <v>0</v>
      </c>
      <c r="X92" s="440">
        <f t="shared" si="55"/>
        <v>0</v>
      </c>
      <c r="Y92" s="440">
        <f t="shared" si="56"/>
        <v>0</v>
      </c>
      <c r="Z92" s="440">
        <f t="shared" si="57"/>
        <v>0</v>
      </c>
      <c r="AA92" s="440">
        <f t="shared" si="58"/>
        <v>0</v>
      </c>
      <c r="AB92" s="440">
        <f t="shared" si="59"/>
        <v>0</v>
      </c>
      <c r="AC92" s="440">
        <f t="shared" si="60"/>
        <v>0</v>
      </c>
      <c r="AD92" s="440">
        <f t="shared" si="61"/>
        <v>0</v>
      </c>
      <c r="AE92" s="440">
        <f t="shared" si="62"/>
        <v>0</v>
      </c>
      <c r="AF92" s="440">
        <f t="shared" si="63"/>
        <v>0</v>
      </c>
      <c r="AG92" s="440">
        <f t="shared" si="64"/>
        <v>0</v>
      </c>
      <c r="AH92" s="440">
        <f t="shared" si="65"/>
        <v>0</v>
      </c>
      <c r="AI92" s="440">
        <f t="shared" si="66"/>
        <v>0</v>
      </c>
      <c r="AJ92" s="440">
        <f t="shared" si="67"/>
        <v>0</v>
      </c>
      <c r="AK92" s="440">
        <f t="shared" si="68"/>
        <v>0</v>
      </c>
      <c r="AL92" s="440">
        <f t="shared" si="69"/>
        <v>0</v>
      </c>
      <c r="AM92" s="440">
        <f t="shared" si="70"/>
        <v>0</v>
      </c>
      <c r="AN92" s="440">
        <f t="shared" si="71"/>
        <v>0</v>
      </c>
      <c r="AO92" s="440">
        <f t="shared" si="72"/>
        <v>0</v>
      </c>
      <c r="AP92" s="440">
        <f t="shared" si="73"/>
        <v>0</v>
      </c>
      <c r="AQ92" s="440">
        <f t="shared" si="74"/>
        <v>0</v>
      </c>
      <c r="AR92" s="440">
        <f t="shared" si="75"/>
        <v>0</v>
      </c>
      <c r="AS92" s="440">
        <f t="shared" si="76"/>
        <v>0</v>
      </c>
      <c r="AT92" s="440">
        <f t="shared" si="77"/>
        <v>0</v>
      </c>
      <c r="AU92" s="440">
        <f t="shared" si="78"/>
        <v>0</v>
      </c>
      <c r="AV92" s="440">
        <f t="shared" si="79"/>
        <v>0</v>
      </c>
      <c r="AW92" s="440">
        <f t="shared" si="80"/>
        <v>0</v>
      </c>
    </row>
    <row r="93" spans="1:49" s="437" customFormat="1" ht="12" customHeight="1">
      <c r="A93" s="72" t="str">
        <f t="array" ref="A93">IF(C93&lt;&gt;0,SUM(($C$11:C93&lt;&gt;0)*1),"")</f>
        <v/>
      </c>
      <c r="B93" s="438"/>
      <c r="C93" s="438"/>
      <c r="D93" s="438"/>
      <c r="E93" s="504"/>
      <c r="F93" s="505"/>
      <c r="G93" s="507"/>
      <c r="H93" s="507"/>
      <c r="I93" s="72" t="str">
        <f t="shared" si="83"/>
        <v/>
      </c>
      <c r="J93" s="440">
        <f t="shared" si="43"/>
        <v>0</v>
      </c>
      <c r="K93" s="440">
        <f t="shared" si="44"/>
        <v>0</v>
      </c>
      <c r="L93" s="440">
        <f t="shared" si="45"/>
        <v>0</v>
      </c>
      <c r="M93" s="440">
        <f t="shared" si="46"/>
        <v>0</v>
      </c>
      <c r="N93" s="440">
        <f t="shared" si="47"/>
        <v>0</v>
      </c>
      <c r="O93" s="440">
        <f t="shared" si="48"/>
        <v>0</v>
      </c>
      <c r="P93" s="440">
        <f t="shared" si="49"/>
        <v>0</v>
      </c>
      <c r="Q93" s="440">
        <f t="shared" si="50"/>
        <v>0</v>
      </c>
      <c r="R93" s="440">
        <f t="shared" si="81"/>
        <v>0</v>
      </c>
      <c r="S93" s="440">
        <f t="shared" si="82"/>
        <v>0</v>
      </c>
      <c r="T93" s="440">
        <f t="shared" si="51"/>
        <v>0</v>
      </c>
      <c r="U93" s="440">
        <f t="shared" si="52"/>
        <v>0</v>
      </c>
      <c r="V93" s="440">
        <f t="shared" si="53"/>
        <v>0</v>
      </c>
      <c r="W93" s="440">
        <f t="shared" si="54"/>
        <v>0</v>
      </c>
      <c r="X93" s="440">
        <f t="shared" si="55"/>
        <v>0</v>
      </c>
      <c r="Y93" s="440">
        <f t="shared" si="56"/>
        <v>0</v>
      </c>
      <c r="Z93" s="440">
        <f t="shared" si="57"/>
        <v>0</v>
      </c>
      <c r="AA93" s="440">
        <f t="shared" si="58"/>
        <v>0</v>
      </c>
      <c r="AB93" s="440">
        <f t="shared" si="59"/>
        <v>0</v>
      </c>
      <c r="AC93" s="440">
        <f t="shared" si="60"/>
        <v>0</v>
      </c>
      <c r="AD93" s="440">
        <f t="shared" si="61"/>
        <v>0</v>
      </c>
      <c r="AE93" s="440">
        <f t="shared" si="62"/>
        <v>0</v>
      </c>
      <c r="AF93" s="440">
        <f t="shared" si="63"/>
        <v>0</v>
      </c>
      <c r="AG93" s="440">
        <f t="shared" si="64"/>
        <v>0</v>
      </c>
      <c r="AH93" s="440">
        <f t="shared" si="65"/>
        <v>0</v>
      </c>
      <c r="AI93" s="440">
        <f t="shared" si="66"/>
        <v>0</v>
      </c>
      <c r="AJ93" s="440">
        <f t="shared" si="67"/>
        <v>0</v>
      </c>
      <c r="AK93" s="440">
        <f t="shared" si="68"/>
        <v>0</v>
      </c>
      <c r="AL93" s="440">
        <f t="shared" si="69"/>
        <v>0</v>
      </c>
      <c r="AM93" s="440">
        <f t="shared" si="70"/>
        <v>0</v>
      </c>
      <c r="AN93" s="440">
        <f t="shared" si="71"/>
        <v>0</v>
      </c>
      <c r="AO93" s="440">
        <f t="shared" si="72"/>
        <v>0</v>
      </c>
      <c r="AP93" s="440">
        <f t="shared" si="73"/>
        <v>0</v>
      </c>
      <c r="AQ93" s="440">
        <f t="shared" si="74"/>
        <v>0</v>
      </c>
      <c r="AR93" s="440">
        <f t="shared" si="75"/>
        <v>0</v>
      </c>
      <c r="AS93" s="440">
        <f t="shared" si="76"/>
        <v>0</v>
      </c>
      <c r="AT93" s="440">
        <f t="shared" si="77"/>
        <v>0</v>
      </c>
      <c r="AU93" s="440">
        <f t="shared" si="78"/>
        <v>0</v>
      </c>
      <c r="AV93" s="440">
        <f t="shared" si="79"/>
        <v>0</v>
      </c>
      <c r="AW93" s="440">
        <f t="shared" si="80"/>
        <v>0</v>
      </c>
    </row>
    <row r="94" spans="1:49" s="437" customFormat="1" ht="12" customHeight="1">
      <c r="A94" s="72" t="str">
        <f t="array" ref="A94">IF(C94&lt;&gt;0,SUM(($C$11:C94&lt;&gt;0)*1),"")</f>
        <v/>
      </c>
      <c r="B94" s="438"/>
      <c r="C94" s="438"/>
      <c r="D94" s="438"/>
      <c r="E94" s="504"/>
      <c r="F94" s="505"/>
      <c r="G94" s="507"/>
      <c r="H94" s="507"/>
      <c r="I94" s="72" t="str">
        <f t="shared" si="83"/>
        <v/>
      </c>
      <c r="J94" s="440">
        <f t="shared" si="43"/>
        <v>0</v>
      </c>
      <c r="K94" s="440">
        <f t="shared" si="44"/>
        <v>0</v>
      </c>
      <c r="L94" s="440">
        <f t="shared" si="45"/>
        <v>0</v>
      </c>
      <c r="M94" s="440">
        <f t="shared" si="46"/>
        <v>0</v>
      </c>
      <c r="N94" s="440">
        <f t="shared" si="47"/>
        <v>0</v>
      </c>
      <c r="O94" s="440">
        <f t="shared" si="48"/>
        <v>0</v>
      </c>
      <c r="P94" s="440">
        <f t="shared" si="49"/>
        <v>0</v>
      </c>
      <c r="Q94" s="440">
        <f t="shared" si="50"/>
        <v>0</v>
      </c>
      <c r="R94" s="440">
        <f t="shared" si="81"/>
        <v>0</v>
      </c>
      <c r="S94" s="440">
        <f t="shared" si="82"/>
        <v>0</v>
      </c>
      <c r="T94" s="440">
        <f t="shared" si="51"/>
        <v>0</v>
      </c>
      <c r="U94" s="440">
        <f t="shared" si="52"/>
        <v>0</v>
      </c>
      <c r="V94" s="440">
        <f t="shared" si="53"/>
        <v>0</v>
      </c>
      <c r="W94" s="440">
        <f t="shared" si="54"/>
        <v>0</v>
      </c>
      <c r="X94" s="440">
        <f t="shared" si="55"/>
        <v>0</v>
      </c>
      <c r="Y94" s="440">
        <f t="shared" si="56"/>
        <v>0</v>
      </c>
      <c r="Z94" s="440">
        <f t="shared" si="57"/>
        <v>0</v>
      </c>
      <c r="AA94" s="440">
        <f t="shared" si="58"/>
        <v>0</v>
      </c>
      <c r="AB94" s="440">
        <f t="shared" si="59"/>
        <v>0</v>
      </c>
      <c r="AC94" s="440">
        <f t="shared" si="60"/>
        <v>0</v>
      </c>
      <c r="AD94" s="440">
        <f t="shared" si="61"/>
        <v>0</v>
      </c>
      <c r="AE94" s="440">
        <f t="shared" si="62"/>
        <v>0</v>
      </c>
      <c r="AF94" s="440">
        <f t="shared" si="63"/>
        <v>0</v>
      </c>
      <c r="AG94" s="440">
        <f t="shared" si="64"/>
        <v>0</v>
      </c>
      <c r="AH94" s="440">
        <f t="shared" si="65"/>
        <v>0</v>
      </c>
      <c r="AI94" s="440">
        <f t="shared" si="66"/>
        <v>0</v>
      </c>
      <c r="AJ94" s="440">
        <f t="shared" si="67"/>
        <v>0</v>
      </c>
      <c r="AK94" s="440">
        <f t="shared" si="68"/>
        <v>0</v>
      </c>
      <c r="AL94" s="440">
        <f t="shared" si="69"/>
        <v>0</v>
      </c>
      <c r="AM94" s="440">
        <f t="shared" si="70"/>
        <v>0</v>
      </c>
      <c r="AN94" s="440">
        <f t="shared" si="71"/>
        <v>0</v>
      </c>
      <c r="AO94" s="440">
        <f t="shared" si="72"/>
        <v>0</v>
      </c>
      <c r="AP94" s="440">
        <f t="shared" si="73"/>
        <v>0</v>
      </c>
      <c r="AQ94" s="440">
        <f t="shared" si="74"/>
        <v>0</v>
      </c>
      <c r="AR94" s="440">
        <f t="shared" si="75"/>
        <v>0</v>
      </c>
      <c r="AS94" s="440">
        <f t="shared" si="76"/>
        <v>0</v>
      </c>
      <c r="AT94" s="440">
        <f t="shared" si="77"/>
        <v>0</v>
      </c>
      <c r="AU94" s="440">
        <f t="shared" si="78"/>
        <v>0</v>
      </c>
      <c r="AV94" s="440">
        <f t="shared" si="79"/>
        <v>0</v>
      </c>
      <c r="AW94" s="440">
        <f t="shared" si="80"/>
        <v>0</v>
      </c>
    </row>
    <row r="95" spans="1:49" s="437" customFormat="1" ht="12" customHeight="1">
      <c r="A95" s="72" t="str">
        <f t="array" ref="A95">IF(C95&lt;&gt;0,SUM(($C$11:C95&lt;&gt;0)*1),"")</f>
        <v/>
      </c>
      <c r="B95" s="438"/>
      <c r="C95" s="438"/>
      <c r="D95" s="438"/>
      <c r="E95" s="504"/>
      <c r="F95" s="505"/>
      <c r="G95" s="507"/>
      <c r="H95" s="507"/>
      <c r="I95" s="72" t="str">
        <f t="shared" si="83"/>
        <v/>
      </c>
      <c r="J95" s="440">
        <f t="shared" si="43"/>
        <v>0</v>
      </c>
      <c r="K95" s="440">
        <f t="shared" si="44"/>
        <v>0</v>
      </c>
      <c r="L95" s="440">
        <f t="shared" si="45"/>
        <v>0</v>
      </c>
      <c r="M95" s="440">
        <f t="shared" si="46"/>
        <v>0</v>
      </c>
      <c r="N95" s="440">
        <f t="shared" si="47"/>
        <v>0</v>
      </c>
      <c r="O95" s="440">
        <f t="shared" si="48"/>
        <v>0</v>
      </c>
      <c r="P95" s="440">
        <f t="shared" si="49"/>
        <v>0</v>
      </c>
      <c r="Q95" s="440">
        <f t="shared" si="50"/>
        <v>0</v>
      </c>
      <c r="R95" s="440">
        <f t="shared" si="81"/>
        <v>0</v>
      </c>
      <c r="S95" s="440">
        <f t="shared" si="82"/>
        <v>0</v>
      </c>
      <c r="T95" s="440">
        <f t="shared" si="51"/>
        <v>0</v>
      </c>
      <c r="U95" s="440">
        <f t="shared" si="52"/>
        <v>0</v>
      </c>
      <c r="V95" s="440">
        <f t="shared" si="53"/>
        <v>0</v>
      </c>
      <c r="W95" s="440">
        <f t="shared" si="54"/>
        <v>0</v>
      </c>
      <c r="X95" s="440">
        <f t="shared" si="55"/>
        <v>0</v>
      </c>
      <c r="Y95" s="440">
        <f t="shared" si="56"/>
        <v>0</v>
      </c>
      <c r="Z95" s="440">
        <f t="shared" si="57"/>
        <v>0</v>
      </c>
      <c r="AA95" s="440">
        <f t="shared" si="58"/>
        <v>0</v>
      </c>
      <c r="AB95" s="440">
        <f t="shared" si="59"/>
        <v>0</v>
      </c>
      <c r="AC95" s="440">
        <f t="shared" si="60"/>
        <v>0</v>
      </c>
      <c r="AD95" s="440">
        <f t="shared" si="61"/>
        <v>0</v>
      </c>
      <c r="AE95" s="440">
        <f t="shared" si="62"/>
        <v>0</v>
      </c>
      <c r="AF95" s="440">
        <f t="shared" si="63"/>
        <v>0</v>
      </c>
      <c r="AG95" s="440">
        <f t="shared" si="64"/>
        <v>0</v>
      </c>
      <c r="AH95" s="440">
        <f t="shared" si="65"/>
        <v>0</v>
      </c>
      <c r="AI95" s="440">
        <f t="shared" si="66"/>
        <v>0</v>
      </c>
      <c r="AJ95" s="440">
        <f t="shared" si="67"/>
        <v>0</v>
      </c>
      <c r="AK95" s="440">
        <f t="shared" si="68"/>
        <v>0</v>
      </c>
      <c r="AL95" s="440">
        <f t="shared" si="69"/>
        <v>0</v>
      </c>
      <c r="AM95" s="440">
        <f t="shared" si="70"/>
        <v>0</v>
      </c>
      <c r="AN95" s="440">
        <f t="shared" si="71"/>
        <v>0</v>
      </c>
      <c r="AO95" s="440">
        <f t="shared" si="72"/>
        <v>0</v>
      </c>
      <c r="AP95" s="440">
        <f t="shared" si="73"/>
        <v>0</v>
      </c>
      <c r="AQ95" s="440">
        <f t="shared" si="74"/>
        <v>0</v>
      </c>
      <c r="AR95" s="440">
        <f t="shared" si="75"/>
        <v>0</v>
      </c>
      <c r="AS95" s="440">
        <f t="shared" si="76"/>
        <v>0</v>
      </c>
      <c r="AT95" s="440">
        <f t="shared" si="77"/>
        <v>0</v>
      </c>
      <c r="AU95" s="440">
        <f t="shared" si="78"/>
        <v>0</v>
      </c>
      <c r="AV95" s="440">
        <f t="shared" si="79"/>
        <v>0</v>
      </c>
      <c r="AW95" s="440">
        <f t="shared" si="80"/>
        <v>0</v>
      </c>
    </row>
    <row r="96" spans="1:49" s="437" customFormat="1" ht="12" customHeight="1">
      <c r="A96" s="72" t="str">
        <f t="array" ref="A96">IF(C96&lt;&gt;0,SUM(($C$11:C96&lt;&gt;0)*1),"")</f>
        <v/>
      </c>
      <c r="B96" s="438"/>
      <c r="C96" s="438"/>
      <c r="D96" s="438"/>
      <c r="E96" s="504"/>
      <c r="F96" s="505"/>
      <c r="G96" s="507"/>
      <c r="H96" s="507"/>
      <c r="I96" s="72" t="str">
        <f t="shared" si="83"/>
        <v/>
      </c>
      <c r="J96" s="440">
        <f t="shared" si="43"/>
        <v>0</v>
      </c>
      <c r="K96" s="440">
        <f t="shared" si="44"/>
        <v>0</v>
      </c>
      <c r="L96" s="440">
        <f t="shared" si="45"/>
        <v>0</v>
      </c>
      <c r="M96" s="440">
        <f t="shared" si="46"/>
        <v>0</v>
      </c>
      <c r="N96" s="440">
        <f t="shared" si="47"/>
        <v>0</v>
      </c>
      <c r="O96" s="440">
        <f t="shared" si="48"/>
        <v>0</v>
      </c>
      <c r="P96" s="440">
        <f t="shared" si="49"/>
        <v>0</v>
      </c>
      <c r="Q96" s="440">
        <f t="shared" si="50"/>
        <v>0</v>
      </c>
      <c r="R96" s="440">
        <f t="shared" si="81"/>
        <v>0</v>
      </c>
      <c r="S96" s="440">
        <f t="shared" si="82"/>
        <v>0</v>
      </c>
      <c r="T96" s="440">
        <f t="shared" si="51"/>
        <v>0</v>
      </c>
      <c r="U96" s="440">
        <f t="shared" si="52"/>
        <v>0</v>
      </c>
      <c r="V96" s="440">
        <f t="shared" si="53"/>
        <v>0</v>
      </c>
      <c r="W96" s="440">
        <f t="shared" si="54"/>
        <v>0</v>
      </c>
      <c r="X96" s="440">
        <f t="shared" si="55"/>
        <v>0</v>
      </c>
      <c r="Y96" s="440">
        <f t="shared" si="56"/>
        <v>0</v>
      </c>
      <c r="Z96" s="440">
        <f t="shared" si="57"/>
        <v>0</v>
      </c>
      <c r="AA96" s="440">
        <f t="shared" si="58"/>
        <v>0</v>
      </c>
      <c r="AB96" s="440">
        <f t="shared" si="59"/>
        <v>0</v>
      </c>
      <c r="AC96" s="440">
        <f t="shared" si="60"/>
        <v>0</v>
      </c>
      <c r="AD96" s="440">
        <f t="shared" si="61"/>
        <v>0</v>
      </c>
      <c r="AE96" s="440">
        <f t="shared" si="62"/>
        <v>0</v>
      </c>
      <c r="AF96" s="440">
        <f t="shared" si="63"/>
        <v>0</v>
      </c>
      <c r="AG96" s="440">
        <f t="shared" si="64"/>
        <v>0</v>
      </c>
      <c r="AH96" s="440">
        <f t="shared" si="65"/>
        <v>0</v>
      </c>
      <c r="AI96" s="440">
        <f t="shared" si="66"/>
        <v>0</v>
      </c>
      <c r="AJ96" s="440">
        <f t="shared" si="67"/>
        <v>0</v>
      </c>
      <c r="AK96" s="440">
        <f t="shared" si="68"/>
        <v>0</v>
      </c>
      <c r="AL96" s="440">
        <f t="shared" si="69"/>
        <v>0</v>
      </c>
      <c r="AM96" s="440">
        <f t="shared" si="70"/>
        <v>0</v>
      </c>
      <c r="AN96" s="440">
        <f t="shared" si="71"/>
        <v>0</v>
      </c>
      <c r="AO96" s="440">
        <f t="shared" si="72"/>
        <v>0</v>
      </c>
      <c r="AP96" s="440">
        <f t="shared" si="73"/>
        <v>0</v>
      </c>
      <c r="AQ96" s="440">
        <f t="shared" si="74"/>
        <v>0</v>
      </c>
      <c r="AR96" s="440">
        <f t="shared" si="75"/>
        <v>0</v>
      </c>
      <c r="AS96" s="440">
        <f t="shared" si="76"/>
        <v>0</v>
      </c>
      <c r="AT96" s="440">
        <f t="shared" si="77"/>
        <v>0</v>
      </c>
      <c r="AU96" s="440">
        <f t="shared" si="78"/>
        <v>0</v>
      </c>
      <c r="AV96" s="440">
        <f t="shared" si="79"/>
        <v>0</v>
      </c>
      <c r="AW96" s="440">
        <f t="shared" si="80"/>
        <v>0</v>
      </c>
    </row>
    <row r="97" spans="1:49" s="437" customFormat="1" ht="12" customHeight="1">
      <c r="A97" s="72" t="str">
        <f t="array" ref="A97">IF(C97&lt;&gt;0,SUM(($C$11:C97&lt;&gt;0)*1),"")</f>
        <v/>
      </c>
      <c r="B97" s="438"/>
      <c r="C97" s="438"/>
      <c r="D97" s="438"/>
      <c r="E97" s="504"/>
      <c r="F97" s="505"/>
      <c r="G97" s="507"/>
      <c r="H97" s="507"/>
      <c r="I97" s="72" t="str">
        <f t="shared" si="83"/>
        <v/>
      </c>
      <c r="J97" s="440">
        <f t="shared" si="43"/>
        <v>0</v>
      </c>
      <c r="K97" s="440">
        <f t="shared" si="44"/>
        <v>0</v>
      </c>
      <c r="L97" s="440">
        <f t="shared" si="45"/>
        <v>0</v>
      </c>
      <c r="M97" s="440">
        <f t="shared" si="46"/>
        <v>0</v>
      </c>
      <c r="N97" s="440">
        <f t="shared" si="47"/>
        <v>0</v>
      </c>
      <c r="O97" s="440">
        <f t="shared" si="48"/>
        <v>0</v>
      </c>
      <c r="P97" s="440">
        <f t="shared" si="49"/>
        <v>0</v>
      </c>
      <c r="Q97" s="440">
        <f t="shared" si="50"/>
        <v>0</v>
      </c>
      <c r="R97" s="440">
        <f t="shared" si="81"/>
        <v>0</v>
      </c>
      <c r="S97" s="440">
        <f t="shared" si="82"/>
        <v>0</v>
      </c>
      <c r="T97" s="440">
        <f t="shared" si="51"/>
        <v>0</v>
      </c>
      <c r="U97" s="440">
        <f t="shared" si="52"/>
        <v>0</v>
      </c>
      <c r="V97" s="440">
        <f t="shared" si="53"/>
        <v>0</v>
      </c>
      <c r="W97" s="440">
        <f t="shared" si="54"/>
        <v>0</v>
      </c>
      <c r="X97" s="440">
        <f t="shared" si="55"/>
        <v>0</v>
      </c>
      <c r="Y97" s="440">
        <f t="shared" si="56"/>
        <v>0</v>
      </c>
      <c r="Z97" s="440">
        <f t="shared" si="57"/>
        <v>0</v>
      </c>
      <c r="AA97" s="440">
        <f t="shared" si="58"/>
        <v>0</v>
      </c>
      <c r="AB97" s="440">
        <f t="shared" si="59"/>
        <v>0</v>
      </c>
      <c r="AC97" s="440">
        <f t="shared" si="60"/>
        <v>0</v>
      </c>
      <c r="AD97" s="440">
        <f t="shared" si="61"/>
        <v>0</v>
      </c>
      <c r="AE97" s="440">
        <f t="shared" si="62"/>
        <v>0</v>
      </c>
      <c r="AF97" s="440">
        <f t="shared" si="63"/>
        <v>0</v>
      </c>
      <c r="AG97" s="440">
        <f t="shared" si="64"/>
        <v>0</v>
      </c>
      <c r="AH97" s="440">
        <f t="shared" si="65"/>
        <v>0</v>
      </c>
      <c r="AI97" s="440">
        <f t="shared" si="66"/>
        <v>0</v>
      </c>
      <c r="AJ97" s="440">
        <f t="shared" si="67"/>
        <v>0</v>
      </c>
      <c r="AK97" s="440">
        <f t="shared" si="68"/>
        <v>0</v>
      </c>
      <c r="AL97" s="440">
        <f t="shared" si="69"/>
        <v>0</v>
      </c>
      <c r="AM97" s="440">
        <f t="shared" si="70"/>
        <v>0</v>
      </c>
      <c r="AN97" s="440">
        <f t="shared" si="71"/>
        <v>0</v>
      </c>
      <c r="AO97" s="440">
        <f t="shared" si="72"/>
        <v>0</v>
      </c>
      <c r="AP97" s="440">
        <f t="shared" si="73"/>
        <v>0</v>
      </c>
      <c r="AQ97" s="440">
        <f t="shared" si="74"/>
        <v>0</v>
      </c>
      <c r="AR97" s="440">
        <f t="shared" si="75"/>
        <v>0</v>
      </c>
      <c r="AS97" s="440">
        <f t="shared" si="76"/>
        <v>0</v>
      </c>
      <c r="AT97" s="440">
        <f t="shared" si="77"/>
        <v>0</v>
      </c>
      <c r="AU97" s="440">
        <f t="shared" si="78"/>
        <v>0</v>
      </c>
      <c r="AV97" s="440">
        <f t="shared" si="79"/>
        <v>0</v>
      </c>
      <c r="AW97" s="440">
        <f t="shared" si="80"/>
        <v>0</v>
      </c>
    </row>
    <row r="98" spans="1:49" s="437" customFormat="1" ht="12" customHeight="1">
      <c r="A98" s="72" t="str">
        <f t="array" ref="A98">IF(C98&lt;&gt;0,SUM(($C$11:C98&lt;&gt;0)*1),"")</f>
        <v/>
      </c>
      <c r="B98" s="438"/>
      <c r="C98" s="438"/>
      <c r="D98" s="438"/>
      <c r="E98" s="504"/>
      <c r="F98" s="505"/>
      <c r="G98" s="507"/>
      <c r="H98" s="507"/>
      <c r="I98" s="72" t="str">
        <f t="shared" si="83"/>
        <v/>
      </c>
      <c r="J98" s="440">
        <f t="shared" si="43"/>
        <v>0</v>
      </c>
      <c r="K98" s="440">
        <f t="shared" si="44"/>
        <v>0</v>
      </c>
      <c r="L98" s="440">
        <f t="shared" si="45"/>
        <v>0</v>
      </c>
      <c r="M98" s="440">
        <f t="shared" si="46"/>
        <v>0</v>
      </c>
      <c r="N98" s="440">
        <f t="shared" si="47"/>
        <v>0</v>
      </c>
      <c r="O98" s="440">
        <f t="shared" si="48"/>
        <v>0</v>
      </c>
      <c r="P98" s="440">
        <f t="shared" si="49"/>
        <v>0</v>
      </c>
      <c r="Q98" s="440">
        <f t="shared" si="50"/>
        <v>0</v>
      </c>
      <c r="R98" s="440">
        <f t="shared" si="81"/>
        <v>0</v>
      </c>
      <c r="S98" s="440">
        <f t="shared" si="82"/>
        <v>0</v>
      </c>
      <c r="T98" s="440">
        <f t="shared" si="51"/>
        <v>0</v>
      </c>
      <c r="U98" s="440">
        <f t="shared" si="52"/>
        <v>0</v>
      </c>
      <c r="V98" s="440">
        <f t="shared" si="53"/>
        <v>0</v>
      </c>
      <c r="W98" s="440">
        <f t="shared" si="54"/>
        <v>0</v>
      </c>
      <c r="X98" s="440">
        <f t="shared" si="55"/>
        <v>0</v>
      </c>
      <c r="Y98" s="440">
        <f t="shared" si="56"/>
        <v>0</v>
      </c>
      <c r="Z98" s="440">
        <f t="shared" si="57"/>
        <v>0</v>
      </c>
      <c r="AA98" s="440">
        <f t="shared" si="58"/>
        <v>0</v>
      </c>
      <c r="AB98" s="440">
        <f t="shared" si="59"/>
        <v>0</v>
      </c>
      <c r="AC98" s="440">
        <f t="shared" si="60"/>
        <v>0</v>
      </c>
      <c r="AD98" s="440">
        <f t="shared" si="61"/>
        <v>0</v>
      </c>
      <c r="AE98" s="440">
        <f t="shared" si="62"/>
        <v>0</v>
      </c>
      <c r="AF98" s="440">
        <f t="shared" si="63"/>
        <v>0</v>
      </c>
      <c r="AG98" s="440">
        <f t="shared" si="64"/>
        <v>0</v>
      </c>
      <c r="AH98" s="440">
        <f t="shared" si="65"/>
        <v>0</v>
      </c>
      <c r="AI98" s="440">
        <f t="shared" si="66"/>
        <v>0</v>
      </c>
      <c r="AJ98" s="440">
        <f t="shared" si="67"/>
        <v>0</v>
      </c>
      <c r="AK98" s="440">
        <f t="shared" si="68"/>
        <v>0</v>
      </c>
      <c r="AL98" s="440">
        <f t="shared" si="69"/>
        <v>0</v>
      </c>
      <c r="AM98" s="440">
        <f t="shared" si="70"/>
        <v>0</v>
      </c>
      <c r="AN98" s="440">
        <f t="shared" si="71"/>
        <v>0</v>
      </c>
      <c r="AO98" s="440">
        <f t="shared" si="72"/>
        <v>0</v>
      </c>
      <c r="AP98" s="440">
        <f t="shared" si="73"/>
        <v>0</v>
      </c>
      <c r="AQ98" s="440">
        <f t="shared" si="74"/>
        <v>0</v>
      </c>
      <c r="AR98" s="440">
        <f t="shared" si="75"/>
        <v>0</v>
      </c>
      <c r="AS98" s="440">
        <f t="shared" si="76"/>
        <v>0</v>
      </c>
      <c r="AT98" s="440">
        <f t="shared" si="77"/>
        <v>0</v>
      </c>
      <c r="AU98" s="440">
        <f t="shared" si="78"/>
        <v>0</v>
      </c>
      <c r="AV98" s="440">
        <f t="shared" si="79"/>
        <v>0</v>
      </c>
      <c r="AW98" s="440">
        <f t="shared" si="80"/>
        <v>0</v>
      </c>
    </row>
    <row r="99" spans="1:49" s="437" customFormat="1" ht="12" customHeight="1">
      <c r="A99" s="72" t="str">
        <f t="array" ref="A99">IF(C99&lt;&gt;0,SUM(($C$11:C99&lt;&gt;0)*1),"")</f>
        <v/>
      </c>
      <c r="B99" s="438"/>
      <c r="C99" s="438"/>
      <c r="D99" s="438"/>
      <c r="E99" s="504"/>
      <c r="F99" s="505"/>
      <c r="G99" s="507"/>
      <c r="H99" s="507"/>
      <c r="I99" s="72" t="str">
        <f t="shared" si="83"/>
        <v/>
      </c>
      <c r="J99" s="440">
        <f t="shared" si="43"/>
        <v>0</v>
      </c>
      <c r="K99" s="440">
        <f t="shared" si="44"/>
        <v>0</v>
      </c>
      <c r="L99" s="440">
        <f t="shared" si="45"/>
        <v>0</v>
      </c>
      <c r="M99" s="440">
        <f t="shared" si="46"/>
        <v>0</v>
      </c>
      <c r="N99" s="440">
        <f t="shared" si="47"/>
        <v>0</v>
      </c>
      <c r="O99" s="440">
        <f t="shared" si="48"/>
        <v>0</v>
      </c>
      <c r="P99" s="440">
        <f t="shared" si="49"/>
        <v>0</v>
      </c>
      <c r="Q99" s="440">
        <f t="shared" si="50"/>
        <v>0</v>
      </c>
      <c r="R99" s="440">
        <f t="shared" si="81"/>
        <v>0</v>
      </c>
      <c r="S99" s="440">
        <f t="shared" si="82"/>
        <v>0</v>
      </c>
      <c r="T99" s="440">
        <f t="shared" si="51"/>
        <v>0</v>
      </c>
      <c r="U99" s="440">
        <f t="shared" si="52"/>
        <v>0</v>
      </c>
      <c r="V99" s="440">
        <f t="shared" si="53"/>
        <v>0</v>
      </c>
      <c r="W99" s="440">
        <f t="shared" si="54"/>
        <v>0</v>
      </c>
      <c r="X99" s="440">
        <f t="shared" si="55"/>
        <v>0</v>
      </c>
      <c r="Y99" s="440">
        <f t="shared" si="56"/>
        <v>0</v>
      </c>
      <c r="Z99" s="440">
        <f t="shared" si="57"/>
        <v>0</v>
      </c>
      <c r="AA99" s="440">
        <f t="shared" si="58"/>
        <v>0</v>
      </c>
      <c r="AB99" s="440">
        <f t="shared" si="59"/>
        <v>0</v>
      </c>
      <c r="AC99" s="440">
        <f t="shared" si="60"/>
        <v>0</v>
      </c>
      <c r="AD99" s="440">
        <f t="shared" si="61"/>
        <v>0</v>
      </c>
      <c r="AE99" s="440">
        <f t="shared" si="62"/>
        <v>0</v>
      </c>
      <c r="AF99" s="440">
        <f t="shared" si="63"/>
        <v>0</v>
      </c>
      <c r="AG99" s="440">
        <f t="shared" si="64"/>
        <v>0</v>
      </c>
      <c r="AH99" s="440">
        <f t="shared" si="65"/>
        <v>0</v>
      </c>
      <c r="AI99" s="440">
        <f t="shared" si="66"/>
        <v>0</v>
      </c>
      <c r="AJ99" s="440">
        <f t="shared" si="67"/>
        <v>0</v>
      </c>
      <c r="AK99" s="440">
        <f t="shared" si="68"/>
        <v>0</v>
      </c>
      <c r="AL99" s="440">
        <f t="shared" si="69"/>
        <v>0</v>
      </c>
      <c r="AM99" s="440">
        <f t="shared" si="70"/>
        <v>0</v>
      </c>
      <c r="AN99" s="440">
        <f t="shared" si="71"/>
        <v>0</v>
      </c>
      <c r="AO99" s="440">
        <f t="shared" si="72"/>
        <v>0</v>
      </c>
      <c r="AP99" s="440">
        <f t="shared" si="73"/>
        <v>0</v>
      </c>
      <c r="AQ99" s="440">
        <f t="shared" si="74"/>
        <v>0</v>
      </c>
      <c r="AR99" s="440">
        <f t="shared" si="75"/>
        <v>0</v>
      </c>
      <c r="AS99" s="440">
        <f t="shared" si="76"/>
        <v>0</v>
      </c>
      <c r="AT99" s="440">
        <f t="shared" si="77"/>
        <v>0</v>
      </c>
      <c r="AU99" s="440">
        <f t="shared" si="78"/>
        <v>0</v>
      </c>
      <c r="AV99" s="440">
        <f t="shared" si="79"/>
        <v>0</v>
      </c>
      <c r="AW99" s="440">
        <f t="shared" si="80"/>
        <v>0</v>
      </c>
    </row>
    <row r="100" spans="1:49" s="437" customFormat="1" ht="12" customHeight="1">
      <c r="A100" s="72" t="str">
        <f t="array" ref="A100">IF(C100&lt;&gt;0,SUM(($C$11:C100&lt;&gt;0)*1),"")</f>
        <v/>
      </c>
      <c r="B100" s="438"/>
      <c r="C100" s="438"/>
      <c r="D100" s="438"/>
      <c r="E100" s="504"/>
      <c r="F100" s="505"/>
      <c r="G100" s="507"/>
      <c r="H100" s="507"/>
      <c r="I100" s="72" t="str">
        <f t="shared" si="83"/>
        <v/>
      </c>
      <c r="J100" s="440">
        <f t="shared" si="43"/>
        <v>0</v>
      </c>
      <c r="K100" s="440">
        <f t="shared" si="44"/>
        <v>0</v>
      </c>
      <c r="L100" s="440">
        <f t="shared" si="45"/>
        <v>0</v>
      </c>
      <c r="M100" s="440">
        <f t="shared" si="46"/>
        <v>0</v>
      </c>
      <c r="N100" s="440">
        <f t="shared" si="47"/>
        <v>0</v>
      </c>
      <c r="O100" s="440">
        <f t="shared" si="48"/>
        <v>0</v>
      </c>
      <c r="P100" s="440">
        <f t="shared" si="49"/>
        <v>0</v>
      </c>
      <c r="Q100" s="440">
        <f t="shared" si="50"/>
        <v>0</v>
      </c>
      <c r="R100" s="440">
        <f t="shared" si="81"/>
        <v>0</v>
      </c>
      <c r="S100" s="440">
        <f t="shared" si="82"/>
        <v>0</v>
      </c>
      <c r="T100" s="440">
        <f t="shared" si="51"/>
        <v>0</v>
      </c>
      <c r="U100" s="440">
        <f t="shared" si="52"/>
        <v>0</v>
      </c>
      <c r="V100" s="440">
        <f t="shared" si="53"/>
        <v>0</v>
      </c>
      <c r="W100" s="440">
        <f t="shared" si="54"/>
        <v>0</v>
      </c>
      <c r="X100" s="440">
        <f t="shared" si="55"/>
        <v>0</v>
      </c>
      <c r="Y100" s="440">
        <f t="shared" si="56"/>
        <v>0</v>
      </c>
      <c r="Z100" s="440">
        <f t="shared" si="57"/>
        <v>0</v>
      </c>
      <c r="AA100" s="440">
        <f t="shared" si="58"/>
        <v>0</v>
      </c>
      <c r="AB100" s="440">
        <f t="shared" si="59"/>
        <v>0</v>
      </c>
      <c r="AC100" s="440">
        <f t="shared" si="60"/>
        <v>0</v>
      </c>
      <c r="AD100" s="440">
        <f t="shared" si="61"/>
        <v>0</v>
      </c>
      <c r="AE100" s="440">
        <f t="shared" si="62"/>
        <v>0</v>
      </c>
      <c r="AF100" s="440">
        <f t="shared" si="63"/>
        <v>0</v>
      </c>
      <c r="AG100" s="440">
        <f t="shared" si="64"/>
        <v>0</v>
      </c>
      <c r="AH100" s="440">
        <f t="shared" si="65"/>
        <v>0</v>
      </c>
      <c r="AI100" s="440">
        <f t="shared" si="66"/>
        <v>0</v>
      </c>
      <c r="AJ100" s="440">
        <f t="shared" si="67"/>
        <v>0</v>
      </c>
      <c r="AK100" s="440">
        <f t="shared" si="68"/>
        <v>0</v>
      </c>
      <c r="AL100" s="440">
        <f t="shared" si="69"/>
        <v>0</v>
      </c>
      <c r="AM100" s="440">
        <f t="shared" si="70"/>
        <v>0</v>
      </c>
      <c r="AN100" s="440">
        <f t="shared" si="71"/>
        <v>0</v>
      </c>
      <c r="AO100" s="440">
        <f t="shared" si="72"/>
        <v>0</v>
      </c>
      <c r="AP100" s="440">
        <f t="shared" si="73"/>
        <v>0</v>
      </c>
      <c r="AQ100" s="440">
        <f t="shared" si="74"/>
        <v>0</v>
      </c>
      <c r="AR100" s="440">
        <f t="shared" si="75"/>
        <v>0</v>
      </c>
      <c r="AS100" s="440">
        <f t="shared" si="76"/>
        <v>0</v>
      </c>
      <c r="AT100" s="440">
        <f t="shared" si="77"/>
        <v>0</v>
      </c>
      <c r="AU100" s="440">
        <f t="shared" si="78"/>
        <v>0</v>
      </c>
      <c r="AV100" s="440">
        <f t="shared" si="79"/>
        <v>0</v>
      </c>
      <c r="AW100" s="440">
        <f t="shared" si="80"/>
        <v>0</v>
      </c>
    </row>
    <row r="101" spans="1:49" s="437" customFormat="1" ht="12" customHeight="1">
      <c r="A101" s="72" t="str">
        <f t="array" ref="A101">IF(C101&lt;&gt;0,SUM(($C$11:C101&lt;&gt;0)*1),"")</f>
        <v/>
      </c>
      <c r="B101" s="438"/>
      <c r="C101" s="438"/>
      <c r="D101" s="438"/>
      <c r="E101" s="504"/>
      <c r="F101" s="505"/>
      <c r="G101" s="507"/>
      <c r="H101" s="507"/>
      <c r="I101" s="72" t="str">
        <f t="shared" si="83"/>
        <v/>
      </c>
      <c r="J101" s="440">
        <f t="shared" si="43"/>
        <v>0</v>
      </c>
      <c r="K101" s="440">
        <f t="shared" si="44"/>
        <v>0</v>
      </c>
      <c r="L101" s="440">
        <f t="shared" si="45"/>
        <v>0</v>
      </c>
      <c r="M101" s="440">
        <f t="shared" si="46"/>
        <v>0</v>
      </c>
      <c r="N101" s="440">
        <f t="shared" si="47"/>
        <v>0</v>
      </c>
      <c r="O101" s="440">
        <f t="shared" si="48"/>
        <v>0</v>
      </c>
      <c r="P101" s="440">
        <f t="shared" si="49"/>
        <v>0</v>
      </c>
      <c r="Q101" s="440">
        <f t="shared" si="50"/>
        <v>0</v>
      </c>
      <c r="R101" s="440">
        <f t="shared" si="81"/>
        <v>0</v>
      </c>
      <c r="S101" s="440">
        <f t="shared" si="82"/>
        <v>0</v>
      </c>
      <c r="T101" s="440">
        <f t="shared" si="51"/>
        <v>0</v>
      </c>
      <c r="U101" s="440">
        <f t="shared" si="52"/>
        <v>0</v>
      </c>
      <c r="V101" s="440">
        <f t="shared" si="53"/>
        <v>0</v>
      </c>
      <c r="W101" s="440">
        <f t="shared" si="54"/>
        <v>0</v>
      </c>
      <c r="X101" s="440">
        <f t="shared" si="55"/>
        <v>0</v>
      </c>
      <c r="Y101" s="440">
        <f t="shared" si="56"/>
        <v>0</v>
      </c>
      <c r="Z101" s="440">
        <f t="shared" si="57"/>
        <v>0</v>
      </c>
      <c r="AA101" s="440">
        <f t="shared" si="58"/>
        <v>0</v>
      </c>
      <c r="AB101" s="440">
        <f t="shared" si="59"/>
        <v>0</v>
      </c>
      <c r="AC101" s="440">
        <f t="shared" si="60"/>
        <v>0</v>
      </c>
      <c r="AD101" s="440">
        <f t="shared" si="61"/>
        <v>0</v>
      </c>
      <c r="AE101" s="440">
        <f t="shared" si="62"/>
        <v>0</v>
      </c>
      <c r="AF101" s="440">
        <f t="shared" si="63"/>
        <v>0</v>
      </c>
      <c r="AG101" s="440">
        <f t="shared" si="64"/>
        <v>0</v>
      </c>
      <c r="AH101" s="440">
        <f t="shared" si="65"/>
        <v>0</v>
      </c>
      <c r="AI101" s="440">
        <f t="shared" si="66"/>
        <v>0</v>
      </c>
      <c r="AJ101" s="440">
        <f t="shared" si="67"/>
        <v>0</v>
      </c>
      <c r="AK101" s="440">
        <f t="shared" si="68"/>
        <v>0</v>
      </c>
      <c r="AL101" s="440">
        <f t="shared" si="69"/>
        <v>0</v>
      </c>
      <c r="AM101" s="440">
        <f t="shared" si="70"/>
        <v>0</v>
      </c>
      <c r="AN101" s="440">
        <f t="shared" si="71"/>
        <v>0</v>
      </c>
      <c r="AO101" s="440">
        <f t="shared" si="72"/>
        <v>0</v>
      </c>
      <c r="AP101" s="440">
        <f t="shared" si="73"/>
        <v>0</v>
      </c>
      <c r="AQ101" s="440">
        <f t="shared" si="74"/>
        <v>0</v>
      </c>
      <c r="AR101" s="440">
        <f t="shared" si="75"/>
        <v>0</v>
      </c>
      <c r="AS101" s="440">
        <f t="shared" si="76"/>
        <v>0</v>
      </c>
      <c r="AT101" s="440">
        <f t="shared" si="77"/>
        <v>0</v>
      </c>
      <c r="AU101" s="440">
        <f t="shared" si="78"/>
        <v>0</v>
      </c>
      <c r="AV101" s="440">
        <f t="shared" si="79"/>
        <v>0</v>
      </c>
      <c r="AW101" s="440">
        <f t="shared" si="80"/>
        <v>0</v>
      </c>
    </row>
    <row r="102" spans="1:49" s="437" customFormat="1" ht="12" customHeight="1">
      <c r="A102" s="72" t="str">
        <f t="array" ref="A102">IF(C102&lt;&gt;0,SUM(($C$11:C102&lt;&gt;0)*1),"")</f>
        <v/>
      </c>
      <c r="B102" s="438"/>
      <c r="C102" s="438"/>
      <c r="D102" s="438"/>
      <c r="E102" s="504"/>
      <c r="F102" s="505"/>
      <c r="G102" s="507"/>
      <c r="H102" s="507"/>
      <c r="I102" s="72" t="str">
        <f t="shared" si="83"/>
        <v/>
      </c>
      <c r="J102" s="440">
        <f t="shared" si="43"/>
        <v>0</v>
      </c>
      <c r="K102" s="440">
        <f t="shared" si="44"/>
        <v>0</v>
      </c>
      <c r="L102" s="440">
        <f t="shared" si="45"/>
        <v>0</v>
      </c>
      <c r="M102" s="440">
        <f t="shared" si="46"/>
        <v>0</v>
      </c>
      <c r="N102" s="440">
        <f t="shared" si="47"/>
        <v>0</v>
      </c>
      <c r="O102" s="440">
        <f t="shared" si="48"/>
        <v>0</v>
      </c>
      <c r="P102" s="440">
        <f t="shared" si="49"/>
        <v>0</v>
      </c>
      <c r="Q102" s="440">
        <f t="shared" si="50"/>
        <v>0</v>
      </c>
      <c r="R102" s="440">
        <f t="shared" si="81"/>
        <v>0</v>
      </c>
      <c r="S102" s="440">
        <f t="shared" si="82"/>
        <v>0</v>
      </c>
      <c r="T102" s="440">
        <f t="shared" si="51"/>
        <v>0</v>
      </c>
      <c r="U102" s="440">
        <f t="shared" si="52"/>
        <v>0</v>
      </c>
      <c r="V102" s="440">
        <f t="shared" si="53"/>
        <v>0</v>
      </c>
      <c r="W102" s="440">
        <f t="shared" si="54"/>
        <v>0</v>
      </c>
      <c r="X102" s="440">
        <f t="shared" si="55"/>
        <v>0</v>
      </c>
      <c r="Y102" s="440">
        <f t="shared" si="56"/>
        <v>0</v>
      </c>
      <c r="Z102" s="440">
        <f t="shared" si="57"/>
        <v>0</v>
      </c>
      <c r="AA102" s="440">
        <f t="shared" si="58"/>
        <v>0</v>
      </c>
      <c r="AB102" s="440">
        <f t="shared" si="59"/>
        <v>0</v>
      </c>
      <c r="AC102" s="440">
        <f t="shared" si="60"/>
        <v>0</v>
      </c>
      <c r="AD102" s="440">
        <f t="shared" si="61"/>
        <v>0</v>
      </c>
      <c r="AE102" s="440">
        <f t="shared" si="62"/>
        <v>0</v>
      </c>
      <c r="AF102" s="440">
        <f t="shared" si="63"/>
        <v>0</v>
      </c>
      <c r="AG102" s="440">
        <f t="shared" si="64"/>
        <v>0</v>
      </c>
      <c r="AH102" s="440">
        <f t="shared" si="65"/>
        <v>0</v>
      </c>
      <c r="AI102" s="440">
        <f t="shared" si="66"/>
        <v>0</v>
      </c>
      <c r="AJ102" s="440">
        <f t="shared" si="67"/>
        <v>0</v>
      </c>
      <c r="AK102" s="440">
        <f t="shared" si="68"/>
        <v>0</v>
      </c>
      <c r="AL102" s="440">
        <f t="shared" si="69"/>
        <v>0</v>
      </c>
      <c r="AM102" s="440">
        <f t="shared" si="70"/>
        <v>0</v>
      </c>
      <c r="AN102" s="440">
        <f t="shared" si="71"/>
        <v>0</v>
      </c>
      <c r="AO102" s="440">
        <f t="shared" si="72"/>
        <v>0</v>
      </c>
      <c r="AP102" s="440">
        <f t="shared" si="73"/>
        <v>0</v>
      </c>
      <c r="AQ102" s="440">
        <f t="shared" si="74"/>
        <v>0</v>
      </c>
      <c r="AR102" s="440">
        <f t="shared" si="75"/>
        <v>0</v>
      </c>
      <c r="AS102" s="440">
        <f t="shared" si="76"/>
        <v>0</v>
      </c>
      <c r="AT102" s="440">
        <f t="shared" si="77"/>
        <v>0</v>
      </c>
      <c r="AU102" s="440">
        <f t="shared" si="78"/>
        <v>0</v>
      </c>
      <c r="AV102" s="440">
        <f t="shared" si="79"/>
        <v>0</v>
      </c>
      <c r="AW102" s="440">
        <f t="shared" si="80"/>
        <v>0</v>
      </c>
    </row>
    <row r="103" spans="1:49" s="437" customFormat="1" ht="12" customHeight="1">
      <c r="A103" s="72" t="str">
        <f t="array" ref="A103">IF(C103&lt;&gt;0,SUM(($C$11:C103&lt;&gt;0)*1),"")</f>
        <v/>
      </c>
      <c r="B103" s="438"/>
      <c r="C103" s="438"/>
      <c r="D103" s="438"/>
      <c r="E103" s="504"/>
      <c r="F103" s="505"/>
      <c r="G103" s="507"/>
      <c r="H103" s="507"/>
      <c r="I103" s="72" t="str">
        <f t="shared" si="83"/>
        <v/>
      </c>
      <c r="J103" s="440">
        <f t="shared" si="43"/>
        <v>0</v>
      </c>
      <c r="K103" s="440">
        <f t="shared" si="44"/>
        <v>0</v>
      </c>
      <c r="L103" s="440">
        <f t="shared" si="45"/>
        <v>0</v>
      </c>
      <c r="M103" s="440">
        <f t="shared" si="46"/>
        <v>0</v>
      </c>
      <c r="N103" s="440">
        <f t="shared" si="47"/>
        <v>0</v>
      </c>
      <c r="O103" s="440">
        <f t="shared" si="48"/>
        <v>0</v>
      </c>
      <c r="P103" s="440">
        <f t="shared" si="49"/>
        <v>0</v>
      </c>
      <c r="Q103" s="440">
        <f t="shared" si="50"/>
        <v>0</v>
      </c>
      <c r="R103" s="440">
        <f t="shared" si="81"/>
        <v>0</v>
      </c>
      <c r="S103" s="440">
        <f t="shared" si="82"/>
        <v>0</v>
      </c>
      <c r="T103" s="440">
        <f t="shared" si="51"/>
        <v>0</v>
      </c>
      <c r="U103" s="440">
        <f t="shared" si="52"/>
        <v>0</v>
      </c>
      <c r="V103" s="440">
        <f t="shared" si="53"/>
        <v>0</v>
      </c>
      <c r="W103" s="440">
        <f t="shared" si="54"/>
        <v>0</v>
      </c>
      <c r="X103" s="440">
        <f t="shared" si="55"/>
        <v>0</v>
      </c>
      <c r="Y103" s="440">
        <f t="shared" si="56"/>
        <v>0</v>
      </c>
      <c r="Z103" s="440">
        <f t="shared" si="57"/>
        <v>0</v>
      </c>
      <c r="AA103" s="440">
        <f t="shared" si="58"/>
        <v>0</v>
      </c>
      <c r="AB103" s="440">
        <f t="shared" si="59"/>
        <v>0</v>
      </c>
      <c r="AC103" s="440">
        <f t="shared" si="60"/>
        <v>0</v>
      </c>
      <c r="AD103" s="440">
        <f t="shared" si="61"/>
        <v>0</v>
      </c>
      <c r="AE103" s="440">
        <f t="shared" si="62"/>
        <v>0</v>
      </c>
      <c r="AF103" s="440">
        <f t="shared" si="63"/>
        <v>0</v>
      </c>
      <c r="AG103" s="440">
        <f t="shared" si="64"/>
        <v>0</v>
      </c>
      <c r="AH103" s="440">
        <f t="shared" si="65"/>
        <v>0</v>
      </c>
      <c r="AI103" s="440">
        <f t="shared" si="66"/>
        <v>0</v>
      </c>
      <c r="AJ103" s="440">
        <f t="shared" si="67"/>
        <v>0</v>
      </c>
      <c r="AK103" s="440">
        <f t="shared" si="68"/>
        <v>0</v>
      </c>
      <c r="AL103" s="440">
        <f t="shared" si="69"/>
        <v>0</v>
      </c>
      <c r="AM103" s="440">
        <f t="shared" si="70"/>
        <v>0</v>
      </c>
      <c r="AN103" s="440">
        <f t="shared" si="71"/>
        <v>0</v>
      </c>
      <c r="AO103" s="440">
        <f t="shared" si="72"/>
        <v>0</v>
      </c>
      <c r="AP103" s="440">
        <f t="shared" si="73"/>
        <v>0</v>
      </c>
      <c r="AQ103" s="440">
        <f t="shared" si="74"/>
        <v>0</v>
      </c>
      <c r="AR103" s="440">
        <f t="shared" si="75"/>
        <v>0</v>
      </c>
      <c r="AS103" s="440">
        <f t="shared" si="76"/>
        <v>0</v>
      </c>
      <c r="AT103" s="440">
        <f t="shared" si="77"/>
        <v>0</v>
      </c>
      <c r="AU103" s="440">
        <f t="shared" si="78"/>
        <v>0</v>
      </c>
      <c r="AV103" s="440">
        <f t="shared" si="79"/>
        <v>0</v>
      </c>
      <c r="AW103" s="440">
        <f t="shared" si="80"/>
        <v>0</v>
      </c>
    </row>
    <row r="104" spans="1:49" s="437" customFormat="1" ht="12" customHeight="1">
      <c r="A104" s="72" t="str">
        <f t="array" ref="A104">IF(C104&lt;&gt;0,SUM(($C$11:C104&lt;&gt;0)*1),"")</f>
        <v/>
      </c>
      <c r="B104" s="438"/>
      <c r="C104" s="438"/>
      <c r="D104" s="438"/>
      <c r="E104" s="504"/>
      <c r="F104" s="505"/>
      <c r="G104" s="507"/>
      <c r="H104" s="507"/>
      <c r="I104" s="72" t="str">
        <f t="shared" si="83"/>
        <v/>
      </c>
      <c r="J104" s="440">
        <f t="shared" si="43"/>
        <v>0</v>
      </c>
      <c r="K104" s="440">
        <f t="shared" si="44"/>
        <v>0</v>
      </c>
      <c r="L104" s="440">
        <f t="shared" si="45"/>
        <v>0</v>
      </c>
      <c r="M104" s="440">
        <f t="shared" si="46"/>
        <v>0</v>
      </c>
      <c r="N104" s="440">
        <f t="shared" si="47"/>
        <v>0</v>
      </c>
      <c r="O104" s="440">
        <f t="shared" si="48"/>
        <v>0</v>
      </c>
      <c r="P104" s="440">
        <f t="shared" si="49"/>
        <v>0</v>
      </c>
      <c r="Q104" s="440">
        <f t="shared" si="50"/>
        <v>0</v>
      </c>
      <c r="R104" s="440">
        <f t="shared" si="81"/>
        <v>0</v>
      </c>
      <c r="S104" s="440">
        <f t="shared" si="82"/>
        <v>0</v>
      </c>
      <c r="T104" s="440">
        <f t="shared" si="51"/>
        <v>0</v>
      </c>
      <c r="U104" s="440">
        <f t="shared" si="52"/>
        <v>0</v>
      </c>
      <c r="V104" s="440">
        <f t="shared" si="53"/>
        <v>0</v>
      </c>
      <c r="W104" s="440">
        <f t="shared" si="54"/>
        <v>0</v>
      </c>
      <c r="X104" s="440">
        <f t="shared" si="55"/>
        <v>0</v>
      </c>
      <c r="Y104" s="440">
        <f t="shared" si="56"/>
        <v>0</v>
      </c>
      <c r="Z104" s="440">
        <f t="shared" si="57"/>
        <v>0</v>
      </c>
      <c r="AA104" s="440">
        <f t="shared" si="58"/>
        <v>0</v>
      </c>
      <c r="AB104" s="440">
        <f t="shared" si="59"/>
        <v>0</v>
      </c>
      <c r="AC104" s="440">
        <f t="shared" si="60"/>
        <v>0</v>
      </c>
      <c r="AD104" s="440">
        <f t="shared" si="61"/>
        <v>0</v>
      </c>
      <c r="AE104" s="440">
        <f t="shared" si="62"/>
        <v>0</v>
      </c>
      <c r="AF104" s="440">
        <f t="shared" si="63"/>
        <v>0</v>
      </c>
      <c r="AG104" s="440">
        <f t="shared" si="64"/>
        <v>0</v>
      </c>
      <c r="AH104" s="440">
        <f t="shared" si="65"/>
        <v>0</v>
      </c>
      <c r="AI104" s="440">
        <f t="shared" si="66"/>
        <v>0</v>
      </c>
      <c r="AJ104" s="440">
        <f t="shared" si="67"/>
        <v>0</v>
      </c>
      <c r="AK104" s="440">
        <f t="shared" si="68"/>
        <v>0</v>
      </c>
      <c r="AL104" s="440">
        <f t="shared" si="69"/>
        <v>0</v>
      </c>
      <c r="AM104" s="440">
        <f t="shared" si="70"/>
        <v>0</v>
      </c>
      <c r="AN104" s="440">
        <f t="shared" si="71"/>
        <v>0</v>
      </c>
      <c r="AO104" s="440">
        <f t="shared" si="72"/>
        <v>0</v>
      </c>
      <c r="AP104" s="440">
        <f t="shared" si="73"/>
        <v>0</v>
      </c>
      <c r="AQ104" s="440">
        <f t="shared" si="74"/>
        <v>0</v>
      </c>
      <c r="AR104" s="440">
        <f t="shared" si="75"/>
        <v>0</v>
      </c>
      <c r="AS104" s="440">
        <f t="shared" si="76"/>
        <v>0</v>
      </c>
      <c r="AT104" s="440">
        <f t="shared" si="77"/>
        <v>0</v>
      </c>
      <c r="AU104" s="440">
        <f t="shared" si="78"/>
        <v>0</v>
      </c>
      <c r="AV104" s="440">
        <f t="shared" si="79"/>
        <v>0</v>
      </c>
      <c r="AW104" s="440">
        <f t="shared" si="80"/>
        <v>0</v>
      </c>
    </row>
    <row r="105" spans="1:49" s="437" customFormat="1" ht="12" customHeight="1">
      <c r="A105" s="72" t="str">
        <f t="array" ref="A105">IF(C105&lt;&gt;0,SUM(($C$11:C105&lt;&gt;0)*1),"")</f>
        <v/>
      </c>
      <c r="B105" s="438"/>
      <c r="C105" s="438"/>
      <c r="D105" s="438"/>
      <c r="E105" s="504"/>
      <c r="F105" s="505"/>
      <c r="G105" s="507"/>
      <c r="H105" s="507"/>
      <c r="I105" s="72" t="str">
        <f t="shared" si="83"/>
        <v/>
      </c>
      <c r="J105" s="440">
        <f t="shared" si="43"/>
        <v>0</v>
      </c>
      <c r="K105" s="440">
        <f t="shared" si="44"/>
        <v>0</v>
      </c>
      <c r="L105" s="440">
        <f t="shared" si="45"/>
        <v>0</v>
      </c>
      <c r="M105" s="440">
        <f t="shared" si="46"/>
        <v>0</v>
      </c>
      <c r="N105" s="440">
        <f t="shared" si="47"/>
        <v>0</v>
      </c>
      <c r="O105" s="440">
        <f t="shared" si="48"/>
        <v>0</v>
      </c>
      <c r="P105" s="440">
        <f t="shared" si="49"/>
        <v>0</v>
      </c>
      <c r="Q105" s="440">
        <f t="shared" si="50"/>
        <v>0</v>
      </c>
      <c r="R105" s="440">
        <f t="shared" si="81"/>
        <v>0</v>
      </c>
      <c r="S105" s="440">
        <f t="shared" si="82"/>
        <v>0</v>
      </c>
      <c r="T105" s="440">
        <f t="shared" si="51"/>
        <v>0</v>
      </c>
      <c r="U105" s="440">
        <f t="shared" si="52"/>
        <v>0</v>
      </c>
      <c r="V105" s="440">
        <f t="shared" si="53"/>
        <v>0</v>
      </c>
      <c r="W105" s="440">
        <f t="shared" si="54"/>
        <v>0</v>
      </c>
      <c r="X105" s="440">
        <f t="shared" si="55"/>
        <v>0</v>
      </c>
      <c r="Y105" s="440">
        <f t="shared" si="56"/>
        <v>0</v>
      </c>
      <c r="Z105" s="440">
        <f t="shared" si="57"/>
        <v>0</v>
      </c>
      <c r="AA105" s="440">
        <f t="shared" si="58"/>
        <v>0</v>
      </c>
      <c r="AB105" s="440">
        <f t="shared" si="59"/>
        <v>0</v>
      </c>
      <c r="AC105" s="440">
        <f t="shared" si="60"/>
        <v>0</v>
      </c>
      <c r="AD105" s="440">
        <f t="shared" si="61"/>
        <v>0</v>
      </c>
      <c r="AE105" s="440">
        <f t="shared" si="62"/>
        <v>0</v>
      </c>
      <c r="AF105" s="440">
        <f t="shared" si="63"/>
        <v>0</v>
      </c>
      <c r="AG105" s="440">
        <f t="shared" si="64"/>
        <v>0</v>
      </c>
      <c r="AH105" s="440">
        <f t="shared" si="65"/>
        <v>0</v>
      </c>
      <c r="AI105" s="440">
        <f t="shared" si="66"/>
        <v>0</v>
      </c>
      <c r="AJ105" s="440">
        <f t="shared" si="67"/>
        <v>0</v>
      </c>
      <c r="AK105" s="440">
        <f t="shared" si="68"/>
        <v>0</v>
      </c>
      <c r="AL105" s="440">
        <f t="shared" si="69"/>
        <v>0</v>
      </c>
      <c r="AM105" s="440">
        <f t="shared" si="70"/>
        <v>0</v>
      </c>
      <c r="AN105" s="440">
        <f t="shared" si="71"/>
        <v>0</v>
      </c>
      <c r="AO105" s="440">
        <f t="shared" si="72"/>
        <v>0</v>
      </c>
      <c r="AP105" s="440">
        <f t="shared" si="73"/>
        <v>0</v>
      </c>
      <c r="AQ105" s="440">
        <f t="shared" si="74"/>
        <v>0</v>
      </c>
      <c r="AR105" s="440">
        <f t="shared" si="75"/>
        <v>0</v>
      </c>
      <c r="AS105" s="440">
        <f t="shared" si="76"/>
        <v>0</v>
      </c>
      <c r="AT105" s="440">
        <f t="shared" si="77"/>
        <v>0</v>
      </c>
      <c r="AU105" s="440">
        <f t="shared" si="78"/>
        <v>0</v>
      </c>
      <c r="AV105" s="440">
        <f t="shared" si="79"/>
        <v>0</v>
      </c>
      <c r="AW105" s="440">
        <f t="shared" si="80"/>
        <v>0</v>
      </c>
    </row>
    <row r="106" spans="1:49" s="437" customFormat="1" ht="12" customHeight="1">
      <c r="A106" s="72" t="str">
        <f t="array" ref="A106">IF(C106&lt;&gt;0,SUM(($C$11:C106&lt;&gt;0)*1),"")</f>
        <v/>
      </c>
      <c r="B106" s="438"/>
      <c r="C106" s="438"/>
      <c r="D106" s="438"/>
      <c r="E106" s="504"/>
      <c r="F106" s="505"/>
      <c r="G106" s="507"/>
      <c r="H106" s="507"/>
      <c r="I106" s="72" t="str">
        <f t="shared" si="83"/>
        <v/>
      </c>
      <c r="J106" s="440">
        <f t="shared" si="43"/>
        <v>0</v>
      </c>
      <c r="K106" s="440">
        <f t="shared" si="44"/>
        <v>0</v>
      </c>
      <c r="L106" s="440">
        <f t="shared" si="45"/>
        <v>0</v>
      </c>
      <c r="M106" s="440">
        <f t="shared" si="46"/>
        <v>0</v>
      </c>
      <c r="N106" s="440">
        <f t="shared" si="47"/>
        <v>0</v>
      </c>
      <c r="O106" s="440">
        <f t="shared" si="48"/>
        <v>0</v>
      </c>
      <c r="P106" s="440">
        <f t="shared" si="49"/>
        <v>0</v>
      </c>
      <c r="Q106" s="440">
        <f t="shared" si="50"/>
        <v>0</v>
      </c>
      <c r="R106" s="440">
        <f t="shared" si="81"/>
        <v>0</v>
      </c>
      <c r="S106" s="440">
        <f t="shared" si="82"/>
        <v>0</v>
      </c>
      <c r="T106" s="440">
        <f t="shared" si="51"/>
        <v>0</v>
      </c>
      <c r="U106" s="440">
        <f t="shared" si="52"/>
        <v>0</v>
      </c>
      <c r="V106" s="440">
        <f t="shared" si="53"/>
        <v>0</v>
      </c>
      <c r="W106" s="440">
        <f t="shared" si="54"/>
        <v>0</v>
      </c>
      <c r="X106" s="440">
        <f t="shared" si="55"/>
        <v>0</v>
      </c>
      <c r="Y106" s="440">
        <f t="shared" si="56"/>
        <v>0</v>
      </c>
      <c r="Z106" s="440">
        <f t="shared" si="57"/>
        <v>0</v>
      </c>
      <c r="AA106" s="440">
        <f t="shared" si="58"/>
        <v>0</v>
      </c>
      <c r="AB106" s="440">
        <f t="shared" si="59"/>
        <v>0</v>
      </c>
      <c r="AC106" s="440">
        <f t="shared" si="60"/>
        <v>0</v>
      </c>
      <c r="AD106" s="440">
        <f t="shared" si="61"/>
        <v>0</v>
      </c>
      <c r="AE106" s="440">
        <f t="shared" si="62"/>
        <v>0</v>
      </c>
      <c r="AF106" s="440">
        <f t="shared" si="63"/>
        <v>0</v>
      </c>
      <c r="AG106" s="440">
        <f t="shared" si="64"/>
        <v>0</v>
      </c>
      <c r="AH106" s="440">
        <f t="shared" si="65"/>
        <v>0</v>
      </c>
      <c r="AI106" s="440">
        <f t="shared" si="66"/>
        <v>0</v>
      </c>
      <c r="AJ106" s="440">
        <f t="shared" si="67"/>
        <v>0</v>
      </c>
      <c r="AK106" s="440">
        <f t="shared" si="68"/>
        <v>0</v>
      </c>
      <c r="AL106" s="440">
        <f t="shared" si="69"/>
        <v>0</v>
      </c>
      <c r="AM106" s="440">
        <f t="shared" si="70"/>
        <v>0</v>
      </c>
      <c r="AN106" s="440">
        <f t="shared" si="71"/>
        <v>0</v>
      </c>
      <c r="AO106" s="440">
        <f t="shared" si="72"/>
        <v>0</v>
      </c>
      <c r="AP106" s="440">
        <f t="shared" si="73"/>
        <v>0</v>
      </c>
      <c r="AQ106" s="440">
        <f t="shared" si="74"/>
        <v>0</v>
      </c>
      <c r="AR106" s="440">
        <f t="shared" si="75"/>
        <v>0</v>
      </c>
      <c r="AS106" s="440">
        <f t="shared" si="76"/>
        <v>0</v>
      </c>
      <c r="AT106" s="440">
        <f t="shared" si="77"/>
        <v>0</v>
      </c>
      <c r="AU106" s="440">
        <f t="shared" si="78"/>
        <v>0</v>
      </c>
      <c r="AV106" s="440">
        <f t="shared" si="79"/>
        <v>0</v>
      </c>
      <c r="AW106" s="440">
        <f t="shared" si="80"/>
        <v>0</v>
      </c>
    </row>
    <row r="107" spans="1:49" s="437" customFormat="1" ht="12" customHeight="1">
      <c r="A107" s="72" t="str">
        <f t="array" ref="A107">IF(C107&lt;&gt;0,SUM(($C$11:C107&lt;&gt;0)*1),"")</f>
        <v/>
      </c>
      <c r="B107" s="438"/>
      <c r="C107" s="438"/>
      <c r="D107" s="438"/>
      <c r="E107" s="504"/>
      <c r="F107" s="505"/>
      <c r="G107" s="507"/>
      <c r="H107" s="507"/>
      <c r="I107" s="72" t="str">
        <f t="shared" si="83"/>
        <v/>
      </c>
      <c r="J107" s="440">
        <f t="shared" si="43"/>
        <v>0</v>
      </c>
      <c r="K107" s="440">
        <f t="shared" si="44"/>
        <v>0</v>
      </c>
      <c r="L107" s="440">
        <f t="shared" si="45"/>
        <v>0</v>
      </c>
      <c r="M107" s="440">
        <f t="shared" si="46"/>
        <v>0</v>
      </c>
      <c r="N107" s="440">
        <f t="shared" si="47"/>
        <v>0</v>
      </c>
      <c r="O107" s="440">
        <f t="shared" si="48"/>
        <v>0</v>
      </c>
      <c r="P107" s="440">
        <f t="shared" si="49"/>
        <v>0</v>
      </c>
      <c r="Q107" s="440">
        <f t="shared" si="50"/>
        <v>0</v>
      </c>
      <c r="R107" s="440">
        <f t="shared" si="81"/>
        <v>0</v>
      </c>
      <c r="S107" s="440">
        <f t="shared" si="82"/>
        <v>0</v>
      </c>
      <c r="T107" s="440">
        <f t="shared" si="51"/>
        <v>0</v>
      </c>
      <c r="U107" s="440">
        <f t="shared" si="52"/>
        <v>0</v>
      </c>
      <c r="V107" s="440">
        <f t="shared" si="53"/>
        <v>0</v>
      </c>
      <c r="W107" s="440">
        <f t="shared" si="54"/>
        <v>0</v>
      </c>
      <c r="X107" s="440">
        <f t="shared" si="55"/>
        <v>0</v>
      </c>
      <c r="Y107" s="440">
        <f t="shared" si="56"/>
        <v>0</v>
      </c>
      <c r="Z107" s="440">
        <f t="shared" si="57"/>
        <v>0</v>
      </c>
      <c r="AA107" s="440">
        <f t="shared" si="58"/>
        <v>0</v>
      </c>
      <c r="AB107" s="440">
        <f t="shared" si="59"/>
        <v>0</v>
      </c>
      <c r="AC107" s="440">
        <f t="shared" si="60"/>
        <v>0</v>
      </c>
      <c r="AD107" s="440">
        <f t="shared" si="61"/>
        <v>0</v>
      </c>
      <c r="AE107" s="440">
        <f t="shared" si="62"/>
        <v>0</v>
      </c>
      <c r="AF107" s="440">
        <f t="shared" si="63"/>
        <v>0</v>
      </c>
      <c r="AG107" s="440">
        <f t="shared" si="64"/>
        <v>0</v>
      </c>
      <c r="AH107" s="440">
        <f t="shared" si="65"/>
        <v>0</v>
      </c>
      <c r="AI107" s="440">
        <f t="shared" si="66"/>
        <v>0</v>
      </c>
      <c r="AJ107" s="440">
        <f t="shared" si="67"/>
        <v>0</v>
      </c>
      <c r="AK107" s="440">
        <f t="shared" si="68"/>
        <v>0</v>
      </c>
      <c r="AL107" s="440">
        <f t="shared" si="69"/>
        <v>0</v>
      </c>
      <c r="AM107" s="440">
        <f t="shared" si="70"/>
        <v>0</v>
      </c>
      <c r="AN107" s="440">
        <f t="shared" si="71"/>
        <v>0</v>
      </c>
      <c r="AO107" s="440">
        <f t="shared" si="72"/>
        <v>0</v>
      </c>
      <c r="AP107" s="440">
        <f t="shared" si="73"/>
        <v>0</v>
      </c>
      <c r="AQ107" s="440">
        <f t="shared" si="74"/>
        <v>0</v>
      </c>
      <c r="AR107" s="440">
        <f t="shared" si="75"/>
        <v>0</v>
      </c>
      <c r="AS107" s="440">
        <f t="shared" si="76"/>
        <v>0</v>
      </c>
      <c r="AT107" s="440">
        <f t="shared" si="77"/>
        <v>0</v>
      </c>
      <c r="AU107" s="440">
        <f t="shared" si="78"/>
        <v>0</v>
      </c>
      <c r="AV107" s="440">
        <f t="shared" si="79"/>
        <v>0</v>
      </c>
      <c r="AW107" s="440">
        <f t="shared" si="80"/>
        <v>0</v>
      </c>
    </row>
    <row r="108" spans="1:49" s="437" customFormat="1" ht="12" customHeight="1">
      <c r="A108" s="72" t="str">
        <f t="array" ref="A108">IF(C108&lt;&gt;0,SUM(($C$11:C108&lt;&gt;0)*1),"")</f>
        <v/>
      </c>
      <c r="B108" s="438"/>
      <c r="C108" s="438"/>
      <c r="D108" s="438"/>
      <c r="E108" s="504"/>
      <c r="F108" s="505"/>
      <c r="G108" s="507"/>
      <c r="H108" s="507"/>
      <c r="I108" s="72" t="str">
        <f t="shared" si="83"/>
        <v/>
      </c>
      <c r="J108" s="440">
        <f t="shared" si="43"/>
        <v>0</v>
      </c>
      <c r="K108" s="440">
        <f t="shared" si="44"/>
        <v>0</v>
      </c>
      <c r="L108" s="440">
        <f t="shared" si="45"/>
        <v>0</v>
      </c>
      <c r="M108" s="440">
        <f t="shared" si="46"/>
        <v>0</v>
      </c>
      <c r="N108" s="440">
        <f t="shared" si="47"/>
        <v>0</v>
      </c>
      <c r="O108" s="440">
        <f t="shared" si="48"/>
        <v>0</v>
      </c>
      <c r="P108" s="440">
        <f t="shared" si="49"/>
        <v>0</v>
      </c>
      <c r="Q108" s="440">
        <f t="shared" si="50"/>
        <v>0</v>
      </c>
      <c r="R108" s="440">
        <f t="shared" si="81"/>
        <v>0</v>
      </c>
      <c r="S108" s="440">
        <f t="shared" si="82"/>
        <v>0</v>
      </c>
      <c r="T108" s="440">
        <f t="shared" si="51"/>
        <v>0</v>
      </c>
      <c r="U108" s="440">
        <f t="shared" si="52"/>
        <v>0</v>
      </c>
      <c r="V108" s="440">
        <f t="shared" si="53"/>
        <v>0</v>
      </c>
      <c r="W108" s="440">
        <f t="shared" si="54"/>
        <v>0</v>
      </c>
      <c r="X108" s="440">
        <f t="shared" si="55"/>
        <v>0</v>
      </c>
      <c r="Y108" s="440">
        <f t="shared" si="56"/>
        <v>0</v>
      </c>
      <c r="Z108" s="440">
        <f t="shared" si="57"/>
        <v>0</v>
      </c>
      <c r="AA108" s="440">
        <f t="shared" si="58"/>
        <v>0</v>
      </c>
      <c r="AB108" s="440">
        <f t="shared" si="59"/>
        <v>0</v>
      </c>
      <c r="AC108" s="440">
        <f t="shared" si="60"/>
        <v>0</v>
      </c>
      <c r="AD108" s="440">
        <f t="shared" si="61"/>
        <v>0</v>
      </c>
      <c r="AE108" s="440">
        <f t="shared" si="62"/>
        <v>0</v>
      </c>
      <c r="AF108" s="440">
        <f t="shared" si="63"/>
        <v>0</v>
      </c>
      <c r="AG108" s="440">
        <f t="shared" si="64"/>
        <v>0</v>
      </c>
      <c r="AH108" s="440">
        <f t="shared" si="65"/>
        <v>0</v>
      </c>
      <c r="AI108" s="440">
        <f t="shared" si="66"/>
        <v>0</v>
      </c>
      <c r="AJ108" s="440">
        <f t="shared" si="67"/>
        <v>0</v>
      </c>
      <c r="AK108" s="440">
        <f t="shared" si="68"/>
        <v>0</v>
      </c>
      <c r="AL108" s="440">
        <f t="shared" si="69"/>
        <v>0</v>
      </c>
      <c r="AM108" s="440">
        <f t="shared" si="70"/>
        <v>0</v>
      </c>
      <c r="AN108" s="440">
        <f t="shared" si="71"/>
        <v>0</v>
      </c>
      <c r="AO108" s="440">
        <f t="shared" si="72"/>
        <v>0</v>
      </c>
      <c r="AP108" s="440">
        <f t="shared" si="73"/>
        <v>0</v>
      </c>
      <c r="AQ108" s="440">
        <f t="shared" si="74"/>
        <v>0</v>
      </c>
      <c r="AR108" s="440">
        <f t="shared" si="75"/>
        <v>0</v>
      </c>
      <c r="AS108" s="440">
        <f t="shared" si="76"/>
        <v>0</v>
      </c>
      <c r="AT108" s="440">
        <f t="shared" si="77"/>
        <v>0</v>
      </c>
      <c r="AU108" s="440">
        <f t="shared" si="78"/>
        <v>0</v>
      </c>
      <c r="AV108" s="440">
        <f t="shared" si="79"/>
        <v>0</v>
      </c>
      <c r="AW108" s="440">
        <f t="shared" si="80"/>
        <v>0</v>
      </c>
    </row>
    <row r="109" spans="1:49" s="437" customFormat="1" ht="12" customHeight="1">
      <c r="A109" s="72" t="str">
        <f t="array" ref="A109">IF(C109&lt;&gt;0,SUM(($C$11:C109&lt;&gt;0)*1),"")</f>
        <v/>
      </c>
      <c r="B109" s="438"/>
      <c r="C109" s="438"/>
      <c r="D109" s="438"/>
      <c r="E109" s="504"/>
      <c r="F109" s="505"/>
      <c r="G109" s="507"/>
      <c r="H109" s="507"/>
      <c r="I109" s="72" t="str">
        <f t="shared" si="83"/>
        <v/>
      </c>
      <c r="J109" s="440">
        <f t="shared" si="43"/>
        <v>0</v>
      </c>
      <c r="K109" s="440">
        <f t="shared" si="44"/>
        <v>0</v>
      </c>
      <c r="L109" s="440">
        <f t="shared" si="45"/>
        <v>0</v>
      </c>
      <c r="M109" s="440">
        <f t="shared" si="46"/>
        <v>0</v>
      </c>
      <c r="N109" s="440">
        <f t="shared" si="47"/>
        <v>0</v>
      </c>
      <c r="O109" s="440">
        <f t="shared" si="48"/>
        <v>0</v>
      </c>
      <c r="P109" s="440">
        <f t="shared" si="49"/>
        <v>0</v>
      </c>
      <c r="Q109" s="440">
        <f t="shared" si="50"/>
        <v>0</v>
      </c>
      <c r="R109" s="440">
        <f t="shared" si="81"/>
        <v>0</v>
      </c>
      <c r="S109" s="440">
        <f t="shared" si="82"/>
        <v>0</v>
      </c>
      <c r="T109" s="440">
        <f t="shared" si="51"/>
        <v>0</v>
      </c>
      <c r="U109" s="440">
        <f t="shared" si="52"/>
        <v>0</v>
      </c>
      <c r="V109" s="440">
        <f t="shared" si="53"/>
        <v>0</v>
      </c>
      <c r="W109" s="440">
        <f t="shared" si="54"/>
        <v>0</v>
      </c>
      <c r="X109" s="440">
        <f t="shared" si="55"/>
        <v>0</v>
      </c>
      <c r="Y109" s="440">
        <f t="shared" si="56"/>
        <v>0</v>
      </c>
      <c r="Z109" s="440">
        <f t="shared" si="57"/>
        <v>0</v>
      </c>
      <c r="AA109" s="440">
        <f t="shared" si="58"/>
        <v>0</v>
      </c>
      <c r="AB109" s="440">
        <f t="shared" si="59"/>
        <v>0</v>
      </c>
      <c r="AC109" s="440">
        <f t="shared" si="60"/>
        <v>0</v>
      </c>
      <c r="AD109" s="440">
        <f t="shared" si="61"/>
        <v>0</v>
      </c>
      <c r="AE109" s="440">
        <f t="shared" si="62"/>
        <v>0</v>
      </c>
      <c r="AF109" s="440">
        <f t="shared" si="63"/>
        <v>0</v>
      </c>
      <c r="AG109" s="440">
        <f t="shared" si="64"/>
        <v>0</v>
      </c>
      <c r="AH109" s="440">
        <f t="shared" si="65"/>
        <v>0</v>
      </c>
      <c r="AI109" s="440">
        <f t="shared" si="66"/>
        <v>0</v>
      </c>
      <c r="AJ109" s="440">
        <f t="shared" si="67"/>
        <v>0</v>
      </c>
      <c r="AK109" s="440">
        <f t="shared" si="68"/>
        <v>0</v>
      </c>
      <c r="AL109" s="440">
        <f t="shared" si="69"/>
        <v>0</v>
      </c>
      <c r="AM109" s="440">
        <f t="shared" si="70"/>
        <v>0</v>
      </c>
      <c r="AN109" s="440">
        <f t="shared" si="71"/>
        <v>0</v>
      </c>
      <c r="AO109" s="440">
        <f t="shared" si="72"/>
        <v>0</v>
      </c>
      <c r="AP109" s="440">
        <f t="shared" si="73"/>
        <v>0</v>
      </c>
      <c r="AQ109" s="440">
        <f t="shared" si="74"/>
        <v>0</v>
      </c>
      <c r="AR109" s="440">
        <f t="shared" si="75"/>
        <v>0</v>
      </c>
      <c r="AS109" s="440">
        <f t="shared" si="76"/>
        <v>0</v>
      </c>
      <c r="AT109" s="440">
        <f t="shared" si="77"/>
        <v>0</v>
      </c>
      <c r="AU109" s="440">
        <f t="shared" si="78"/>
        <v>0</v>
      </c>
      <c r="AV109" s="440">
        <f t="shared" si="79"/>
        <v>0</v>
      </c>
      <c r="AW109" s="440">
        <f t="shared" si="80"/>
        <v>0</v>
      </c>
    </row>
    <row r="110" spans="1:49" s="437" customFormat="1" ht="12" customHeight="1">
      <c r="A110" s="72" t="str">
        <f t="array" ref="A110">IF(C110&lt;&gt;0,SUM(($C$11:C110&lt;&gt;0)*1),"")</f>
        <v/>
      </c>
      <c r="B110" s="438"/>
      <c r="C110" s="438"/>
      <c r="D110" s="438"/>
      <c r="E110" s="504"/>
      <c r="F110" s="505"/>
      <c r="G110" s="507"/>
      <c r="H110" s="507"/>
      <c r="I110" s="72" t="str">
        <f t="shared" si="83"/>
        <v/>
      </c>
      <c r="J110" s="440">
        <f t="shared" si="43"/>
        <v>0</v>
      </c>
      <c r="K110" s="440">
        <f t="shared" si="44"/>
        <v>0</v>
      </c>
      <c r="L110" s="440">
        <f t="shared" si="45"/>
        <v>0</v>
      </c>
      <c r="M110" s="440">
        <f t="shared" si="46"/>
        <v>0</v>
      </c>
      <c r="N110" s="440">
        <f t="shared" si="47"/>
        <v>0</v>
      </c>
      <c r="O110" s="440">
        <f t="shared" si="48"/>
        <v>0</v>
      </c>
      <c r="P110" s="440">
        <f t="shared" si="49"/>
        <v>0</v>
      </c>
      <c r="Q110" s="440">
        <f t="shared" si="50"/>
        <v>0</v>
      </c>
      <c r="R110" s="440">
        <f t="shared" si="81"/>
        <v>0</v>
      </c>
      <c r="S110" s="440">
        <f t="shared" si="82"/>
        <v>0</v>
      </c>
      <c r="T110" s="440">
        <f t="shared" si="51"/>
        <v>0</v>
      </c>
      <c r="U110" s="440">
        <f t="shared" si="52"/>
        <v>0</v>
      </c>
      <c r="V110" s="440">
        <f t="shared" si="53"/>
        <v>0</v>
      </c>
      <c r="W110" s="440">
        <f t="shared" si="54"/>
        <v>0</v>
      </c>
      <c r="X110" s="440">
        <f t="shared" si="55"/>
        <v>0</v>
      </c>
      <c r="Y110" s="440">
        <f t="shared" si="56"/>
        <v>0</v>
      </c>
      <c r="Z110" s="440">
        <f t="shared" si="57"/>
        <v>0</v>
      </c>
      <c r="AA110" s="440">
        <f t="shared" si="58"/>
        <v>0</v>
      </c>
      <c r="AB110" s="440">
        <f t="shared" si="59"/>
        <v>0</v>
      </c>
      <c r="AC110" s="440">
        <f t="shared" si="60"/>
        <v>0</v>
      </c>
      <c r="AD110" s="440">
        <f t="shared" si="61"/>
        <v>0</v>
      </c>
      <c r="AE110" s="440">
        <f t="shared" si="62"/>
        <v>0</v>
      </c>
      <c r="AF110" s="440">
        <f t="shared" si="63"/>
        <v>0</v>
      </c>
      <c r="AG110" s="440">
        <f t="shared" si="64"/>
        <v>0</v>
      </c>
      <c r="AH110" s="440">
        <f t="shared" si="65"/>
        <v>0</v>
      </c>
      <c r="AI110" s="440">
        <f t="shared" si="66"/>
        <v>0</v>
      </c>
      <c r="AJ110" s="440">
        <f t="shared" si="67"/>
        <v>0</v>
      </c>
      <c r="AK110" s="440">
        <f t="shared" si="68"/>
        <v>0</v>
      </c>
      <c r="AL110" s="440">
        <f t="shared" si="69"/>
        <v>0</v>
      </c>
      <c r="AM110" s="440">
        <f t="shared" si="70"/>
        <v>0</v>
      </c>
      <c r="AN110" s="440">
        <f t="shared" si="71"/>
        <v>0</v>
      </c>
      <c r="AO110" s="440">
        <f t="shared" si="72"/>
        <v>0</v>
      </c>
      <c r="AP110" s="440">
        <f t="shared" si="73"/>
        <v>0</v>
      </c>
      <c r="AQ110" s="440">
        <f t="shared" si="74"/>
        <v>0</v>
      </c>
      <c r="AR110" s="440">
        <f t="shared" si="75"/>
        <v>0</v>
      </c>
      <c r="AS110" s="440">
        <f t="shared" si="76"/>
        <v>0</v>
      </c>
      <c r="AT110" s="440">
        <f t="shared" si="77"/>
        <v>0</v>
      </c>
      <c r="AU110" s="440">
        <f t="shared" si="78"/>
        <v>0</v>
      </c>
      <c r="AV110" s="440">
        <f t="shared" si="79"/>
        <v>0</v>
      </c>
      <c r="AW110" s="440">
        <f t="shared" si="80"/>
        <v>0</v>
      </c>
    </row>
    <row r="111" spans="1:49" s="437" customFormat="1" ht="12" customHeight="1">
      <c r="A111" s="72" t="str">
        <f t="array" ref="A111">IF(C111&lt;&gt;0,SUM(($C$11:C111&lt;&gt;0)*1),"")</f>
        <v/>
      </c>
      <c r="B111" s="438"/>
      <c r="C111" s="438"/>
      <c r="D111" s="438"/>
      <c r="E111" s="504"/>
      <c r="F111" s="505"/>
      <c r="G111" s="507"/>
      <c r="H111" s="507"/>
      <c r="I111" s="72" t="str">
        <f t="shared" si="83"/>
        <v/>
      </c>
      <c r="J111" s="440">
        <f t="shared" si="43"/>
        <v>0</v>
      </c>
      <c r="K111" s="440">
        <f t="shared" si="44"/>
        <v>0</v>
      </c>
      <c r="L111" s="440">
        <f t="shared" si="45"/>
        <v>0</v>
      </c>
      <c r="M111" s="440">
        <f t="shared" si="46"/>
        <v>0</v>
      </c>
      <c r="N111" s="440">
        <f t="shared" si="47"/>
        <v>0</v>
      </c>
      <c r="O111" s="440">
        <f t="shared" si="48"/>
        <v>0</v>
      </c>
      <c r="P111" s="440">
        <f t="shared" si="49"/>
        <v>0</v>
      </c>
      <c r="Q111" s="440">
        <f t="shared" si="50"/>
        <v>0</v>
      </c>
      <c r="R111" s="440">
        <f t="shared" si="81"/>
        <v>0</v>
      </c>
      <c r="S111" s="440">
        <f t="shared" si="82"/>
        <v>0</v>
      </c>
      <c r="T111" s="440">
        <f t="shared" si="51"/>
        <v>0</v>
      </c>
      <c r="U111" s="440">
        <f t="shared" si="52"/>
        <v>0</v>
      </c>
      <c r="V111" s="440">
        <f t="shared" si="53"/>
        <v>0</v>
      </c>
      <c r="W111" s="440">
        <f t="shared" si="54"/>
        <v>0</v>
      </c>
      <c r="X111" s="440">
        <f t="shared" si="55"/>
        <v>0</v>
      </c>
      <c r="Y111" s="440">
        <f t="shared" si="56"/>
        <v>0</v>
      </c>
      <c r="Z111" s="440">
        <f t="shared" si="57"/>
        <v>0</v>
      </c>
      <c r="AA111" s="440">
        <f t="shared" si="58"/>
        <v>0</v>
      </c>
      <c r="AB111" s="440">
        <f t="shared" si="59"/>
        <v>0</v>
      </c>
      <c r="AC111" s="440">
        <f t="shared" si="60"/>
        <v>0</v>
      </c>
      <c r="AD111" s="440">
        <f t="shared" si="61"/>
        <v>0</v>
      </c>
      <c r="AE111" s="440">
        <f t="shared" si="62"/>
        <v>0</v>
      </c>
      <c r="AF111" s="440">
        <f t="shared" si="63"/>
        <v>0</v>
      </c>
      <c r="AG111" s="440">
        <f t="shared" si="64"/>
        <v>0</v>
      </c>
      <c r="AH111" s="440">
        <f t="shared" si="65"/>
        <v>0</v>
      </c>
      <c r="AI111" s="440">
        <f t="shared" si="66"/>
        <v>0</v>
      </c>
      <c r="AJ111" s="440">
        <f t="shared" si="67"/>
        <v>0</v>
      </c>
      <c r="AK111" s="440">
        <f t="shared" si="68"/>
        <v>0</v>
      </c>
      <c r="AL111" s="440">
        <f t="shared" si="69"/>
        <v>0</v>
      </c>
      <c r="AM111" s="440">
        <f t="shared" si="70"/>
        <v>0</v>
      </c>
      <c r="AN111" s="440">
        <f t="shared" si="71"/>
        <v>0</v>
      </c>
      <c r="AO111" s="440">
        <f t="shared" si="72"/>
        <v>0</v>
      </c>
      <c r="AP111" s="440">
        <f t="shared" si="73"/>
        <v>0</v>
      </c>
      <c r="AQ111" s="440">
        <f t="shared" si="74"/>
        <v>0</v>
      </c>
      <c r="AR111" s="440">
        <f t="shared" si="75"/>
        <v>0</v>
      </c>
      <c r="AS111" s="440">
        <f t="shared" si="76"/>
        <v>0</v>
      </c>
      <c r="AT111" s="440">
        <f t="shared" si="77"/>
        <v>0</v>
      </c>
      <c r="AU111" s="440">
        <f t="shared" si="78"/>
        <v>0</v>
      </c>
      <c r="AV111" s="440">
        <f t="shared" si="79"/>
        <v>0</v>
      </c>
      <c r="AW111" s="440">
        <f t="shared" si="80"/>
        <v>0</v>
      </c>
    </row>
    <row r="112" spans="1:49" s="437" customFormat="1" ht="12" customHeight="1">
      <c r="A112" s="72" t="str">
        <f t="array" ref="A112">IF(C112&lt;&gt;0,SUM(($C$11:C112&lt;&gt;0)*1),"")</f>
        <v/>
      </c>
      <c r="B112" s="438"/>
      <c r="C112" s="438"/>
      <c r="D112" s="438"/>
      <c r="E112" s="504"/>
      <c r="F112" s="505"/>
      <c r="G112" s="507"/>
      <c r="H112" s="507"/>
      <c r="I112" s="72" t="str">
        <f t="shared" si="83"/>
        <v/>
      </c>
      <c r="J112" s="440">
        <f t="shared" si="43"/>
        <v>0</v>
      </c>
      <c r="K112" s="440">
        <f t="shared" si="44"/>
        <v>0</v>
      </c>
      <c r="L112" s="440">
        <f t="shared" si="45"/>
        <v>0</v>
      </c>
      <c r="M112" s="440">
        <f t="shared" si="46"/>
        <v>0</v>
      </c>
      <c r="N112" s="440">
        <f t="shared" si="47"/>
        <v>0</v>
      </c>
      <c r="O112" s="440">
        <f t="shared" si="48"/>
        <v>0</v>
      </c>
      <c r="P112" s="440">
        <f t="shared" si="49"/>
        <v>0</v>
      </c>
      <c r="Q112" s="440">
        <f t="shared" si="50"/>
        <v>0</v>
      </c>
      <c r="R112" s="440">
        <f t="shared" si="81"/>
        <v>0</v>
      </c>
      <c r="S112" s="440">
        <f t="shared" si="82"/>
        <v>0</v>
      </c>
      <c r="T112" s="440">
        <f t="shared" si="51"/>
        <v>0</v>
      </c>
      <c r="U112" s="440">
        <f t="shared" si="52"/>
        <v>0</v>
      </c>
      <c r="V112" s="440">
        <f t="shared" si="53"/>
        <v>0</v>
      </c>
      <c r="W112" s="440">
        <f t="shared" si="54"/>
        <v>0</v>
      </c>
      <c r="X112" s="440">
        <f t="shared" si="55"/>
        <v>0</v>
      </c>
      <c r="Y112" s="440">
        <f t="shared" si="56"/>
        <v>0</v>
      </c>
      <c r="Z112" s="440">
        <f t="shared" si="57"/>
        <v>0</v>
      </c>
      <c r="AA112" s="440">
        <f t="shared" si="58"/>
        <v>0</v>
      </c>
      <c r="AB112" s="440">
        <f t="shared" si="59"/>
        <v>0</v>
      </c>
      <c r="AC112" s="440">
        <f t="shared" si="60"/>
        <v>0</v>
      </c>
      <c r="AD112" s="440">
        <f t="shared" si="61"/>
        <v>0</v>
      </c>
      <c r="AE112" s="440">
        <f t="shared" si="62"/>
        <v>0</v>
      </c>
      <c r="AF112" s="440">
        <f t="shared" si="63"/>
        <v>0</v>
      </c>
      <c r="AG112" s="440">
        <f t="shared" si="64"/>
        <v>0</v>
      </c>
      <c r="AH112" s="440">
        <f t="shared" si="65"/>
        <v>0</v>
      </c>
      <c r="AI112" s="440">
        <f t="shared" si="66"/>
        <v>0</v>
      </c>
      <c r="AJ112" s="440">
        <f t="shared" si="67"/>
        <v>0</v>
      </c>
      <c r="AK112" s="440">
        <f t="shared" si="68"/>
        <v>0</v>
      </c>
      <c r="AL112" s="440">
        <f t="shared" si="69"/>
        <v>0</v>
      </c>
      <c r="AM112" s="440">
        <f t="shared" si="70"/>
        <v>0</v>
      </c>
      <c r="AN112" s="440">
        <f t="shared" si="71"/>
        <v>0</v>
      </c>
      <c r="AO112" s="440">
        <f t="shared" si="72"/>
        <v>0</v>
      </c>
      <c r="AP112" s="440">
        <f t="shared" si="73"/>
        <v>0</v>
      </c>
      <c r="AQ112" s="440">
        <f t="shared" si="74"/>
        <v>0</v>
      </c>
      <c r="AR112" s="440">
        <f t="shared" si="75"/>
        <v>0</v>
      </c>
      <c r="AS112" s="440">
        <f t="shared" si="76"/>
        <v>0</v>
      </c>
      <c r="AT112" s="440">
        <f t="shared" si="77"/>
        <v>0</v>
      </c>
      <c r="AU112" s="440">
        <f t="shared" si="78"/>
        <v>0</v>
      </c>
      <c r="AV112" s="440">
        <f t="shared" si="79"/>
        <v>0</v>
      </c>
      <c r="AW112" s="440">
        <f t="shared" si="80"/>
        <v>0</v>
      </c>
    </row>
    <row r="113" spans="1:49" s="437" customFormat="1" ht="12" customHeight="1">
      <c r="A113" s="72" t="str">
        <f t="array" ref="A113">IF(C113&lt;&gt;0,SUM(($C$11:C113&lt;&gt;0)*1),"")</f>
        <v/>
      </c>
      <c r="B113" s="438"/>
      <c r="C113" s="438"/>
      <c r="D113" s="438"/>
      <c r="E113" s="504"/>
      <c r="F113" s="505"/>
      <c r="G113" s="507"/>
      <c r="H113" s="507"/>
      <c r="I113" s="72" t="str">
        <f t="shared" si="83"/>
        <v/>
      </c>
      <c r="J113" s="440">
        <f t="shared" si="43"/>
        <v>0</v>
      </c>
      <c r="K113" s="440">
        <f t="shared" si="44"/>
        <v>0</v>
      </c>
      <c r="L113" s="440">
        <f t="shared" si="45"/>
        <v>0</v>
      </c>
      <c r="M113" s="440">
        <f t="shared" si="46"/>
        <v>0</v>
      </c>
      <c r="N113" s="440">
        <f t="shared" si="47"/>
        <v>0</v>
      </c>
      <c r="O113" s="440">
        <f t="shared" si="48"/>
        <v>0</v>
      </c>
      <c r="P113" s="440">
        <f t="shared" si="49"/>
        <v>0</v>
      </c>
      <c r="Q113" s="440">
        <f t="shared" si="50"/>
        <v>0</v>
      </c>
      <c r="R113" s="440">
        <f t="shared" si="81"/>
        <v>0</v>
      </c>
      <c r="S113" s="440">
        <f t="shared" si="82"/>
        <v>0</v>
      </c>
      <c r="T113" s="440">
        <f t="shared" si="51"/>
        <v>0</v>
      </c>
      <c r="U113" s="440">
        <f t="shared" si="52"/>
        <v>0</v>
      </c>
      <c r="V113" s="440">
        <f t="shared" si="53"/>
        <v>0</v>
      </c>
      <c r="W113" s="440">
        <f t="shared" si="54"/>
        <v>0</v>
      </c>
      <c r="X113" s="440">
        <f t="shared" si="55"/>
        <v>0</v>
      </c>
      <c r="Y113" s="440">
        <f t="shared" si="56"/>
        <v>0</v>
      </c>
      <c r="Z113" s="440">
        <f t="shared" si="57"/>
        <v>0</v>
      </c>
      <c r="AA113" s="440">
        <f t="shared" si="58"/>
        <v>0</v>
      </c>
      <c r="AB113" s="440">
        <f t="shared" si="59"/>
        <v>0</v>
      </c>
      <c r="AC113" s="440">
        <f t="shared" si="60"/>
        <v>0</v>
      </c>
      <c r="AD113" s="440">
        <f t="shared" si="61"/>
        <v>0</v>
      </c>
      <c r="AE113" s="440">
        <f t="shared" si="62"/>
        <v>0</v>
      </c>
      <c r="AF113" s="440">
        <f t="shared" si="63"/>
        <v>0</v>
      </c>
      <c r="AG113" s="440">
        <f t="shared" si="64"/>
        <v>0</v>
      </c>
      <c r="AH113" s="440">
        <f t="shared" si="65"/>
        <v>0</v>
      </c>
      <c r="AI113" s="440">
        <f t="shared" si="66"/>
        <v>0</v>
      </c>
      <c r="AJ113" s="440">
        <f t="shared" si="67"/>
        <v>0</v>
      </c>
      <c r="AK113" s="440">
        <f t="shared" si="68"/>
        <v>0</v>
      </c>
      <c r="AL113" s="440">
        <f t="shared" si="69"/>
        <v>0</v>
      </c>
      <c r="AM113" s="440">
        <f t="shared" si="70"/>
        <v>0</v>
      </c>
      <c r="AN113" s="440">
        <f t="shared" si="71"/>
        <v>0</v>
      </c>
      <c r="AO113" s="440">
        <f t="shared" si="72"/>
        <v>0</v>
      </c>
      <c r="AP113" s="440">
        <f t="shared" si="73"/>
        <v>0</v>
      </c>
      <c r="AQ113" s="440">
        <f t="shared" si="74"/>
        <v>0</v>
      </c>
      <c r="AR113" s="440">
        <f t="shared" si="75"/>
        <v>0</v>
      </c>
      <c r="AS113" s="440">
        <f t="shared" si="76"/>
        <v>0</v>
      </c>
      <c r="AT113" s="440">
        <f t="shared" si="77"/>
        <v>0</v>
      </c>
      <c r="AU113" s="440">
        <f t="shared" si="78"/>
        <v>0</v>
      </c>
      <c r="AV113" s="440">
        <f t="shared" si="79"/>
        <v>0</v>
      </c>
      <c r="AW113" s="440">
        <f t="shared" si="80"/>
        <v>0</v>
      </c>
    </row>
    <row r="114" spans="1:49" s="437" customFormat="1" ht="12" customHeight="1">
      <c r="A114" s="72" t="str">
        <f t="array" ref="A114">IF(C114&lt;&gt;0,SUM(($C$11:C114&lt;&gt;0)*1),"")</f>
        <v/>
      </c>
      <c r="B114" s="438"/>
      <c r="C114" s="438"/>
      <c r="D114" s="438"/>
      <c r="E114" s="504"/>
      <c r="F114" s="505"/>
      <c r="G114" s="507"/>
      <c r="H114" s="507"/>
      <c r="I114" s="72" t="str">
        <f t="shared" si="83"/>
        <v/>
      </c>
      <c r="J114" s="440">
        <f t="shared" si="43"/>
        <v>0</v>
      </c>
      <c r="K114" s="440">
        <f t="shared" si="44"/>
        <v>0</v>
      </c>
      <c r="L114" s="440">
        <f t="shared" si="45"/>
        <v>0</v>
      </c>
      <c r="M114" s="440">
        <f t="shared" si="46"/>
        <v>0</v>
      </c>
      <c r="N114" s="440">
        <f t="shared" si="47"/>
        <v>0</v>
      </c>
      <c r="O114" s="440">
        <f t="shared" si="48"/>
        <v>0</v>
      </c>
      <c r="P114" s="440">
        <f t="shared" si="49"/>
        <v>0</v>
      </c>
      <c r="Q114" s="440">
        <f t="shared" si="50"/>
        <v>0</v>
      </c>
      <c r="R114" s="440">
        <f t="shared" si="81"/>
        <v>0</v>
      </c>
      <c r="S114" s="440">
        <f t="shared" si="82"/>
        <v>0</v>
      </c>
      <c r="T114" s="440">
        <f t="shared" si="51"/>
        <v>0</v>
      </c>
      <c r="U114" s="440">
        <f t="shared" si="52"/>
        <v>0</v>
      </c>
      <c r="V114" s="440">
        <f t="shared" si="53"/>
        <v>0</v>
      </c>
      <c r="W114" s="440">
        <f t="shared" si="54"/>
        <v>0</v>
      </c>
      <c r="X114" s="440">
        <f t="shared" si="55"/>
        <v>0</v>
      </c>
      <c r="Y114" s="440">
        <f t="shared" si="56"/>
        <v>0</v>
      </c>
      <c r="Z114" s="440">
        <f t="shared" si="57"/>
        <v>0</v>
      </c>
      <c r="AA114" s="440">
        <f t="shared" si="58"/>
        <v>0</v>
      </c>
      <c r="AB114" s="440">
        <f t="shared" si="59"/>
        <v>0</v>
      </c>
      <c r="AC114" s="440">
        <f t="shared" si="60"/>
        <v>0</v>
      </c>
      <c r="AD114" s="440">
        <f t="shared" si="61"/>
        <v>0</v>
      </c>
      <c r="AE114" s="440">
        <f t="shared" si="62"/>
        <v>0</v>
      </c>
      <c r="AF114" s="440">
        <f t="shared" si="63"/>
        <v>0</v>
      </c>
      <c r="AG114" s="440">
        <f t="shared" si="64"/>
        <v>0</v>
      </c>
      <c r="AH114" s="440">
        <f t="shared" si="65"/>
        <v>0</v>
      </c>
      <c r="AI114" s="440">
        <f t="shared" si="66"/>
        <v>0</v>
      </c>
      <c r="AJ114" s="440">
        <f t="shared" si="67"/>
        <v>0</v>
      </c>
      <c r="AK114" s="440">
        <f t="shared" si="68"/>
        <v>0</v>
      </c>
      <c r="AL114" s="440">
        <f t="shared" si="69"/>
        <v>0</v>
      </c>
      <c r="AM114" s="440">
        <f t="shared" si="70"/>
        <v>0</v>
      </c>
      <c r="AN114" s="440">
        <f t="shared" si="71"/>
        <v>0</v>
      </c>
      <c r="AO114" s="440">
        <f t="shared" si="72"/>
        <v>0</v>
      </c>
      <c r="AP114" s="440">
        <f t="shared" si="73"/>
        <v>0</v>
      </c>
      <c r="AQ114" s="440">
        <f t="shared" si="74"/>
        <v>0</v>
      </c>
      <c r="AR114" s="440">
        <f t="shared" si="75"/>
        <v>0</v>
      </c>
      <c r="AS114" s="440">
        <f t="shared" si="76"/>
        <v>0</v>
      </c>
      <c r="AT114" s="440">
        <f t="shared" si="77"/>
        <v>0</v>
      </c>
      <c r="AU114" s="440">
        <f t="shared" si="78"/>
        <v>0</v>
      </c>
      <c r="AV114" s="440">
        <f t="shared" si="79"/>
        <v>0</v>
      </c>
      <c r="AW114" s="440">
        <f t="shared" si="80"/>
        <v>0</v>
      </c>
    </row>
    <row r="115" spans="1:49" s="437" customFormat="1" ht="12" customHeight="1">
      <c r="A115" s="72" t="str">
        <f t="array" ref="A115">IF(C115&lt;&gt;0,SUM(($C$11:C115&lt;&gt;0)*1),"")</f>
        <v/>
      </c>
      <c r="B115" s="438"/>
      <c r="C115" s="438"/>
      <c r="D115" s="438"/>
      <c r="E115" s="504"/>
      <c r="F115" s="505"/>
      <c r="G115" s="507"/>
      <c r="H115" s="507"/>
      <c r="I115" s="72" t="str">
        <f t="shared" si="83"/>
        <v/>
      </c>
      <c r="J115" s="440">
        <f t="shared" si="43"/>
        <v>0</v>
      </c>
      <c r="K115" s="440">
        <f t="shared" si="44"/>
        <v>0</v>
      </c>
      <c r="L115" s="440">
        <f t="shared" si="45"/>
        <v>0</v>
      </c>
      <c r="M115" s="440">
        <f t="shared" si="46"/>
        <v>0</v>
      </c>
      <c r="N115" s="440">
        <f t="shared" si="47"/>
        <v>0</v>
      </c>
      <c r="O115" s="440">
        <f t="shared" si="48"/>
        <v>0</v>
      </c>
      <c r="P115" s="440">
        <f t="shared" si="49"/>
        <v>0</v>
      </c>
      <c r="Q115" s="440">
        <f t="shared" si="50"/>
        <v>0</v>
      </c>
      <c r="R115" s="440">
        <f t="shared" si="81"/>
        <v>0</v>
      </c>
      <c r="S115" s="440">
        <f t="shared" si="82"/>
        <v>0</v>
      </c>
      <c r="T115" s="440">
        <f t="shared" si="51"/>
        <v>0</v>
      </c>
      <c r="U115" s="440">
        <f t="shared" si="52"/>
        <v>0</v>
      </c>
      <c r="V115" s="440">
        <f t="shared" si="53"/>
        <v>0</v>
      </c>
      <c r="W115" s="440">
        <f t="shared" si="54"/>
        <v>0</v>
      </c>
      <c r="X115" s="440">
        <f t="shared" si="55"/>
        <v>0</v>
      </c>
      <c r="Y115" s="440">
        <f t="shared" si="56"/>
        <v>0</v>
      </c>
      <c r="Z115" s="440">
        <f t="shared" si="57"/>
        <v>0</v>
      </c>
      <c r="AA115" s="440">
        <f t="shared" si="58"/>
        <v>0</v>
      </c>
      <c r="AB115" s="440">
        <f t="shared" si="59"/>
        <v>0</v>
      </c>
      <c r="AC115" s="440">
        <f t="shared" si="60"/>
        <v>0</v>
      </c>
      <c r="AD115" s="440">
        <f t="shared" si="61"/>
        <v>0</v>
      </c>
      <c r="AE115" s="440">
        <f t="shared" si="62"/>
        <v>0</v>
      </c>
      <c r="AF115" s="440">
        <f t="shared" si="63"/>
        <v>0</v>
      </c>
      <c r="AG115" s="440">
        <f t="shared" si="64"/>
        <v>0</v>
      </c>
      <c r="AH115" s="440">
        <f t="shared" si="65"/>
        <v>0</v>
      </c>
      <c r="AI115" s="440">
        <f t="shared" si="66"/>
        <v>0</v>
      </c>
      <c r="AJ115" s="440">
        <f t="shared" si="67"/>
        <v>0</v>
      </c>
      <c r="AK115" s="440">
        <f t="shared" si="68"/>
        <v>0</v>
      </c>
      <c r="AL115" s="440">
        <f t="shared" si="69"/>
        <v>0</v>
      </c>
      <c r="AM115" s="440">
        <f t="shared" si="70"/>
        <v>0</v>
      </c>
      <c r="AN115" s="440">
        <f t="shared" si="71"/>
        <v>0</v>
      </c>
      <c r="AO115" s="440">
        <f t="shared" si="72"/>
        <v>0</v>
      </c>
      <c r="AP115" s="440">
        <f t="shared" si="73"/>
        <v>0</v>
      </c>
      <c r="AQ115" s="440">
        <f t="shared" si="74"/>
        <v>0</v>
      </c>
      <c r="AR115" s="440">
        <f t="shared" si="75"/>
        <v>0</v>
      </c>
      <c r="AS115" s="440">
        <f t="shared" si="76"/>
        <v>0</v>
      </c>
      <c r="AT115" s="440">
        <f t="shared" si="77"/>
        <v>0</v>
      </c>
      <c r="AU115" s="440">
        <f t="shared" si="78"/>
        <v>0</v>
      </c>
      <c r="AV115" s="440">
        <f t="shared" si="79"/>
        <v>0</v>
      </c>
      <c r="AW115" s="440">
        <f t="shared" si="80"/>
        <v>0</v>
      </c>
    </row>
    <row r="116" spans="1:49" s="437" customFormat="1" ht="12" customHeight="1">
      <c r="A116" s="72" t="str">
        <f t="array" ref="A116">IF(C116&lt;&gt;0,SUM(($C$11:C116&lt;&gt;0)*1),"")</f>
        <v/>
      </c>
      <c r="B116" s="438"/>
      <c r="C116" s="438"/>
      <c r="D116" s="438"/>
      <c r="E116" s="504"/>
      <c r="F116" s="505"/>
      <c r="G116" s="507"/>
      <c r="H116" s="507"/>
      <c r="I116" s="72" t="str">
        <f t="shared" si="83"/>
        <v/>
      </c>
      <c r="J116" s="440">
        <f t="shared" si="43"/>
        <v>0</v>
      </c>
      <c r="K116" s="440">
        <f t="shared" si="44"/>
        <v>0</v>
      </c>
      <c r="L116" s="440">
        <f t="shared" si="45"/>
        <v>0</v>
      </c>
      <c r="M116" s="440">
        <f t="shared" si="46"/>
        <v>0</v>
      </c>
      <c r="N116" s="440">
        <f t="shared" si="47"/>
        <v>0</v>
      </c>
      <c r="O116" s="440">
        <f t="shared" si="48"/>
        <v>0</v>
      </c>
      <c r="P116" s="440">
        <f t="shared" si="49"/>
        <v>0</v>
      </c>
      <c r="Q116" s="440">
        <f t="shared" si="50"/>
        <v>0</v>
      </c>
      <c r="R116" s="440">
        <f t="shared" si="81"/>
        <v>0</v>
      </c>
      <c r="S116" s="440">
        <f t="shared" si="82"/>
        <v>0</v>
      </c>
      <c r="T116" s="440">
        <f t="shared" si="51"/>
        <v>0</v>
      </c>
      <c r="U116" s="440">
        <f t="shared" si="52"/>
        <v>0</v>
      </c>
      <c r="V116" s="440">
        <f t="shared" si="53"/>
        <v>0</v>
      </c>
      <c r="W116" s="440">
        <f t="shared" si="54"/>
        <v>0</v>
      </c>
      <c r="X116" s="440">
        <f t="shared" si="55"/>
        <v>0</v>
      </c>
      <c r="Y116" s="440">
        <f t="shared" si="56"/>
        <v>0</v>
      </c>
      <c r="Z116" s="440">
        <f t="shared" si="57"/>
        <v>0</v>
      </c>
      <c r="AA116" s="440">
        <f t="shared" si="58"/>
        <v>0</v>
      </c>
      <c r="AB116" s="440">
        <f t="shared" si="59"/>
        <v>0</v>
      </c>
      <c r="AC116" s="440">
        <f t="shared" si="60"/>
        <v>0</v>
      </c>
      <c r="AD116" s="440">
        <f t="shared" si="61"/>
        <v>0</v>
      </c>
      <c r="AE116" s="440">
        <f t="shared" si="62"/>
        <v>0</v>
      </c>
      <c r="AF116" s="440">
        <f t="shared" si="63"/>
        <v>0</v>
      </c>
      <c r="AG116" s="440">
        <f t="shared" si="64"/>
        <v>0</v>
      </c>
      <c r="AH116" s="440">
        <f t="shared" si="65"/>
        <v>0</v>
      </c>
      <c r="AI116" s="440">
        <f t="shared" si="66"/>
        <v>0</v>
      </c>
      <c r="AJ116" s="440">
        <f t="shared" si="67"/>
        <v>0</v>
      </c>
      <c r="AK116" s="440">
        <f t="shared" si="68"/>
        <v>0</v>
      </c>
      <c r="AL116" s="440">
        <f t="shared" si="69"/>
        <v>0</v>
      </c>
      <c r="AM116" s="440">
        <f t="shared" si="70"/>
        <v>0</v>
      </c>
      <c r="AN116" s="440">
        <f t="shared" si="71"/>
        <v>0</v>
      </c>
      <c r="AO116" s="440">
        <f t="shared" si="72"/>
        <v>0</v>
      </c>
      <c r="AP116" s="440">
        <f t="shared" si="73"/>
        <v>0</v>
      </c>
      <c r="AQ116" s="440">
        <f t="shared" si="74"/>
        <v>0</v>
      </c>
      <c r="AR116" s="440">
        <f t="shared" si="75"/>
        <v>0</v>
      </c>
      <c r="AS116" s="440">
        <f t="shared" si="76"/>
        <v>0</v>
      </c>
      <c r="AT116" s="440">
        <f t="shared" si="77"/>
        <v>0</v>
      </c>
      <c r="AU116" s="440">
        <f t="shared" si="78"/>
        <v>0</v>
      </c>
      <c r="AV116" s="440">
        <f t="shared" si="79"/>
        <v>0</v>
      </c>
      <c r="AW116" s="440">
        <f t="shared" si="80"/>
        <v>0</v>
      </c>
    </row>
    <row r="117" spans="1:49" s="437" customFormat="1" ht="12" customHeight="1">
      <c r="A117" s="72" t="str">
        <f t="array" ref="A117">IF(C117&lt;&gt;0,SUM(($C$11:C117&lt;&gt;0)*1),"")</f>
        <v/>
      </c>
      <c r="B117" s="438"/>
      <c r="C117" s="438"/>
      <c r="D117" s="438"/>
      <c r="E117" s="504"/>
      <c r="F117" s="505"/>
      <c r="G117" s="507"/>
      <c r="H117" s="507"/>
      <c r="I117" s="72" t="str">
        <f t="shared" si="83"/>
        <v/>
      </c>
      <c r="J117" s="440">
        <f t="shared" si="43"/>
        <v>0</v>
      </c>
      <c r="K117" s="440">
        <f t="shared" si="44"/>
        <v>0</v>
      </c>
      <c r="L117" s="440">
        <f t="shared" si="45"/>
        <v>0</v>
      </c>
      <c r="M117" s="440">
        <f t="shared" si="46"/>
        <v>0</v>
      </c>
      <c r="N117" s="440">
        <f t="shared" si="47"/>
        <v>0</v>
      </c>
      <c r="O117" s="440">
        <f t="shared" si="48"/>
        <v>0</v>
      </c>
      <c r="P117" s="440">
        <f t="shared" si="49"/>
        <v>0</v>
      </c>
      <c r="Q117" s="440">
        <f t="shared" si="50"/>
        <v>0</v>
      </c>
      <c r="R117" s="440">
        <f t="shared" si="81"/>
        <v>0</v>
      </c>
      <c r="S117" s="440">
        <f t="shared" si="82"/>
        <v>0</v>
      </c>
      <c r="T117" s="440">
        <f t="shared" si="51"/>
        <v>0</v>
      </c>
      <c r="U117" s="440">
        <f t="shared" si="52"/>
        <v>0</v>
      </c>
      <c r="V117" s="440">
        <f t="shared" si="53"/>
        <v>0</v>
      </c>
      <c r="W117" s="440">
        <f t="shared" si="54"/>
        <v>0</v>
      </c>
      <c r="X117" s="440">
        <f t="shared" si="55"/>
        <v>0</v>
      </c>
      <c r="Y117" s="440">
        <f t="shared" si="56"/>
        <v>0</v>
      </c>
      <c r="Z117" s="440">
        <f t="shared" si="57"/>
        <v>0</v>
      </c>
      <c r="AA117" s="440">
        <f t="shared" si="58"/>
        <v>0</v>
      </c>
      <c r="AB117" s="440">
        <f t="shared" si="59"/>
        <v>0</v>
      </c>
      <c r="AC117" s="440">
        <f t="shared" si="60"/>
        <v>0</v>
      </c>
      <c r="AD117" s="440">
        <f t="shared" si="61"/>
        <v>0</v>
      </c>
      <c r="AE117" s="440">
        <f t="shared" si="62"/>
        <v>0</v>
      </c>
      <c r="AF117" s="440">
        <f t="shared" si="63"/>
        <v>0</v>
      </c>
      <c r="AG117" s="440">
        <f t="shared" si="64"/>
        <v>0</v>
      </c>
      <c r="AH117" s="440">
        <f t="shared" si="65"/>
        <v>0</v>
      </c>
      <c r="AI117" s="440">
        <f t="shared" si="66"/>
        <v>0</v>
      </c>
      <c r="AJ117" s="440">
        <f t="shared" si="67"/>
        <v>0</v>
      </c>
      <c r="AK117" s="440">
        <f t="shared" si="68"/>
        <v>0</v>
      </c>
      <c r="AL117" s="440">
        <f t="shared" si="69"/>
        <v>0</v>
      </c>
      <c r="AM117" s="440">
        <f t="shared" si="70"/>
        <v>0</v>
      </c>
      <c r="AN117" s="440">
        <f t="shared" si="71"/>
        <v>0</v>
      </c>
      <c r="AO117" s="440">
        <f t="shared" si="72"/>
        <v>0</v>
      </c>
      <c r="AP117" s="440">
        <f t="shared" si="73"/>
        <v>0</v>
      </c>
      <c r="AQ117" s="440">
        <f t="shared" si="74"/>
        <v>0</v>
      </c>
      <c r="AR117" s="440">
        <f t="shared" si="75"/>
        <v>0</v>
      </c>
      <c r="AS117" s="440">
        <f t="shared" si="76"/>
        <v>0</v>
      </c>
      <c r="AT117" s="440">
        <f t="shared" si="77"/>
        <v>0</v>
      </c>
      <c r="AU117" s="440">
        <f t="shared" si="78"/>
        <v>0</v>
      </c>
      <c r="AV117" s="440">
        <f t="shared" si="79"/>
        <v>0</v>
      </c>
      <c r="AW117" s="440">
        <f t="shared" si="80"/>
        <v>0</v>
      </c>
    </row>
    <row r="118" spans="1:49" s="437" customFormat="1" ht="12" customHeight="1">
      <c r="A118" s="72" t="str">
        <f t="array" ref="A118">IF(C118&lt;&gt;0,SUM(($C$11:C118&lt;&gt;0)*1),"")</f>
        <v/>
      </c>
      <c r="B118" s="438"/>
      <c r="C118" s="438"/>
      <c r="D118" s="438"/>
      <c r="E118" s="504"/>
      <c r="F118" s="505"/>
      <c r="G118" s="507"/>
      <c r="H118" s="507"/>
      <c r="I118" s="72" t="str">
        <f t="shared" si="83"/>
        <v/>
      </c>
      <c r="J118" s="440">
        <f t="shared" si="43"/>
        <v>0</v>
      </c>
      <c r="K118" s="440">
        <f t="shared" si="44"/>
        <v>0</v>
      </c>
      <c r="L118" s="440">
        <f t="shared" si="45"/>
        <v>0</v>
      </c>
      <c r="M118" s="440">
        <f t="shared" si="46"/>
        <v>0</v>
      </c>
      <c r="N118" s="440">
        <f t="shared" si="47"/>
        <v>0</v>
      </c>
      <c r="O118" s="440">
        <f t="shared" si="48"/>
        <v>0</v>
      </c>
      <c r="P118" s="440">
        <f t="shared" si="49"/>
        <v>0</v>
      </c>
      <c r="Q118" s="440">
        <f t="shared" si="50"/>
        <v>0</v>
      </c>
      <c r="R118" s="440">
        <f t="shared" si="81"/>
        <v>0</v>
      </c>
      <c r="S118" s="440">
        <f t="shared" si="82"/>
        <v>0</v>
      </c>
      <c r="T118" s="440">
        <f t="shared" si="51"/>
        <v>0</v>
      </c>
      <c r="U118" s="440">
        <f t="shared" si="52"/>
        <v>0</v>
      </c>
      <c r="V118" s="440">
        <f t="shared" si="53"/>
        <v>0</v>
      </c>
      <c r="W118" s="440">
        <f t="shared" si="54"/>
        <v>0</v>
      </c>
      <c r="X118" s="440">
        <f t="shared" si="55"/>
        <v>0</v>
      </c>
      <c r="Y118" s="440">
        <f t="shared" si="56"/>
        <v>0</v>
      </c>
      <c r="Z118" s="440">
        <f t="shared" si="57"/>
        <v>0</v>
      </c>
      <c r="AA118" s="440">
        <f t="shared" si="58"/>
        <v>0</v>
      </c>
      <c r="AB118" s="440">
        <f t="shared" si="59"/>
        <v>0</v>
      </c>
      <c r="AC118" s="440">
        <f t="shared" si="60"/>
        <v>0</v>
      </c>
      <c r="AD118" s="440">
        <f t="shared" si="61"/>
        <v>0</v>
      </c>
      <c r="AE118" s="440">
        <f t="shared" si="62"/>
        <v>0</v>
      </c>
      <c r="AF118" s="440">
        <f t="shared" si="63"/>
        <v>0</v>
      </c>
      <c r="AG118" s="440">
        <f t="shared" si="64"/>
        <v>0</v>
      </c>
      <c r="AH118" s="440">
        <f t="shared" si="65"/>
        <v>0</v>
      </c>
      <c r="AI118" s="440">
        <f t="shared" si="66"/>
        <v>0</v>
      </c>
      <c r="AJ118" s="440">
        <f t="shared" si="67"/>
        <v>0</v>
      </c>
      <c r="AK118" s="440">
        <f t="shared" si="68"/>
        <v>0</v>
      </c>
      <c r="AL118" s="440">
        <f t="shared" si="69"/>
        <v>0</v>
      </c>
      <c r="AM118" s="440">
        <f t="shared" si="70"/>
        <v>0</v>
      </c>
      <c r="AN118" s="440">
        <f t="shared" si="71"/>
        <v>0</v>
      </c>
      <c r="AO118" s="440">
        <f t="shared" si="72"/>
        <v>0</v>
      </c>
      <c r="AP118" s="440">
        <f t="shared" si="73"/>
        <v>0</v>
      </c>
      <c r="AQ118" s="440">
        <f t="shared" si="74"/>
        <v>0</v>
      </c>
      <c r="AR118" s="440">
        <f t="shared" si="75"/>
        <v>0</v>
      </c>
      <c r="AS118" s="440">
        <f t="shared" si="76"/>
        <v>0</v>
      </c>
      <c r="AT118" s="440">
        <f t="shared" si="77"/>
        <v>0</v>
      </c>
      <c r="AU118" s="440">
        <f t="shared" si="78"/>
        <v>0</v>
      </c>
      <c r="AV118" s="440">
        <f t="shared" si="79"/>
        <v>0</v>
      </c>
      <c r="AW118" s="440">
        <f t="shared" si="80"/>
        <v>0</v>
      </c>
    </row>
    <row r="119" spans="1:49" s="437" customFormat="1" ht="12" customHeight="1">
      <c r="A119" s="72" t="str">
        <f t="array" ref="A119">IF(C119&lt;&gt;0,SUM(($C$11:C119&lt;&gt;0)*1),"")</f>
        <v/>
      </c>
      <c r="B119" s="438"/>
      <c r="C119" s="438"/>
      <c r="D119" s="438"/>
      <c r="E119" s="504"/>
      <c r="F119" s="505"/>
      <c r="G119" s="507"/>
      <c r="H119" s="507"/>
      <c r="I119" s="72" t="str">
        <f t="shared" si="83"/>
        <v/>
      </c>
      <c r="J119" s="440">
        <f t="shared" si="43"/>
        <v>0</v>
      </c>
      <c r="K119" s="440">
        <f t="shared" si="44"/>
        <v>0</v>
      </c>
      <c r="L119" s="440">
        <f t="shared" si="45"/>
        <v>0</v>
      </c>
      <c r="M119" s="440">
        <f t="shared" si="46"/>
        <v>0</v>
      </c>
      <c r="N119" s="440">
        <f t="shared" si="47"/>
        <v>0</v>
      </c>
      <c r="O119" s="440">
        <f t="shared" si="48"/>
        <v>0</v>
      </c>
      <c r="P119" s="440">
        <f t="shared" si="49"/>
        <v>0</v>
      </c>
      <c r="Q119" s="440">
        <f t="shared" si="50"/>
        <v>0</v>
      </c>
      <c r="R119" s="440">
        <f t="shared" si="81"/>
        <v>0</v>
      </c>
      <c r="S119" s="440">
        <f t="shared" si="82"/>
        <v>0</v>
      </c>
      <c r="T119" s="440">
        <f t="shared" si="51"/>
        <v>0</v>
      </c>
      <c r="U119" s="440">
        <f t="shared" si="52"/>
        <v>0</v>
      </c>
      <c r="V119" s="440">
        <f t="shared" si="53"/>
        <v>0</v>
      </c>
      <c r="W119" s="440">
        <f t="shared" si="54"/>
        <v>0</v>
      </c>
      <c r="X119" s="440">
        <f t="shared" si="55"/>
        <v>0</v>
      </c>
      <c r="Y119" s="440">
        <f t="shared" si="56"/>
        <v>0</v>
      </c>
      <c r="Z119" s="440">
        <f t="shared" si="57"/>
        <v>0</v>
      </c>
      <c r="AA119" s="440">
        <f t="shared" si="58"/>
        <v>0</v>
      </c>
      <c r="AB119" s="440">
        <f t="shared" si="59"/>
        <v>0</v>
      </c>
      <c r="AC119" s="440">
        <f t="shared" si="60"/>
        <v>0</v>
      </c>
      <c r="AD119" s="440">
        <f t="shared" si="61"/>
        <v>0</v>
      </c>
      <c r="AE119" s="440">
        <f t="shared" si="62"/>
        <v>0</v>
      </c>
      <c r="AF119" s="440">
        <f t="shared" si="63"/>
        <v>0</v>
      </c>
      <c r="AG119" s="440">
        <f t="shared" si="64"/>
        <v>0</v>
      </c>
      <c r="AH119" s="440">
        <f t="shared" si="65"/>
        <v>0</v>
      </c>
      <c r="AI119" s="440">
        <f t="shared" si="66"/>
        <v>0</v>
      </c>
      <c r="AJ119" s="440">
        <f t="shared" si="67"/>
        <v>0</v>
      </c>
      <c r="AK119" s="440">
        <f t="shared" si="68"/>
        <v>0</v>
      </c>
      <c r="AL119" s="440">
        <f t="shared" si="69"/>
        <v>0</v>
      </c>
      <c r="AM119" s="440">
        <f t="shared" si="70"/>
        <v>0</v>
      </c>
      <c r="AN119" s="440">
        <f t="shared" si="71"/>
        <v>0</v>
      </c>
      <c r="AO119" s="440">
        <f t="shared" si="72"/>
        <v>0</v>
      </c>
      <c r="AP119" s="440">
        <f t="shared" si="73"/>
        <v>0</v>
      </c>
      <c r="AQ119" s="440">
        <f t="shared" si="74"/>
        <v>0</v>
      </c>
      <c r="AR119" s="440">
        <f t="shared" si="75"/>
        <v>0</v>
      </c>
      <c r="AS119" s="440">
        <f t="shared" si="76"/>
        <v>0</v>
      </c>
      <c r="AT119" s="440">
        <f t="shared" si="77"/>
        <v>0</v>
      </c>
      <c r="AU119" s="440">
        <f t="shared" si="78"/>
        <v>0</v>
      </c>
      <c r="AV119" s="440">
        <f t="shared" si="79"/>
        <v>0</v>
      </c>
      <c r="AW119" s="440">
        <f t="shared" si="80"/>
        <v>0</v>
      </c>
    </row>
    <row r="120" spans="1:49" s="437" customFormat="1" ht="12" customHeight="1">
      <c r="A120" s="72" t="str">
        <f t="array" ref="A120">IF(C120&lt;&gt;0,SUM(($C$11:C120&lt;&gt;0)*1),"")</f>
        <v/>
      </c>
      <c r="B120" s="438"/>
      <c r="C120" s="438"/>
      <c r="D120" s="438"/>
      <c r="E120" s="504"/>
      <c r="F120" s="505"/>
      <c r="G120" s="507"/>
      <c r="H120" s="507"/>
      <c r="I120" s="72" t="str">
        <f t="shared" si="83"/>
        <v/>
      </c>
      <c r="J120" s="440">
        <f t="shared" si="43"/>
        <v>0</v>
      </c>
      <c r="K120" s="440">
        <f t="shared" si="44"/>
        <v>0</v>
      </c>
      <c r="L120" s="440">
        <f t="shared" si="45"/>
        <v>0</v>
      </c>
      <c r="M120" s="440">
        <f t="shared" si="46"/>
        <v>0</v>
      </c>
      <c r="N120" s="440">
        <f t="shared" si="47"/>
        <v>0</v>
      </c>
      <c r="O120" s="440">
        <f t="shared" si="48"/>
        <v>0</v>
      </c>
      <c r="P120" s="440">
        <f t="shared" si="49"/>
        <v>0</v>
      </c>
      <c r="Q120" s="440">
        <f t="shared" si="50"/>
        <v>0</v>
      </c>
      <c r="R120" s="440">
        <f t="shared" si="81"/>
        <v>0</v>
      </c>
      <c r="S120" s="440">
        <f t="shared" si="82"/>
        <v>0</v>
      </c>
      <c r="T120" s="440">
        <f t="shared" si="51"/>
        <v>0</v>
      </c>
      <c r="U120" s="440">
        <f t="shared" si="52"/>
        <v>0</v>
      </c>
      <c r="V120" s="440">
        <f t="shared" si="53"/>
        <v>0</v>
      </c>
      <c r="W120" s="440">
        <f t="shared" si="54"/>
        <v>0</v>
      </c>
      <c r="X120" s="440">
        <f t="shared" si="55"/>
        <v>0</v>
      </c>
      <c r="Y120" s="440">
        <f t="shared" si="56"/>
        <v>0</v>
      </c>
      <c r="Z120" s="440">
        <f t="shared" si="57"/>
        <v>0</v>
      </c>
      <c r="AA120" s="440">
        <f t="shared" si="58"/>
        <v>0</v>
      </c>
      <c r="AB120" s="440">
        <f t="shared" si="59"/>
        <v>0</v>
      </c>
      <c r="AC120" s="440">
        <f t="shared" si="60"/>
        <v>0</v>
      </c>
      <c r="AD120" s="440">
        <f t="shared" si="61"/>
        <v>0</v>
      </c>
      <c r="AE120" s="440">
        <f t="shared" si="62"/>
        <v>0</v>
      </c>
      <c r="AF120" s="440">
        <f t="shared" si="63"/>
        <v>0</v>
      </c>
      <c r="AG120" s="440">
        <f t="shared" si="64"/>
        <v>0</v>
      </c>
      <c r="AH120" s="440">
        <f t="shared" si="65"/>
        <v>0</v>
      </c>
      <c r="AI120" s="440">
        <f t="shared" si="66"/>
        <v>0</v>
      </c>
      <c r="AJ120" s="440">
        <f t="shared" si="67"/>
        <v>0</v>
      </c>
      <c r="AK120" s="440">
        <f t="shared" si="68"/>
        <v>0</v>
      </c>
      <c r="AL120" s="440">
        <f t="shared" si="69"/>
        <v>0</v>
      </c>
      <c r="AM120" s="440">
        <f t="shared" si="70"/>
        <v>0</v>
      </c>
      <c r="AN120" s="440">
        <f t="shared" si="71"/>
        <v>0</v>
      </c>
      <c r="AO120" s="440">
        <f t="shared" si="72"/>
        <v>0</v>
      </c>
      <c r="AP120" s="440">
        <f t="shared" si="73"/>
        <v>0</v>
      </c>
      <c r="AQ120" s="440">
        <f t="shared" si="74"/>
        <v>0</v>
      </c>
      <c r="AR120" s="440">
        <f t="shared" si="75"/>
        <v>0</v>
      </c>
      <c r="AS120" s="440">
        <f t="shared" si="76"/>
        <v>0</v>
      </c>
      <c r="AT120" s="440">
        <f t="shared" si="77"/>
        <v>0</v>
      </c>
      <c r="AU120" s="440">
        <f t="shared" si="78"/>
        <v>0</v>
      </c>
      <c r="AV120" s="440">
        <f t="shared" si="79"/>
        <v>0</v>
      </c>
      <c r="AW120" s="440">
        <f t="shared" si="80"/>
        <v>0</v>
      </c>
    </row>
    <row r="121" spans="1:49" s="437" customFormat="1" ht="12" customHeight="1">
      <c r="A121" s="72" t="str">
        <f t="array" ref="A121">IF(C121&lt;&gt;0,SUM(($C$11:C121&lt;&gt;0)*1),"")</f>
        <v/>
      </c>
      <c r="B121" s="438"/>
      <c r="C121" s="438"/>
      <c r="D121" s="438"/>
      <c r="E121" s="504"/>
      <c r="F121" s="505"/>
      <c r="G121" s="507"/>
      <c r="H121" s="507"/>
      <c r="I121" s="72" t="str">
        <f t="shared" si="83"/>
        <v/>
      </c>
      <c r="J121" s="440">
        <f t="shared" si="43"/>
        <v>0</v>
      </c>
      <c r="K121" s="440">
        <f t="shared" si="44"/>
        <v>0</v>
      </c>
      <c r="L121" s="440">
        <f t="shared" si="45"/>
        <v>0</v>
      </c>
      <c r="M121" s="440">
        <f t="shared" si="46"/>
        <v>0</v>
      </c>
      <c r="N121" s="440">
        <f t="shared" si="47"/>
        <v>0</v>
      </c>
      <c r="O121" s="440">
        <f t="shared" si="48"/>
        <v>0</v>
      </c>
      <c r="P121" s="440">
        <f t="shared" si="49"/>
        <v>0</v>
      </c>
      <c r="Q121" s="440">
        <f t="shared" si="50"/>
        <v>0</v>
      </c>
      <c r="R121" s="440">
        <f t="shared" si="81"/>
        <v>0</v>
      </c>
      <c r="S121" s="440">
        <f t="shared" si="82"/>
        <v>0</v>
      </c>
      <c r="T121" s="440">
        <f t="shared" si="51"/>
        <v>0</v>
      </c>
      <c r="U121" s="440">
        <f t="shared" si="52"/>
        <v>0</v>
      </c>
      <c r="V121" s="440">
        <f t="shared" si="53"/>
        <v>0</v>
      </c>
      <c r="W121" s="440">
        <f t="shared" si="54"/>
        <v>0</v>
      </c>
      <c r="X121" s="440">
        <f t="shared" si="55"/>
        <v>0</v>
      </c>
      <c r="Y121" s="440">
        <f t="shared" si="56"/>
        <v>0</v>
      </c>
      <c r="Z121" s="440">
        <f t="shared" si="57"/>
        <v>0</v>
      </c>
      <c r="AA121" s="440">
        <f t="shared" si="58"/>
        <v>0</v>
      </c>
      <c r="AB121" s="440">
        <f t="shared" si="59"/>
        <v>0</v>
      </c>
      <c r="AC121" s="440">
        <f t="shared" si="60"/>
        <v>0</v>
      </c>
      <c r="AD121" s="440">
        <f t="shared" si="61"/>
        <v>0</v>
      </c>
      <c r="AE121" s="440">
        <f t="shared" si="62"/>
        <v>0</v>
      </c>
      <c r="AF121" s="440">
        <f t="shared" si="63"/>
        <v>0</v>
      </c>
      <c r="AG121" s="440">
        <f t="shared" si="64"/>
        <v>0</v>
      </c>
      <c r="AH121" s="440">
        <f t="shared" si="65"/>
        <v>0</v>
      </c>
      <c r="AI121" s="440">
        <f t="shared" si="66"/>
        <v>0</v>
      </c>
      <c r="AJ121" s="440">
        <f t="shared" si="67"/>
        <v>0</v>
      </c>
      <c r="AK121" s="440">
        <f t="shared" si="68"/>
        <v>0</v>
      </c>
      <c r="AL121" s="440">
        <f t="shared" si="69"/>
        <v>0</v>
      </c>
      <c r="AM121" s="440">
        <f t="shared" si="70"/>
        <v>0</v>
      </c>
      <c r="AN121" s="440">
        <f t="shared" si="71"/>
        <v>0</v>
      </c>
      <c r="AO121" s="440">
        <f t="shared" si="72"/>
        <v>0</v>
      </c>
      <c r="AP121" s="440">
        <f t="shared" si="73"/>
        <v>0</v>
      </c>
      <c r="AQ121" s="440">
        <f t="shared" si="74"/>
        <v>0</v>
      </c>
      <c r="AR121" s="440">
        <f t="shared" si="75"/>
        <v>0</v>
      </c>
      <c r="AS121" s="440">
        <f t="shared" si="76"/>
        <v>0</v>
      </c>
      <c r="AT121" s="440">
        <f t="shared" si="77"/>
        <v>0</v>
      </c>
      <c r="AU121" s="440">
        <f t="shared" si="78"/>
        <v>0</v>
      </c>
      <c r="AV121" s="440">
        <f t="shared" si="79"/>
        <v>0</v>
      </c>
      <c r="AW121" s="440">
        <f t="shared" si="80"/>
        <v>0</v>
      </c>
    </row>
    <row r="122" spans="1:49" s="437" customFormat="1" ht="12" customHeight="1">
      <c r="A122" s="72" t="str">
        <f t="array" ref="A122">IF(C122&lt;&gt;0,SUM(($C$11:C122&lt;&gt;0)*1),"")</f>
        <v/>
      </c>
      <c r="B122" s="438"/>
      <c r="C122" s="438"/>
      <c r="D122" s="438"/>
      <c r="E122" s="504"/>
      <c r="F122" s="505"/>
      <c r="G122" s="507"/>
      <c r="H122" s="507"/>
      <c r="I122" s="72" t="str">
        <f t="shared" si="83"/>
        <v/>
      </c>
      <c r="J122" s="440">
        <f t="shared" si="43"/>
        <v>0</v>
      </c>
      <c r="K122" s="440">
        <f t="shared" si="44"/>
        <v>0</v>
      </c>
      <c r="L122" s="440">
        <f t="shared" si="45"/>
        <v>0</v>
      </c>
      <c r="M122" s="440">
        <f t="shared" si="46"/>
        <v>0</v>
      </c>
      <c r="N122" s="440">
        <f t="shared" si="47"/>
        <v>0</v>
      </c>
      <c r="O122" s="440">
        <f t="shared" si="48"/>
        <v>0</v>
      </c>
      <c r="P122" s="440">
        <f t="shared" si="49"/>
        <v>0</v>
      </c>
      <c r="Q122" s="440">
        <f t="shared" si="50"/>
        <v>0</v>
      </c>
      <c r="R122" s="440">
        <f t="shared" si="81"/>
        <v>0</v>
      </c>
      <c r="S122" s="440">
        <f t="shared" si="82"/>
        <v>0</v>
      </c>
      <c r="T122" s="440">
        <f t="shared" si="51"/>
        <v>0</v>
      </c>
      <c r="U122" s="440">
        <f t="shared" si="52"/>
        <v>0</v>
      </c>
      <c r="V122" s="440">
        <f t="shared" si="53"/>
        <v>0</v>
      </c>
      <c r="W122" s="440">
        <f t="shared" si="54"/>
        <v>0</v>
      </c>
      <c r="X122" s="440">
        <f t="shared" si="55"/>
        <v>0</v>
      </c>
      <c r="Y122" s="440">
        <f t="shared" si="56"/>
        <v>0</v>
      </c>
      <c r="Z122" s="440">
        <f t="shared" si="57"/>
        <v>0</v>
      </c>
      <c r="AA122" s="440">
        <f t="shared" si="58"/>
        <v>0</v>
      </c>
      <c r="AB122" s="440">
        <f t="shared" si="59"/>
        <v>0</v>
      </c>
      <c r="AC122" s="440">
        <f t="shared" si="60"/>
        <v>0</v>
      </c>
      <c r="AD122" s="440">
        <f t="shared" si="61"/>
        <v>0</v>
      </c>
      <c r="AE122" s="440">
        <f t="shared" si="62"/>
        <v>0</v>
      </c>
      <c r="AF122" s="440">
        <f t="shared" si="63"/>
        <v>0</v>
      </c>
      <c r="AG122" s="440">
        <f t="shared" si="64"/>
        <v>0</v>
      </c>
      <c r="AH122" s="440">
        <f t="shared" si="65"/>
        <v>0</v>
      </c>
      <c r="AI122" s="440">
        <f t="shared" si="66"/>
        <v>0</v>
      </c>
      <c r="AJ122" s="440">
        <f t="shared" si="67"/>
        <v>0</v>
      </c>
      <c r="AK122" s="440">
        <f t="shared" si="68"/>
        <v>0</v>
      </c>
      <c r="AL122" s="440">
        <f t="shared" si="69"/>
        <v>0</v>
      </c>
      <c r="AM122" s="440">
        <f t="shared" si="70"/>
        <v>0</v>
      </c>
      <c r="AN122" s="440">
        <f t="shared" si="71"/>
        <v>0</v>
      </c>
      <c r="AO122" s="440">
        <f t="shared" si="72"/>
        <v>0</v>
      </c>
      <c r="AP122" s="440">
        <f t="shared" si="73"/>
        <v>0</v>
      </c>
      <c r="AQ122" s="440">
        <f t="shared" si="74"/>
        <v>0</v>
      </c>
      <c r="AR122" s="440">
        <f t="shared" si="75"/>
        <v>0</v>
      </c>
      <c r="AS122" s="440">
        <f t="shared" si="76"/>
        <v>0</v>
      </c>
      <c r="AT122" s="440">
        <f t="shared" si="77"/>
        <v>0</v>
      </c>
      <c r="AU122" s="440">
        <f t="shared" si="78"/>
        <v>0</v>
      </c>
      <c r="AV122" s="440">
        <f t="shared" si="79"/>
        <v>0</v>
      </c>
      <c r="AW122" s="440">
        <f t="shared" si="80"/>
        <v>0</v>
      </c>
    </row>
    <row r="123" spans="1:49" s="437" customFormat="1" ht="12" customHeight="1">
      <c r="A123" s="72" t="str">
        <f t="array" ref="A123">IF(C123&lt;&gt;0,SUM(($C$11:C123&lt;&gt;0)*1),"")</f>
        <v/>
      </c>
      <c r="B123" s="438"/>
      <c r="C123" s="438"/>
      <c r="D123" s="438"/>
      <c r="E123" s="504"/>
      <c r="F123" s="505"/>
      <c r="G123" s="507"/>
      <c r="H123" s="507"/>
      <c r="I123" s="72" t="str">
        <f t="shared" si="83"/>
        <v/>
      </c>
      <c r="J123" s="440">
        <f t="shared" si="43"/>
        <v>0</v>
      </c>
      <c r="K123" s="440">
        <f t="shared" si="44"/>
        <v>0</v>
      </c>
      <c r="L123" s="440">
        <f t="shared" si="45"/>
        <v>0</v>
      </c>
      <c r="M123" s="440">
        <f t="shared" si="46"/>
        <v>0</v>
      </c>
      <c r="N123" s="440">
        <f t="shared" si="47"/>
        <v>0</v>
      </c>
      <c r="O123" s="440">
        <f t="shared" si="48"/>
        <v>0</v>
      </c>
      <c r="P123" s="440">
        <f t="shared" si="49"/>
        <v>0</v>
      </c>
      <c r="Q123" s="440">
        <f t="shared" si="50"/>
        <v>0</v>
      </c>
      <c r="R123" s="440">
        <f t="shared" si="81"/>
        <v>0</v>
      </c>
      <c r="S123" s="440">
        <f t="shared" si="82"/>
        <v>0</v>
      </c>
      <c r="T123" s="440">
        <f t="shared" si="51"/>
        <v>0</v>
      </c>
      <c r="U123" s="440">
        <f t="shared" si="52"/>
        <v>0</v>
      </c>
      <c r="V123" s="440">
        <f t="shared" si="53"/>
        <v>0</v>
      </c>
      <c r="W123" s="440">
        <f t="shared" si="54"/>
        <v>0</v>
      </c>
      <c r="X123" s="440">
        <f t="shared" si="55"/>
        <v>0</v>
      </c>
      <c r="Y123" s="440">
        <f t="shared" si="56"/>
        <v>0</v>
      </c>
      <c r="Z123" s="440">
        <f t="shared" si="57"/>
        <v>0</v>
      </c>
      <c r="AA123" s="440">
        <f t="shared" si="58"/>
        <v>0</v>
      </c>
      <c r="AB123" s="440">
        <f t="shared" si="59"/>
        <v>0</v>
      </c>
      <c r="AC123" s="440">
        <f t="shared" si="60"/>
        <v>0</v>
      </c>
      <c r="AD123" s="440">
        <f t="shared" si="61"/>
        <v>0</v>
      </c>
      <c r="AE123" s="440">
        <f t="shared" si="62"/>
        <v>0</v>
      </c>
      <c r="AF123" s="440">
        <f t="shared" si="63"/>
        <v>0</v>
      </c>
      <c r="AG123" s="440">
        <f t="shared" si="64"/>
        <v>0</v>
      </c>
      <c r="AH123" s="440">
        <f t="shared" si="65"/>
        <v>0</v>
      </c>
      <c r="AI123" s="440">
        <f t="shared" si="66"/>
        <v>0</v>
      </c>
      <c r="AJ123" s="440">
        <f t="shared" si="67"/>
        <v>0</v>
      </c>
      <c r="AK123" s="440">
        <f t="shared" si="68"/>
        <v>0</v>
      </c>
      <c r="AL123" s="440">
        <f t="shared" si="69"/>
        <v>0</v>
      </c>
      <c r="AM123" s="440">
        <f t="shared" si="70"/>
        <v>0</v>
      </c>
      <c r="AN123" s="440">
        <f t="shared" si="71"/>
        <v>0</v>
      </c>
      <c r="AO123" s="440">
        <f t="shared" si="72"/>
        <v>0</v>
      </c>
      <c r="AP123" s="440">
        <f t="shared" si="73"/>
        <v>0</v>
      </c>
      <c r="AQ123" s="440">
        <f t="shared" si="74"/>
        <v>0</v>
      </c>
      <c r="AR123" s="440">
        <f t="shared" si="75"/>
        <v>0</v>
      </c>
      <c r="AS123" s="440">
        <f t="shared" si="76"/>
        <v>0</v>
      </c>
      <c r="AT123" s="440">
        <f t="shared" si="77"/>
        <v>0</v>
      </c>
      <c r="AU123" s="440">
        <f t="shared" si="78"/>
        <v>0</v>
      </c>
      <c r="AV123" s="440">
        <f t="shared" si="79"/>
        <v>0</v>
      </c>
      <c r="AW123" s="440">
        <f t="shared" si="80"/>
        <v>0</v>
      </c>
    </row>
    <row r="124" spans="1:49" s="437" customFormat="1" ht="12" customHeight="1">
      <c r="A124" s="72" t="str">
        <f t="array" ref="A124">IF(C124&lt;&gt;0,SUM(($C$11:C124&lt;&gt;0)*1),"")</f>
        <v/>
      </c>
      <c r="B124" s="438"/>
      <c r="C124" s="438"/>
      <c r="D124" s="438"/>
      <c r="E124" s="504"/>
      <c r="F124" s="505"/>
      <c r="G124" s="507"/>
      <c r="H124" s="507"/>
      <c r="I124" s="72" t="str">
        <f t="shared" si="83"/>
        <v/>
      </c>
      <c r="J124" s="440">
        <f t="shared" si="43"/>
        <v>0</v>
      </c>
      <c r="K124" s="440">
        <f t="shared" si="44"/>
        <v>0</v>
      </c>
      <c r="L124" s="440">
        <f t="shared" si="45"/>
        <v>0</v>
      </c>
      <c r="M124" s="440">
        <f t="shared" si="46"/>
        <v>0</v>
      </c>
      <c r="N124" s="440">
        <f t="shared" si="47"/>
        <v>0</v>
      </c>
      <c r="O124" s="440">
        <f t="shared" si="48"/>
        <v>0</v>
      </c>
      <c r="P124" s="440">
        <f t="shared" si="49"/>
        <v>0</v>
      </c>
      <c r="Q124" s="440">
        <f t="shared" si="50"/>
        <v>0</v>
      </c>
      <c r="R124" s="440">
        <f t="shared" si="81"/>
        <v>0</v>
      </c>
      <c r="S124" s="440">
        <f t="shared" si="82"/>
        <v>0</v>
      </c>
      <c r="T124" s="440">
        <f t="shared" si="51"/>
        <v>0</v>
      </c>
      <c r="U124" s="440">
        <f t="shared" si="52"/>
        <v>0</v>
      </c>
      <c r="V124" s="440">
        <f t="shared" si="53"/>
        <v>0</v>
      </c>
      <c r="W124" s="440">
        <f t="shared" si="54"/>
        <v>0</v>
      </c>
      <c r="X124" s="440">
        <f t="shared" si="55"/>
        <v>0</v>
      </c>
      <c r="Y124" s="440">
        <f t="shared" si="56"/>
        <v>0</v>
      </c>
      <c r="Z124" s="440">
        <f t="shared" si="57"/>
        <v>0</v>
      </c>
      <c r="AA124" s="440">
        <f t="shared" si="58"/>
        <v>0</v>
      </c>
      <c r="AB124" s="440">
        <f t="shared" si="59"/>
        <v>0</v>
      </c>
      <c r="AC124" s="440">
        <f t="shared" si="60"/>
        <v>0</v>
      </c>
      <c r="AD124" s="440">
        <f t="shared" si="61"/>
        <v>0</v>
      </c>
      <c r="AE124" s="440">
        <f t="shared" si="62"/>
        <v>0</v>
      </c>
      <c r="AF124" s="440">
        <f t="shared" si="63"/>
        <v>0</v>
      </c>
      <c r="AG124" s="440">
        <f t="shared" si="64"/>
        <v>0</v>
      </c>
      <c r="AH124" s="440">
        <f t="shared" si="65"/>
        <v>0</v>
      </c>
      <c r="AI124" s="440">
        <f t="shared" si="66"/>
        <v>0</v>
      </c>
      <c r="AJ124" s="440">
        <f t="shared" si="67"/>
        <v>0</v>
      </c>
      <c r="AK124" s="440">
        <f t="shared" si="68"/>
        <v>0</v>
      </c>
      <c r="AL124" s="440">
        <f t="shared" si="69"/>
        <v>0</v>
      </c>
      <c r="AM124" s="440">
        <f t="shared" si="70"/>
        <v>0</v>
      </c>
      <c r="AN124" s="440">
        <f t="shared" si="71"/>
        <v>0</v>
      </c>
      <c r="AO124" s="440">
        <f t="shared" si="72"/>
        <v>0</v>
      </c>
      <c r="AP124" s="440">
        <f t="shared" si="73"/>
        <v>0</v>
      </c>
      <c r="AQ124" s="440">
        <f t="shared" si="74"/>
        <v>0</v>
      </c>
      <c r="AR124" s="440">
        <f t="shared" si="75"/>
        <v>0</v>
      </c>
      <c r="AS124" s="440">
        <f t="shared" si="76"/>
        <v>0</v>
      </c>
      <c r="AT124" s="440">
        <f t="shared" si="77"/>
        <v>0</v>
      </c>
      <c r="AU124" s="440">
        <f t="shared" si="78"/>
        <v>0</v>
      </c>
      <c r="AV124" s="440">
        <f t="shared" si="79"/>
        <v>0</v>
      </c>
      <c r="AW124" s="440">
        <f t="shared" si="80"/>
        <v>0</v>
      </c>
    </row>
    <row r="125" spans="1:49" s="437" customFormat="1" ht="12" customHeight="1">
      <c r="A125" s="72" t="str">
        <f t="array" ref="A125">IF(C125&lt;&gt;0,SUM(($C$11:C125&lt;&gt;0)*1),"")</f>
        <v/>
      </c>
      <c r="B125" s="438"/>
      <c r="C125" s="438"/>
      <c r="D125" s="438"/>
      <c r="E125" s="504"/>
      <c r="F125" s="505"/>
      <c r="G125" s="507"/>
      <c r="H125" s="507"/>
      <c r="I125" s="72" t="str">
        <f t="shared" si="83"/>
        <v/>
      </c>
      <c r="J125" s="440">
        <f t="shared" si="43"/>
        <v>0</v>
      </c>
      <c r="K125" s="440">
        <f t="shared" si="44"/>
        <v>0</v>
      </c>
      <c r="L125" s="440">
        <f t="shared" si="45"/>
        <v>0</v>
      </c>
      <c r="M125" s="440">
        <f t="shared" si="46"/>
        <v>0</v>
      </c>
      <c r="N125" s="440">
        <f t="shared" si="47"/>
        <v>0</v>
      </c>
      <c r="O125" s="440">
        <f t="shared" si="48"/>
        <v>0</v>
      </c>
      <c r="P125" s="440">
        <f t="shared" si="49"/>
        <v>0</v>
      </c>
      <c r="Q125" s="440">
        <f t="shared" si="50"/>
        <v>0</v>
      </c>
      <c r="R125" s="440">
        <f t="shared" si="81"/>
        <v>0</v>
      </c>
      <c r="S125" s="440">
        <f t="shared" si="82"/>
        <v>0</v>
      </c>
      <c r="T125" s="440">
        <f t="shared" si="51"/>
        <v>0</v>
      </c>
      <c r="U125" s="440">
        <f t="shared" si="52"/>
        <v>0</v>
      </c>
      <c r="V125" s="440">
        <f t="shared" si="53"/>
        <v>0</v>
      </c>
      <c r="W125" s="440">
        <f t="shared" si="54"/>
        <v>0</v>
      </c>
      <c r="X125" s="440">
        <f t="shared" si="55"/>
        <v>0</v>
      </c>
      <c r="Y125" s="440">
        <f t="shared" si="56"/>
        <v>0</v>
      </c>
      <c r="Z125" s="440">
        <f t="shared" si="57"/>
        <v>0</v>
      </c>
      <c r="AA125" s="440">
        <f t="shared" si="58"/>
        <v>0</v>
      </c>
      <c r="AB125" s="440">
        <f t="shared" si="59"/>
        <v>0</v>
      </c>
      <c r="AC125" s="440">
        <f t="shared" si="60"/>
        <v>0</v>
      </c>
      <c r="AD125" s="440">
        <f t="shared" si="61"/>
        <v>0</v>
      </c>
      <c r="AE125" s="440">
        <f t="shared" si="62"/>
        <v>0</v>
      </c>
      <c r="AF125" s="440">
        <f t="shared" si="63"/>
        <v>0</v>
      </c>
      <c r="AG125" s="440">
        <f t="shared" si="64"/>
        <v>0</v>
      </c>
      <c r="AH125" s="440">
        <f t="shared" si="65"/>
        <v>0</v>
      </c>
      <c r="AI125" s="440">
        <f t="shared" si="66"/>
        <v>0</v>
      </c>
      <c r="AJ125" s="440">
        <f t="shared" si="67"/>
        <v>0</v>
      </c>
      <c r="AK125" s="440">
        <f t="shared" si="68"/>
        <v>0</v>
      </c>
      <c r="AL125" s="440">
        <f t="shared" si="69"/>
        <v>0</v>
      </c>
      <c r="AM125" s="440">
        <f t="shared" si="70"/>
        <v>0</v>
      </c>
      <c r="AN125" s="440">
        <f t="shared" si="71"/>
        <v>0</v>
      </c>
      <c r="AO125" s="440">
        <f t="shared" si="72"/>
        <v>0</v>
      </c>
      <c r="AP125" s="440">
        <f t="shared" si="73"/>
        <v>0</v>
      </c>
      <c r="AQ125" s="440">
        <f t="shared" si="74"/>
        <v>0</v>
      </c>
      <c r="AR125" s="440">
        <f t="shared" si="75"/>
        <v>0</v>
      </c>
      <c r="AS125" s="440">
        <f t="shared" si="76"/>
        <v>0</v>
      </c>
      <c r="AT125" s="440">
        <f t="shared" si="77"/>
        <v>0</v>
      </c>
      <c r="AU125" s="440">
        <f t="shared" si="78"/>
        <v>0</v>
      </c>
      <c r="AV125" s="440">
        <f t="shared" si="79"/>
        <v>0</v>
      </c>
      <c r="AW125" s="440">
        <f t="shared" si="80"/>
        <v>0</v>
      </c>
    </row>
    <row r="126" spans="1:49" s="437" customFormat="1" ht="12" customHeight="1">
      <c r="A126" s="72" t="str">
        <f t="array" ref="A126">IF(C126&lt;&gt;0,SUM(($C$11:C126&lt;&gt;0)*1),"")</f>
        <v/>
      </c>
      <c r="B126" s="438"/>
      <c r="C126" s="438"/>
      <c r="D126" s="438"/>
      <c r="E126" s="504"/>
      <c r="F126" s="505"/>
      <c r="G126" s="507"/>
      <c r="H126" s="507"/>
      <c r="I126" s="72" t="str">
        <f t="shared" si="83"/>
        <v/>
      </c>
      <c r="J126" s="440">
        <f t="shared" si="43"/>
        <v>0</v>
      </c>
      <c r="K126" s="440">
        <f t="shared" si="44"/>
        <v>0</v>
      </c>
      <c r="L126" s="440">
        <f t="shared" si="45"/>
        <v>0</v>
      </c>
      <c r="M126" s="440">
        <f t="shared" si="46"/>
        <v>0</v>
      </c>
      <c r="N126" s="440">
        <f t="shared" si="47"/>
        <v>0</v>
      </c>
      <c r="O126" s="440">
        <f t="shared" si="48"/>
        <v>0</v>
      </c>
      <c r="P126" s="440">
        <f t="shared" si="49"/>
        <v>0</v>
      </c>
      <c r="Q126" s="440">
        <f t="shared" si="50"/>
        <v>0</v>
      </c>
      <c r="R126" s="440">
        <f t="shared" si="81"/>
        <v>0</v>
      </c>
      <c r="S126" s="440">
        <f t="shared" si="82"/>
        <v>0</v>
      </c>
      <c r="T126" s="440">
        <f t="shared" si="51"/>
        <v>0</v>
      </c>
      <c r="U126" s="440">
        <f t="shared" si="52"/>
        <v>0</v>
      </c>
      <c r="V126" s="440">
        <f t="shared" si="53"/>
        <v>0</v>
      </c>
      <c r="W126" s="440">
        <f t="shared" si="54"/>
        <v>0</v>
      </c>
      <c r="X126" s="440">
        <f t="shared" si="55"/>
        <v>0</v>
      </c>
      <c r="Y126" s="440">
        <f t="shared" si="56"/>
        <v>0</v>
      </c>
      <c r="Z126" s="440">
        <f t="shared" si="57"/>
        <v>0</v>
      </c>
      <c r="AA126" s="440">
        <f t="shared" si="58"/>
        <v>0</v>
      </c>
      <c r="AB126" s="440">
        <f t="shared" si="59"/>
        <v>0</v>
      </c>
      <c r="AC126" s="440">
        <f t="shared" si="60"/>
        <v>0</v>
      </c>
      <c r="AD126" s="440">
        <f t="shared" si="61"/>
        <v>0</v>
      </c>
      <c r="AE126" s="440">
        <f t="shared" si="62"/>
        <v>0</v>
      </c>
      <c r="AF126" s="440">
        <f t="shared" si="63"/>
        <v>0</v>
      </c>
      <c r="AG126" s="440">
        <f t="shared" si="64"/>
        <v>0</v>
      </c>
      <c r="AH126" s="440">
        <f t="shared" si="65"/>
        <v>0</v>
      </c>
      <c r="AI126" s="440">
        <f t="shared" si="66"/>
        <v>0</v>
      </c>
      <c r="AJ126" s="440">
        <f t="shared" si="67"/>
        <v>0</v>
      </c>
      <c r="AK126" s="440">
        <f t="shared" si="68"/>
        <v>0</v>
      </c>
      <c r="AL126" s="440">
        <f t="shared" si="69"/>
        <v>0</v>
      </c>
      <c r="AM126" s="440">
        <f t="shared" si="70"/>
        <v>0</v>
      </c>
      <c r="AN126" s="440">
        <f t="shared" si="71"/>
        <v>0</v>
      </c>
      <c r="AO126" s="440">
        <f t="shared" si="72"/>
        <v>0</v>
      </c>
      <c r="AP126" s="440">
        <f t="shared" si="73"/>
        <v>0</v>
      </c>
      <c r="AQ126" s="440">
        <f t="shared" si="74"/>
        <v>0</v>
      </c>
      <c r="AR126" s="440">
        <f t="shared" si="75"/>
        <v>0</v>
      </c>
      <c r="AS126" s="440">
        <f t="shared" si="76"/>
        <v>0</v>
      </c>
      <c r="AT126" s="440">
        <f t="shared" si="77"/>
        <v>0</v>
      </c>
      <c r="AU126" s="440">
        <f t="shared" si="78"/>
        <v>0</v>
      </c>
      <c r="AV126" s="440">
        <f t="shared" si="79"/>
        <v>0</v>
      </c>
      <c r="AW126" s="440">
        <f t="shared" si="80"/>
        <v>0</v>
      </c>
    </row>
    <row r="127" spans="1:49" s="437" customFormat="1" ht="12" customHeight="1">
      <c r="A127" s="72" t="str">
        <f t="array" ref="A127">IF(C127&lt;&gt;0,SUM(($C$11:C127&lt;&gt;0)*1),"")</f>
        <v/>
      </c>
      <c r="B127" s="438"/>
      <c r="C127" s="438"/>
      <c r="D127" s="438"/>
      <c r="E127" s="504"/>
      <c r="F127" s="505"/>
      <c r="G127" s="507"/>
      <c r="H127" s="507"/>
      <c r="I127" s="72" t="str">
        <f t="shared" si="83"/>
        <v/>
      </c>
      <c r="J127" s="440">
        <f t="shared" si="43"/>
        <v>0</v>
      </c>
      <c r="K127" s="440">
        <f t="shared" si="44"/>
        <v>0</v>
      </c>
      <c r="L127" s="440">
        <f t="shared" si="45"/>
        <v>0</v>
      </c>
      <c r="M127" s="440">
        <f t="shared" si="46"/>
        <v>0</v>
      </c>
      <c r="N127" s="440">
        <f t="shared" si="47"/>
        <v>0</v>
      </c>
      <c r="O127" s="440">
        <f t="shared" si="48"/>
        <v>0</v>
      </c>
      <c r="P127" s="440">
        <f t="shared" si="49"/>
        <v>0</v>
      </c>
      <c r="Q127" s="440">
        <f t="shared" si="50"/>
        <v>0</v>
      </c>
      <c r="R127" s="440">
        <f t="shared" si="81"/>
        <v>0</v>
      </c>
      <c r="S127" s="440">
        <f t="shared" si="82"/>
        <v>0</v>
      </c>
      <c r="T127" s="440">
        <f t="shared" si="51"/>
        <v>0</v>
      </c>
      <c r="U127" s="440">
        <f t="shared" si="52"/>
        <v>0</v>
      </c>
      <c r="V127" s="440">
        <f t="shared" si="53"/>
        <v>0</v>
      </c>
      <c r="W127" s="440">
        <f t="shared" si="54"/>
        <v>0</v>
      </c>
      <c r="X127" s="440">
        <f t="shared" si="55"/>
        <v>0</v>
      </c>
      <c r="Y127" s="440">
        <f t="shared" si="56"/>
        <v>0</v>
      </c>
      <c r="Z127" s="440">
        <f t="shared" si="57"/>
        <v>0</v>
      </c>
      <c r="AA127" s="440">
        <f t="shared" si="58"/>
        <v>0</v>
      </c>
      <c r="AB127" s="440">
        <f t="shared" si="59"/>
        <v>0</v>
      </c>
      <c r="AC127" s="440">
        <f t="shared" si="60"/>
        <v>0</v>
      </c>
      <c r="AD127" s="440">
        <f t="shared" si="61"/>
        <v>0</v>
      </c>
      <c r="AE127" s="440">
        <f t="shared" si="62"/>
        <v>0</v>
      </c>
      <c r="AF127" s="440">
        <f t="shared" si="63"/>
        <v>0</v>
      </c>
      <c r="AG127" s="440">
        <f t="shared" si="64"/>
        <v>0</v>
      </c>
      <c r="AH127" s="440">
        <f t="shared" si="65"/>
        <v>0</v>
      </c>
      <c r="AI127" s="440">
        <f t="shared" si="66"/>
        <v>0</v>
      </c>
      <c r="AJ127" s="440">
        <f t="shared" si="67"/>
        <v>0</v>
      </c>
      <c r="AK127" s="440">
        <f t="shared" si="68"/>
        <v>0</v>
      </c>
      <c r="AL127" s="440">
        <f t="shared" si="69"/>
        <v>0</v>
      </c>
      <c r="AM127" s="440">
        <f t="shared" si="70"/>
        <v>0</v>
      </c>
      <c r="AN127" s="440">
        <f t="shared" si="71"/>
        <v>0</v>
      </c>
      <c r="AO127" s="440">
        <f t="shared" si="72"/>
        <v>0</v>
      </c>
      <c r="AP127" s="440">
        <f t="shared" si="73"/>
        <v>0</v>
      </c>
      <c r="AQ127" s="440">
        <f t="shared" si="74"/>
        <v>0</v>
      </c>
      <c r="AR127" s="440">
        <f t="shared" si="75"/>
        <v>0</v>
      </c>
      <c r="AS127" s="440">
        <f t="shared" si="76"/>
        <v>0</v>
      </c>
      <c r="AT127" s="440">
        <f t="shared" si="77"/>
        <v>0</v>
      </c>
      <c r="AU127" s="440">
        <f t="shared" si="78"/>
        <v>0</v>
      </c>
      <c r="AV127" s="440">
        <f t="shared" si="79"/>
        <v>0</v>
      </c>
      <c r="AW127" s="440">
        <f t="shared" si="80"/>
        <v>0</v>
      </c>
    </row>
    <row r="128" spans="1:49" s="437" customFormat="1" ht="12" customHeight="1">
      <c r="A128" s="72" t="str">
        <f t="array" ref="A128">IF(C128&lt;&gt;0,SUM(($C$11:C128&lt;&gt;0)*1),"")</f>
        <v/>
      </c>
      <c r="B128" s="438"/>
      <c r="C128" s="438"/>
      <c r="D128" s="438"/>
      <c r="E128" s="504"/>
      <c r="F128" s="505"/>
      <c r="G128" s="507"/>
      <c r="H128" s="507"/>
      <c r="I128" s="72" t="str">
        <f t="shared" si="83"/>
        <v/>
      </c>
      <c r="J128" s="440">
        <f t="shared" si="43"/>
        <v>0</v>
      </c>
      <c r="K128" s="440">
        <f t="shared" si="44"/>
        <v>0</v>
      </c>
      <c r="L128" s="440">
        <f t="shared" si="45"/>
        <v>0</v>
      </c>
      <c r="M128" s="440">
        <f t="shared" si="46"/>
        <v>0</v>
      </c>
      <c r="N128" s="440">
        <f t="shared" si="47"/>
        <v>0</v>
      </c>
      <c r="O128" s="440">
        <f t="shared" si="48"/>
        <v>0</v>
      </c>
      <c r="P128" s="440">
        <f t="shared" si="49"/>
        <v>0</v>
      </c>
      <c r="Q128" s="440">
        <f t="shared" si="50"/>
        <v>0</v>
      </c>
      <c r="R128" s="440">
        <f t="shared" si="81"/>
        <v>0</v>
      </c>
      <c r="S128" s="440">
        <f t="shared" si="82"/>
        <v>0</v>
      </c>
      <c r="T128" s="440">
        <f t="shared" si="51"/>
        <v>0</v>
      </c>
      <c r="U128" s="440">
        <f t="shared" si="52"/>
        <v>0</v>
      </c>
      <c r="V128" s="440">
        <f t="shared" si="53"/>
        <v>0</v>
      </c>
      <c r="W128" s="440">
        <f t="shared" si="54"/>
        <v>0</v>
      </c>
      <c r="X128" s="440">
        <f t="shared" si="55"/>
        <v>0</v>
      </c>
      <c r="Y128" s="440">
        <f t="shared" si="56"/>
        <v>0</v>
      </c>
      <c r="Z128" s="440">
        <f t="shared" si="57"/>
        <v>0</v>
      </c>
      <c r="AA128" s="440">
        <f t="shared" si="58"/>
        <v>0</v>
      </c>
      <c r="AB128" s="440">
        <f t="shared" si="59"/>
        <v>0</v>
      </c>
      <c r="AC128" s="440">
        <f t="shared" si="60"/>
        <v>0</v>
      </c>
      <c r="AD128" s="440">
        <f t="shared" si="61"/>
        <v>0</v>
      </c>
      <c r="AE128" s="440">
        <f t="shared" si="62"/>
        <v>0</v>
      </c>
      <c r="AF128" s="440">
        <f t="shared" si="63"/>
        <v>0</v>
      </c>
      <c r="AG128" s="440">
        <f t="shared" si="64"/>
        <v>0</v>
      </c>
      <c r="AH128" s="440">
        <f t="shared" si="65"/>
        <v>0</v>
      </c>
      <c r="AI128" s="440">
        <f t="shared" si="66"/>
        <v>0</v>
      </c>
      <c r="AJ128" s="440">
        <f t="shared" si="67"/>
        <v>0</v>
      </c>
      <c r="AK128" s="440">
        <f t="shared" si="68"/>
        <v>0</v>
      </c>
      <c r="AL128" s="440">
        <f t="shared" si="69"/>
        <v>0</v>
      </c>
      <c r="AM128" s="440">
        <f t="shared" si="70"/>
        <v>0</v>
      </c>
      <c r="AN128" s="440">
        <f t="shared" si="71"/>
        <v>0</v>
      </c>
      <c r="AO128" s="440">
        <f t="shared" si="72"/>
        <v>0</v>
      </c>
      <c r="AP128" s="440">
        <f t="shared" si="73"/>
        <v>0</v>
      </c>
      <c r="AQ128" s="440">
        <f t="shared" si="74"/>
        <v>0</v>
      </c>
      <c r="AR128" s="440">
        <f t="shared" si="75"/>
        <v>0</v>
      </c>
      <c r="AS128" s="440">
        <f t="shared" si="76"/>
        <v>0</v>
      </c>
      <c r="AT128" s="440">
        <f t="shared" si="77"/>
        <v>0</v>
      </c>
      <c r="AU128" s="440">
        <f t="shared" si="78"/>
        <v>0</v>
      </c>
      <c r="AV128" s="440">
        <f t="shared" si="79"/>
        <v>0</v>
      </c>
      <c r="AW128" s="440">
        <f t="shared" si="80"/>
        <v>0</v>
      </c>
    </row>
    <row r="129" spans="1:49" s="437" customFormat="1" ht="12" customHeight="1">
      <c r="A129" s="72" t="str">
        <f t="array" ref="A129">IF(C129&lt;&gt;0,SUM(($C$11:C129&lt;&gt;0)*1),"")</f>
        <v/>
      </c>
      <c r="B129" s="438"/>
      <c r="C129" s="438"/>
      <c r="D129" s="438"/>
      <c r="E129" s="504"/>
      <c r="F129" s="505"/>
      <c r="G129" s="507"/>
      <c r="H129" s="507"/>
      <c r="I129" s="72" t="str">
        <f t="shared" si="83"/>
        <v/>
      </c>
      <c r="J129" s="440">
        <f t="shared" si="43"/>
        <v>0</v>
      </c>
      <c r="K129" s="440">
        <f t="shared" si="44"/>
        <v>0</v>
      </c>
      <c r="L129" s="440">
        <f t="shared" si="45"/>
        <v>0</v>
      </c>
      <c r="M129" s="440">
        <f t="shared" si="46"/>
        <v>0</v>
      </c>
      <c r="N129" s="440">
        <f t="shared" si="47"/>
        <v>0</v>
      </c>
      <c r="O129" s="440">
        <f t="shared" si="48"/>
        <v>0</v>
      </c>
      <c r="P129" s="440">
        <f t="shared" si="49"/>
        <v>0</v>
      </c>
      <c r="Q129" s="440">
        <f t="shared" si="50"/>
        <v>0</v>
      </c>
      <c r="R129" s="440">
        <f t="shared" si="81"/>
        <v>0</v>
      </c>
      <c r="S129" s="440">
        <f t="shared" si="82"/>
        <v>0</v>
      </c>
      <c r="T129" s="440">
        <f t="shared" si="51"/>
        <v>0</v>
      </c>
      <c r="U129" s="440">
        <f t="shared" si="52"/>
        <v>0</v>
      </c>
      <c r="V129" s="440">
        <f t="shared" si="53"/>
        <v>0</v>
      </c>
      <c r="W129" s="440">
        <f t="shared" si="54"/>
        <v>0</v>
      </c>
      <c r="X129" s="440">
        <f t="shared" si="55"/>
        <v>0</v>
      </c>
      <c r="Y129" s="440">
        <f t="shared" si="56"/>
        <v>0</v>
      </c>
      <c r="Z129" s="440">
        <f t="shared" si="57"/>
        <v>0</v>
      </c>
      <c r="AA129" s="440">
        <f t="shared" si="58"/>
        <v>0</v>
      </c>
      <c r="AB129" s="440">
        <f t="shared" si="59"/>
        <v>0</v>
      </c>
      <c r="AC129" s="440">
        <f t="shared" si="60"/>
        <v>0</v>
      </c>
      <c r="AD129" s="440">
        <f t="shared" si="61"/>
        <v>0</v>
      </c>
      <c r="AE129" s="440">
        <f t="shared" si="62"/>
        <v>0</v>
      </c>
      <c r="AF129" s="440">
        <f t="shared" si="63"/>
        <v>0</v>
      </c>
      <c r="AG129" s="440">
        <f t="shared" si="64"/>
        <v>0</v>
      </c>
      <c r="AH129" s="440">
        <f t="shared" si="65"/>
        <v>0</v>
      </c>
      <c r="AI129" s="440">
        <f t="shared" si="66"/>
        <v>0</v>
      </c>
      <c r="AJ129" s="440">
        <f t="shared" si="67"/>
        <v>0</v>
      </c>
      <c r="AK129" s="440">
        <f t="shared" si="68"/>
        <v>0</v>
      </c>
      <c r="AL129" s="440">
        <f t="shared" si="69"/>
        <v>0</v>
      </c>
      <c r="AM129" s="440">
        <f t="shared" si="70"/>
        <v>0</v>
      </c>
      <c r="AN129" s="440">
        <f t="shared" si="71"/>
        <v>0</v>
      </c>
      <c r="AO129" s="440">
        <f t="shared" si="72"/>
        <v>0</v>
      </c>
      <c r="AP129" s="440">
        <f t="shared" si="73"/>
        <v>0</v>
      </c>
      <c r="AQ129" s="440">
        <f t="shared" si="74"/>
        <v>0</v>
      </c>
      <c r="AR129" s="440">
        <f t="shared" si="75"/>
        <v>0</v>
      </c>
      <c r="AS129" s="440">
        <f t="shared" si="76"/>
        <v>0</v>
      </c>
      <c r="AT129" s="440">
        <f t="shared" si="77"/>
        <v>0</v>
      </c>
      <c r="AU129" s="440">
        <f t="shared" si="78"/>
        <v>0</v>
      </c>
      <c r="AV129" s="440">
        <f t="shared" si="79"/>
        <v>0</v>
      </c>
      <c r="AW129" s="440">
        <f t="shared" si="80"/>
        <v>0</v>
      </c>
    </row>
    <row r="130" spans="1:49" s="437" customFormat="1" ht="12" customHeight="1">
      <c r="A130" s="72" t="str">
        <f t="array" ref="A130">IF(C130&lt;&gt;0,SUM(($C$11:C130&lt;&gt;0)*1),"")</f>
        <v/>
      </c>
      <c r="B130" s="438"/>
      <c r="C130" s="438"/>
      <c r="D130" s="438"/>
      <c r="E130" s="504"/>
      <c r="F130" s="505"/>
      <c r="G130" s="507"/>
      <c r="H130" s="507"/>
      <c r="I130" s="72" t="str">
        <f t="shared" si="83"/>
        <v/>
      </c>
      <c r="J130" s="440">
        <f t="shared" si="43"/>
        <v>0</v>
      </c>
      <c r="K130" s="440">
        <f t="shared" si="44"/>
        <v>0</v>
      </c>
      <c r="L130" s="440">
        <f t="shared" si="45"/>
        <v>0</v>
      </c>
      <c r="M130" s="440">
        <f t="shared" si="46"/>
        <v>0</v>
      </c>
      <c r="N130" s="440">
        <f t="shared" si="47"/>
        <v>0</v>
      </c>
      <c r="O130" s="440">
        <f t="shared" si="48"/>
        <v>0</v>
      </c>
      <c r="P130" s="440">
        <f t="shared" si="49"/>
        <v>0</v>
      </c>
      <c r="Q130" s="440">
        <f t="shared" si="50"/>
        <v>0</v>
      </c>
      <c r="R130" s="440">
        <f t="shared" si="81"/>
        <v>0</v>
      </c>
      <c r="S130" s="440">
        <f t="shared" si="82"/>
        <v>0</v>
      </c>
      <c r="T130" s="440">
        <f t="shared" si="51"/>
        <v>0</v>
      </c>
      <c r="U130" s="440">
        <f t="shared" si="52"/>
        <v>0</v>
      </c>
      <c r="V130" s="440">
        <f t="shared" si="53"/>
        <v>0</v>
      </c>
      <c r="W130" s="440">
        <f t="shared" si="54"/>
        <v>0</v>
      </c>
      <c r="X130" s="440">
        <f t="shared" si="55"/>
        <v>0</v>
      </c>
      <c r="Y130" s="440">
        <f t="shared" si="56"/>
        <v>0</v>
      </c>
      <c r="Z130" s="440">
        <f t="shared" si="57"/>
        <v>0</v>
      </c>
      <c r="AA130" s="440">
        <f t="shared" si="58"/>
        <v>0</v>
      </c>
      <c r="AB130" s="440">
        <f t="shared" si="59"/>
        <v>0</v>
      </c>
      <c r="AC130" s="440">
        <f t="shared" si="60"/>
        <v>0</v>
      </c>
      <c r="AD130" s="440">
        <f t="shared" si="61"/>
        <v>0</v>
      </c>
      <c r="AE130" s="440">
        <f t="shared" si="62"/>
        <v>0</v>
      </c>
      <c r="AF130" s="440">
        <f t="shared" si="63"/>
        <v>0</v>
      </c>
      <c r="AG130" s="440">
        <f t="shared" si="64"/>
        <v>0</v>
      </c>
      <c r="AH130" s="440">
        <f t="shared" si="65"/>
        <v>0</v>
      </c>
      <c r="AI130" s="440">
        <f t="shared" si="66"/>
        <v>0</v>
      </c>
      <c r="AJ130" s="440">
        <f t="shared" si="67"/>
        <v>0</v>
      </c>
      <c r="AK130" s="440">
        <f t="shared" si="68"/>
        <v>0</v>
      </c>
      <c r="AL130" s="440">
        <f t="shared" si="69"/>
        <v>0</v>
      </c>
      <c r="AM130" s="440">
        <f t="shared" si="70"/>
        <v>0</v>
      </c>
      <c r="AN130" s="440">
        <f t="shared" si="71"/>
        <v>0</v>
      </c>
      <c r="AO130" s="440">
        <f t="shared" si="72"/>
        <v>0</v>
      </c>
      <c r="AP130" s="440">
        <f t="shared" si="73"/>
        <v>0</v>
      </c>
      <c r="AQ130" s="440">
        <f t="shared" si="74"/>
        <v>0</v>
      </c>
      <c r="AR130" s="440">
        <f t="shared" si="75"/>
        <v>0</v>
      </c>
      <c r="AS130" s="440">
        <f t="shared" si="76"/>
        <v>0</v>
      </c>
      <c r="AT130" s="440">
        <f t="shared" si="77"/>
        <v>0</v>
      </c>
      <c r="AU130" s="440">
        <f t="shared" si="78"/>
        <v>0</v>
      </c>
      <c r="AV130" s="440">
        <f t="shared" si="79"/>
        <v>0</v>
      </c>
      <c r="AW130" s="440">
        <f t="shared" si="80"/>
        <v>0</v>
      </c>
    </row>
    <row r="131" spans="1:49" s="437" customFormat="1" ht="12" customHeight="1">
      <c r="A131" s="72" t="str">
        <f t="array" ref="A131">IF(C131&lt;&gt;0,SUM(($C$11:C131&lt;&gt;0)*1),"")</f>
        <v/>
      </c>
      <c r="B131" s="438"/>
      <c r="C131" s="438"/>
      <c r="D131" s="438"/>
      <c r="E131" s="504"/>
      <c r="F131" s="505"/>
      <c r="G131" s="507"/>
      <c r="H131" s="507"/>
      <c r="I131" s="72" t="str">
        <f t="shared" si="83"/>
        <v/>
      </c>
      <c r="J131" s="440">
        <f t="shared" si="43"/>
        <v>0</v>
      </c>
      <c r="K131" s="440">
        <f t="shared" si="44"/>
        <v>0</v>
      </c>
      <c r="L131" s="440">
        <f t="shared" si="45"/>
        <v>0</v>
      </c>
      <c r="M131" s="440">
        <f t="shared" si="46"/>
        <v>0</v>
      </c>
      <c r="N131" s="440">
        <f t="shared" si="47"/>
        <v>0</v>
      </c>
      <c r="O131" s="440">
        <f t="shared" si="48"/>
        <v>0</v>
      </c>
      <c r="P131" s="440">
        <f t="shared" si="49"/>
        <v>0</v>
      </c>
      <c r="Q131" s="440">
        <f t="shared" si="50"/>
        <v>0</v>
      </c>
      <c r="R131" s="440">
        <f t="shared" si="81"/>
        <v>0</v>
      </c>
      <c r="S131" s="440">
        <f t="shared" si="82"/>
        <v>0</v>
      </c>
      <c r="T131" s="440">
        <f t="shared" si="51"/>
        <v>0</v>
      </c>
      <c r="U131" s="440">
        <f t="shared" si="52"/>
        <v>0</v>
      </c>
      <c r="V131" s="440">
        <f t="shared" si="53"/>
        <v>0</v>
      </c>
      <c r="W131" s="440">
        <f t="shared" si="54"/>
        <v>0</v>
      </c>
      <c r="X131" s="440">
        <f t="shared" si="55"/>
        <v>0</v>
      </c>
      <c r="Y131" s="440">
        <f t="shared" si="56"/>
        <v>0</v>
      </c>
      <c r="Z131" s="440">
        <f t="shared" si="57"/>
        <v>0</v>
      </c>
      <c r="AA131" s="440">
        <f t="shared" si="58"/>
        <v>0</v>
      </c>
      <c r="AB131" s="440">
        <f t="shared" si="59"/>
        <v>0</v>
      </c>
      <c r="AC131" s="440">
        <f t="shared" si="60"/>
        <v>0</v>
      </c>
      <c r="AD131" s="440">
        <f t="shared" si="61"/>
        <v>0</v>
      </c>
      <c r="AE131" s="440">
        <f t="shared" si="62"/>
        <v>0</v>
      </c>
      <c r="AF131" s="440">
        <f t="shared" si="63"/>
        <v>0</v>
      </c>
      <c r="AG131" s="440">
        <f t="shared" si="64"/>
        <v>0</v>
      </c>
      <c r="AH131" s="440">
        <f t="shared" si="65"/>
        <v>0</v>
      </c>
      <c r="AI131" s="440">
        <f t="shared" si="66"/>
        <v>0</v>
      </c>
      <c r="AJ131" s="440">
        <f t="shared" si="67"/>
        <v>0</v>
      </c>
      <c r="AK131" s="440">
        <f t="shared" si="68"/>
        <v>0</v>
      </c>
      <c r="AL131" s="440">
        <f t="shared" si="69"/>
        <v>0</v>
      </c>
      <c r="AM131" s="440">
        <f t="shared" si="70"/>
        <v>0</v>
      </c>
      <c r="AN131" s="440">
        <f t="shared" si="71"/>
        <v>0</v>
      </c>
      <c r="AO131" s="440">
        <f t="shared" si="72"/>
        <v>0</v>
      </c>
      <c r="AP131" s="440">
        <f t="shared" si="73"/>
        <v>0</v>
      </c>
      <c r="AQ131" s="440">
        <f t="shared" si="74"/>
        <v>0</v>
      </c>
      <c r="AR131" s="440">
        <f t="shared" si="75"/>
        <v>0</v>
      </c>
      <c r="AS131" s="440">
        <f t="shared" si="76"/>
        <v>0</v>
      </c>
      <c r="AT131" s="440">
        <f t="shared" si="77"/>
        <v>0</v>
      </c>
      <c r="AU131" s="440">
        <f t="shared" si="78"/>
        <v>0</v>
      </c>
      <c r="AV131" s="440">
        <f t="shared" si="79"/>
        <v>0</v>
      </c>
      <c r="AW131" s="440">
        <f t="shared" si="80"/>
        <v>0</v>
      </c>
    </row>
    <row r="132" spans="1:49" s="437" customFormat="1" ht="12" customHeight="1">
      <c r="A132" s="72" t="str">
        <f t="array" ref="A132">IF(C132&lt;&gt;0,SUM(($C$11:C132&lt;&gt;0)*1),"")</f>
        <v/>
      </c>
      <c r="B132" s="438"/>
      <c r="C132" s="438"/>
      <c r="D132" s="438"/>
      <c r="E132" s="504"/>
      <c r="F132" s="505"/>
      <c r="G132" s="507"/>
      <c r="H132" s="507"/>
      <c r="I132" s="72" t="str">
        <f t="shared" si="83"/>
        <v/>
      </c>
      <c r="J132" s="440">
        <f t="shared" si="43"/>
        <v>0</v>
      </c>
      <c r="K132" s="440">
        <f t="shared" si="44"/>
        <v>0</v>
      </c>
      <c r="L132" s="440">
        <f t="shared" si="45"/>
        <v>0</v>
      </c>
      <c r="M132" s="440">
        <f t="shared" si="46"/>
        <v>0</v>
      </c>
      <c r="N132" s="440">
        <f t="shared" si="47"/>
        <v>0</v>
      </c>
      <c r="O132" s="440">
        <f t="shared" si="48"/>
        <v>0</v>
      </c>
      <c r="P132" s="440">
        <f t="shared" si="49"/>
        <v>0</v>
      </c>
      <c r="Q132" s="440">
        <f t="shared" si="50"/>
        <v>0</v>
      </c>
      <c r="R132" s="440">
        <f t="shared" si="81"/>
        <v>0</v>
      </c>
      <c r="S132" s="440">
        <f t="shared" si="82"/>
        <v>0</v>
      </c>
      <c r="T132" s="440">
        <f t="shared" si="51"/>
        <v>0</v>
      </c>
      <c r="U132" s="440">
        <f t="shared" si="52"/>
        <v>0</v>
      </c>
      <c r="V132" s="440">
        <f t="shared" si="53"/>
        <v>0</v>
      </c>
      <c r="W132" s="440">
        <f t="shared" si="54"/>
        <v>0</v>
      </c>
      <c r="X132" s="440">
        <f t="shared" si="55"/>
        <v>0</v>
      </c>
      <c r="Y132" s="440">
        <f t="shared" si="56"/>
        <v>0</v>
      </c>
      <c r="Z132" s="440">
        <f t="shared" si="57"/>
        <v>0</v>
      </c>
      <c r="AA132" s="440">
        <f t="shared" si="58"/>
        <v>0</v>
      </c>
      <c r="AB132" s="440">
        <f t="shared" si="59"/>
        <v>0</v>
      </c>
      <c r="AC132" s="440">
        <f t="shared" si="60"/>
        <v>0</v>
      </c>
      <c r="AD132" s="440">
        <f t="shared" si="61"/>
        <v>0</v>
      </c>
      <c r="AE132" s="440">
        <f t="shared" si="62"/>
        <v>0</v>
      </c>
      <c r="AF132" s="440">
        <f t="shared" si="63"/>
        <v>0</v>
      </c>
      <c r="AG132" s="440">
        <f t="shared" si="64"/>
        <v>0</v>
      </c>
      <c r="AH132" s="440">
        <f t="shared" si="65"/>
        <v>0</v>
      </c>
      <c r="AI132" s="440">
        <f t="shared" si="66"/>
        <v>0</v>
      </c>
      <c r="AJ132" s="440">
        <f t="shared" si="67"/>
        <v>0</v>
      </c>
      <c r="AK132" s="440">
        <f t="shared" si="68"/>
        <v>0</v>
      </c>
      <c r="AL132" s="440">
        <f t="shared" si="69"/>
        <v>0</v>
      </c>
      <c r="AM132" s="440">
        <f t="shared" si="70"/>
        <v>0</v>
      </c>
      <c r="AN132" s="440">
        <f t="shared" si="71"/>
        <v>0</v>
      </c>
      <c r="AO132" s="440">
        <f t="shared" si="72"/>
        <v>0</v>
      </c>
      <c r="AP132" s="440">
        <f t="shared" si="73"/>
        <v>0</v>
      </c>
      <c r="AQ132" s="440">
        <f t="shared" si="74"/>
        <v>0</v>
      </c>
      <c r="AR132" s="440">
        <f t="shared" si="75"/>
        <v>0</v>
      </c>
      <c r="AS132" s="440">
        <f t="shared" si="76"/>
        <v>0</v>
      </c>
      <c r="AT132" s="440">
        <f t="shared" si="77"/>
        <v>0</v>
      </c>
      <c r="AU132" s="440">
        <f t="shared" si="78"/>
        <v>0</v>
      </c>
      <c r="AV132" s="440">
        <f t="shared" si="79"/>
        <v>0</v>
      </c>
      <c r="AW132" s="440">
        <f t="shared" si="80"/>
        <v>0</v>
      </c>
    </row>
    <row r="133" spans="1:49" s="437" customFormat="1" ht="12" customHeight="1">
      <c r="A133" s="72" t="str">
        <f t="array" ref="A133">IF(C133&lt;&gt;0,SUM(($C$11:C133&lt;&gt;0)*1),"")</f>
        <v/>
      </c>
      <c r="B133" s="438"/>
      <c r="C133" s="438"/>
      <c r="D133" s="438"/>
      <c r="E133" s="504"/>
      <c r="F133" s="505"/>
      <c r="G133" s="507"/>
      <c r="H133" s="507"/>
      <c r="I133" s="72" t="str">
        <f t="shared" si="83"/>
        <v/>
      </c>
      <c r="J133" s="440">
        <f t="shared" si="43"/>
        <v>0</v>
      </c>
      <c r="K133" s="440">
        <f t="shared" si="44"/>
        <v>0</v>
      </c>
      <c r="L133" s="440">
        <f t="shared" si="45"/>
        <v>0</v>
      </c>
      <c r="M133" s="440">
        <f t="shared" si="46"/>
        <v>0</v>
      </c>
      <c r="N133" s="440">
        <f t="shared" si="47"/>
        <v>0</v>
      </c>
      <c r="O133" s="440">
        <f t="shared" si="48"/>
        <v>0</v>
      </c>
      <c r="P133" s="440">
        <f t="shared" si="49"/>
        <v>0</v>
      </c>
      <c r="Q133" s="440">
        <f t="shared" si="50"/>
        <v>0</v>
      </c>
      <c r="R133" s="440">
        <f t="shared" si="81"/>
        <v>0</v>
      </c>
      <c r="S133" s="440">
        <f t="shared" si="82"/>
        <v>0</v>
      </c>
      <c r="T133" s="440">
        <f t="shared" si="51"/>
        <v>0</v>
      </c>
      <c r="U133" s="440">
        <f t="shared" si="52"/>
        <v>0</v>
      </c>
      <c r="V133" s="440">
        <f t="shared" si="53"/>
        <v>0</v>
      </c>
      <c r="W133" s="440">
        <f t="shared" si="54"/>
        <v>0</v>
      </c>
      <c r="X133" s="440">
        <f t="shared" si="55"/>
        <v>0</v>
      </c>
      <c r="Y133" s="440">
        <f t="shared" si="56"/>
        <v>0</v>
      </c>
      <c r="Z133" s="440">
        <f t="shared" si="57"/>
        <v>0</v>
      </c>
      <c r="AA133" s="440">
        <f t="shared" si="58"/>
        <v>0</v>
      </c>
      <c r="AB133" s="440">
        <f t="shared" si="59"/>
        <v>0</v>
      </c>
      <c r="AC133" s="440">
        <f t="shared" si="60"/>
        <v>0</v>
      </c>
      <c r="AD133" s="440">
        <f t="shared" si="61"/>
        <v>0</v>
      </c>
      <c r="AE133" s="440">
        <f t="shared" si="62"/>
        <v>0</v>
      </c>
      <c r="AF133" s="440">
        <f t="shared" si="63"/>
        <v>0</v>
      </c>
      <c r="AG133" s="440">
        <f t="shared" si="64"/>
        <v>0</v>
      </c>
      <c r="AH133" s="440">
        <f t="shared" si="65"/>
        <v>0</v>
      </c>
      <c r="AI133" s="440">
        <f t="shared" si="66"/>
        <v>0</v>
      </c>
      <c r="AJ133" s="440">
        <f t="shared" si="67"/>
        <v>0</v>
      </c>
      <c r="AK133" s="440">
        <f t="shared" si="68"/>
        <v>0</v>
      </c>
      <c r="AL133" s="440">
        <f t="shared" si="69"/>
        <v>0</v>
      </c>
      <c r="AM133" s="440">
        <f t="shared" si="70"/>
        <v>0</v>
      </c>
      <c r="AN133" s="440">
        <f t="shared" si="71"/>
        <v>0</v>
      </c>
      <c r="AO133" s="440">
        <f t="shared" si="72"/>
        <v>0</v>
      </c>
      <c r="AP133" s="440">
        <f t="shared" si="73"/>
        <v>0</v>
      </c>
      <c r="AQ133" s="440">
        <f t="shared" si="74"/>
        <v>0</v>
      </c>
      <c r="AR133" s="440">
        <f t="shared" si="75"/>
        <v>0</v>
      </c>
      <c r="AS133" s="440">
        <f t="shared" si="76"/>
        <v>0</v>
      </c>
      <c r="AT133" s="440">
        <f t="shared" si="77"/>
        <v>0</v>
      </c>
      <c r="AU133" s="440">
        <f t="shared" si="78"/>
        <v>0</v>
      </c>
      <c r="AV133" s="440">
        <f t="shared" si="79"/>
        <v>0</v>
      </c>
      <c r="AW133" s="440">
        <f t="shared" si="80"/>
        <v>0</v>
      </c>
    </row>
    <row r="134" spans="1:49" s="437" customFormat="1" ht="12" customHeight="1">
      <c r="A134" s="72" t="str">
        <f t="array" ref="A134">IF(C134&lt;&gt;0,SUM(($C$11:C134&lt;&gt;0)*1),"")</f>
        <v/>
      </c>
      <c r="B134" s="438"/>
      <c r="C134" s="438"/>
      <c r="D134" s="438"/>
      <c r="E134" s="504"/>
      <c r="F134" s="505"/>
      <c r="G134" s="507"/>
      <c r="H134" s="507"/>
      <c r="I134" s="72" t="str">
        <f t="shared" si="83"/>
        <v/>
      </c>
      <c r="J134" s="440">
        <f t="shared" si="43"/>
        <v>0</v>
      </c>
      <c r="K134" s="440">
        <f t="shared" si="44"/>
        <v>0</v>
      </c>
      <c r="L134" s="440">
        <f t="shared" si="45"/>
        <v>0</v>
      </c>
      <c r="M134" s="440">
        <f t="shared" si="46"/>
        <v>0</v>
      </c>
      <c r="N134" s="440">
        <f t="shared" si="47"/>
        <v>0</v>
      </c>
      <c r="O134" s="440">
        <f t="shared" si="48"/>
        <v>0</v>
      </c>
      <c r="P134" s="440">
        <f t="shared" si="49"/>
        <v>0</v>
      </c>
      <c r="Q134" s="440">
        <f t="shared" si="50"/>
        <v>0</v>
      </c>
      <c r="R134" s="440">
        <f t="shared" si="81"/>
        <v>0</v>
      </c>
      <c r="S134" s="440">
        <f t="shared" si="82"/>
        <v>0</v>
      </c>
      <c r="T134" s="440">
        <f t="shared" si="51"/>
        <v>0</v>
      </c>
      <c r="U134" s="440">
        <f t="shared" si="52"/>
        <v>0</v>
      </c>
      <c r="V134" s="440">
        <f t="shared" si="53"/>
        <v>0</v>
      </c>
      <c r="W134" s="440">
        <f t="shared" si="54"/>
        <v>0</v>
      </c>
      <c r="X134" s="440">
        <f t="shared" si="55"/>
        <v>0</v>
      </c>
      <c r="Y134" s="440">
        <f t="shared" si="56"/>
        <v>0</v>
      </c>
      <c r="Z134" s="440">
        <f t="shared" si="57"/>
        <v>0</v>
      </c>
      <c r="AA134" s="440">
        <f t="shared" si="58"/>
        <v>0</v>
      </c>
      <c r="AB134" s="440">
        <f t="shared" si="59"/>
        <v>0</v>
      </c>
      <c r="AC134" s="440">
        <f t="shared" si="60"/>
        <v>0</v>
      </c>
      <c r="AD134" s="440">
        <f t="shared" si="61"/>
        <v>0</v>
      </c>
      <c r="AE134" s="440">
        <f t="shared" si="62"/>
        <v>0</v>
      </c>
      <c r="AF134" s="440">
        <f t="shared" si="63"/>
        <v>0</v>
      </c>
      <c r="AG134" s="440">
        <f t="shared" si="64"/>
        <v>0</v>
      </c>
      <c r="AH134" s="440">
        <f t="shared" si="65"/>
        <v>0</v>
      </c>
      <c r="AI134" s="440">
        <f t="shared" si="66"/>
        <v>0</v>
      </c>
      <c r="AJ134" s="440">
        <f t="shared" si="67"/>
        <v>0</v>
      </c>
      <c r="AK134" s="440">
        <f t="shared" si="68"/>
        <v>0</v>
      </c>
      <c r="AL134" s="440">
        <f t="shared" si="69"/>
        <v>0</v>
      </c>
      <c r="AM134" s="440">
        <f t="shared" si="70"/>
        <v>0</v>
      </c>
      <c r="AN134" s="440">
        <f t="shared" si="71"/>
        <v>0</v>
      </c>
      <c r="AO134" s="440">
        <f t="shared" si="72"/>
        <v>0</v>
      </c>
      <c r="AP134" s="440">
        <f t="shared" si="73"/>
        <v>0</v>
      </c>
      <c r="AQ134" s="440">
        <f t="shared" si="74"/>
        <v>0</v>
      </c>
      <c r="AR134" s="440">
        <f t="shared" si="75"/>
        <v>0</v>
      </c>
      <c r="AS134" s="440">
        <f t="shared" si="76"/>
        <v>0</v>
      </c>
      <c r="AT134" s="440">
        <f t="shared" si="77"/>
        <v>0</v>
      </c>
      <c r="AU134" s="440">
        <f t="shared" si="78"/>
        <v>0</v>
      </c>
      <c r="AV134" s="440">
        <f t="shared" si="79"/>
        <v>0</v>
      </c>
      <c r="AW134" s="440">
        <f t="shared" si="80"/>
        <v>0</v>
      </c>
    </row>
    <row r="135" spans="1:49" s="437" customFormat="1" ht="12" customHeight="1">
      <c r="A135" s="72" t="str">
        <f t="array" ref="A135">IF(C135&lt;&gt;0,SUM(($C$11:C135&lt;&gt;0)*1),"")</f>
        <v/>
      </c>
      <c r="B135" s="438"/>
      <c r="C135" s="438"/>
      <c r="D135" s="438"/>
      <c r="E135" s="504"/>
      <c r="F135" s="505"/>
      <c r="G135" s="507"/>
      <c r="H135" s="507"/>
      <c r="I135" s="72" t="str">
        <f t="shared" si="83"/>
        <v/>
      </c>
      <c r="J135" s="440">
        <f t="shared" si="43"/>
        <v>0</v>
      </c>
      <c r="K135" s="440">
        <f t="shared" si="44"/>
        <v>0</v>
      </c>
      <c r="L135" s="440">
        <f t="shared" si="45"/>
        <v>0</v>
      </c>
      <c r="M135" s="440">
        <f t="shared" si="46"/>
        <v>0</v>
      </c>
      <c r="N135" s="440">
        <f t="shared" si="47"/>
        <v>0</v>
      </c>
      <c r="O135" s="440">
        <f t="shared" si="48"/>
        <v>0</v>
      </c>
      <c r="P135" s="440">
        <f t="shared" si="49"/>
        <v>0</v>
      </c>
      <c r="Q135" s="440">
        <f t="shared" si="50"/>
        <v>0</v>
      </c>
      <c r="R135" s="440">
        <f t="shared" si="81"/>
        <v>0</v>
      </c>
      <c r="S135" s="440">
        <f t="shared" si="82"/>
        <v>0</v>
      </c>
      <c r="T135" s="440">
        <f t="shared" si="51"/>
        <v>0</v>
      </c>
      <c r="U135" s="440">
        <f t="shared" si="52"/>
        <v>0</v>
      </c>
      <c r="V135" s="440">
        <f t="shared" si="53"/>
        <v>0</v>
      </c>
      <c r="W135" s="440">
        <f t="shared" si="54"/>
        <v>0</v>
      </c>
      <c r="X135" s="440">
        <f t="shared" si="55"/>
        <v>0</v>
      </c>
      <c r="Y135" s="440">
        <f t="shared" si="56"/>
        <v>0</v>
      </c>
      <c r="Z135" s="440">
        <f t="shared" si="57"/>
        <v>0</v>
      </c>
      <c r="AA135" s="440">
        <f t="shared" si="58"/>
        <v>0</v>
      </c>
      <c r="AB135" s="440">
        <f t="shared" si="59"/>
        <v>0</v>
      </c>
      <c r="AC135" s="440">
        <f t="shared" si="60"/>
        <v>0</v>
      </c>
      <c r="AD135" s="440">
        <f t="shared" si="61"/>
        <v>0</v>
      </c>
      <c r="AE135" s="440">
        <f t="shared" si="62"/>
        <v>0</v>
      </c>
      <c r="AF135" s="440">
        <f t="shared" si="63"/>
        <v>0</v>
      </c>
      <c r="AG135" s="440">
        <f t="shared" si="64"/>
        <v>0</v>
      </c>
      <c r="AH135" s="440">
        <f t="shared" si="65"/>
        <v>0</v>
      </c>
      <c r="AI135" s="440">
        <f t="shared" si="66"/>
        <v>0</v>
      </c>
      <c r="AJ135" s="440">
        <f t="shared" si="67"/>
        <v>0</v>
      </c>
      <c r="AK135" s="440">
        <f t="shared" si="68"/>
        <v>0</v>
      </c>
      <c r="AL135" s="440">
        <f t="shared" si="69"/>
        <v>0</v>
      </c>
      <c r="AM135" s="440">
        <f t="shared" si="70"/>
        <v>0</v>
      </c>
      <c r="AN135" s="440">
        <f t="shared" si="71"/>
        <v>0</v>
      </c>
      <c r="AO135" s="440">
        <f t="shared" si="72"/>
        <v>0</v>
      </c>
      <c r="AP135" s="440">
        <f t="shared" si="73"/>
        <v>0</v>
      </c>
      <c r="AQ135" s="440">
        <f t="shared" si="74"/>
        <v>0</v>
      </c>
      <c r="AR135" s="440">
        <f t="shared" si="75"/>
        <v>0</v>
      </c>
      <c r="AS135" s="440">
        <f t="shared" si="76"/>
        <v>0</v>
      </c>
      <c r="AT135" s="440">
        <f t="shared" si="77"/>
        <v>0</v>
      </c>
      <c r="AU135" s="440">
        <f t="shared" si="78"/>
        <v>0</v>
      </c>
      <c r="AV135" s="440">
        <f t="shared" si="79"/>
        <v>0</v>
      </c>
      <c r="AW135" s="440">
        <f t="shared" si="80"/>
        <v>0</v>
      </c>
    </row>
    <row r="136" spans="1:49" s="437" customFormat="1" ht="12" customHeight="1">
      <c r="A136" s="72" t="str">
        <f t="array" ref="A136">IF(C136&lt;&gt;0,SUM(($C$11:C136&lt;&gt;0)*1),"")</f>
        <v/>
      </c>
      <c r="B136" s="438"/>
      <c r="C136" s="438"/>
      <c r="D136" s="438"/>
      <c r="E136" s="504"/>
      <c r="F136" s="505"/>
      <c r="G136" s="507"/>
      <c r="H136" s="507"/>
      <c r="I136" s="72" t="str">
        <f t="shared" si="83"/>
        <v/>
      </c>
      <c r="J136" s="440">
        <f t="shared" si="43"/>
        <v>0</v>
      </c>
      <c r="K136" s="440">
        <f t="shared" si="44"/>
        <v>0</v>
      </c>
      <c r="L136" s="440">
        <f t="shared" si="45"/>
        <v>0</v>
      </c>
      <c r="M136" s="440">
        <f t="shared" si="46"/>
        <v>0</v>
      </c>
      <c r="N136" s="440">
        <f t="shared" si="47"/>
        <v>0</v>
      </c>
      <c r="O136" s="440">
        <f t="shared" si="48"/>
        <v>0</v>
      </c>
      <c r="P136" s="440">
        <f t="shared" si="49"/>
        <v>0</v>
      </c>
      <c r="Q136" s="440">
        <f t="shared" si="50"/>
        <v>0</v>
      </c>
      <c r="R136" s="440">
        <f t="shared" si="81"/>
        <v>0</v>
      </c>
      <c r="S136" s="440">
        <f t="shared" si="82"/>
        <v>0</v>
      </c>
      <c r="T136" s="440">
        <f t="shared" si="51"/>
        <v>0</v>
      </c>
      <c r="U136" s="440">
        <f t="shared" si="52"/>
        <v>0</v>
      </c>
      <c r="V136" s="440">
        <f t="shared" si="53"/>
        <v>0</v>
      </c>
      <c r="W136" s="440">
        <f t="shared" si="54"/>
        <v>0</v>
      </c>
      <c r="X136" s="440">
        <f t="shared" si="55"/>
        <v>0</v>
      </c>
      <c r="Y136" s="440">
        <f t="shared" si="56"/>
        <v>0</v>
      </c>
      <c r="Z136" s="440">
        <f t="shared" si="57"/>
        <v>0</v>
      </c>
      <c r="AA136" s="440">
        <f t="shared" si="58"/>
        <v>0</v>
      </c>
      <c r="AB136" s="440">
        <f t="shared" si="59"/>
        <v>0</v>
      </c>
      <c r="AC136" s="440">
        <f t="shared" si="60"/>
        <v>0</v>
      </c>
      <c r="AD136" s="440">
        <f t="shared" si="61"/>
        <v>0</v>
      </c>
      <c r="AE136" s="440">
        <f t="shared" si="62"/>
        <v>0</v>
      </c>
      <c r="AF136" s="440">
        <f t="shared" si="63"/>
        <v>0</v>
      </c>
      <c r="AG136" s="440">
        <f t="shared" si="64"/>
        <v>0</v>
      </c>
      <c r="AH136" s="440">
        <f t="shared" si="65"/>
        <v>0</v>
      </c>
      <c r="AI136" s="440">
        <f t="shared" si="66"/>
        <v>0</v>
      </c>
      <c r="AJ136" s="440">
        <f t="shared" si="67"/>
        <v>0</v>
      </c>
      <c r="AK136" s="440">
        <f t="shared" si="68"/>
        <v>0</v>
      </c>
      <c r="AL136" s="440">
        <f t="shared" si="69"/>
        <v>0</v>
      </c>
      <c r="AM136" s="440">
        <f t="shared" si="70"/>
        <v>0</v>
      </c>
      <c r="AN136" s="440">
        <f t="shared" si="71"/>
        <v>0</v>
      </c>
      <c r="AO136" s="440">
        <f t="shared" si="72"/>
        <v>0</v>
      </c>
      <c r="AP136" s="440">
        <f t="shared" si="73"/>
        <v>0</v>
      </c>
      <c r="AQ136" s="440">
        <f t="shared" si="74"/>
        <v>0</v>
      </c>
      <c r="AR136" s="440">
        <f t="shared" si="75"/>
        <v>0</v>
      </c>
      <c r="AS136" s="440">
        <f t="shared" si="76"/>
        <v>0</v>
      </c>
      <c r="AT136" s="440">
        <f t="shared" si="77"/>
        <v>0</v>
      </c>
      <c r="AU136" s="440">
        <f t="shared" si="78"/>
        <v>0</v>
      </c>
      <c r="AV136" s="440">
        <f t="shared" si="79"/>
        <v>0</v>
      </c>
      <c r="AW136" s="440">
        <f t="shared" si="80"/>
        <v>0</v>
      </c>
    </row>
    <row r="137" spans="1:49" s="437" customFormat="1" ht="12" customHeight="1">
      <c r="A137" s="72" t="str">
        <f t="array" ref="A137">IF(C137&lt;&gt;0,SUM(($C$11:C137&lt;&gt;0)*1),"")</f>
        <v/>
      </c>
      <c r="B137" s="438"/>
      <c r="C137" s="438"/>
      <c r="D137" s="438"/>
      <c r="E137" s="504"/>
      <c r="F137" s="505"/>
      <c r="G137" s="507"/>
      <c r="H137" s="507"/>
      <c r="I137" s="72" t="str">
        <f t="shared" si="83"/>
        <v/>
      </c>
      <c r="J137" s="440">
        <f t="shared" si="43"/>
        <v>0</v>
      </c>
      <c r="K137" s="440">
        <f t="shared" si="44"/>
        <v>0</v>
      </c>
      <c r="L137" s="440">
        <f t="shared" si="45"/>
        <v>0</v>
      </c>
      <c r="M137" s="440">
        <f t="shared" si="46"/>
        <v>0</v>
      </c>
      <c r="N137" s="440">
        <f t="shared" si="47"/>
        <v>0</v>
      </c>
      <c r="O137" s="440">
        <f t="shared" si="48"/>
        <v>0</v>
      </c>
      <c r="P137" s="440">
        <f t="shared" si="49"/>
        <v>0</v>
      </c>
      <c r="Q137" s="440">
        <f t="shared" si="50"/>
        <v>0</v>
      </c>
      <c r="R137" s="440">
        <f t="shared" si="81"/>
        <v>0</v>
      </c>
      <c r="S137" s="440">
        <f t="shared" si="82"/>
        <v>0</v>
      </c>
      <c r="T137" s="440">
        <f t="shared" si="51"/>
        <v>0</v>
      </c>
      <c r="U137" s="440">
        <f t="shared" si="52"/>
        <v>0</v>
      </c>
      <c r="V137" s="440">
        <f t="shared" si="53"/>
        <v>0</v>
      </c>
      <c r="W137" s="440">
        <f t="shared" si="54"/>
        <v>0</v>
      </c>
      <c r="X137" s="440">
        <f t="shared" si="55"/>
        <v>0</v>
      </c>
      <c r="Y137" s="440">
        <f t="shared" si="56"/>
        <v>0</v>
      </c>
      <c r="Z137" s="440">
        <f t="shared" si="57"/>
        <v>0</v>
      </c>
      <c r="AA137" s="440">
        <f t="shared" si="58"/>
        <v>0</v>
      </c>
      <c r="AB137" s="440">
        <f t="shared" si="59"/>
        <v>0</v>
      </c>
      <c r="AC137" s="440">
        <f t="shared" si="60"/>
        <v>0</v>
      </c>
      <c r="AD137" s="440">
        <f t="shared" si="61"/>
        <v>0</v>
      </c>
      <c r="AE137" s="440">
        <f t="shared" si="62"/>
        <v>0</v>
      </c>
      <c r="AF137" s="440">
        <f t="shared" si="63"/>
        <v>0</v>
      </c>
      <c r="AG137" s="440">
        <f t="shared" si="64"/>
        <v>0</v>
      </c>
      <c r="AH137" s="440">
        <f t="shared" si="65"/>
        <v>0</v>
      </c>
      <c r="AI137" s="440">
        <f t="shared" si="66"/>
        <v>0</v>
      </c>
      <c r="AJ137" s="440">
        <f t="shared" si="67"/>
        <v>0</v>
      </c>
      <c r="AK137" s="440">
        <f t="shared" si="68"/>
        <v>0</v>
      </c>
      <c r="AL137" s="440">
        <f t="shared" si="69"/>
        <v>0</v>
      </c>
      <c r="AM137" s="440">
        <f t="shared" si="70"/>
        <v>0</v>
      </c>
      <c r="AN137" s="440">
        <f t="shared" si="71"/>
        <v>0</v>
      </c>
      <c r="AO137" s="440">
        <f t="shared" si="72"/>
        <v>0</v>
      </c>
      <c r="AP137" s="440">
        <f t="shared" si="73"/>
        <v>0</v>
      </c>
      <c r="AQ137" s="440">
        <f t="shared" si="74"/>
        <v>0</v>
      </c>
      <c r="AR137" s="440">
        <f t="shared" si="75"/>
        <v>0</v>
      </c>
      <c r="AS137" s="440">
        <f t="shared" si="76"/>
        <v>0</v>
      </c>
      <c r="AT137" s="440">
        <f t="shared" si="77"/>
        <v>0</v>
      </c>
      <c r="AU137" s="440">
        <f t="shared" si="78"/>
        <v>0</v>
      </c>
      <c r="AV137" s="440">
        <f t="shared" si="79"/>
        <v>0</v>
      </c>
      <c r="AW137" s="440">
        <f t="shared" si="80"/>
        <v>0</v>
      </c>
    </row>
    <row r="138" spans="1:49" s="437" customFormat="1" ht="12" customHeight="1">
      <c r="A138" s="72" t="str">
        <f t="array" ref="A138">IF(C138&lt;&gt;0,SUM(($C$11:C138&lt;&gt;0)*1),"")</f>
        <v/>
      </c>
      <c r="B138" s="438"/>
      <c r="C138" s="438"/>
      <c r="D138" s="438"/>
      <c r="E138" s="504"/>
      <c r="F138" s="505"/>
      <c r="G138" s="507"/>
      <c r="H138" s="507"/>
      <c r="I138" s="72" t="str">
        <f t="shared" si="83"/>
        <v/>
      </c>
      <c r="J138" s="440">
        <f t="shared" si="43"/>
        <v>0</v>
      </c>
      <c r="K138" s="440">
        <f t="shared" si="44"/>
        <v>0</v>
      </c>
      <c r="L138" s="440">
        <f t="shared" si="45"/>
        <v>0</v>
      </c>
      <c r="M138" s="440">
        <f t="shared" si="46"/>
        <v>0</v>
      </c>
      <c r="N138" s="440">
        <f t="shared" si="47"/>
        <v>0</v>
      </c>
      <c r="O138" s="440">
        <f t="shared" si="48"/>
        <v>0</v>
      </c>
      <c r="P138" s="440">
        <f t="shared" si="49"/>
        <v>0</v>
      </c>
      <c r="Q138" s="440">
        <f t="shared" si="50"/>
        <v>0</v>
      </c>
      <c r="R138" s="440">
        <f t="shared" si="81"/>
        <v>0</v>
      </c>
      <c r="S138" s="440">
        <f t="shared" si="82"/>
        <v>0</v>
      </c>
      <c r="T138" s="440">
        <f t="shared" si="51"/>
        <v>0</v>
      </c>
      <c r="U138" s="440">
        <f t="shared" si="52"/>
        <v>0</v>
      </c>
      <c r="V138" s="440">
        <f t="shared" si="53"/>
        <v>0</v>
      </c>
      <c r="W138" s="440">
        <f t="shared" si="54"/>
        <v>0</v>
      </c>
      <c r="X138" s="440">
        <f t="shared" si="55"/>
        <v>0</v>
      </c>
      <c r="Y138" s="440">
        <f t="shared" si="56"/>
        <v>0</v>
      </c>
      <c r="Z138" s="440">
        <f t="shared" si="57"/>
        <v>0</v>
      </c>
      <c r="AA138" s="440">
        <f t="shared" si="58"/>
        <v>0</v>
      </c>
      <c r="AB138" s="440">
        <f t="shared" si="59"/>
        <v>0</v>
      </c>
      <c r="AC138" s="440">
        <f t="shared" si="60"/>
        <v>0</v>
      </c>
      <c r="AD138" s="440">
        <f t="shared" si="61"/>
        <v>0</v>
      </c>
      <c r="AE138" s="440">
        <f t="shared" si="62"/>
        <v>0</v>
      </c>
      <c r="AF138" s="440">
        <f t="shared" si="63"/>
        <v>0</v>
      </c>
      <c r="AG138" s="440">
        <f t="shared" si="64"/>
        <v>0</v>
      </c>
      <c r="AH138" s="440">
        <f t="shared" si="65"/>
        <v>0</v>
      </c>
      <c r="AI138" s="440">
        <f t="shared" si="66"/>
        <v>0</v>
      </c>
      <c r="AJ138" s="440">
        <f t="shared" si="67"/>
        <v>0</v>
      </c>
      <c r="AK138" s="440">
        <f t="shared" si="68"/>
        <v>0</v>
      </c>
      <c r="AL138" s="440">
        <f t="shared" si="69"/>
        <v>0</v>
      </c>
      <c r="AM138" s="440">
        <f t="shared" si="70"/>
        <v>0</v>
      </c>
      <c r="AN138" s="440">
        <f t="shared" si="71"/>
        <v>0</v>
      </c>
      <c r="AO138" s="440">
        <f t="shared" si="72"/>
        <v>0</v>
      </c>
      <c r="AP138" s="440">
        <f t="shared" si="73"/>
        <v>0</v>
      </c>
      <c r="AQ138" s="440">
        <f t="shared" si="74"/>
        <v>0</v>
      </c>
      <c r="AR138" s="440">
        <f t="shared" si="75"/>
        <v>0</v>
      </c>
      <c r="AS138" s="440">
        <f t="shared" si="76"/>
        <v>0</v>
      </c>
      <c r="AT138" s="440">
        <f t="shared" si="77"/>
        <v>0</v>
      </c>
      <c r="AU138" s="440">
        <f t="shared" si="78"/>
        <v>0</v>
      </c>
      <c r="AV138" s="440">
        <f t="shared" si="79"/>
        <v>0</v>
      </c>
      <c r="AW138" s="440">
        <f t="shared" si="80"/>
        <v>0</v>
      </c>
    </row>
    <row r="139" spans="1:49" s="437" customFormat="1" ht="12" customHeight="1">
      <c r="A139" s="72" t="str">
        <f t="array" ref="A139">IF(C139&lt;&gt;0,SUM(($C$11:C139&lt;&gt;0)*1),"")</f>
        <v/>
      </c>
      <c r="B139" s="438"/>
      <c r="C139" s="438"/>
      <c r="D139" s="438"/>
      <c r="E139" s="504"/>
      <c r="F139" s="505"/>
      <c r="G139" s="507"/>
      <c r="H139" s="507"/>
      <c r="I139" s="72" t="str">
        <f t="shared" si="83"/>
        <v/>
      </c>
      <c r="J139" s="440">
        <f t="shared" ref="J139:J154" si="84">IF($G139="1111",$F139,0)</f>
        <v>0</v>
      </c>
      <c r="K139" s="440">
        <f t="shared" ref="K139:K154" si="85">IF($H139="1111",$F139,0)</f>
        <v>0</v>
      </c>
      <c r="L139" s="440">
        <f t="shared" ref="L139:L154" si="86">IF($G139="1121",$F139,0)</f>
        <v>0</v>
      </c>
      <c r="M139" s="440">
        <f t="shared" ref="M139:M154" si="87">IF($H139="1121",$F139,0)</f>
        <v>0</v>
      </c>
      <c r="N139" s="440">
        <f t="shared" ref="N139:N154" si="88">IF($G139="1331",$F139,0)</f>
        <v>0</v>
      </c>
      <c r="O139" s="440">
        <f t="shared" ref="O139:O154" si="89">IF($H139="1331",$F139,0)</f>
        <v>0</v>
      </c>
      <c r="P139" s="440">
        <f t="shared" ref="P139:P154" si="90">IF($G139="1388",$F139,0)</f>
        <v>0</v>
      </c>
      <c r="Q139" s="440">
        <f t="shared" ref="Q139:Q154" si="91">IF($H139="1388",$F139,0)</f>
        <v>0</v>
      </c>
      <c r="R139" s="440">
        <f t="shared" si="81"/>
        <v>0</v>
      </c>
      <c r="S139" s="440">
        <f t="shared" si="82"/>
        <v>0</v>
      </c>
      <c r="T139" s="440">
        <f t="shared" ref="T139:T154" si="92">IF($G139="331",$F139,0)</f>
        <v>0</v>
      </c>
      <c r="U139" s="440">
        <f t="shared" ref="U139:U154" si="93">IF($H139="331",$F139,0)</f>
        <v>0</v>
      </c>
      <c r="V139" s="440">
        <f t="shared" ref="V139:V154" si="94">IF($G139="3334",$F139,0)</f>
        <v>0</v>
      </c>
      <c r="W139" s="440">
        <f t="shared" ref="W139:W154" si="95">IF($H139="3334",$F139,0)</f>
        <v>0</v>
      </c>
      <c r="X139" s="440">
        <f t="shared" ref="X139:X154" si="96">IF($G139="33382",$F139,0)</f>
        <v>0</v>
      </c>
      <c r="Y139" s="440">
        <f t="shared" ref="Y139:Y154" si="97">IF($H139="33382",$F139,0)</f>
        <v>0</v>
      </c>
      <c r="Z139" s="440">
        <f t="shared" ref="Z139:Z154" si="98">IF($G139="3388",$F139,0)</f>
        <v>0</v>
      </c>
      <c r="AA139" s="440">
        <f t="shared" ref="AA139:AA154" si="99">IF($H139="3388",$F139,0)</f>
        <v>0</v>
      </c>
      <c r="AB139" s="440">
        <f t="shared" ref="AB139:AB154" si="100">IF($G139="3411",$F139,0)</f>
        <v>0</v>
      </c>
      <c r="AC139" s="440">
        <f t="shared" ref="AC139:AC154" si="101">IF($H139="3411",$F139,0)</f>
        <v>0</v>
      </c>
      <c r="AD139" s="440">
        <f t="shared" ref="AD139:AD154" si="102">IF($G139="4111",$F139,0)</f>
        <v>0</v>
      </c>
      <c r="AE139" s="440">
        <f t="shared" ref="AE139:AE154" si="103">IF($H139="4111",$F139,0)</f>
        <v>0</v>
      </c>
      <c r="AF139" s="440">
        <f t="shared" ref="AF139:AF154" si="104">IF($G139="4211",$F139,0)</f>
        <v>0</v>
      </c>
      <c r="AG139" s="440">
        <f t="shared" ref="AG139:AG154" si="105">IF($H139="4211",$F139,0)</f>
        <v>0</v>
      </c>
      <c r="AH139" s="440">
        <f t="shared" ref="AH139:AH154" si="106">IF($G139="4212",$F139,0)</f>
        <v>0</v>
      </c>
      <c r="AI139" s="440">
        <f t="shared" ref="AI139:AI154" si="107">IF($H139="4212",$F139,0)</f>
        <v>0</v>
      </c>
      <c r="AJ139" s="440">
        <f t="shared" ref="AJ139:AJ154" si="108">IF($G139="515",$F139,0)</f>
        <v>0</v>
      </c>
      <c r="AK139" s="440">
        <f t="shared" ref="AK139:AK154" si="109">IF($H139="515",$F139,0)</f>
        <v>0</v>
      </c>
      <c r="AL139" s="440">
        <f t="shared" ref="AL139:AL154" si="110">IF($G139="635",$F139,0)</f>
        <v>0</v>
      </c>
      <c r="AM139" s="440">
        <f t="shared" ref="AM139:AM154" si="111">IF($H139="635",$F139,0)</f>
        <v>0</v>
      </c>
      <c r="AN139" s="440">
        <f t="shared" ref="AN139:AN154" si="112">IF($G139="642",$F139,0)</f>
        <v>0</v>
      </c>
      <c r="AO139" s="440">
        <f t="shared" ref="AO139:AO154" si="113">IF($H139="642",$F139,0)</f>
        <v>0</v>
      </c>
      <c r="AP139" s="440">
        <f t="shared" ref="AP139:AP154" si="114">IF($G139="711",$F139,0)</f>
        <v>0</v>
      </c>
      <c r="AQ139" s="440">
        <f t="shared" ref="AQ139:AQ154" si="115">IF($H139="711",$F139,0)</f>
        <v>0</v>
      </c>
      <c r="AR139" s="440">
        <f t="shared" ref="AR139:AR154" si="116">IF($G139="811",$F139,0)</f>
        <v>0</v>
      </c>
      <c r="AS139" s="440">
        <f t="shared" ref="AS139:AS154" si="117">IF($H139="811",$F139,0)</f>
        <v>0</v>
      </c>
      <c r="AT139" s="440">
        <f t="shared" ref="AT139:AT154" si="118">IF($G139="821",$F139,0)</f>
        <v>0</v>
      </c>
      <c r="AU139" s="440">
        <f t="shared" ref="AU139:AU154" si="119">IF($H139="821",$F139,0)</f>
        <v>0</v>
      </c>
      <c r="AV139" s="440">
        <f t="shared" ref="AV139:AV154" si="120">IF($G139="911",$F139,0)</f>
        <v>0</v>
      </c>
      <c r="AW139" s="440">
        <f t="shared" ref="AW139:AW154" si="121">IF($H139="911",$F139,0)</f>
        <v>0</v>
      </c>
    </row>
    <row r="140" spans="1:49" s="437" customFormat="1" ht="12" customHeight="1">
      <c r="A140" s="72" t="str">
        <f t="array" ref="A140">IF(C140&lt;&gt;0,SUM(($C$11:C140&lt;&gt;0)*1),"")</f>
        <v/>
      </c>
      <c r="B140" s="438"/>
      <c r="C140" s="438"/>
      <c r="D140" s="438"/>
      <c r="E140" s="504"/>
      <c r="F140" s="505"/>
      <c r="G140" s="507"/>
      <c r="H140" s="507"/>
      <c r="I140" s="72" t="str">
        <f t="shared" si="83"/>
        <v/>
      </c>
      <c r="J140" s="440">
        <f t="shared" si="84"/>
        <v>0</v>
      </c>
      <c r="K140" s="440">
        <f t="shared" si="85"/>
        <v>0</v>
      </c>
      <c r="L140" s="440">
        <f t="shared" si="86"/>
        <v>0</v>
      </c>
      <c r="M140" s="440">
        <f t="shared" si="87"/>
        <v>0</v>
      </c>
      <c r="N140" s="440">
        <f t="shared" si="88"/>
        <v>0</v>
      </c>
      <c r="O140" s="440">
        <f t="shared" si="89"/>
        <v>0</v>
      </c>
      <c r="P140" s="440">
        <f t="shared" si="90"/>
        <v>0</v>
      </c>
      <c r="Q140" s="440">
        <f t="shared" si="91"/>
        <v>0</v>
      </c>
      <c r="R140" s="440">
        <f t="shared" ref="R140:R154" si="122">IF($G140="2412",$F140,0)</f>
        <v>0</v>
      </c>
      <c r="S140" s="440">
        <f t="shared" ref="S140:S154" si="123">IF($H140="2412",$F140,0)</f>
        <v>0</v>
      </c>
      <c r="T140" s="440">
        <f t="shared" si="92"/>
        <v>0</v>
      </c>
      <c r="U140" s="440">
        <f t="shared" si="93"/>
        <v>0</v>
      </c>
      <c r="V140" s="440">
        <f t="shared" si="94"/>
        <v>0</v>
      </c>
      <c r="W140" s="440">
        <f t="shared" si="95"/>
        <v>0</v>
      </c>
      <c r="X140" s="440">
        <f t="shared" si="96"/>
        <v>0</v>
      </c>
      <c r="Y140" s="440">
        <f t="shared" si="97"/>
        <v>0</v>
      </c>
      <c r="Z140" s="440">
        <f t="shared" si="98"/>
        <v>0</v>
      </c>
      <c r="AA140" s="440">
        <f t="shared" si="99"/>
        <v>0</v>
      </c>
      <c r="AB140" s="440">
        <f t="shared" si="100"/>
        <v>0</v>
      </c>
      <c r="AC140" s="440">
        <f t="shared" si="101"/>
        <v>0</v>
      </c>
      <c r="AD140" s="440">
        <f t="shared" si="102"/>
        <v>0</v>
      </c>
      <c r="AE140" s="440">
        <f t="shared" si="103"/>
        <v>0</v>
      </c>
      <c r="AF140" s="440">
        <f t="shared" si="104"/>
        <v>0</v>
      </c>
      <c r="AG140" s="440">
        <f t="shared" si="105"/>
        <v>0</v>
      </c>
      <c r="AH140" s="440">
        <f t="shared" si="106"/>
        <v>0</v>
      </c>
      <c r="AI140" s="440">
        <f t="shared" si="107"/>
        <v>0</v>
      </c>
      <c r="AJ140" s="440">
        <f t="shared" si="108"/>
        <v>0</v>
      </c>
      <c r="AK140" s="440">
        <f t="shared" si="109"/>
        <v>0</v>
      </c>
      <c r="AL140" s="440">
        <f t="shared" si="110"/>
        <v>0</v>
      </c>
      <c r="AM140" s="440">
        <f t="shared" si="111"/>
        <v>0</v>
      </c>
      <c r="AN140" s="440">
        <f t="shared" si="112"/>
        <v>0</v>
      </c>
      <c r="AO140" s="440">
        <f t="shared" si="113"/>
        <v>0</v>
      </c>
      <c r="AP140" s="440">
        <f t="shared" si="114"/>
        <v>0</v>
      </c>
      <c r="AQ140" s="440">
        <f t="shared" si="115"/>
        <v>0</v>
      </c>
      <c r="AR140" s="440">
        <f t="shared" si="116"/>
        <v>0</v>
      </c>
      <c r="AS140" s="440">
        <f t="shared" si="117"/>
        <v>0</v>
      </c>
      <c r="AT140" s="440">
        <f t="shared" si="118"/>
        <v>0</v>
      </c>
      <c r="AU140" s="440">
        <f t="shared" si="119"/>
        <v>0</v>
      </c>
      <c r="AV140" s="440">
        <f t="shared" si="120"/>
        <v>0</v>
      </c>
      <c r="AW140" s="440">
        <f t="shared" si="121"/>
        <v>0</v>
      </c>
    </row>
    <row r="141" spans="1:49" s="437" customFormat="1" ht="12" customHeight="1">
      <c r="A141" s="72" t="str">
        <f t="array" ref="A141">IF(C141&lt;&gt;0,SUM(($C$11:C141&lt;&gt;0)*1),"")</f>
        <v/>
      </c>
      <c r="B141" s="438"/>
      <c r="C141" s="438"/>
      <c r="D141" s="438"/>
      <c r="E141" s="504"/>
      <c r="F141" s="505"/>
      <c r="G141" s="507"/>
      <c r="H141" s="507"/>
      <c r="I141" s="72" t="str">
        <f t="shared" si="83"/>
        <v/>
      </c>
      <c r="J141" s="440">
        <f t="shared" si="84"/>
        <v>0</v>
      </c>
      <c r="K141" s="440">
        <f t="shared" si="85"/>
        <v>0</v>
      </c>
      <c r="L141" s="440">
        <f t="shared" si="86"/>
        <v>0</v>
      </c>
      <c r="M141" s="440">
        <f t="shared" si="87"/>
        <v>0</v>
      </c>
      <c r="N141" s="440">
        <f t="shared" si="88"/>
        <v>0</v>
      </c>
      <c r="O141" s="440">
        <f t="shared" si="89"/>
        <v>0</v>
      </c>
      <c r="P141" s="440">
        <f t="shared" si="90"/>
        <v>0</v>
      </c>
      <c r="Q141" s="440">
        <f t="shared" si="91"/>
        <v>0</v>
      </c>
      <c r="R141" s="440">
        <f t="shared" si="122"/>
        <v>0</v>
      </c>
      <c r="S141" s="440">
        <f t="shared" si="123"/>
        <v>0</v>
      </c>
      <c r="T141" s="440">
        <f t="shared" si="92"/>
        <v>0</v>
      </c>
      <c r="U141" s="440">
        <f t="shared" si="93"/>
        <v>0</v>
      </c>
      <c r="V141" s="440">
        <f t="shared" si="94"/>
        <v>0</v>
      </c>
      <c r="W141" s="440">
        <f t="shared" si="95"/>
        <v>0</v>
      </c>
      <c r="X141" s="440">
        <f t="shared" si="96"/>
        <v>0</v>
      </c>
      <c r="Y141" s="440">
        <f t="shared" si="97"/>
        <v>0</v>
      </c>
      <c r="Z141" s="440">
        <f t="shared" si="98"/>
        <v>0</v>
      </c>
      <c r="AA141" s="440">
        <f t="shared" si="99"/>
        <v>0</v>
      </c>
      <c r="AB141" s="440">
        <f t="shared" si="100"/>
        <v>0</v>
      </c>
      <c r="AC141" s="440">
        <f t="shared" si="101"/>
        <v>0</v>
      </c>
      <c r="AD141" s="440">
        <f t="shared" si="102"/>
        <v>0</v>
      </c>
      <c r="AE141" s="440">
        <f t="shared" si="103"/>
        <v>0</v>
      </c>
      <c r="AF141" s="440">
        <f t="shared" si="104"/>
        <v>0</v>
      </c>
      <c r="AG141" s="440">
        <f t="shared" si="105"/>
        <v>0</v>
      </c>
      <c r="AH141" s="440">
        <f t="shared" si="106"/>
        <v>0</v>
      </c>
      <c r="AI141" s="440">
        <f t="shared" si="107"/>
        <v>0</v>
      </c>
      <c r="AJ141" s="440">
        <f t="shared" si="108"/>
        <v>0</v>
      </c>
      <c r="AK141" s="440">
        <f t="shared" si="109"/>
        <v>0</v>
      </c>
      <c r="AL141" s="440">
        <f t="shared" si="110"/>
        <v>0</v>
      </c>
      <c r="AM141" s="440">
        <f t="shared" si="111"/>
        <v>0</v>
      </c>
      <c r="AN141" s="440">
        <f t="shared" si="112"/>
        <v>0</v>
      </c>
      <c r="AO141" s="440">
        <f t="shared" si="113"/>
        <v>0</v>
      </c>
      <c r="AP141" s="440">
        <f t="shared" si="114"/>
        <v>0</v>
      </c>
      <c r="AQ141" s="440">
        <f t="shared" si="115"/>
        <v>0</v>
      </c>
      <c r="AR141" s="440">
        <f t="shared" si="116"/>
        <v>0</v>
      </c>
      <c r="AS141" s="440">
        <f t="shared" si="117"/>
        <v>0</v>
      </c>
      <c r="AT141" s="440">
        <f t="shared" si="118"/>
        <v>0</v>
      </c>
      <c r="AU141" s="440">
        <f t="shared" si="119"/>
        <v>0</v>
      </c>
      <c r="AV141" s="440">
        <f t="shared" si="120"/>
        <v>0</v>
      </c>
      <c r="AW141" s="440">
        <f t="shared" si="121"/>
        <v>0</v>
      </c>
    </row>
    <row r="142" spans="1:49" s="437" customFormat="1" ht="12" customHeight="1">
      <c r="A142" s="72" t="str">
        <f t="array" ref="A142">IF(C142&lt;&gt;0,SUM(($C$11:C142&lt;&gt;0)*1),"")</f>
        <v/>
      </c>
      <c r="B142" s="438"/>
      <c r="C142" s="438"/>
      <c r="D142" s="438"/>
      <c r="E142" s="504"/>
      <c r="F142" s="505"/>
      <c r="G142" s="507"/>
      <c r="H142" s="507"/>
      <c r="I142" s="72" t="str">
        <f t="shared" si="83"/>
        <v/>
      </c>
      <c r="J142" s="440">
        <f t="shared" si="84"/>
        <v>0</v>
      </c>
      <c r="K142" s="440">
        <f t="shared" si="85"/>
        <v>0</v>
      </c>
      <c r="L142" s="440">
        <f t="shared" si="86"/>
        <v>0</v>
      </c>
      <c r="M142" s="440">
        <f t="shared" si="87"/>
        <v>0</v>
      </c>
      <c r="N142" s="440">
        <f t="shared" si="88"/>
        <v>0</v>
      </c>
      <c r="O142" s="440">
        <f t="shared" si="89"/>
        <v>0</v>
      </c>
      <c r="P142" s="440">
        <f t="shared" si="90"/>
        <v>0</v>
      </c>
      <c r="Q142" s="440">
        <f t="shared" si="91"/>
        <v>0</v>
      </c>
      <c r="R142" s="440">
        <f t="shared" si="122"/>
        <v>0</v>
      </c>
      <c r="S142" s="440">
        <f t="shared" si="123"/>
        <v>0</v>
      </c>
      <c r="T142" s="440">
        <f t="shared" si="92"/>
        <v>0</v>
      </c>
      <c r="U142" s="440">
        <f t="shared" si="93"/>
        <v>0</v>
      </c>
      <c r="V142" s="440">
        <f t="shared" si="94"/>
        <v>0</v>
      </c>
      <c r="W142" s="440">
        <f t="shared" si="95"/>
        <v>0</v>
      </c>
      <c r="X142" s="440">
        <f t="shared" si="96"/>
        <v>0</v>
      </c>
      <c r="Y142" s="440">
        <f t="shared" si="97"/>
        <v>0</v>
      </c>
      <c r="Z142" s="440">
        <f t="shared" si="98"/>
        <v>0</v>
      </c>
      <c r="AA142" s="440">
        <f t="shared" si="99"/>
        <v>0</v>
      </c>
      <c r="AB142" s="440">
        <f t="shared" si="100"/>
        <v>0</v>
      </c>
      <c r="AC142" s="440">
        <f t="shared" si="101"/>
        <v>0</v>
      </c>
      <c r="AD142" s="440">
        <f t="shared" si="102"/>
        <v>0</v>
      </c>
      <c r="AE142" s="440">
        <f t="shared" si="103"/>
        <v>0</v>
      </c>
      <c r="AF142" s="440">
        <f t="shared" si="104"/>
        <v>0</v>
      </c>
      <c r="AG142" s="440">
        <f t="shared" si="105"/>
        <v>0</v>
      </c>
      <c r="AH142" s="440">
        <f t="shared" si="106"/>
        <v>0</v>
      </c>
      <c r="AI142" s="440">
        <f t="shared" si="107"/>
        <v>0</v>
      </c>
      <c r="AJ142" s="440">
        <f t="shared" si="108"/>
        <v>0</v>
      </c>
      <c r="AK142" s="440">
        <f t="shared" si="109"/>
        <v>0</v>
      </c>
      <c r="AL142" s="440">
        <f t="shared" si="110"/>
        <v>0</v>
      </c>
      <c r="AM142" s="440">
        <f t="shared" si="111"/>
        <v>0</v>
      </c>
      <c r="AN142" s="440">
        <f t="shared" si="112"/>
        <v>0</v>
      </c>
      <c r="AO142" s="440">
        <f t="shared" si="113"/>
        <v>0</v>
      </c>
      <c r="AP142" s="440">
        <f t="shared" si="114"/>
        <v>0</v>
      </c>
      <c r="AQ142" s="440">
        <f t="shared" si="115"/>
        <v>0</v>
      </c>
      <c r="AR142" s="440">
        <f t="shared" si="116"/>
        <v>0</v>
      </c>
      <c r="AS142" s="440">
        <f t="shared" si="117"/>
        <v>0</v>
      </c>
      <c r="AT142" s="440">
        <f t="shared" si="118"/>
        <v>0</v>
      </c>
      <c r="AU142" s="440">
        <f t="shared" si="119"/>
        <v>0</v>
      </c>
      <c r="AV142" s="440">
        <f t="shared" si="120"/>
        <v>0</v>
      </c>
      <c r="AW142" s="440">
        <f t="shared" si="121"/>
        <v>0</v>
      </c>
    </row>
    <row r="143" spans="1:49" s="437" customFormat="1" ht="12" customHeight="1">
      <c r="A143" s="72" t="str">
        <f t="array" ref="A143">IF(C143&lt;&gt;0,SUM(($C$11:C143&lt;&gt;0)*1),"")</f>
        <v/>
      </c>
      <c r="B143" s="438"/>
      <c r="C143" s="438"/>
      <c r="D143" s="438"/>
      <c r="E143" s="504"/>
      <c r="F143" s="505"/>
      <c r="G143" s="507"/>
      <c r="H143" s="507"/>
      <c r="I143" s="72" t="str">
        <f t="shared" si="83"/>
        <v/>
      </c>
      <c r="J143" s="440">
        <f t="shared" si="84"/>
        <v>0</v>
      </c>
      <c r="K143" s="440">
        <f t="shared" si="85"/>
        <v>0</v>
      </c>
      <c r="L143" s="440">
        <f t="shared" si="86"/>
        <v>0</v>
      </c>
      <c r="M143" s="440">
        <f t="shared" si="87"/>
        <v>0</v>
      </c>
      <c r="N143" s="440">
        <f t="shared" si="88"/>
        <v>0</v>
      </c>
      <c r="O143" s="440">
        <f t="shared" si="89"/>
        <v>0</v>
      </c>
      <c r="P143" s="440">
        <f t="shared" si="90"/>
        <v>0</v>
      </c>
      <c r="Q143" s="440">
        <f t="shared" si="91"/>
        <v>0</v>
      </c>
      <c r="R143" s="440">
        <f t="shared" si="122"/>
        <v>0</v>
      </c>
      <c r="S143" s="440">
        <f t="shared" si="123"/>
        <v>0</v>
      </c>
      <c r="T143" s="440">
        <f t="shared" si="92"/>
        <v>0</v>
      </c>
      <c r="U143" s="440">
        <f t="shared" si="93"/>
        <v>0</v>
      </c>
      <c r="V143" s="440">
        <f t="shared" si="94"/>
        <v>0</v>
      </c>
      <c r="W143" s="440">
        <f t="shared" si="95"/>
        <v>0</v>
      </c>
      <c r="X143" s="440">
        <f t="shared" si="96"/>
        <v>0</v>
      </c>
      <c r="Y143" s="440">
        <f t="shared" si="97"/>
        <v>0</v>
      </c>
      <c r="Z143" s="440">
        <f t="shared" si="98"/>
        <v>0</v>
      </c>
      <c r="AA143" s="440">
        <f t="shared" si="99"/>
        <v>0</v>
      </c>
      <c r="AB143" s="440">
        <f t="shared" si="100"/>
        <v>0</v>
      </c>
      <c r="AC143" s="440">
        <f t="shared" si="101"/>
        <v>0</v>
      </c>
      <c r="AD143" s="440">
        <f t="shared" si="102"/>
        <v>0</v>
      </c>
      <c r="AE143" s="440">
        <f t="shared" si="103"/>
        <v>0</v>
      </c>
      <c r="AF143" s="440">
        <f t="shared" si="104"/>
        <v>0</v>
      </c>
      <c r="AG143" s="440">
        <f t="shared" si="105"/>
        <v>0</v>
      </c>
      <c r="AH143" s="440">
        <f t="shared" si="106"/>
        <v>0</v>
      </c>
      <c r="AI143" s="440">
        <f t="shared" si="107"/>
        <v>0</v>
      </c>
      <c r="AJ143" s="440">
        <f t="shared" si="108"/>
        <v>0</v>
      </c>
      <c r="AK143" s="440">
        <f t="shared" si="109"/>
        <v>0</v>
      </c>
      <c r="AL143" s="440">
        <f t="shared" si="110"/>
        <v>0</v>
      </c>
      <c r="AM143" s="440">
        <f t="shared" si="111"/>
        <v>0</v>
      </c>
      <c r="AN143" s="440">
        <f t="shared" si="112"/>
        <v>0</v>
      </c>
      <c r="AO143" s="440">
        <f t="shared" si="113"/>
        <v>0</v>
      </c>
      <c r="AP143" s="440">
        <f t="shared" si="114"/>
        <v>0</v>
      </c>
      <c r="AQ143" s="440">
        <f t="shared" si="115"/>
        <v>0</v>
      </c>
      <c r="AR143" s="440">
        <f t="shared" si="116"/>
        <v>0</v>
      </c>
      <c r="AS143" s="440">
        <f t="shared" si="117"/>
        <v>0</v>
      </c>
      <c r="AT143" s="440">
        <f t="shared" si="118"/>
        <v>0</v>
      </c>
      <c r="AU143" s="440">
        <f t="shared" si="119"/>
        <v>0</v>
      </c>
      <c r="AV143" s="440">
        <f t="shared" si="120"/>
        <v>0</v>
      </c>
      <c r="AW143" s="440">
        <f t="shared" si="121"/>
        <v>0</v>
      </c>
    </row>
    <row r="144" spans="1:49" s="437" customFormat="1" ht="12" customHeight="1">
      <c r="A144" s="72" t="str">
        <f t="array" ref="A144">IF(C144&lt;&gt;0,SUM(($C$11:C144&lt;&gt;0)*1),"")</f>
        <v/>
      </c>
      <c r="B144" s="438"/>
      <c r="C144" s="438"/>
      <c r="D144" s="438"/>
      <c r="E144" s="504"/>
      <c r="F144" s="505"/>
      <c r="G144" s="507"/>
      <c r="H144" s="507"/>
      <c r="I144" s="72" t="str">
        <f t="shared" si="83"/>
        <v/>
      </c>
      <c r="J144" s="440">
        <f t="shared" si="84"/>
        <v>0</v>
      </c>
      <c r="K144" s="440">
        <f t="shared" si="85"/>
        <v>0</v>
      </c>
      <c r="L144" s="440">
        <f t="shared" si="86"/>
        <v>0</v>
      </c>
      <c r="M144" s="440">
        <f t="shared" si="87"/>
        <v>0</v>
      </c>
      <c r="N144" s="440">
        <f t="shared" si="88"/>
        <v>0</v>
      </c>
      <c r="O144" s="440">
        <f t="shared" si="89"/>
        <v>0</v>
      </c>
      <c r="P144" s="440">
        <f t="shared" si="90"/>
        <v>0</v>
      </c>
      <c r="Q144" s="440">
        <f t="shared" si="91"/>
        <v>0</v>
      </c>
      <c r="R144" s="440">
        <f t="shared" si="122"/>
        <v>0</v>
      </c>
      <c r="S144" s="440">
        <f t="shared" si="123"/>
        <v>0</v>
      </c>
      <c r="T144" s="440">
        <f t="shared" si="92"/>
        <v>0</v>
      </c>
      <c r="U144" s="440">
        <f t="shared" si="93"/>
        <v>0</v>
      </c>
      <c r="V144" s="440">
        <f t="shared" si="94"/>
        <v>0</v>
      </c>
      <c r="W144" s="440">
        <f t="shared" si="95"/>
        <v>0</v>
      </c>
      <c r="X144" s="440">
        <f t="shared" si="96"/>
        <v>0</v>
      </c>
      <c r="Y144" s="440">
        <f t="shared" si="97"/>
        <v>0</v>
      </c>
      <c r="Z144" s="440">
        <f t="shared" si="98"/>
        <v>0</v>
      </c>
      <c r="AA144" s="440">
        <f t="shared" si="99"/>
        <v>0</v>
      </c>
      <c r="AB144" s="440">
        <f t="shared" si="100"/>
        <v>0</v>
      </c>
      <c r="AC144" s="440">
        <f t="shared" si="101"/>
        <v>0</v>
      </c>
      <c r="AD144" s="440">
        <f t="shared" si="102"/>
        <v>0</v>
      </c>
      <c r="AE144" s="440">
        <f t="shared" si="103"/>
        <v>0</v>
      </c>
      <c r="AF144" s="440">
        <f t="shared" si="104"/>
        <v>0</v>
      </c>
      <c r="AG144" s="440">
        <f t="shared" si="105"/>
        <v>0</v>
      </c>
      <c r="AH144" s="440">
        <f t="shared" si="106"/>
        <v>0</v>
      </c>
      <c r="AI144" s="440">
        <f t="shared" si="107"/>
        <v>0</v>
      </c>
      <c r="AJ144" s="440">
        <f t="shared" si="108"/>
        <v>0</v>
      </c>
      <c r="AK144" s="440">
        <f t="shared" si="109"/>
        <v>0</v>
      </c>
      <c r="AL144" s="440">
        <f t="shared" si="110"/>
        <v>0</v>
      </c>
      <c r="AM144" s="440">
        <f t="shared" si="111"/>
        <v>0</v>
      </c>
      <c r="AN144" s="440">
        <f t="shared" si="112"/>
        <v>0</v>
      </c>
      <c r="AO144" s="440">
        <f t="shared" si="113"/>
        <v>0</v>
      </c>
      <c r="AP144" s="440">
        <f t="shared" si="114"/>
        <v>0</v>
      </c>
      <c r="AQ144" s="440">
        <f t="shared" si="115"/>
        <v>0</v>
      </c>
      <c r="AR144" s="440">
        <f t="shared" si="116"/>
        <v>0</v>
      </c>
      <c r="AS144" s="440">
        <f t="shared" si="117"/>
        <v>0</v>
      </c>
      <c r="AT144" s="440">
        <f t="shared" si="118"/>
        <v>0</v>
      </c>
      <c r="AU144" s="440">
        <f t="shared" si="119"/>
        <v>0</v>
      </c>
      <c r="AV144" s="440">
        <f t="shared" si="120"/>
        <v>0</v>
      </c>
      <c r="AW144" s="440">
        <f t="shared" si="121"/>
        <v>0</v>
      </c>
    </row>
    <row r="145" spans="1:49" s="437" customFormat="1" ht="12" customHeight="1">
      <c r="A145" s="72" t="str">
        <f t="array" ref="A145">IF(C145&lt;&gt;0,SUM(($C$11:C145&lt;&gt;0)*1),"")</f>
        <v/>
      </c>
      <c r="B145" s="438"/>
      <c r="C145" s="438"/>
      <c r="D145" s="438"/>
      <c r="E145" s="504"/>
      <c r="F145" s="505"/>
      <c r="G145" s="507"/>
      <c r="H145" s="507"/>
      <c r="I145" s="72" t="str">
        <f t="shared" ref="I145:I153" si="124">A145</f>
        <v/>
      </c>
      <c r="J145" s="440">
        <f t="shared" si="84"/>
        <v>0</v>
      </c>
      <c r="K145" s="440">
        <f t="shared" si="85"/>
        <v>0</v>
      </c>
      <c r="L145" s="440">
        <f t="shared" si="86"/>
        <v>0</v>
      </c>
      <c r="M145" s="440">
        <f t="shared" si="87"/>
        <v>0</v>
      </c>
      <c r="N145" s="440">
        <f t="shared" si="88"/>
        <v>0</v>
      </c>
      <c r="O145" s="440">
        <f t="shared" si="89"/>
        <v>0</v>
      </c>
      <c r="P145" s="440">
        <f t="shared" si="90"/>
        <v>0</v>
      </c>
      <c r="Q145" s="440">
        <f t="shared" si="91"/>
        <v>0</v>
      </c>
      <c r="R145" s="440">
        <f t="shared" si="122"/>
        <v>0</v>
      </c>
      <c r="S145" s="440">
        <f t="shared" si="123"/>
        <v>0</v>
      </c>
      <c r="T145" s="440">
        <f t="shared" si="92"/>
        <v>0</v>
      </c>
      <c r="U145" s="440">
        <f t="shared" si="93"/>
        <v>0</v>
      </c>
      <c r="V145" s="440">
        <f t="shared" si="94"/>
        <v>0</v>
      </c>
      <c r="W145" s="440">
        <f t="shared" si="95"/>
        <v>0</v>
      </c>
      <c r="X145" s="440">
        <f t="shared" si="96"/>
        <v>0</v>
      </c>
      <c r="Y145" s="440">
        <f t="shared" si="97"/>
        <v>0</v>
      </c>
      <c r="Z145" s="440">
        <f t="shared" si="98"/>
        <v>0</v>
      </c>
      <c r="AA145" s="440">
        <f t="shared" si="99"/>
        <v>0</v>
      </c>
      <c r="AB145" s="440">
        <f t="shared" si="100"/>
        <v>0</v>
      </c>
      <c r="AC145" s="440">
        <f t="shared" si="101"/>
        <v>0</v>
      </c>
      <c r="AD145" s="440">
        <f t="shared" si="102"/>
        <v>0</v>
      </c>
      <c r="AE145" s="440">
        <f t="shared" si="103"/>
        <v>0</v>
      </c>
      <c r="AF145" s="440">
        <f t="shared" si="104"/>
        <v>0</v>
      </c>
      <c r="AG145" s="440">
        <f t="shared" si="105"/>
        <v>0</v>
      </c>
      <c r="AH145" s="440">
        <f t="shared" si="106"/>
        <v>0</v>
      </c>
      <c r="AI145" s="440">
        <f t="shared" si="107"/>
        <v>0</v>
      </c>
      <c r="AJ145" s="440">
        <f t="shared" si="108"/>
        <v>0</v>
      </c>
      <c r="AK145" s="440">
        <f t="shared" si="109"/>
        <v>0</v>
      </c>
      <c r="AL145" s="440">
        <f t="shared" si="110"/>
        <v>0</v>
      </c>
      <c r="AM145" s="440">
        <f t="shared" si="111"/>
        <v>0</v>
      </c>
      <c r="AN145" s="440">
        <f t="shared" si="112"/>
        <v>0</v>
      </c>
      <c r="AO145" s="440">
        <f t="shared" si="113"/>
        <v>0</v>
      </c>
      <c r="AP145" s="440">
        <f t="shared" si="114"/>
        <v>0</v>
      </c>
      <c r="AQ145" s="440">
        <f t="shared" si="115"/>
        <v>0</v>
      </c>
      <c r="AR145" s="440">
        <f t="shared" si="116"/>
        <v>0</v>
      </c>
      <c r="AS145" s="440">
        <f t="shared" si="117"/>
        <v>0</v>
      </c>
      <c r="AT145" s="440">
        <f t="shared" si="118"/>
        <v>0</v>
      </c>
      <c r="AU145" s="440">
        <f t="shared" si="119"/>
        <v>0</v>
      </c>
      <c r="AV145" s="440">
        <f t="shared" si="120"/>
        <v>0</v>
      </c>
      <c r="AW145" s="440">
        <f t="shared" si="121"/>
        <v>0</v>
      </c>
    </row>
    <row r="146" spans="1:49" s="437" customFormat="1" ht="12" customHeight="1">
      <c r="A146" s="72" t="str">
        <f t="array" ref="A146">IF(C146&lt;&gt;0,SUM(($C$11:C146&lt;&gt;0)*1),"")</f>
        <v/>
      </c>
      <c r="B146" s="438"/>
      <c r="C146" s="438"/>
      <c r="D146" s="438"/>
      <c r="E146" s="504"/>
      <c r="F146" s="505"/>
      <c r="G146" s="507"/>
      <c r="H146" s="507"/>
      <c r="I146" s="72" t="str">
        <f t="shared" si="124"/>
        <v/>
      </c>
      <c r="J146" s="440">
        <f t="shared" si="84"/>
        <v>0</v>
      </c>
      <c r="K146" s="440">
        <f t="shared" si="85"/>
        <v>0</v>
      </c>
      <c r="L146" s="440">
        <f t="shared" si="86"/>
        <v>0</v>
      </c>
      <c r="M146" s="440">
        <f t="shared" si="87"/>
        <v>0</v>
      </c>
      <c r="N146" s="440">
        <f t="shared" si="88"/>
        <v>0</v>
      </c>
      <c r="O146" s="440">
        <f t="shared" si="89"/>
        <v>0</v>
      </c>
      <c r="P146" s="440">
        <f t="shared" si="90"/>
        <v>0</v>
      </c>
      <c r="Q146" s="440">
        <f t="shared" si="91"/>
        <v>0</v>
      </c>
      <c r="R146" s="440">
        <f t="shared" si="122"/>
        <v>0</v>
      </c>
      <c r="S146" s="440">
        <f t="shared" si="123"/>
        <v>0</v>
      </c>
      <c r="T146" s="440">
        <f t="shared" si="92"/>
        <v>0</v>
      </c>
      <c r="U146" s="440">
        <f t="shared" si="93"/>
        <v>0</v>
      </c>
      <c r="V146" s="440">
        <f t="shared" si="94"/>
        <v>0</v>
      </c>
      <c r="W146" s="440">
        <f t="shared" si="95"/>
        <v>0</v>
      </c>
      <c r="X146" s="440">
        <f t="shared" si="96"/>
        <v>0</v>
      </c>
      <c r="Y146" s="440">
        <f t="shared" si="97"/>
        <v>0</v>
      </c>
      <c r="Z146" s="440">
        <f t="shared" si="98"/>
        <v>0</v>
      </c>
      <c r="AA146" s="440">
        <f t="shared" si="99"/>
        <v>0</v>
      </c>
      <c r="AB146" s="440">
        <f t="shared" si="100"/>
        <v>0</v>
      </c>
      <c r="AC146" s="440">
        <f t="shared" si="101"/>
        <v>0</v>
      </c>
      <c r="AD146" s="440">
        <f t="shared" si="102"/>
        <v>0</v>
      </c>
      <c r="AE146" s="440">
        <f t="shared" si="103"/>
        <v>0</v>
      </c>
      <c r="AF146" s="440">
        <f t="shared" si="104"/>
        <v>0</v>
      </c>
      <c r="AG146" s="440">
        <f t="shared" si="105"/>
        <v>0</v>
      </c>
      <c r="AH146" s="440">
        <f t="shared" si="106"/>
        <v>0</v>
      </c>
      <c r="AI146" s="440">
        <f t="shared" si="107"/>
        <v>0</v>
      </c>
      <c r="AJ146" s="440">
        <f t="shared" si="108"/>
        <v>0</v>
      </c>
      <c r="AK146" s="440">
        <f t="shared" si="109"/>
        <v>0</v>
      </c>
      <c r="AL146" s="440">
        <f t="shared" si="110"/>
        <v>0</v>
      </c>
      <c r="AM146" s="440">
        <f t="shared" si="111"/>
        <v>0</v>
      </c>
      <c r="AN146" s="440">
        <f t="shared" si="112"/>
        <v>0</v>
      </c>
      <c r="AO146" s="440">
        <f t="shared" si="113"/>
        <v>0</v>
      </c>
      <c r="AP146" s="440">
        <f t="shared" si="114"/>
        <v>0</v>
      </c>
      <c r="AQ146" s="440">
        <f t="shared" si="115"/>
        <v>0</v>
      </c>
      <c r="AR146" s="440">
        <f t="shared" si="116"/>
        <v>0</v>
      </c>
      <c r="AS146" s="440">
        <f t="shared" si="117"/>
        <v>0</v>
      </c>
      <c r="AT146" s="440">
        <f t="shared" si="118"/>
        <v>0</v>
      </c>
      <c r="AU146" s="440">
        <f t="shared" si="119"/>
        <v>0</v>
      </c>
      <c r="AV146" s="440">
        <f t="shared" si="120"/>
        <v>0</v>
      </c>
      <c r="AW146" s="440">
        <f t="shared" si="121"/>
        <v>0</v>
      </c>
    </row>
    <row r="147" spans="1:49" s="437" customFormat="1" ht="12" customHeight="1">
      <c r="A147" s="72" t="str">
        <f t="array" ref="A147">IF(C147&lt;&gt;0,SUM(($C$11:C147&lt;&gt;0)*1),"")</f>
        <v/>
      </c>
      <c r="B147" s="438"/>
      <c r="C147" s="438"/>
      <c r="D147" s="438"/>
      <c r="E147" s="504"/>
      <c r="F147" s="505"/>
      <c r="G147" s="507"/>
      <c r="H147" s="507"/>
      <c r="I147" s="72" t="str">
        <f t="shared" si="124"/>
        <v/>
      </c>
      <c r="J147" s="440">
        <f t="shared" si="84"/>
        <v>0</v>
      </c>
      <c r="K147" s="440">
        <f t="shared" si="85"/>
        <v>0</v>
      </c>
      <c r="L147" s="440">
        <f t="shared" si="86"/>
        <v>0</v>
      </c>
      <c r="M147" s="440">
        <f t="shared" si="87"/>
        <v>0</v>
      </c>
      <c r="N147" s="440">
        <f t="shared" si="88"/>
        <v>0</v>
      </c>
      <c r="O147" s="440">
        <f t="shared" si="89"/>
        <v>0</v>
      </c>
      <c r="P147" s="440">
        <f t="shared" si="90"/>
        <v>0</v>
      </c>
      <c r="Q147" s="440">
        <f t="shared" si="91"/>
        <v>0</v>
      </c>
      <c r="R147" s="440">
        <f t="shared" si="122"/>
        <v>0</v>
      </c>
      <c r="S147" s="440">
        <f t="shared" si="123"/>
        <v>0</v>
      </c>
      <c r="T147" s="440">
        <f t="shared" si="92"/>
        <v>0</v>
      </c>
      <c r="U147" s="440">
        <f t="shared" si="93"/>
        <v>0</v>
      </c>
      <c r="V147" s="440">
        <f t="shared" si="94"/>
        <v>0</v>
      </c>
      <c r="W147" s="440">
        <f t="shared" si="95"/>
        <v>0</v>
      </c>
      <c r="X147" s="440">
        <f t="shared" si="96"/>
        <v>0</v>
      </c>
      <c r="Y147" s="440">
        <f t="shared" si="97"/>
        <v>0</v>
      </c>
      <c r="Z147" s="440">
        <f t="shared" si="98"/>
        <v>0</v>
      </c>
      <c r="AA147" s="440">
        <f t="shared" si="99"/>
        <v>0</v>
      </c>
      <c r="AB147" s="440">
        <f t="shared" si="100"/>
        <v>0</v>
      </c>
      <c r="AC147" s="440">
        <f t="shared" si="101"/>
        <v>0</v>
      </c>
      <c r="AD147" s="440">
        <f t="shared" si="102"/>
        <v>0</v>
      </c>
      <c r="AE147" s="440">
        <f t="shared" si="103"/>
        <v>0</v>
      </c>
      <c r="AF147" s="440">
        <f t="shared" si="104"/>
        <v>0</v>
      </c>
      <c r="AG147" s="440">
        <f t="shared" si="105"/>
        <v>0</v>
      </c>
      <c r="AH147" s="440">
        <f t="shared" si="106"/>
        <v>0</v>
      </c>
      <c r="AI147" s="440">
        <f t="shared" si="107"/>
        <v>0</v>
      </c>
      <c r="AJ147" s="440">
        <f t="shared" si="108"/>
        <v>0</v>
      </c>
      <c r="AK147" s="440">
        <f t="shared" si="109"/>
        <v>0</v>
      </c>
      <c r="AL147" s="440">
        <f t="shared" si="110"/>
        <v>0</v>
      </c>
      <c r="AM147" s="440">
        <f t="shared" si="111"/>
        <v>0</v>
      </c>
      <c r="AN147" s="440">
        <f t="shared" si="112"/>
        <v>0</v>
      </c>
      <c r="AO147" s="440">
        <f t="shared" si="113"/>
        <v>0</v>
      </c>
      <c r="AP147" s="440">
        <f t="shared" si="114"/>
        <v>0</v>
      </c>
      <c r="AQ147" s="440">
        <f t="shared" si="115"/>
        <v>0</v>
      </c>
      <c r="AR147" s="440">
        <f t="shared" si="116"/>
        <v>0</v>
      </c>
      <c r="AS147" s="440">
        <f t="shared" si="117"/>
        <v>0</v>
      </c>
      <c r="AT147" s="440">
        <f t="shared" si="118"/>
        <v>0</v>
      </c>
      <c r="AU147" s="440">
        <f t="shared" si="119"/>
        <v>0</v>
      </c>
      <c r="AV147" s="440">
        <f t="shared" si="120"/>
        <v>0</v>
      </c>
      <c r="AW147" s="440">
        <f t="shared" si="121"/>
        <v>0</v>
      </c>
    </row>
    <row r="148" spans="1:49" s="437" customFormat="1" ht="12" customHeight="1">
      <c r="A148" s="72">
        <f t="array" aca="1" ref="A148" ca="1">IF(C148&lt;&gt;0,SUM(($C$11:C148&lt;&gt;0)*1),"")</f>
        <v>2</v>
      </c>
      <c r="B148" s="332">
        <v>42185</v>
      </c>
      <c r="C148" s="441" t="s">
        <v>195</v>
      </c>
      <c r="D148" s="441">
        <f t="shared" ref="D148:D153" si="125">B148</f>
        <v>42185</v>
      </c>
      <c r="E148" s="442" t="s">
        <v>196</v>
      </c>
      <c r="F148" s="101">
        <f ca="1">AL155</f>
        <v>0</v>
      </c>
      <c r="G148" s="443" t="s">
        <v>560</v>
      </c>
      <c r="H148" s="443" t="s">
        <v>179</v>
      </c>
      <c r="I148" s="72">
        <f t="shared" ca="1" si="124"/>
        <v>2</v>
      </c>
      <c r="J148" s="440">
        <f t="shared" si="84"/>
        <v>0</v>
      </c>
      <c r="K148" s="440">
        <f t="shared" si="85"/>
        <v>0</v>
      </c>
      <c r="L148" s="440">
        <f t="shared" si="86"/>
        <v>0</v>
      </c>
      <c r="M148" s="440">
        <f t="shared" si="87"/>
        <v>0</v>
      </c>
      <c r="N148" s="440">
        <f t="shared" si="88"/>
        <v>0</v>
      </c>
      <c r="O148" s="440">
        <f t="shared" si="89"/>
        <v>0</v>
      </c>
      <c r="P148" s="440">
        <f t="shared" si="90"/>
        <v>0</v>
      </c>
      <c r="Q148" s="440">
        <f t="shared" si="91"/>
        <v>0</v>
      </c>
      <c r="R148" s="440">
        <f t="shared" ca="1" si="122"/>
        <v>0</v>
      </c>
      <c r="S148" s="440">
        <f t="shared" si="123"/>
        <v>0</v>
      </c>
      <c r="T148" s="440">
        <f t="shared" si="92"/>
        <v>0</v>
      </c>
      <c r="U148" s="440">
        <f t="shared" si="93"/>
        <v>0</v>
      </c>
      <c r="V148" s="440">
        <f t="shared" si="94"/>
        <v>0</v>
      </c>
      <c r="W148" s="440">
        <f t="shared" si="95"/>
        <v>0</v>
      </c>
      <c r="X148" s="440">
        <f t="shared" si="96"/>
        <v>0</v>
      </c>
      <c r="Y148" s="440">
        <f t="shared" si="97"/>
        <v>0</v>
      </c>
      <c r="Z148" s="440">
        <f t="shared" si="98"/>
        <v>0</v>
      </c>
      <c r="AA148" s="440">
        <f t="shared" si="99"/>
        <v>0</v>
      </c>
      <c r="AB148" s="440">
        <f t="shared" si="100"/>
        <v>0</v>
      </c>
      <c r="AC148" s="440">
        <f t="shared" si="101"/>
        <v>0</v>
      </c>
      <c r="AD148" s="440">
        <f t="shared" si="102"/>
        <v>0</v>
      </c>
      <c r="AE148" s="440">
        <f t="shared" si="103"/>
        <v>0</v>
      </c>
      <c r="AF148" s="440">
        <f t="shared" si="104"/>
        <v>0</v>
      </c>
      <c r="AG148" s="440">
        <f t="shared" si="105"/>
        <v>0</v>
      </c>
      <c r="AH148" s="440">
        <f t="shared" si="106"/>
        <v>0</v>
      </c>
      <c r="AI148" s="440">
        <f t="shared" si="107"/>
        <v>0</v>
      </c>
      <c r="AJ148" s="440">
        <f t="shared" si="108"/>
        <v>0</v>
      </c>
      <c r="AK148" s="440">
        <f t="shared" si="109"/>
        <v>0</v>
      </c>
      <c r="AL148" s="440">
        <f t="shared" si="110"/>
        <v>0</v>
      </c>
      <c r="AM148" s="440">
        <f t="shared" ca="1" si="111"/>
        <v>0</v>
      </c>
      <c r="AN148" s="440">
        <f t="shared" si="112"/>
        <v>0</v>
      </c>
      <c r="AO148" s="440">
        <f t="shared" si="113"/>
        <v>0</v>
      </c>
      <c r="AP148" s="440">
        <f t="shared" si="114"/>
        <v>0</v>
      </c>
      <c r="AQ148" s="440">
        <f t="shared" si="115"/>
        <v>0</v>
      </c>
      <c r="AR148" s="440">
        <f t="shared" si="116"/>
        <v>0</v>
      </c>
      <c r="AS148" s="440">
        <f t="shared" si="117"/>
        <v>0</v>
      </c>
      <c r="AT148" s="440">
        <f t="shared" si="118"/>
        <v>0</v>
      </c>
      <c r="AU148" s="440">
        <f t="shared" si="119"/>
        <v>0</v>
      </c>
      <c r="AV148" s="440">
        <f t="shared" si="120"/>
        <v>0</v>
      </c>
      <c r="AW148" s="440">
        <f t="shared" si="121"/>
        <v>0</v>
      </c>
    </row>
    <row r="149" spans="1:49" s="437" customFormat="1" ht="12" customHeight="1">
      <c r="A149" s="72">
        <f t="array" aca="1" ref="A149" ca="1">IF(C149&lt;&gt;0,SUM(($C$11:C149&lt;&gt;0)*1),"")</f>
        <v>3</v>
      </c>
      <c r="B149" s="332">
        <v>42185</v>
      </c>
      <c r="C149" s="441" t="s">
        <v>195</v>
      </c>
      <c r="D149" s="441">
        <f t="shared" si="125"/>
        <v>42185</v>
      </c>
      <c r="E149" s="442" t="s">
        <v>197</v>
      </c>
      <c r="F149" s="101">
        <f ca="1">AN155</f>
        <v>0</v>
      </c>
      <c r="G149" s="443" t="s">
        <v>189</v>
      </c>
      <c r="H149" s="443" t="s">
        <v>181</v>
      </c>
      <c r="I149" s="72">
        <f t="shared" ca="1" si="124"/>
        <v>3</v>
      </c>
      <c r="J149" s="440">
        <f t="shared" si="84"/>
        <v>0</v>
      </c>
      <c r="K149" s="440">
        <f t="shared" si="85"/>
        <v>0</v>
      </c>
      <c r="L149" s="440">
        <f t="shared" si="86"/>
        <v>0</v>
      </c>
      <c r="M149" s="440">
        <f t="shared" si="87"/>
        <v>0</v>
      </c>
      <c r="N149" s="440">
        <f t="shared" si="88"/>
        <v>0</v>
      </c>
      <c r="O149" s="440">
        <f t="shared" si="89"/>
        <v>0</v>
      </c>
      <c r="P149" s="440">
        <f t="shared" si="90"/>
        <v>0</v>
      </c>
      <c r="Q149" s="440">
        <f t="shared" si="91"/>
        <v>0</v>
      </c>
      <c r="R149" s="440">
        <f t="shared" si="122"/>
        <v>0</v>
      </c>
      <c r="S149" s="440">
        <f t="shared" si="123"/>
        <v>0</v>
      </c>
      <c r="T149" s="440">
        <f t="shared" si="92"/>
        <v>0</v>
      </c>
      <c r="U149" s="440">
        <f t="shared" si="93"/>
        <v>0</v>
      </c>
      <c r="V149" s="440">
        <f t="shared" si="94"/>
        <v>0</v>
      </c>
      <c r="W149" s="440">
        <f t="shared" si="95"/>
        <v>0</v>
      </c>
      <c r="X149" s="440">
        <f t="shared" si="96"/>
        <v>0</v>
      </c>
      <c r="Y149" s="440">
        <f t="shared" si="97"/>
        <v>0</v>
      </c>
      <c r="Z149" s="440">
        <f t="shared" si="98"/>
        <v>0</v>
      </c>
      <c r="AA149" s="440">
        <f t="shared" si="99"/>
        <v>0</v>
      </c>
      <c r="AB149" s="440">
        <f t="shared" si="100"/>
        <v>0</v>
      </c>
      <c r="AC149" s="440">
        <f t="shared" si="101"/>
        <v>0</v>
      </c>
      <c r="AD149" s="440">
        <f t="shared" si="102"/>
        <v>0</v>
      </c>
      <c r="AE149" s="440">
        <f t="shared" si="103"/>
        <v>0</v>
      </c>
      <c r="AF149" s="440">
        <f t="shared" si="104"/>
        <v>0</v>
      </c>
      <c r="AG149" s="440">
        <f t="shared" si="105"/>
        <v>0</v>
      </c>
      <c r="AH149" s="440">
        <f t="shared" si="106"/>
        <v>0</v>
      </c>
      <c r="AI149" s="440">
        <f t="shared" si="107"/>
        <v>0</v>
      </c>
      <c r="AJ149" s="440">
        <f t="shared" si="108"/>
        <v>0</v>
      </c>
      <c r="AK149" s="440">
        <f t="shared" si="109"/>
        <v>0</v>
      </c>
      <c r="AL149" s="440">
        <f t="shared" si="110"/>
        <v>0</v>
      </c>
      <c r="AM149" s="440">
        <f t="shared" si="111"/>
        <v>0</v>
      </c>
      <c r="AN149" s="440">
        <f t="shared" si="112"/>
        <v>0</v>
      </c>
      <c r="AO149" s="440">
        <f t="shared" ca="1" si="113"/>
        <v>0</v>
      </c>
      <c r="AP149" s="440">
        <f t="shared" si="114"/>
        <v>0</v>
      </c>
      <c r="AQ149" s="440">
        <f t="shared" si="115"/>
        <v>0</v>
      </c>
      <c r="AR149" s="440">
        <f t="shared" si="116"/>
        <v>0</v>
      </c>
      <c r="AS149" s="440">
        <f t="shared" si="117"/>
        <v>0</v>
      </c>
      <c r="AT149" s="440">
        <f t="shared" si="118"/>
        <v>0</v>
      </c>
      <c r="AU149" s="440">
        <f t="shared" si="119"/>
        <v>0</v>
      </c>
      <c r="AV149" s="440">
        <f t="shared" ca="1" si="120"/>
        <v>0</v>
      </c>
      <c r="AW149" s="440">
        <f t="shared" si="121"/>
        <v>0</v>
      </c>
    </row>
    <row r="150" spans="1:49" s="437" customFormat="1" ht="12" customHeight="1">
      <c r="A150" s="72">
        <f t="array" aca="1" ref="A150" ca="1">IF(C150&lt;&gt;0,SUM(($C$11:C150&lt;&gt;0)*1),"")</f>
        <v>4</v>
      </c>
      <c r="B150" s="332">
        <v>42185</v>
      </c>
      <c r="C150" s="441" t="s">
        <v>195</v>
      </c>
      <c r="D150" s="441">
        <f t="shared" si="125"/>
        <v>42185</v>
      </c>
      <c r="E150" s="442" t="s">
        <v>642</v>
      </c>
      <c r="F150" s="101">
        <v>41705364</v>
      </c>
      <c r="G150" s="443" t="s">
        <v>174</v>
      </c>
      <c r="H150" s="443" t="s">
        <v>189</v>
      </c>
      <c r="I150" s="72">
        <f t="shared" ca="1" si="124"/>
        <v>4</v>
      </c>
      <c r="J150" s="440">
        <f t="shared" si="84"/>
        <v>0</v>
      </c>
      <c r="K150" s="440">
        <f t="shared" si="85"/>
        <v>0</v>
      </c>
      <c r="L150" s="440">
        <f t="shared" si="86"/>
        <v>0</v>
      </c>
      <c r="M150" s="440">
        <f t="shared" si="87"/>
        <v>0</v>
      </c>
      <c r="N150" s="440">
        <f t="shared" si="88"/>
        <v>0</v>
      </c>
      <c r="O150" s="440">
        <f t="shared" si="89"/>
        <v>0</v>
      </c>
      <c r="P150" s="440">
        <f t="shared" si="90"/>
        <v>0</v>
      </c>
      <c r="Q150" s="440">
        <f t="shared" si="91"/>
        <v>0</v>
      </c>
      <c r="R150" s="440">
        <f t="shared" si="122"/>
        <v>0</v>
      </c>
      <c r="S150" s="440">
        <f t="shared" si="123"/>
        <v>0</v>
      </c>
      <c r="T150" s="440">
        <f t="shared" si="92"/>
        <v>0</v>
      </c>
      <c r="U150" s="440">
        <f t="shared" si="93"/>
        <v>0</v>
      </c>
      <c r="V150" s="440">
        <f t="shared" si="94"/>
        <v>0</v>
      </c>
      <c r="W150" s="440">
        <f t="shared" si="95"/>
        <v>0</v>
      </c>
      <c r="X150" s="440">
        <f t="shared" si="96"/>
        <v>0</v>
      </c>
      <c r="Y150" s="440">
        <f t="shared" si="97"/>
        <v>0</v>
      </c>
      <c r="Z150" s="440">
        <f t="shared" si="98"/>
        <v>0</v>
      </c>
      <c r="AA150" s="440">
        <f t="shared" si="99"/>
        <v>0</v>
      </c>
      <c r="AB150" s="440">
        <f t="shared" si="100"/>
        <v>0</v>
      </c>
      <c r="AC150" s="440">
        <f t="shared" si="101"/>
        <v>0</v>
      </c>
      <c r="AD150" s="440">
        <f t="shared" si="102"/>
        <v>0</v>
      </c>
      <c r="AE150" s="440">
        <f t="shared" si="103"/>
        <v>0</v>
      </c>
      <c r="AF150" s="440">
        <f t="shared" si="104"/>
        <v>0</v>
      </c>
      <c r="AG150" s="440">
        <f t="shared" si="105"/>
        <v>0</v>
      </c>
      <c r="AH150" s="440">
        <f t="shared" si="106"/>
        <v>41705364</v>
      </c>
      <c r="AI150" s="440">
        <f t="shared" si="107"/>
        <v>0</v>
      </c>
      <c r="AJ150" s="440">
        <f t="shared" si="108"/>
        <v>0</v>
      </c>
      <c r="AK150" s="440">
        <f t="shared" si="109"/>
        <v>0</v>
      </c>
      <c r="AL150" s="440">
        <f t="shared" si="110"/>
        <v>0</v>
      </c>
      <c r="AM150" s="440">
        <f t="shared" si="111"/>
        <v>0</v>
      </c>
      <c r="AN150" s="440">
        <f t="shared" si="112"/>
        <v>0</v>
      </c>
      <c r="AO150" s="440">
        <f t="shared" si="113"/>
        <v>0</v>
      </c>
      <c r="AP150" s="440">
        <f t="shared" si="114"/>
        <v>0</v>
      </c>
      <c r="AQ150" s="440">
        <f t="shared" si="115"/>
        <v>0</v>
      </c>
      <c r="AR150" s="440">
        <f t="shared" si="116"/>
        <v>0</v>
      </c>
      <c r="AS150" s="440">
        <f t="shared" si="117"/>
        <v>0</v>
      </c>
      <c r="AT150" s="440">
        <f t="shared" si="118"/>
        <v>0</v>
      </c>
      <c r="AU150" s="440">
        <f t="shared" si="119"/>
        <v>0</v>
      </c>
      <c r="AV150" s="440">
        <f t="shared" si="120"/>
        <v>0</v>
      </c>
      <c r="AW150" s="440">
        <f t="shared" si="121"/>
        <v>41705364</v>
      </c>
    </row>
    <row r="151" spans="1:49" s="437" customFormat="1" ht="12" customHeight="1">
      <c r="A151" s="72">
        <f t="array" aca="1" ref="A151" ca="1">IF(C151&lt;&gt;0,SUM(($C$11:C151&lt;&gt;0)*1),"")</f>
        <v>5</v>
      </c>
      <c r="B151" s="332">
        <v>42185</v>
      </c>
      <c r="C151" s="441" t="s">
        <v>195</v>
      </c>
      <c r="D151" s="441">
        <f t="shared" si="125"/>
        <v>42185</v>
      </c>
      <c r="E151" s="442" t="s">
        <v>199</v>
      </c>
      <c r="F151" s="101">
        <f ca="1">AK155</f>
        <v>0</v>
      </c>
      <c r="G151" s="443" t="s">
        <v>68</v>
      </c>
      <c r="H151" s="443" t="s">
        <v>189</v>
      </c>
      <c r="I151" s="72">
        <f t="shared" ca="1" si="124"/>
        <v>5</v>
      </c>
      <c r="J151" s="440">
        <f t="shared" si="84"/>
        <v>0</v>
      </c>
      <c r="K151" s="440">
        <f t="shared" si="85"/>
        <v>0</v>
      </c>
      <c r="L151" s="440">
        <f t="shared" si="86"/>
        <v>0</v>
      </c>
      <c r="M151" s="440">
        <f t="shared" si="87"/>
        <v>0</v>
      </c>
      <c r="N151" s="440">
        <f t="shared" si="88"/>
        <v>0</v>
      </c>
      <c r="O151" s="440">
        <f t="shared" si="89"/>
        <v>0</v>
      </c>
      <c r="P151" s="440">
        <f t="shared" si="90"/>
        <v>0</v>
      </c>
      <c r="Q151" s="440">
        <f t="shared" si="91"/>
        <v>0</v>
      </c>
      <c r="R151" s="440">
        <f t="shared" si="122"/>
        <v>0</v>
      </c>
      <c r="S151" s="440">
        <f t="shared" si="123"/>
        <v>0</v>
      </c>
      <c r="T151" s="440">
        <f t="shared" si="92"/>
        <v>0</v>
      </c>
      <c r="U151" s="440">
        <f t="shared" si="93"/>
        <v>0</v>
      </c>
      <c r="V151" s="440">
        <f t="shared" si="94"/>
        <v>0</v>
      </c>
      <c r="W151" s="440">
        <f t="shared" si="95"/>
        <v>0</v>
      </c>
      <c r="X151" s="440">
        <f t="shared" si="96"/>
        <v>0</v>
      </c>
      <c r="Y151" s="440">
        <f t="shared" si="97"/>
        <v>0</v>
      </c>
      <c r="Z151" s="440">
        <f t="shared" si="98"/>
        <v>0</v>
      </c>
      <c r="AA151" s="440">
        <f t="shared" si="99"/>
        <v>0</v>
      </c>
      <c r="AB151" s="440">
        <f t="shared" si="100"/>
        <v>0</v>
      </c>
      <c r="AC151" s="440">
        <f t="shared" si="101"/>
        <v>0</v>
      </c>
      <c r="AD151" s="440">
        <f t="shared" si="102"/>
        <v>0</v>
      </c>
      <c r="AE151" s="440">
        <f t="shared" si="103"/>
        <v>0</v>
      </c>
      <c r="AF151" s="440">
        <f t="shared" si="104"/>
        <v>0</v>
      </c>
      <c r="AG151" s="440">
        <f t="shared" si="105"/>
        <v>0</v>
      </c>
      <c r="AH151" s="440">
        <f t="shared" si="106"/>
        <v>0</v>
      </c>
      <c r="AI151" s="440">
        <f t="shared" si="107"/>
        <v>0</v>
      </c>
      <c r="AJ151" s="440">
        <f t="shared" ca="1" si="108"/>
        <v>0</v>
      </c>
      <c r="AK151" s="440">
        <f t="shared" si="109"/>
        <v>0</v>
      </c>
      <c r="AL151" s="440">
        <f t="shared" si="110"/>
        <v>0</v>
      </c>
      <c r="AM151" s="440">
        <f t="shared" si="111"/>
        <v>0</v>
      </c>
      <c r="AN151" s="440">
        <f t="shared" si="112"/>
        <v>0</v>
      </c>
      <c r="AO151" s="440">
        <f t="shared" si="113"/>
        <v>0</v>
      </c>
      <c r="AP151" s="440">
        <f t="shared" si="114"/>
        <v>0</v>
      </c>
      <c r="AQ151" s="440">
        <f t="shared" si="115"/>
        <v>0</v>
      </c>
      <c r="AR151" s="440">
        <f t="shared" si="116"/>
        <v>0</v>
      </c>
      <c r="AS151" s="440">
        <f t="shared" si="117"/>
        <v>0</v>
      </c>
      <c r="AT151" s="440">
        <f t="shared" si="118"/>
        <v>0</v>
      </c>
      <c r="AU151" s="440">
        <f t="shared" si="119"/>
        <v>0</v>
      </c>
      <c r="AV151" s="440">
        <f t="shared" si="120"/>
        <v>0</v>
      </c>
      <c r="AW151" s="440">
        <f t="shared" ca="1" si="121"/>
        <v>0</v>
      </c>
    </row>
    <row r="152" spans="1:49" s="437" customFormat="1" ht="12" customHeight="1">
      <c r="A152" s="72">
        <f t="array" aca="1" ref="A152" ca="1">IF(C152&lt;&gt;0,SUM(($C$11:C152&lt;&gt;0)*1),"")</f>
        <v>6</v>
      </c>
      <c r="B152" s="332">
        <v>42185</v>
      </c>
      <c r="C152" s="441" t="s">
        <v>195</v>
      </c>
      <c r="D152" s="441">
        <f t="shared" si="125"/>
        <v>42185</v>
      </c>
      <c r="E152" s="442" t="s">
        <v>200</v>
      </c>
      <c r="F152" s="101">
        <f ca="1">AQ155</f>
        <v>0</v>
      </c>
      <c r="G152" s="443" t="s">
        <v>183</v>
      </c>
      <c r="H152" s="443" t="s">
        <v>189</v>
      </c>
      <c r="I152" s="72">
        <f t="shared" ca="1" si="124"/>
        <v>6</v>
      </c>
      <c r="J152" s="440">
        <f t="shared" si="84"/>
        <v>0</v>
      </c>
      <c r="K152" s="440">
        <f t="shared" si="85"/>
        <v>0</v>
      </c>
      <c r="L152" s="440">
        <f t="shared" si="86"/>
        <v>0</v>
      </c>
      <c r="M152" s="440">
        <f t="shared" si="87"/>
        <v>0</v>
      </c>
      <c r="N152" s="440">
        <f t="shared" si="88"/>
        <v>0</v>
      </c>
      <c r="O152" s="440">
        <f t="shared" si="89"/>
        <v>0</v>
      </c>
      <c r="P152" s="440">
        <f t="shared" si="90"/>
        <v>0</v>
      </c>
      <c r="Q152" s="440">
        <f t="shared" si="91"/>
        <v>0</v>
      </c>
      <c r="R152" s="440">
        <f t="shared" si="122"/>
        <v>0</v>
      </c>
      <c r="S152" s="440">
        <f t="shared" si="123"/>
        <v>0</v>
      </c>
      <c r="T152" s="440">
        <f t="shared" si="92"/>
        <v>0</v>
      </c>
      <c r="U152" s="440">
        <f t="shared" si="93"/>
        <v>0</v>
      </c>
      <c r="V152" s="440">
        <f t="shared" si="94"/>
        <v>0</v>
      </c>
      <c r="W152" s="440">
        <f t="shared" si="95"/>
        <v>0</v>
      </c>
      <c r="X152" s="440">
        <f t="shared" si="96"/>
        <v>0</v>
      </c>
      <c r="Y152" s="440">
        <f t="shared" si="97"/>
        <v>0</v>
      </c>
      <c r="Z152" s="440">
        <f t="shared" si="98"/>
        <v>0</v>
      </c>
      <c r="AA152" s="440">
        <f t="shared" si="99"/>
        <v>0</v>
      </c>
      <c r="AB152" s="440">
        <f t="shared" si="100"/>
        <v>0</v>
      </c>
      <c r="AC152" s="440">
        <f t="shared" si="101"/>
        <v>0</v>
      </c>
      <c r="AD152" s="440">
        <f t="shared" si="102"/>
        <v>0</v>
      </c>
      <c r="AE152" s="440">
        <f t="shared" si="103"/>
        <v>0</v>
      </c>
      <c r="AF152" s="440">
        <f t="shared" si="104"/>
        <v>0</v>
      </c>
      <c r="AG152" s="440">
        <f t="shared" si="105"/>
        <v>0</v>
      </c>
      <c r="AH152" s="440">
        <f t="shared" si="106"/>
        <v>0</v>
      </c>
      <c r="AI152" s="440">
        <f t="shared" si="107"/>
        <v>0</v>
      </c>
      <c r="AJ152" s="440">
        <f t="shared" si="108"/>
        <v>0</v>
      </c>
      <c r="AK152" s="440">
        <f t="shared" si="109"/>
        <v>0</v>
      </c>
      <c r="AL152" s="440">
        <f t="shared" si="110"/>
        <v>0</v>
      </c>
      <c r="AM152" s="440">
        <f t="shared" si="111"/>
        <v>0</v>
      </c>
      <c r="AN152" s="440">
        <f t="shared" si="112"/>
        <v>0</v>
      </c>
      <c r="AO152" s="440">
        <f t="shared" si="113"/>
        <v>0</v>
      </c>
      <c r="AP152" s="440">
        <f t="shared" ca="1" si="114"/>
        <v>0</v>
      </c>
      <c r="AQ152" s="440">
        <f t="shared" si="115"/>
        <v>0</v>
      </c>
      <c r="AR152" s="440">
        <f t="shared" si="116"/>
        <v>0</v>
      </c>
      <c r="AS152" s="440">
        <f t="shared" si="117"/>
        <v>0</v>
      </c>
      <c r="AT152" s="440">
        <f t="shared" si="118"/>
        <v>0</v>
      </c>
      <c r="AU152" s="440">
        <f t="shared" si="119"/>
        <v>0</v>
      </c>
      <c r="AV152" s="440">
        <f t="shared" si="120"/>
        <v>0</v>
      </c>
      <c r="AW152" s="440">
        <f t="shared" ca="1" si="121"/>
        <v>0</v>
      </c>
    </row>
    <row r="153" spans="1:49" s="437" customFormat="1" ht="12" customHeight="1">
      <c r="A153" s="72">
        <f t="array" aca="1" ref="A153" ca="1">IF(C153&lt;&gt;0,SUM(($C$11:C153&lt;&gt;0)*1),"")</f>
        <v>7</v>
      </c>
      <c r="B153" s="332">
        <v>42185</v>
      </c>
      <c r="C153" s="441" t="s">
        <v>195</v>
      </c>
      <c r="D153" s="441">
        <f t="shared" si="125"/>
        <v>42185</v>
      </c>
      <c r="E153" s="442" t="s">
        <v>201</v>
      </c>
      <c r="F153" s="101">
        <f ca="1">AR155</f>
        <v>0</v>
      </c>
      <c r="G153" s="443" t="s">
        <v>189</v>
      </c>
      <c r="H153" s="443" t="s">
        <v>185</v>
      </c>
      <c r="I153" s="72">
        <f t="shared" ca="1" si="124"/>
        <v>7</v>
      </c>
      <c r="J153" s="440">
        <f t="shared" si="84"/>
        <v>0</v>
      </c>
      <c r="K153" s="440">
        <f t="shared" si="85"/>
        <v>0</v>
      </c>
      <c r="L153" s="440">
        <f t="shared" si="86"/>
        <v>0</v>
      </c>
      <c r="M153" s="440">
        <f t="shared" si="87"/>
        <v>0</v>
      </c>
      <c r="N153" s="440">
        <f t="shared" si="88"/>
        <v>0</v>
      </c>
      <c r="O153" s="440">
        <f t="shared" si="89"/>
        <v>0</v>
      </c>
      <c r="P153" s="440">
        <f t="shared" si="90"/>
        <v>0</v>
      </c>
      <c r="Q153" s="440">
        <f t="shared" si="91"/>
        <v>0</v>
      </c>
      <c r="R153" s="440">
        <f t="shared" si="122"/>
        <v>0</v>
      </c>
      <c r="S153" s="440">
        <f t="shared" si="123"/>
        <v>0</v>
      </c>
      <c r="T153" s="440">
        <f t="shared" si="92"/>
        <v>0</v>
      </c>
      <c r="U153" s="440">
        <f t="shared" si="93"/>
        <v>0</v>
      </c>
      <c r="V153" s="440">
        <f t="shared" si="94"/>
        <v>0</v>
      </c>
      <c r="W153" s="440">
        <f t="shared" si="95"/>
        <v>0</v>
      </c>
      <c r="X153" s="440">
        <f t="shared" si="96"/>
        <v>0</v>
      </c>
      <c r="Y153" s="440">
        <f t="shared" si="97"/>
        <v>0</v>
      </c>
      <c r="Z153" s="440">
        <f t="shared" si="98"/>
        <v>0</v>
      </c>
      <c r="AA153" s="440">
        <f t="shared" si="99"/>
        <v>0</v>
      </c>
      <c r="AB153" s="440">
        <f t="shared" si="100"/>
        <v>0</v>
      </c>
      <c r="AC153" s="440">
        <f t="shared" si="101"/>
        <v>0</v>
      </c>
      <c r="AD153" s="440">
        <f t="shared" si="102"/>
        <v>0</v>
      </c>
      <c r="AE153" s="440">
        <f t="shared" si="103"/>
        <v>0</v>
      </c>
      <c r="AF153" s="440">
        <f t="shared" si="104"/>
        <v>0</v>
      </c>
      <c r="AG153" s="440">
        <f t="shared" si="105"/>
        <v>0</v>
      </c>
      <c r="AH153" s="440">
        <f t="shared" si="106"/>
        <v>0</v>
      </c>
      <c r="AI153" s="440">
        <f t="shared" si="107"/>
        <v>0</v>
      </c>
      <c r="AJ153" s="440">
        <f t="shared" si="108"/>
        <v>0</v>
      </c>
      <c r="AK153" s="440">
        <f t="shared" si="109"/>
        <v>0</v>
      </c>
      <c r="AL153" s="440">
        <f t="shared" si="110"/>
        <v>0</v>
      </c>
      <c r="AM153" s="440">
        <f t="shared" si="111"/>
        <v>0</v>
      </c>
      <c r="AN153" s="440">
        <f t="shared" si="112"/>
        <v>0</v>
      </c>
      <c r="AO153" s="440">
        <f t="shared" si="113"/>
        <v>0</v>
      </c>
      <c r="AP153" s="440">
        <f t="shared" si="114"/>
        <v>0</v>
      </c>
      <c r="AQ153" s="440">
        <f t="shared" si="115"/>
        <v>0</v>
      </c>
      <c r="AR153" s="440">
        <f t="shared" si="116"/>
        <v>0</v>
      </c>
      <c r="AS153" s="440">
        <f t="shared" ca="1" si="117"/>
        <v>0</v>
      </c>
      <c r="AT153" s="440">
        <f t="shared" si="118"/>
        <v>0</v>
      </c>
      <c r="AU153" s="440">
        <f t="shared" si="119"/>
        <v>0</v>
      </c>
      <c r="AV153" s="440">
        <f t="shared" ca="1" si="120"/>
        <v>0</v>
      </c>
      <c r="AW153" s="440">
        <f t="shared" si="121"/>
        <v>0</v>
      </c>
    </row>
    <row r="154" spans="1:49" s="437" customFormat="1" ht="12" customHeight="1">
      <c r="A154" s="72" t="str">
        <f t="array" ref="A154">IF(C154&lt;&gt;0,SUM(($C$11:C154&lt;&gt;0)*1),"")</f>
        <v/>
      </c>
      <c r="B154" s="332"/>
      <c r="C154" s="444"/>
      <c r="D154" s="332"/>
      <c r="E154" s="439"/>
      <c r="F154" s="74"/>
      <c r="G154" s="445"/>
      <c r="H154" s="445"/>
      <c r="I154" s="72" t="str">
        <f>A154</f>
        <v/>
      </c>
      <c r="J154" s="440">
        <f t="shared" si="84"/>
        <v>0</v>
      </c>
      <c r="K154" s="440">
        <f t="shared" si="85"/>
        <v>0</v>
      </c>
      <c r="L154" s="440">
        <f t="shared" si="86"/>
        <v>0</v>
      </c>
      <c r="M154" s="440">
        <f t="shared" si="87"/>
        <v>0</v>
      </c>
      <c r="N154" s="440">
        <f t="shared" si="88"/>
        <v>0</v>
      </c>
      <c r="O154" s="440">
        <f t="shared" si="89"/>
        <v>0</v>
      </c>
      <c r="P154" s="440">
        <f t="shared" si="90"/>
        <v>0</v>
      </c>
      <c r="Q154" s="440">
        <f t="shared" si="91"/>
        <v>0</v>
      </c>
      <c r="R154" s="440">
        <f t="shared" si="122"/>
        <v>0</v>
      </c>
      <c r="S154" s="440">
        <f t="shared" si="123"/>
        <v>0</v>
      </c>
      <c r="T154" s="440">
        <f t="shared" si="92"/>
        <v>0</v>
      </c>
      <c r="U154" s="440">
        <f t="shared" si="93"/>
        <v>0</v>
      </c>
      <c r="V154" s="440">
        <f t="shared" si="94"/>
        <v>0</v>
      </c>
      <c r="W154" s="440">
        <f t="shared" si="95"/>
        <v>0</v>
      </c>
      <c r="X154" s="440">
        <f t="shared" si="96"/>
        <v>0</v>
      </c>
      <c r="Y154" s="440">
        <f t="shared" si="97"/>
        <v>0</v>
      </c>
      <c r="Z154" s="440">
        <f t="shared" si="98"/>
        <v>0</v>
      </c>
      <c r="AA154" s="440">
        <f t="shared" si="99"/>
        <v>0</v>
      </c>
      <c r="AB154" s="440">
        <f t="shared" si="100"/>
        <v>0</v>
      </c>
      <c r="AC154" s="440">
        <f t="shared" si="101"/>
        <v>0</v>
      </c>
      <c r="AD154" s="440">
        <f t="shared" si="102"/>
        <v>0</v>
      </c>
      <c r="AE154" s="440">
        <f t="shared" si="103"/>
        <v>0</v>
      </c>
      <c r="AF154" s="440">
        <f t="shared" si="104"/>
        <v>0</v>
      </c>
      <c r="AG154" s="440">
        <f t="shared" si="105"/>
        <v>0</v>
      </c>
      <c r="AH154" s="440">
        <f t="shared" si="106"/>
        <v>0</v>
      </c>
      <c r="AI154" s="440">
        <f t="shared" si="107"/>
        <v>0</v>
      </c>
      <c r="AJ154" s="440">
        <f t="shared" si="108"/>
        <v>0</v>
      </c>
      <c r="AK154" s="440">
        <f t="shared" si="109"/>
        <v>0</v>
      </c>
      <c r="AL154" s="440">
        <f t="shared" si="110"/>
        <v>0</v>
      </c>
      <c r="AM154" s="440">
        <f t="shared" si="111"/>
        <v>0</v>
      </c>
      <c r="AN154" s="440">
        <f t="shared" si="112"/>
        <v>0</v>
      </c>
      <c r="AO154" s="440">
        <f t="shared" si="113"/>
        <v>0</v>
      </c>
      <c r="AP154" s="440">
        <f t="shared" si="114"/>
        <v>0</v>
      </c>
      <c r="AQ154" s="440">
        <f t="shared" si="115"/>
        <v>0</v>
      </c>
      <c r="AR154" s="440">
        <f t="shared" si="116"/>
        <v>0</v>
      </c>
      <c r="AS154" s="440">
        <f t="shared" si="117"/>
        <v>0</v>
      </c>
      <c r="AT154" s="440">
        <f t="shared" si="118"/>
        <v>0</v>
      </c>
      <c r="AU154" s="440">
        <f t="shared" si="119"/>
        <v>0</v>
      </c>
      <c r="AV154" s="440">
        <f t="shared" si="120"/>
        <v>0</v>
      </c>
      <c r="AW154" s="440">
        <f t="shared" si="121"/>
        <v>0</v>
      </c>
    </row>
    <row r="155" spans="1:49" s="437" customFormat="1" ht="12" customHeight="1">
      <c r="A155" s="446"/>
      <c r="B155" s="446"/>
      <c r="C155" s="446"/>
      <c r="D155" s="446"/>
      <c r="E155" s="439" t="s">
        <v>587</v>
      </c>
      <c r="F155" s="446"/>
      <c r="G155" s="445"/>
      <c r="H155" s="445"/>
      <c r="I155" s="446"/>
      <c r="J155" s="446">
        <f t="shared" ref="J155:AW155" ca="1" si="126">SUM(J11:J154)</f>
        <v>0</v>
      </c>
      <c r="K155" s="446">
        <f t="shared" ca="1" si="126"/>
        <v>17290000</v>
      </c>
      <c r="L155" s="446">
        <f t="shared" ca="1" si="126"/>
        <v>0</v>
      </c>
      <c r="M155" s="446">
        <f t="shared" ca="1" si="126"/>
        <v>0</v>
      </c>
      <c r="N155" s="446">
        <f t="shared" ca="1" si="126"/>
        <v>0</v>
      </c>
      <c r="O155" s="446">
        <f t="shared" ca="1" si="126"/>
        <v>0</v>
      </c>
      <c r="P155" s="446">
        <f t="shared" ca="1" si="126"/>
        <v>0</v>
      </c>
      <c r="Q155" s="446">
        <f t="shared" ca="1" si="126"/>
        <v>0</v>
      </c>
      <c r="R155" s="446">
        <f t="shared" ca="1" si="126"/>
        <v>17290000</v>
      </c>
      <c r="S155" s="446">
        <f t="shared" ca="1" si="126"/>
        <v>0</v>
      </c>
      <c r="T155" s="446">
        <f t="shared" ca="1" si="126"/>
        <v>0</v>
      </c>
      <c r="U155" s="446">
        <f t="shared" ca="1" si="126"/>
        <v>0</v>
      </c>
      <c r="V155" s="446">
        <f t="shared" ca="1" si="126"/>
        <v>0</v>
      </c>
      <c r="W155" s="446">
        <f t="shared" ca="1" si="126"/>
        <v>0</v>
      </c>
      <c r="X155" s="446">
        <f t="shared" ca="1" si="126"/>
        <v>0</v>
      </c>
      <c r="Y155" s="446">
        <f t="shared" ca="1" si="126"/>
        <v>0</v>
      </c>
      <c r="Z155" s="446">
        <f t="shared" ca="1" si="126"/>
        <v>0</v>
      </c>
      <c r="AA155" s="446">
        <f t="shared" ca="1" si="126"/>
        <v>0</v>
      </c>
      <c r="AB155" s="446">
        <f t="shared" ca="1" si="126"/>
        <v>0</v>
      </c>
      <c r="AC155" s="446">
        <f t="shared" ca="1" si="126"/>
        <v>0</v>
      </c>
      <c r="AD155" s="446">
        <f t="shared" ca="1" si="126"/>
        <v>0</v>
      </c>
      <c r="AE155" s="446">
        <f t="shared" ca="1" si="126"/>
        <v>0</v>
      </c>
      <c r="AF155" s="446">
        <f t="shared" ca="1" si="126"/>
        <v>0</v>
      </c>
      <c r="AG155" s="446">
        <f t="shared" ca="1" si="126"/>
        <v>0</v>
      </c>
      <c r="AH155" s="446">
        <f t="shared" ca="1" si="126"/>
        <v>41705364</v>
      </c>
      <c r="AI155" s="446">
        <f t="shared" ca="1" si="126"/>
        <v>0</v>
      </c>
      <c r="AJ155" s="446">
        <f t="shared" ca="1" si="126"/>
        <v>0</v>
      </c>
      <c r="AK155" s="446">
        <f t="shared" ca="1" si="126"/>
        <v>0</v>
      </c>
      <c r="AL155" s="446">
        <f t="shared" ca="1" si="126"/>
        <v>0</v>
      </c>
      <c r="AM155" s="446">
        <f t="shared" ca="1" si="126"/>
        <v>0</v>
      </c>
      <c r="AN155" s="446">
        <f t="shared" ca="1" si="126"/>
        <v>0</v>
      </c>
      <c r="AO155" s="446">
        <f t="shared" ca="1" si="126"/>
        <v>0</v>
      </c>
      <c r="AP155" s="446">
        <f t="shared" ca="1" si="126"/>
        <v>0</v>
      </c>
      <c r="AQ155" s="446">
        <f t="shared" ca="1" si="126"/>
        <v>0</v>
      </c>
      <c r="AR155" s="446">
        <f t="shared" ca="1" si="126"/>
        <v>0</v>
      </c>
      <c r="AS155" s="446">
        <f t="shared" ca="1" si="126"/>
        <v>0</v>
      </c>
      <c r="AT155" s="446">
        <f t="shared" ca="1" si="126"/>
        <v>0</v>
      </c>
      <c r="AU155" s="446">
        <f t="shared" ca="1" si="126"/>
        <v>0</v>
      </c>
      <c r="AV155" s="446">
        <f t="shared" ca="1" si="126"/>
        <v>0</v>
      </c>
      <c r="AW155" s="446">
        <f t="shared" ca="1" si="126"/>
        <v>41705364</v>
      </c>
    </row>
    <row r="156" spans="1:49" s="437" customFormat="1" ht="12" customHeight="1">
      <c r="A156" s="447"/>
      <c r="B156" s="447"/>
      <c r="C156" s="447"/>
      <c r="D156" s="447"/>
      <c r="E156" s="448" t="s">
        <v>643</v>
      </c>
      <c r="F156" s="447"/>
      <c r="G156" s="449"/>
      <c r="H156" s="449"/>
      <c r="I156" s="447"/>
      <c r="J156" s="469">
        <f ca="1">MAX(J10+J155-K10-K155,0)</f>
        <v>1663777500</v>
      </c>
      <c r="K156" s="469">
        <f ca="1">MAX(K10+K155-J10-J155,0)</f>
        <v>0</v>
      </c>
      <c r="L156" s="469">
        <f ca="1">MAX(L10+L155-M10-M155,0)</f>
        <v>905227</v>
      </c>
      <c r="M156" s="469">
        <f ca="1">MAX(M10+M155-L10-L155,0)</f>
        <v>0</v>
      </c>
      <c r="N156" s="469">
        <f ca="1">MAX(N10+N155-O10-O155,0)</f>
        <v>197394018</v>
      </c>
      <c r="O156" s="469">
        <f ca="1">MAX(O10+O155-N10-N155,0)</f>
        <v>0</v>
      </c>
      <c r="P156" s="469">
        <f ca="1">MAX(P10+P155-Q10-Q155,0)</f>
        <v>0</v>
      </c>
      <c r="Q156" s="469">
        <f ca="1">MAX(Q10+Q155-P10-P155,0)</f>
        <v>0</v>
      </c>
      <c r="R156" s="469">
        <f ca="1">MAX(R10+R155-S10-S155,0)</f>
        <v>2001673750</v>
      </c>
      <c r="S156" s="469">
        <f ca="1">MAX(S10+S155-R10-R155,0)</f>
        <v>0</v>
      </c>
      <c r="T156" s="469">
        <f ca="1">MAX(T10+T155-U10-U155,0)</f>
        <v>7012610000</v>
      </c>
      <c r="U156" s="469">
        <f ca="1">MAX(U10+U155-T10-T155,0)</f>
        <v>0</v>
      </c>
      <c r="V156" s="469">
        <f ca="1">MAX(V10+V155-W10-W155,0)</f>
        <v>0</v>
      </c>
      <c r="W156" s="469">
        <f ca="1">MAX(W10+W155-V10-V155,0)</f>
        <v>0</v>
      </c>
      <c r="X156" s="469">
        <f ca="1">MAX(X10+X155-Y10-Y155,0)</f>
        <v>0</v>
      </c>
      <c r="Y156" s="469">
        <f ca="1">MAX(Y10+Y155-X10-X155,0)</f>
        <v>0</v>
      </c>
      <c r="Z156" s="469">
        <f ca="1">MAX(Z10+Z155-AA10-AA155,0)</f>
        <v>0</v>
      </c>
      <c r="AA156" s="469">
        <f ca="1">MAX(AA10+AA155-Z10-Z155,0)</f>
        <v>0</v>
      </c>
      <c r="AB156" s="469">
        <f ca="1">MAX(AB10+AB155-AC10-AC155,0)</f>
        <v>0</v>
      </c>
      <c r="AC156" s="469">
        <f ca="1">MAX(AC10+AC155-AB10-AB155,0)</f>
        <v>7100000000</v>
      </c>
      <c r="AD156" s="469">
        <f ca="1">MAX(AD10+AD155-AE10-AE155,0)</f>
        <v>0</v>
      </c>
      <c r="AE156" s="469">
        <f ca="1">MAX(AE10+AE155-AD10-AD155,0)</f>
        <v>4000000000</v>
      </c>
      <c r="AF156" s="469">
        <f ca="1">MAX(AF10+AF155-AG10-AG155,0)</f>
        <v>223639505</v>
      </c>
      <c r="AG156" s="469">
        <f ca="1">MAX(AG10+AG155-AF10-AF155,0)</f>
        <v>0</v>
      </c>
      <c r="AH156" s="469">
        <f ca="1">MAX(AH10+AH155-AI10-AI155,0)</f>
        <v>44146223</v>
      </c>
      <c r="AI156" s="469">
        <f ca="1">MAX(AI10+AI155-AH10-AH155,0)</f>
        <v>0</v>
      </c>
      <c r="AJ156" s="469">
        <f ca="1">MAX(AJ10+AJ155-AK10-AK155,0)</f>
        <v>0</v>
      </c>
      <c r="AK156" s="469">
        <f ca="1">MAX(AK10+AK155-AJ10-AJ155,0)</f>
        <v>0</v>
      </c>
      <c r="AL156" s="469">
        <f ca="1">MAX(AL10+AL155-AM10-AM155,0)</f>
        <v>0</v>
      </c>
      <c r="AM156" s="469">
        <f ca="1">MAX(AM10+AM155-AL10-AL155,0)</f>
        <v>0</v>
      </c>
      <c r="AN156" s="469">
        <f ca="1">MAX(AN10+AN155-AO10-AO155,0)</f>
        <v>0</v>
      </c>
      <c r="AO156" s="469">
        <f ca="1">MAX(AO10+AO155-AN10-AN155,0)</f>
        <v>0</v>
      </c>
      <c r="AP156" s="469">
        <f ca="1">MAX(AP10+AP155-AQ10-AQ155,0)</f>
        <v>0</v>
      </c>
      <c r="AQ156" s="469">
        <f ca="1">MAX(AQ10+AQ155-AP10-AP155,0)</f>
        <v>0</v>
      </c>
      <c r="AR156" s="469">
        <f ca="1">MAX(AR10+AR155-AS10-AS155,0)</f>
        <v>0</v>
      </c>
      <c r="AS156" s="469">
        <f ca="1">MAX(AS10+AS155-AR10-AR155,0)</f>
        <v>0</v>
      </c>
      <c r="AT156" s="469">
        <f ca="1">MAX(AT10+AT155-AU10-AU155,0)</f>
        <v>0</v>
      </c>
      <c r="AU156" s="469">
        <f ca="1">MAX(AU10+AU155-AT10-AT155,0)</f>
        <v>0</v>
      </c>
      <c r="AV156" s="469">
        <f ca="1">MAX(AV10+AV155-AW10-AW155,0)</f>
        <v>0</v>
      </c>
      <c r="AW156" s="469">
        <f ca="1">MAX(AW10+AW155-AV10-AV155,0)</f>
        <v>44146223</v>
      </c>
    </row>
    <row r="157" spans="1:49" s="437" customFormat="1" ht="12" customHeight="1">
      <c r="A157" s="451"/>
      <c r="B157" s="451"/>
      <c r="C157" s="452"/>
      <c r="D157" s="451"/>
      <c r="E157" s="453" t="s">
        <v>644</v>
      </c>
      <c r="F157" s="451"/>
      <c r="G157" s="454"/>
      <c r="H157" s="454"/>
      <c r="I157" s="451"/>
      <c r="J157" s="451">
        <f ca="1">J155+'01-03'!J76</f>
        <v>0</v>
      </c>
      <c r="K157" s="451">
        <f ca="1">K155+'01-03'!K76</f>
        <v>17290000</v>
      </c>
      <c r="L157" s="451">
        <f ca="1">L155+'01-03'!L76</f>
        <v>0</v>
      </c>
      <c r="M157" s="451">
        <f ca="1">M155+'01-03'!M76</f>
        <v>500000000</v>
      </c>
      <c r="N157" s="451">
        <f ca="1">N155+'01-03'!N76</f>
        <v>0</v>
      </c>
      <c r="O157" s="451">
        <f ca="1">O155+'01-03'!O76</f>
        <v>0</v>
      </c>
      <c r="P157" s="451">
        <f ca="1">P155+'01-03'!P76</f>
        <v>0</v>
      </c>
      <c r="Q157" s="451">
        <f ca="1">Q155+'01-03'!Q76</f>
        <v>0</v>
      </c>
      <c r="R157" s="451">
        <f ca="1">R155+'01-03'!R76</f>
        <v>17290000</v>
      </c>
      <c r="S157" s="451">
        <f ca="1">S155+'01-03'!S76</f>
        <v>0</v>
      </c>
      <c r="T157" s="451">
        <f ca="1">T155+'01-03'!T76</f>
        <v>500000000</v>
      </c>
      <c r="U157" s="451">
        <f ca="1">U155+'01-03'!U76</f>
        <v>0</v>
      </c>
      <c r="V157" s="451">
        <f ca="1">V155+'01-03'!V76</f>
        <v>0</v>
      </c>
      <c r="W157" s="451">
        <f ca="1">W155+'01-03'!W76</f>
        <v>0</v>
      </c>
      <c r="X157" s="451">
        <f ca="1">X155+'01-03'!X76</f>
        <v>0</v>
      </c>
      <c r="Y157" s="451">
        <f ca="1">Y155+'01-03'!Y76</f>
        <v>0</v>
      </c>
      <c r="Z157" s="451">
        <f ca="1">Z155+'01-03'!Z76</f>
        <v>0</v>
      </c>
      <c r="AA157" s="451">
        <f ca="1">AA155+'01-03'!AA76</f>
        <v>0</v>
      </c>
      <c r="AB157" s="451">
        <f ca="1">AB155+'01-03'!AB76</f>
        <v>0</v>
      </c>
      <c r="AC157" s="451">
        <f ca="1">AC155+'01-03'!AC76</f>
        <v>0</v>
      </c>
      <c r="AD157" s="451">
        <f ca="1">AD155+'01-03'!AD76</f>
        <v>0</v>
      </c>
      <c r="AE157" s="451">
        <f ca="1">AE155+'01-03'!AE76</f>
        <v>0</v>
      </c>
      <c r="AF157" s="451">
        <f ca="1">AF155+'01-03'!AF76</f>
        <v>98911505</v>
      </c>
      <c r="AG157" s="451">
        <f ca="1">AG155+'01-03'!AG76</f>
        <v>0</v>
      </c>
      <c r="AH157" s="451">
        <f ca="1">AH155+'01-03'!AH76</f>
        <v>44146223</v>
      </c>
      <c r="AI157" s="451">
        <f ca="1">AI155+'01-03'!AI76</f>
        <v>98911505</v>
      </c>
      <c r="AJ157" s="451">
        <f ca="1">AJ155+'01-03'!AJ76</f>
        <v>0</v>
      </c>
      <c r="AK157" s="451">
        <f ca="1">AK155+'01-03'!AK76</f>
        <v>0</v>
      </c>
      <c r="AL157" s="451">
        <f ca="1">AL155+'01-03'!AL76</f>
        <v>0</v>
      </c>
      <c r="AM157" s="451">
        <f ca="1">AM155+'01-03'!AM76</f>
        <v>0</v>
      </c>
      <c r="AN157" s="451">
        <f ca="1">AN155+'01-03'!AN76</f>
        <v>0</v>
      </c>
      <c r="AO157" s="451">
        <f ca="1">AO155+'01-03'!AO76</f>
        <v>0</v>
      </c>
      <c r="AP157" s="451">
        <f ca="1">AP155+'01-03'!AP76</f>
        <v>0</v>
      </c>
      <c r="AQ157" s="451">
        <f ca="1">AQ155+'01-03'!AQ76</f>
        <v>0</v>
      </c>
      <c r="AR157" s="451">
        <f ca="1">AR155+'01-03'!AR76</f>
        <v>0</v>
      </c>
      <c r="AS157" s="451">
        <f ca="1">AS155+'01-03'!AS76</f>
        <v>0</v>
      </c>
      <c r="AT157" s="451">
        <f ca="1">AT155+'01-03'!AT76</f>
        <v>0</v>
      </c>
      <c r="AU157" s="451">
        <f ca="1">AU155+'01-03'!AU76</f>
        <v>0</v>
      </c>
      <c r="AV157" s="451">
        <f ca="1">AV155+'01-03'!AV76</f>
        <v>0</v>
      </c>
      <c r="AW157" s="451">
        <f ca="1">AW155+'01-03'!AW76</f>
        <v>44146223</v>
      </c>
    </row>
    <row r="158" spans="1:49" ht="12" customHeight="1">
      <c r="B158" s="456"/>
      <c r="C158" s="457"/>
      <c r="D158" s="457"/>
      <c r="E158" s="457"/>
      <c r="F158" s="457"/>
      <c r="G158" s="458"/>
      <c r="H158" s="458"/>
      <c r="I158" s="457"/>
      <c r="J158" s="457"/>
      <c r="K158" s="457"/>
    </row>
    <row r="159" spans="1:49">
      <c r="M159" s="459"/>
      <c r="O159" s="459"/>
      <c r="P159" s="459"/>
      <c r="Q159" s="459"/>
      <c r="R159" s="459"/>
      <c r="S159" s="459"/>
      <c r="T159" s="459"/>
      <c r="AH159" s="460" t="s">
        <v>648</v>
      </c>
      <c r="AI159" s="461"/>
      <c r="AJ159" s="461"/>
      <c r="AK159" s="461"/>
      <c r="AL159" s="461"/>
      <c r="AM159" s="461"/>
      <c r="AN159" s="462"/>
      <c r="AO159" s="462"/>
      <c r="AP159" s="461"/>
    </row>
    <row r="160" spans="1:49">
      <c r="M160" s="459"/>
      <c r="O160" s="459"/>
      <c r="P160" s="459"/>
      <c r="Q160" s="459"/>
      <c r="R160" s="459"/>
      <c r="S160" s="459"/>
      <c r="T160" s="459"/>
      <c r="AH160" s="463" t="s">
        <v>649</v>
      </c>
      <c r="AI160" s="461"/>
      <c r="AJ160" s="461"/>
      <c r="AK160" s="461"/>
      <c r="AL160" s="461"/>
      <c r="AM160" s="461"/>
      <c r="AN160" s="462"/>
      <c r="AO160" s="462"/>
      <c r="AP160" s="461"/>
    </row>
    <row r="161" spans="13:48">
      <c r="M161" s="459"/>
      <c r="O161" s="459"/>
      <c r="P161" s="459"/>
      <c r="Q161" s="459"/>
      <c r="R161" s="459"/>
      <c r="S161" s="459"/>
      <c r="T161" s="459"/>
      <c r="AH161" s="461"/>
      <c r="AI161" s="461"/>
      <c r="AJ161" s="461"/>
      <c r="AK161" s="461"/>
      <c r="AL161" s="461"/>
      <c r="AM161" s="461"/>
      <c r="AN161" s="461"/>
      <c r="AO161" s="461"/>
      <c r="AP161" s="462"/>
    </row>
    <row r="162" spans="13:48">
      <c r="M162" s="459"/>
      <c r="O162" s="459"/>
      <c r="P162" s="459"/>
      <c r="Q162" s="459"/>
      <c r="R162" s="459"/>
      <c r="S162" s="459"/>
      <c r="T162" s="459"/>
      <c r="AH162" s="461"/>
      <c r="AI162" s="461"/>
      <c r="AJ162" s="461"/>
      <c r="AK162" s="461"/>
      <c r="AL162" s="461"/>
      <c r="AM162" s="461"/>
      <c r="AN162" s="461"/>
      <c r="AO162" s="461"/>
      <c r="AP162" s="462"/>
      <c r="AV162" s="464" t="str">
        <f>"Ngày 30 tháng 06 năm 2015 "</f>
        <v xml:space="preserve">Ngày 30 tháng 06 năm 2015 </v>
      </c>
    </row>
    <row r="163" spans="13:48">
      <c r="M163" s="459"/>
      <c r="O163" s="459"/>
      <c r="P163" s="459"/>
      <c r="Q163" s="459"/>
      <c r="R163" s="459"/>
      <c r="S163" s="459"/>
      <c r="T163" s="459"/>
      <c r="AH163" s="461"/>
      <c r="AI163" s="465" t="s">
        <v>14</v>
      </c>
      <c r="AJ163" s="461"/>
      <c r="AK163" s="461"/>
      <c r="AL163" s="461"/>
      <c r="AM163" s="461"/>
      <c r="AN163" s="461"/>
      <c r="AO163" s="466" t="s">
        <v>15</v>
      </c>
      <c r="AP163" s="462"/>
      <c r="AV163" s="465" t="s">
        <v>409</v>
      </c>
    </row>
    <row r="164" spans="13:48">
      <c r="M164" s="459"/>
      <c r="O164" s="459"/>
      <c r="P164" s="459"/>
      <c r="Q164" s="459"/>
      <c r="R164" s="459"/>
      <c r="S164" s="459"/>
      <c r="T164" s="459"/>
      <c r="AH164" s="461"/>
      <c r="AI164" s="467" t="s">
        <v>16</v>
      </c>
      <c r="AJ164" s="461"/>
      <c r="AK164" s="461"/>
      <c r="AL164" s="461"/>
      <c r="AM164" s="461"/>
      <c r="AN164" s="461"/>
      <c r="AO164" s="468" t="s">
        <v>16</v>
      </c>
      <c r="AP164" s="462"/>
      <c r="AV164" s="467" t="s">
        <v>558</v>
      </c>
    </row>
    <row r="165" spans="13:48">
      <c r="M165" s="459"/>
      <c r="O165" s="459"/>
      <c r="P165" s="459"/>
      <c r="Q165" s="459"/>
      <c r="R165" s="459"/>
      <c r="S165" s="459"/>
      <c r="T165" s="459"/>
      <c r="AH165" s="461"/>
      <c r="AI165" s="461"/>
      <c r="AJ165" s="461"/>
      <c r="AK165" s="461"/>
      <c r="AL165" s="461"/>
      <c r="AM165" s="461"/>
      <c r="AN165" s="461"/>
      <c r="AO165" s="461"/>
      <c r="AP165" s="462"/>
      <c r="AV165" s="461"/>
    </row>
    <row r="166" spans="13:48">
      <c r="M166" s="459"/>
      <c r="O166" s="459"/>
      <c r="P166" s="459"/>
      <c r="Q166" s="459"/>
      <c r="R166" s="459"/>
      <c r="S166" s="459"/>
      <c r="T166" s="459"/>
      <c r="AV166" s="461"/>
    </row>
    <row r="167" spans="13:48">
      <c r="M167" s="459"/>
      <c r="O167" s="459"/>
      <c r="P167" s="459"/>
      <c r="Q167" s="459"/>
      <c r="R167" s="459"/>
      <c r="S167" s="459"/>
      <c r="T167" s="459"/>
    </row>
    <row r="168" spans="13:48">
      <c r="M168" s="459"/>
      <c r="O168" s="459"/>
      <c r="P168" s="459"/>
      <c r="Q168" s="459"/>
      <c r="R168" s="459"/>
      <c r="S168" s="459"/>
      <c r="T168" s="459"/>
    </row>
    <row r="169" spans="13:48">
      <c r="M169" s="459"/>
      <c r="O169" s="459"/>
      <c r="P169" s="459"/>
      <c r="Q169" s="459"/>
      <c r="R169" s="459"/>
      <c r="S169" s="459"/>
      <c r="T169" s="459"/>
    </row>
    <row r="170" spans="13:48">
      <c r="M170" s="459"/>
      <c r="O170" s="459"/>
      <c r="P170" s="459"/>
      <c r="Q170" s="459"/>
      <c r="R170" s="459"/>
      <c r="S170" s="459"/>
      <c r="T170" s="459"/>
    </row>
    <row r="171" spans="13:48">
      <c r="M171" s="459"/>
      <c r="O171" s="459"/>
      <c r="P171" s="459"/>
      <c r="Q171" s="459"/>
      <c r="R171" s="459"/>
      <c r="S171" s="459"/>
      <c r="T171" s="459"/>
    </row>
    <row r="172" spans="13:48">
      <c r="M172" s="459"/>
      <c r="O172" s="459"/>
      <c r="P172" s="459"/>
      <c r="Q172" s="459"/>
      <c r="R172" s="459"/>
      <c r="S172" s="459"/>
      <c r="T172" s="459"/>
    </row>
    <row r="173" spans="13:48">
      <c r="M173" s="459"/>
      <c r="O173" s="459"/>
      <c r="P173" s="459"/>
      <c r="Q173" s="459"/>
      <c r="R173" s="459"/>
      <c r="S173" s="459"/>
      <c r="T173" s="459"/>
    </row>
    <row r="174" spans="13:48">
      <c r="M174" s="459"/>
      <c r="O174" s="459"/>
      <c r="P174" s="459"/>
      <c r="Q174" s="459"/>
      <c r="R174" s="459"/>
      <c r="S174" s="459"/>
      <c r="T174" s="459"/>
    </row>
    <row r="175" spans="13:48">
      <c r="M175" s="459"/>
      <c r="O175" s="459"/>
      <c r="P175" s="459"/>
      <c r="Q175" s="459"/>
      <c r="R175" s="459"/>
      <c r="S175" s="459"/>
      <c r="T175" s="459"/>
    </row>
    <row r="176" spans="13:48">
      <c r="M176" s="459"/>
      <c r="O176" s="459"/>
      <c r="P176" s="459"/>
      <c r="Q176" s="459"/>
      <c r="R176" s="459"/>
      <c r="S176" s="459"/>
      <c r="T176" s="459"/>
    </row>
    <row r="177" spans="13:20">
      <c r="M177" s="459"/>
      <c r="O177" s="459"/>
      <c r="P177" s="459"/>
      <c r="Q177" s="459"/>
      <c r="R177" s="459"/>
      <c r="S177" s="459"/>
      <c r="T177" s="459"/>
    </row>
    <row r="178" spans="13:20">
      <c r="M178" s="459"/>
      <c r="O178" s="459"/>
      <c r="P178" s="459"/>
      <c r="Q178" s="459"/>
      <c r="R178" s="459"/>
      <c r="S178" s="459"/>
      <c r="T178" s="459"/>
    </row>
    <row r="179" spans="13:20">
      <c r="M179" s="459"/>
      <c r="O179" s="459"/>
      <c r="P179" s="459"/>
      <c r="Q179" s="459"/>
      <c r="R179" s="459"/>
      <c r="S179" s="459"/>
      <c r="T179" s="459"/>
    </row>
    <row r="180" spans="13:20">
      <c r="M180" s="459"/>
      <c r="O180" s="459"/>
      <c r="P180" s="459"/>
      <c r="Q180" s="459"/>
      <c r="R180" s="459"/>
      <c r="S180" s="459"/>
      <c r="T180" s="459"/>
    </row>
    <row r="181" spans="13:20">
      <c r="M181" s="459"/>
      <c r="O181" s="459"/>
      <c r="P181" s="459"/>
      <c r="Q181" s="459"/>
      <c r="R181" s="459"/>
      <c r="S181" s="459"/>
      <c r="T181" s="459"/>
    </row>
    <row r="182" spans="13:20">
      <c r="M182" s="459"/>
      <c r="O182" s="459"/>
      <c r="P182" s="459"/>
      <c r="Q182" s="459"/>
      <c r="R182" s="459"/>
      <c r="S182" s="459"/>
      <c r="T182" s="459"/>
    </row>
    <row r="183" spans="13:20">
      <c r="M183" s="459"/>
      <c r="O183" s="459"/>
      <c r="P183" s="459"/>
      <c r="Q183" s="459"/>
      <c r="R183" s="459"/>
      <c r="S183" s="459"/>
      <c r="T183" s="459"/>
    </row>
    <row r="184" spans="13:20">
      <c r="M184" s="459"/>
      <c r="O184" s="459"/>
      <c r="P184" s="459"/>
      <c r="Q184" s="459"/>
      <c r="R184" s="459"/>
      <c r="S184" s="459"/>
      <c r="T184" s="459"/>
    </row>
    <row r="185" spans="13:20">
      <c r="M185" s="459"/>
      <c r="O185" s="459"/>
      <c r="P185" s="459"/>
      <c r="Q185" s="459"/>
      <c r="R185" s="459"/>
      <c r="S185" s="459"/>
      <c r="T185" s="459"/>
    </row>
    <row r="186" spans="13:20">
      <c r="M186" s="459"/>
      <c r="O186" s="459"/>
      <c r="P186" s="459"/>
      <c r="Q186" s="459"/>
      <c r="R186" s="459"/>
      <c r="S186" s="459"/>
      <c r="T186" s="459"/>
    </row>
    <row r="187" spans="13:20">
      <c r="M187" s="459"/>
      <c r="O187" s="459"/>
      <c r="P187" s="459"/>
      <c r="Q187" s="459"/>
      <c r="R187" s="459"/>
      <c r="S187" s="459"/>
      <c r="T187" s="459"/>
    </row>
    <row r="188" spans="13:20">
      <c r="M188" s="459"/>
      <c r="O188" s="459"/>
      <c r="P188" s="459"/>
      <c r="Q188" s="459"/>
      <c r="R188" s="459"/>
      <c r="S188" s="459"/>
      <c r="T188" s="459"/>
    </row>
    <row r="189" spans="13:20">
      <c r="M189" s="459"/>
      <c r="O189" s="459"/>
      <c r="P189" s="459"/>
      <c r="Q189" s="459"/>
      <c r="R189" s="459"/>
      <c r="S189" s="459"/>
      <c r="T189" s="459"/>
    </row>
    <row r="190" spans="13:20">
      <c r="M190" s="459"/>
      <c r="O190" s="459"/>
      <c r="P190" s="459"/>
      <c r="Q190" s="459"/>
      <c r="R190" s="459"/>
      <c r="S190" s="459"/>
      <c r="T190" s="459"/>
    </row>
    <row r="191" spans="13:20">
      <c r="M191" s="459"/>
      <c r="O191" s="459"/>
      <c r="P191" s="459"/>
      <c r="Q191" s="459"/>
      <c r="R191" s="459"/>
      <c r="S191" s="459"/>
      <c r="T191" s="459"/>
    </row>
    <row r="192" spans="13:20">
      <c r="M192" s="459"/>
      <c r="O192" s="459"/>
      <c r="P192" s="459"/>
      <c r="Q192" s="459"/>
      <c r="R192" s="459"/>
      <c r="S192" s="459"/>
      <c r="T192" s="459"/>
    </row>
    <row r="193" spans="13:20">
      <c r="M193" s="459"/>
      <c r="O193" s="459"/>
      <c r="P193" s="459"/>
      <c r="Q193" s="459"/>
      <c r="R193" s="459"/>
      <c r="S193" s="459"/>
      <c r="T193" s="459"/>
    </row>
    <row r="194" spans="13:20">
      <c r="M194" s="459"/>
      <c r="O194" s="459"/>
      <c r="P194" s="459"/>
      <c r="Q194" s="459"/>
      <c r="R194" s="459"/>
      <c r="S194" s="459"/>
      <c r="T194" s="459"/>
    </row>
    <row r="195" spans="13:20">
      <c r="M195" s="459"/>
      <c r="O195" s="459"/>
      <c r="P195" s="459"/>
      <c r="Q195" s="459"/>
      <c r="R195" s="459"/>
      <c r="S195" s="459"/>
      <c r="T195" s="459"/>
    </row>
    <row r="196" spans="13:20">
      <c r="M196" s="459"/>
      <c r="O196" s="459"/>
      <c r="P196" s="459"/>
      <c r="Q196" s="459"/>
      <c r="R196" s="459"/>
      <c r="S196" s="459"/>
      <c r="T196" s="459"/>
    </row>
    <row r="197" spans="13:20">
      <c r="M197" s="459"/>
      <c r="O197" s="459"/>
      <c r="P197" s="459"/>
      <c r="Q197" s="459"/>
      <c r="R197" s="459"/>
      <c r="S197" s="459"/>
      <c r="T197" s="459"/>
    </row>
    <row r="198" spans="13:20">
      <c r="M198" s="459"/>
      <c r="O198" s="459"/>
      <c r="P198" s="459"/>
      <c r="Q198" s="459"/>
      <c r="R198" s="459"/>
      <c r="S198" s="459"/>
      <c r="T198" s="459"/>
    </row>
    <row r="199" spans="13:20">
      <c r="M199" s="459"/>
      <c r="O199" s="459"/>
      <c r="P199" s="459"/>
      <c r="Q199" s="459"/>
      <c r="R199" s="459"/>
      <c r="S199" s="459"/>
      <c r="T199" s="459"/>
    </row>
    <row r="200" spans="13:20">
      <c r="M200" s="459"/>
      <c r="O200" s="459"/>
      <c r="P200" s="459"/>
      <c r="Q200" s="459"/>
      <c r="R200" s="459"/>
      <c r="S200" s="459"/>
      <c r="T200" s="459"/>
    </row>
    <row r="201" spans="13:20">
      <c r="M201" s="459"/>
      <c r="O201" s="459"/>
      <c r="P201" s="459"/>
      <c r="Q201" s="459"/>
      <c r="R201" s="459"/>
      <c r="S201" s="459"/>
      <c r="T201" s="459"/>
    </row>
    <row r="202" spans="13:20">
      <c r="M202" s="459"/>
      <c r="O202" s="459"/>
      <c r="P202" s="459"/>
      <c r="Q202" s="459"/>
      <c r="R202" s="459"/>
      <c r="S202" s="459"/>
      <c r="T202" s="459"/>
    </row>
    <row r="203" spans="13:20">
      <c r="M203" s="459"/>
      <c r="O203" s="459"/>
      <c r="P203" s="459"/>
      <c r="Q203" s="459"/>
      <c r="R203" s="459"/>
      <c r="S203" s="459"/>
      <c r="T203" s="459"/>
    </row>
    <row r="204" spans="13:20">
      <c r="M204" s="459"/>
      <c r="O204" s="459"/>
      <c r="P204" s="459"/>
      <c r="Q204" s="459"/>
      <c r="R204" s="459"/>
      <c r="S204" s="459"/>
      <c r="T204" s="459"/>
    </row>
    <row r="205" spans="13:20">
      <c r="M205" s="459"/>
      <c r="O205" s="459"/>
      <c r="P205" s="459"/>
      <c r="Q205" s="459"/>
      <c r="R205" s="459"/>
      <c r="S205" s="459"/>
      <c r="T205" s="459"/>
    </row>
    <row r="206" spans="13:20">
      <c r="M206" s="459"/>
      <c r="O206" s="459"/>
      <c r="P206" s="459"/>
      <c r="Q206" s="459"/>
      <c r="R206" s="459"/>
      <c r="S206" s="459"/>
      <c r="T206" s="459"/>
    </row>
    <row r="207" spans="13:20">
      <c r="M207" s="459"/>
      <c r="O207" s="459"/>
      <c r="P207" s="459"/>
      <c r="Q207" s="459"/>
      <c r="R207" s="459"/>
      <c r="S207" s="459"/>
      <c r="T207" s="459"/>
    </row>
    <row r="208" spans="13:20">
      <c r="M208" s="459"/>
      <c r="O208" s="459"/>
      <c r="P208" s="459"/>
      <c r="Q208" s="459"/>
      <c r="R208" s="459"/>
      <c r="S208" s="459"/>
      <c r="T208" s="459"/>
    </row>
    <row r="209" spans="13:20">
      <c r="M209" s="459"/>
      <c r="O209" s="459"/>
      <c r="P209" s="459"/>
      <c r="Q209" s="459"/>
      <c r="R209" s="459"/>
      <c r="S209" s="459"/>
      <c r="T209" s="459"/>
    </row>
    <row r="210" spans="13:20">
      <c r="M210" s="459"/>
      <c r="O210" s="459"/>
      <c r="P210" s="459"/>
      <c r="Q210" s="459"/>
      <c r="R210" s="459"/>
      <c r="S210" s="459"/>
      <c r="T210" s="459"/>
    </row>
    <row r="211" spans="13:20">
      <c r="M211" s="459"/>
      <c r="O211" s="459"/>
      <c r="P211" s="459"/>
      <c r="Q211" s="459"/>
      <c r="R211" s="459"/>
      <c r="S211" s="459"/>
      <c r="T211" s="459"/>
    </row>
    <row r="212" spans="13:20">
      <c r="M212" s="459"/>
      <c r="O212" s="459"/>
      <c r="P212" s="459"/>
      <c r="Q212" s="459"/>
      <c r="R212" s="459"/>
      <c r="S212" s="459"/>
      <c r="T212" s="459"/>
    </row>
    <row r="213" spans="13:20">
      <c r="M213" s="459"/>
      <c r="O213" s="459"/>
      <c r="P213" s="459"/>
      <c r="Q213" s="459"/>
      <c r="R213" s="459"/>
      <c r="S213" s="459"/>
      <c r="T213" s="459"/>
    </row>
    <row r="214" spans="13:20">
      <c r="M214" s="459"/>
      <c r="O214" s="459"/>
      <c r="P214" s="459"/>
      <c r="Q214" s="459"/>
      <c r="R214" s="459"/>
      <c r="S214" s="459"/>
      <c r="T214" s="459"/>
    </row>
    <row r="215" spans="13:20">
      <c r="M215" s="459"/>
      <c r="O215" s="459"/>
      <c r="P215" s="459"/>
      <c r="Q215" s="459"/>
      <c r="R215" s="459"/>
      <c r="S215" s="459"/>
      <c r="T215" s="459"/>
    </row>
    <row r="216" spans="13:20">
      <c r="M216" s="459"/>
      <c r="O216" s="459"/>
      <c r="P216" s="459"/>
      <c r="Q216" s="459"/>
      <c r="R216" s="459"/>
      <c r="S216" s="459"/>
      <c r="T216" s="459"/>
    </row>
    <row r="217" spans="13:20">
      <c r="M217" s="459"/>
      <c r="O217" s="459"/>
      <c r="P217" s="459"/>
      <c r="Q217" s="459"/>
      <c r="R217" s="459"/>
      <c r="S217" s="459"/>
      <c r="T217" s="459"/>
    </row>
  </sheetData>
  <autoFilter ref="A9:AW157">
    <filterColumn colId="7"/>
  </autoFilter>
  <mergeCells count="31"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385"/>
  <sheetViews>
    <sheetView topLeftCell="A7" workbookViewId="0">
      <pane xSplit="8" ySplit="5" topLeftCell="I226" activePane="bottomRight" state="frozen"/>
      <selection activeCell="E170" sqref="E170"/>
      <selection pane="topRight" activeCell="E170" sqref="E170"/>
      <selection pane="bottomLeft" activeCell="E170" sqref="E170"/>
      <selection pane="bottomRight" activeCell="E256" sqref="E256"/>
    </sheetView>
  </sheetViews>
  <sheetFormatPr defaultRowHeight="12.75"/>
  <cols>
    <col min="1" max="1" width="4.85546875" style="415" customWidth="1"/>
    <col min="2" max="2" width="9.28515625" style="415" customWidth="1"/>
    <col min="3" max="3" width="7.85546875" style="415" customWidth="1"/>
    <col min="4" max="4" width="9.7109375" style="415" customWidth="1"/>
    <col min="5" max="5" width="45.140625" style="415" customWidth="1"/>
    <col min="6" max="6" width="15.42578125" style="470" customWidth="1"/>
    <col min="7" max="8" width="5.85546875" style="416" customWidth="1"/>
    <col min="9" max="9" width="4.85546875" style="415" customWidth="1"/>
    <col min="10" max="10" width="14.85546875" style="415" customWidth="1"/>
    <col min="11" max="11" width="14.140625" style="415" customWidth="1"/>
    <col min="12" max="12" width="15.7109375" style="415" customWidth="1"/>
    <col min="13" max="13" width="15.5703125" style="415" customWidth="1"/>
    <col min="14" max="14" width="16.5703125" style="415" customWidth="1"/>
    <col min="15" max="15" width="13.28515625" style="415" customWidth="1"/>
    <col min="16" max="16" width="12.85546875" style="415" customWidth="1"/>
    <col min="17" max="17" width="12.42578125" style="415" customWidth="1"/>
    <col min="18" max="18" width="14.7109375" style="415" customWidth="1"/>
    <col min="19" max="19" width="5.5703125" style="415" customWidth="1"/>
    <col min="20" max="20" width="14.7109375" style="415" customWidth="1"/>
    <col min="21" max="21" width="15.28515625" style="415" customWidth="1"/>
    <col min="22" max="22" width="6.85546875" style="415" customWidth="1"/>
    <col min="23" max="23" width="7.42578125" style="415" customWidth="1"/>
    <col min="24" max="24" width="10.5703125" style="415" customWidth="1"/>
    <col min="25" max="25" width="10.28515625" style="415" customWidth="1"/>
    <col min="26" max="26" width="12.28515625" style="415" customWidth="1"/>
    <col min="27" max="27" width="13.85546875" style="415" customWidth="1"/>
    <col min="28" max="28" width="5.5703125" style="415" customWidth="1"/>
    <col min="29" max="29" width="15.28515625" style="415" customWidth="1"/>
    <col min="30" max="30" width="5.42578125" style="415" customWidth="1"/>
    <col min="31" max="31" width="13.85546875" style="415" customWidth="1"/>
    <col min="32" max="32" width="12.28515625" style="415" customWidth="1"/>
    <col min="33" max="33" width="5.28515625" style="415" customWidth="1"/>
    <col min="34" max="34" width="15.140625" style="415" customWidth="1"/>
    <col min="35" max="35" width="14.85546875" style="415" customWidth="1"/>
    <col min="36" max="36" width="9.5703125" style="415" customWidth="1"/>
    <col min="37" max="37" width="9.140625" style="415" customWidth="1"/>
    <col min="38" max="38" width="12.7109375" style="415" customWidth="1"/>
    <col min="39" max="39" width="12.5703125" style="415" customWidth="1"/>
    <col min="40" max="40" width="15.140625" style="415" customWidth="1"/>
    <col min="41" max="41" width="15.5703125" style="415" customWidth="1"/>
    <col min="42" max="43" width="10.85546875" style="415" customWidth="1"/>
    <col min="44" max="44" width="7" style="415" customWidth="1"/>
    <col min="45" max="45" width="7.7109375" style="415" customWidth="1"/>
    <col min="46" max="46" width="7.140625" style="415" customWidth="1"/>
    <col min="47" max="47" width="6.7109375" style="415" customWidth="1"/>
    <col min="48" max="48" width="14.7109375" style="415" customWidth="1"/>
    <col min="49" max="49" width="15.140625" style="415" customWidth="1"/>
    <col min="50" max="16384" width="9.140625" style="415"/>
  </cols>
  <sheetData>
    <row r="1" spans="1:49" ht="12.75" customHeight="1">
      <c r="A1" s="411"/>
      <c r="B1" s="412" t="s">
        <v>202</v>
      </c>
      <c r="C1" s="413"/>
      <c r="D1" s="413"/>
      <c r="E1" s="414"/>
      <c r="I1" s="413"/>
      <c r="M1" s="413" t="s">
        <v>617</v>
      </c>
      <c r="R1" s="413"/>
      <c r="S1" s="413"/>
      <c r="T1" s="413"/>
      <c r="U1" s="413"/>
      <c r="V1" s="413"/>
      <c r="W1" s="413"/>
      <c r="X1" s="413"/>
      <c r="Y1" s="413"/>
      <c r="Z1" s="413"/>
      <c r="AA1" s="413"/>
      <c r="AB1" s="413"/>
      <c r="AC1" s="413"/>
      <c r="AD1" s="413"/>
      <c r="AE1" s="413"/>
      <c r="AF1" s="413"/>
      <c r="AG1" s="413"/>
      <c r="AH1" s="413"/>
      <c r="AI1" s="413"/>
      <c r="AJ1" s="413"/>
      <c r="AK1" s="413"/>
      <c r="AL1" s="414"/>
      <c r="AM1" s="414"/>
      <c r="AN1" s="413"/>
      <c r="AO1" s="413"/>
      <c r="AP1" s="413"/>
      <c r="AQ1" s="413"/>
      <c r="AR1" s="413"/>
      <c r="AS1" s="413"/>
      <c r="AT1" s="413"/>
      <c r="AU1" s="413"/>
      <c r="AV1" s="413"/>
      <c r="AW1" s="413"/>
    </row>
    <row r="2" spans="1:49" ht="12.75" customHeight="1">
      <c r="A2" s="411"/>
      <c r="B2" s="412" t="s">
        <v>595</v>
      </c>
      <c r="C2" s="413"/>
      <c r="D2" s="413"/>
      <c r="E2" s="413"/>
      <c r="I2" s="417"/>
      <c r="M2" s="532" t="s">
        <v>618</v>
      </c>
      <c r="R2" s="417"/>
      <c r="S2" s="417"/>
      <c r="T2" s="417"/>
      <c r="U2" s="417"/>
      <c r="V2" s="417"/>
      <c r="W2" s="417"/>
      <c r="X2" s="417"/>
      <c r="Y2" s="417"/>
      <c r="Z2" s="417"/>
      <c r="AA2" s="417"/>
      <c r="AB2" s="417"/>
      <c r="AC2" s="417"/>
      <c r="AD2" s="417"/>
      <c r="AE2" s="417"/>
      <c r="AF2" s="417"/>
      <c r="AG2" s="417"/>
      <c r="AH2" s="417"/>
      <c r="AI2" s="417"/>
      <c r="AJ2" s="417"/>
      <c r="AK2" s="417"/>
      <c r="AL2" s="418"/>
      <c r="AM2" s="418"/>
      <c r="AN2" s="417"/>
      <c r="AO2" s="417"/>
      <c r="AP2" s="417"/>
      <c r="AQ2" s="417"/>
      <c r="AR2" s="417"/>
      <c r="AS2" s="417"/>
      <c r="AT2" s="417"/>
      <c r="AU2" s="417"/>
      <c r="AV2" s="417"/>
      <c r="AW2" s="417"/>
    </row>
    <row r="3" spans="1:49" ht="10.5" customHeight="1">
      <c r="A3" s="413"/>
      <c r="B3" s="413"/>
      <c r="C3" s="413"/>
      <c r="D3" s="413"/>
      <c r="E3" s="413"/>
      <c r="F3" s="471"/>
      <c r="G3" s="419"/>
      <c r="H3" s="419"/>
      <c r="I3" s="417"/>
      <c r="M3" s="532"/>
      <c r="R3" s="417"/>
      <c r="S3" s="417"/>
      <c r="T3" s="417"/>
      <c r="U3" s="417"/>
      <c r="V3" s="417"/>
      <c r="W3" s="417"/>
      <c r="X3" s="417"/>
      <c r="Y3" s="417"/>
      <c r="Z3" s="417"/>
      <c r="AA3" s="417"/>
      <c r="AB3" s="417"/>
      <c r="AC3" s="417"/>
      <c r="AD3" s="417"/>
      <c r="AE3" s="417"/>
      <c r="AF3" s="417"/>
      <c r="AG3" s="417"/>
      <c r="AH3" s="417"/>
      <c r="AI3" s="417"/>
      <c r="AJ3" s="417"/>
      <c r="AK3" s="417"/>
      <c r="AL3" s="418"/>
      <c r="AM3" s="418"/>
      <c r="AN3" s="417"/>
      <c r="AO3" s="417"/>
      <c r="AP3" s="417"/>
      <c r="AQ3" s="417"/>
      <c r="AR3" s="417"/>
      <c r="AS3" s="417"/>
      <c r="AT3" s="417"/>
      <c r="AU3" s="417"/>
      <c r="AV3" s="417"/>
      <c r="AW3" s="417"/>
    </row>
    <row r="4" spans="1:49" ht="19.5" customHeight="1">
      <c r="B4" s="533" t="s">
        <v>192</v>
      </c>
      <c r="C4" s="533"/>
      <c r="D4" s="533"/>
      <c r="E4" s="533"/>
      <c r="F4" s="542"/>
      <c r="G4" s="533"/>
      <c r="H4" s="533"/>
      <c r="I4" s="533"/>
      <c r="J4" s="533"/>
      <c r="K4" s="533"/>
      <c r="L4" s="533"/>
      <c r="M4" s="533"/>
      <c r="N4" s="420"/>
      <c r="O4" s="420"/>
      <c r="P4" s="420"/>
      <c r="Q4" s="420"/>
      <c r="R4" s="422"/>
      <c r="S4" s="422"/>
      <c r="T4" s="422"/>
      <c r="U4" s="422"/>
      <c r="V4" s="422"/>
      <c r="W4" s="422"/>
      <c r="X4" s="422"/>
      <c r="Y4" s="422"/>
      <c r="Z4" s="422"/>
      <c r="AA4" s="422"/>
      <c r="AB4" s="422"/>
      <c r="AC4" s="422"/>
      <c r="AD4" s="422"/>
      <c r="AE4" s="422"/>
      <c r="AF4" s="422"/>
      <c r="AG4" s="422"/>
      <c r="AH4" s="422"/>
      <c r="AI4" s="422"/>
      <c r="AJ4" s="422"/>
      <c r="AK4" s="422"/>
      <c r="AL4" s="472"/>
      <c r="AM4" s="472"/>
      <c r="AN4" s="422"/>
      <c r="AO4" s="422"/>
      <c r="AP4" s="422"/>
      <c r="AQ4" s="422"/>
      <c r="AR4" s="422"/>
      <c r="AS4" s="422"/>
      <c r="AT4" s="422"/>
      <c r="AU4" s="422"/>
      <c r="AV4" s="422"/>
      <c r="AW4" s="422"/>
    </row>
    <row r="5" spans="1:49" ht="15">
      <c r="B5" s="534" t="s">
        <v>650</v>
      </c>
      <c r="C5" s="534"/>
      <c r="D5" s="534"/>
      <c r="E5" s="534"/>
      <c r="F5" s="534"/>
      <c r="G5" s="534"/>
      <c r="H5" s="534"/>
      <c r="I5" s="534"/>
      <c r="J5" s="534"/>
      <c r="K5" s="534"/>
      <c r="L5" s="534"/>
      <c r="M5" s="534"/>
      <c r="N5" s="534"/>
      <c r="O5" s="534"/>
      <c r="P5" s="534"/>
      <c r="Q5" s="423"/>
      <c r="AL5" s="423"/>
      <c r="AM5" s="423"/>
    </row>
    <row r="7" spans="1:49" ht="13.5" customHeight="1">
      <c r="A7" s="535" t="s">
        <v>51</v>
      </c>
      <c r="B7" s="537" t="s">
        <v>31</v>
      </c>
      <c r="C7" s="538" t="s">
        <v>1</v>
      </c>
      <c r="D7" s="539"/>
      <c r="E7" s="537" t="s">
        <v>0</v>
      </c>
      <c r="F7" s="537" t="s">
        <v>193</v>
      </c>
      <c r="G7" s="540" t="s">
        <v>194</v>
      </c>
      <c r="H7" s="540"/>
      <c r="I7" s="541" t="s">
        <v>51</v>
      </c>
      <c r="J7" s="537" t="s">
        <v>620</v>
      </c>
      <c r="K7" s="537"/>
      <c r="L7" s="537" t="s">
        <v>621</v>
      </c>
      <c r="M7" s="537"/>
      <c r="N7" s="537" t="s">
        <v>622</v>
      </c>
      <c r="O7" s="537"/>
      <c r="P7" s="537" t="s">
        <v>623</v>
      </c>
      <c r="Q7" s="537"/>
      <c r="R7" s="537" t="s">
        <v>624</v>
      </c>
      <c r="S7" s="537"/>
      <c r="T7" s="537" t="s">
        <v>625</v>
      </c>
      <c r="U7" s="537"/>
      <c r="V7" s="537" t="s">
        <v>626</v>
      </c>
      <c r="W7" s="537"/>
      <c r="X7" s="537" t="s">
        <v>627</v>
      </c>
      <c r="Y7" s="537"/>
      <c r="Z7" s="537" t="s">
        <v>628</v>
      </c>
      <c r="AA7" s="537"/>
      <c r="AB7" s="537" t="s">
        <v>629</v>
      </c>
      <c r="AC7" s="537"/>
      <c r="AD7" s="537" t="s">
        <v>630</v>
      </c>
      <c r="AE7" s="537"/>
      <c r="AF7" s="537" t="s">
        <v>631</v>
      </c>
      <c r="AG7" s="537"/>
      <c r="AH7" s="537" t="s">
        <v>632</v>
      </c>
      <c r="AI7" s="537"/>
      <c r="AJ7" s="537" t="s">
        <v>633</v>
      </c>
      <c r="AK7" s="537"/>
      <c r="AL7" s="537" t="s">
        <v>634</v>
      </c>
      <c r="AM7" s="537"/>
      <c r="AN7" s="537" t="s">
        <v>635</v>
      </c>
      <c r="AO7" s="537"/>
      <c r="AP7" s="537" t="s">
        <v>636</v>
      </c>
      <c r="AQ7" s="537"/>
      <c r="AR7" s="537" t="s">
        <v>637</v>
      </c>
      <c r="AS7" s="537"/>
      <c r="AT7" s="537" t="s">
        <v>638</v>
      </c>
      <c r="AU7" s="537"/>
      <c r="AV7" s="537" t="s">
        <v>639</v>
      </c>
      <c r="AW7" s="537"/>
    </row>
    <row r="8" spans="1:49" ht="22.5" customHeight="1">
      <c r="A8" s="536"/>
      <c r="B8" s="537"/>
      <c r="C8" s="426" t="s">
        <v>20</v>
      </c>
      <c r="D8" s="425" t="s">
        <v>43</v>
      </c>
      <c r="E8" s="537"/>
      <c r="F8" s="537"/>
      <c r="G8" s="427" t="s">
        <v>33</v>
      </c>
      <c r="H8" s="427" t="s">
        <v>34</v>
      </c>
      <c r="I8" s="541"/>
      <c r="J8" s="425" t="s">
        <v>33</v>
      </c>
      <c r="K8" s="425" t="s">
        <v>34</v>
      </c>
      <c r="L8" s="425" t="s">
        <v>33</v>
      </c>
      <c r="M8" s="425" t="s">
        <v>34</v>
      </c>
      <c r="N8" s="425" t="s">
        <v>33</v>
      </c>
      <c r="O8" s="425" t="s">
        <v>34</v>
      </c>
      <c r="P8" s="425" t="s">
        <v>33</v>
      </c>
      <c r="Q8" s="425" t="s">
        <v>34</v>
      </c>
      <c r="R8" s="425" t="s">
        <v>33</v>
      </c>
      <c r="S8" s="425" t="s">
        <v>34</v>
      </c>
      <c r="T8" s="425" t="s">
        <v>33</v>
      </c>
      <c r="U8" s="425" t="s">
        <v>34</v>
      </c>
      <c r="V8" s="425" t="s">
        <v>33</v>
      </c>
      <c r="W8" s="425" t="s">
        <v>34</v>
      </c>
      <c r="X8" s="425" t="s">
        <v>33</v>
      </c>
      <c r="Y8" s="425" t="s">
        <v>34</v>
      </c>
      <c r="Z8" s="425" t="s">
        <v>33</v>
      </c>
      <c r="AA8" s="425" t="s">
        <v>34</v>
      </c>
      <c r="AB8" s="425" t="s">
        <v>33</v>
      </c>
      <c r="AC8" s="425" t="s">
        <v>34</v>
      </c>
      <c r="AD8" s="425" t="s">
        <v>33</v>
      </c>
      <c r="AE8" s="425" t="s">
        <v>34</v>
      </c>
      <c r="AF8" s="425" t="s">
        <v>33</v>
      </c>
      <c r="AG8" s="425" t="s">
        <v>34</v>
      </c>
      <c r="AH8" s="425" t="s">
        <v>33</v>
      </c>
      <c r="AI8" s="425" t="s">
        <v>34</v>
      </c>
      <c r="AJ8" s="425" t="s">
        <v>33</v>
      </c>
      <c r="AK8" s="425" t="s">
        <v>34</v>
      </c>
      <c r="AL8" s="425" t="s">
        <v>33</v>
      </c>
      <c r="AM8" s="425" t="s">
        <v>34</v>
      </c>
      <c r="AN8" s="425" t="s">
        <v>33</v>
      </c>
      <c r="AO8" s="425" t="s">
        <v>34</v>
      </c>
      <c r="AP8" s="425" t="s">
        <v>33</v>
      </c>
      <c r="AQ8" s="425" t="s">
        <v>34</v>
      </c>
      <c r="AR8" s="425" t="s">
        <v>33</v>
      </c>
      <c r="AS8" s="425" t="s">
        <v>34</v>
      </c>
      <c r="AT8" s="425" t="s">
        <v>33</v>
      </c>
      <c r="AU8" s="425" t="s">
        <v>34</v>
      </c>
      <c r="AV8" s="425" t="s">
        <v>33</v>
      </c>
      <c r="AW8" s="425" t="s">
        <v>34</v>
      </c>
    </row>
    <row r="9" spans="1:49" s="429" customFormat="1" ht="8.25" customHeight="1">
      <c r="A9" s="428">
        <v>1</v>
      </c>
      <c r="B9" s="428">
        <v>2</v>
      </c>
      <c r="C9" s="428">
        <v>3</v>
      </c>
      <c r="D9" s="428">
        <v>4</v>
      </c>
      <c r="E9" s="428">
        <v>5</v>
      </c>
      <c r="F9" s="428">
        <v>6</v>
      </c>
      <c r="G9" s="428">
        <v>7</v>
      </c>
      <c r="H9" s="428">
        <v>8</v>
      </c>
      <c r="I9" s="428">
        <v>9</v>
      </c>
      <c r="J9" s="428">
        <v>10</v>
      </c>
      <c r="K9" s="428">
        <v>11</v>
      </c>
      <c r="L9" s="428">
        <v>12</v>
      </c>
      <c r="M9" s="428">
        <v>13</v>
      </c>
      <c r="N9" s="428">
        <v>14</v>
      </c>
      <c r="O9" s="428">
        <v>15</v>
      </c>
      <c r="P9" s="428">
        <v>16</v>
      </c>
      <c r="Q9" s="428">
        <v>17</v>
      </c>
      <c r="R9" s="428">
        <v>18</v>
      </c>
      <c r="S9" s="428">
        <v>19</v>
      </c>
      <c r="T9" s="428">
        <v>20</v>
      </c>
      <c r="U9" s="428">
        <v>21</v>
      </c>
      <c r="V9" s="428">
        <v>22</v>
      </c>
      <c r="W9" s="428">
        <v>23</v>
      </c>
      <c r="X9" s="428">
        <v>24</v>
      </c>
      <c r="Y9" s="428">
        <v>25</v>
      </c>
      <c r="Z9" s="428">
        <v>26</v>
      </c>
      <c r="AA9" s="428">
        <v>27</v>
      </c>
      <c r="AB9" s="428">
        <v>28</v>
      </c>
      <c r="AC9" s="428">
        <v>29</v>
      </c>
      <c r="AD9" s="428">
        <v>30</v>
      </c>
      <c r="AE9" s="428">
        <v>31</v>
      </c>
      <c r="AF9" s="428">
        <v>32</v>
      </c>
      <c r="AG9" s="428">
        <v>33</v>
      </c>
      <c r="AH9" s="428">
        <v>34</v>
      </c>
      <c r="AI9" s="428">
        <v>35</v>
      </c>
      <c r="AJ9" s="428">
        <v>36</v>
      </c>
      <c r="AK9" s="428">
        <v>37</v>
      </c>
      <c r="AL9" s="428">
        <v>38</v>
      </c>
      <c r="AM9" s="428">
        <v>39</v>
      </c>
      <c r="AN9" s="428">
        <v>40</v>
      </c>
      <c r="AO9" s="428">
        <v>41</v>
      </c>
      <c r="AP9" s="428">
        <v>42</v>
      </c>
      <c r="AQ9" s="428">
        <v>43</v>
      </c>
      <c r="AR9" s="428">
        <v>44</v>
      </c>
      <c r="AS9" s="428">
        <v>45</v>
      </c>
      <c r="AT9" s="428">
        <v>46</v>
      </c>
      <c r="AU9" s="428">
        <v>47</v>
      </c>
      <c r="AV9" s="428">
        <v>48</v>
      </c>
      <c r="AW9" s="428">
        <v>49</v>
      </c>
    </row>
    <row r="10" spans="1:49" s="437" customFormat="1" ht="12" customHeight="1">
      <c r="A10" s="72" t="str">
        <f t="array" ref="A10">IF(C10&lt;&gt;0,SUM(($C10:C$16&lt;&gt;0)*1),"")</f>
        <v/>
      </c>
      <c r="B10" s="430"/>
      <c r="C10" s="431"/>
      <c r="D10" s="430"/>
      <c r="E10" s="432" t="s">
        <v>585</v>
      </c>
      <c r="F10" s="433"/>
      <c r="G10" s="434"/>
      <c r="H10" s="434"/>
      <c r="I10" s="435"/>
      <c r="J10" s="436">
        <f ca="1">'04-06'!J156</f>
        <v>1663777500</v>
      </c>
      <c r="K10" s="436">
        <f ca="1">'04-06'!K156</f>
        <v>0</v>
      </c>
      <c r="L10" s="436">
        <f ca="1">'04-06'!L156</f>
        <v>905227</v>
      </c>
      <c r="M10" s="436">
        <f ca="1">'04-06'!M156</f>
        <v>0</v>
      </c>
      <c r="N10" s="436">
        <f ca="1">'04-06'!N156</f>
        <v>197394018</v>
      </c>
      <c r="O10" s="436">
        <f ca="1">'04-06'!O156</f>
        <v>0</v>
      </c>
      <c r="P10" s="436">
        <f ca="1">'04-06'!P156</f>
        <v>0</v>
      </c>
      <c r="Q10" s="436">
        <f ca="1">'04-06'!Q156</f>
        <v>0</v>
      </c>
      <c r="R10" s="436">
        <f ca="1">'04-06'!R156</f>
        <v>2001673750</v>
      </c>
      <c r="S10" s="436">
        <f ca="1">'04-06'!S156</f>
        <v>0</v>
      </c>
      <c r="T10" s="436">
        <f ca="1">'04-06'!T156</f>
        <v>7012610000</v>
      </c>
      <c r="U10" s="436">
        <f ca="1">'04-06'!U156</f>
        <v>0</v>
      </c>
      <c r="V10" s="436">
        <f ca="1">'04-06'!V156</f>
        <v>0</v>
      </c>
      <c r="W10" s="436">
        <f ca="1">'04-06'!W156</f>
        <v>0</v>
      </c>
      <c r="X10" s="436">
        <f ca="1">'04-06'!X156</f>
        <v>0</v>
      </c>
      <c r="Y10" s="436">
        <f ca="1">'04-06'!Y156</f>
        <v>0</v>
      </c>
      <c r="Z10" s="436">
        <f ca="1">'04-06'!Z156</f>
        <v>0</v>
      </c>
      <c r="AA10" s="436">
        <f ca="1">'04-06'!AA156</f>
        <v>0</v>
      </c>
      <c r="AB10" s="436">
        <f ca="1">'04-06'!AB156</f>
        <v>0</v>
      </c>
      <c r="AC10" s="436">
        <f ca="1">'04-06'!AC156</f>
        <v>7100000000</v>
      </c>
      <c r="AD10" s="436">
        <f ca="1">'04-06'!AD156</f>
        <v>0</v>
      </c>
      <c r="AE10" s="436">
        <f ca="1">'04-06'!AE156</f>
        <v>4000000000</v>
      </c>
      <c r="AF10" s="436">
        <f ca="1">'04-06'!AF156</f>
        <v>223639505</v>
      </c>
      <c r="AG10" s="436">
        <f ca="1">'04-06'!AG156</f>
        <v>0</v>
      </c>
      <c r="AH10" s="436">
        <f ca="1">'04-06'!AH156</f>
        <v>44146223</v>
      </c>
      <c r="AI10" s="436">
        <f ca="1">'04-06'!AI156</f>
        <v>0</v>
      </c>
      <c r="AJ10" s="436">
        <f ca="1">'04-06'!AJ156</f>
        <v>0</v>
      </c>
      <c r="AK10" s="436">
        <f ca="1">'04-06'!AK156</f>
        <v>0</v>
      </c>
      <c r="AL10" s="436">
        <f ca="1">'04-06'!AL156</f>
        <v>0</v>
      </c>
      <c r="AM10" s="436">
        <f ca="1">'04-06'!AM156</f>
        <v>0</v>
      </c>
      <c r="AN10" s="436">
        <f ca="1">'04-06'!AN156</f>
        <v>0</v>
      </c>
      <c r="AO10" s="436">
        <f ca="1">'04-06'!AO156</f>
        <v>0</v>
      </c>
      <c r="AP10" s="436">
        <f ca="1">'04-06'!AP156</f>
        <v>0</v>
      </c>
      <c r="AQ10" s="436">
        <f ca="1">'04-06'!AQ156</f>
        <v>0</v>
      </c>
      <c r="AR10" s="436">
        <f ca="1">'04-06'!AR156</f>
        <v>0</v>
      </c>
      <c r="AS10" s="436">
        <f ca="1">'04-06'!AS156</f>
        <v>0</v>
      </c>
      <c r="AT10" s="436">
        <f ca="1">'04-06'!AT156</f>
        <v>0</v>
      </c>
      <c r="AU10" s="436">
        <f ca="1">'04-06'!AU156</f>
        <v>0</v>
      </c>
      <c r="AV10" s="436">
        <f ca="1">'04-06'!AV156</f>
        <v>0</v>
      </c>
      <c r="AW10" s="436">
        <f ca="1">'04-06'!AW156</f>
        <v>44146223</v>
      </c>
    </row>
    <row r="11" spans="1:49" s="437" customFormat="1" ht="12" customHeight="1">
      <c r="A11" s="72">
        <f t="array" aca="1" ref="A11" ca="1">IF(C11&lt;&gt;0,SUM(($C$11:C11&lt;&gt;0)*1),"")</f>
        <v>1</v>
      </c>
      <c r="B11" s="438">
        <f ca="1">IF(ROWS($1:1)&gt;COUNT(Dong8),"",OFFSET(TH!C$1,SMALL(Dong8,ROWS($1:1)),))</f>
        <v>42186</v>
      </c>
      <c r="C11" s="438" t="str">
        <f ca="1">IF(ROWS($1:1)&gt;COUNT(Dong8),"",OFFSET(TH!D$1,SMALL(Dong8,ROWS($1:1)),))</f>
        <v>C01</v>
      </c>
      <c r="D11" s="438">
        <f ca="1">IF(ROWS($1:1)&gt;COUNT(Dong8),"",OFFSET(TH!E$1,SMALL(Dong8,ROWS($1:1)),))</f>
        <v>42159</v>
      </c>
      <c r="E11" s="504" t="str">
        <f ca="1">IF(ROWS($1:1)&gt;COUNT(Dong8),"",OFFSET(TH!F$1,SMALL(Dong8,ROWS($1:1)),))</f>
        <v>Thép</v>
      </c>
      <c r="F11" s="505">
        <f ca="1">IF(ROWS($1:1)&gt;COUNT(Dong8),"",OFFSET(TH!I$1,SMALL(Dong8,ROWS($1:1)),))</f>
        <v>3127345</v>
      </c>
      <c r="G11" s="507" t="str">
        <f ca="1">IF(ROWS($1:1)&gt;COUNT(Dong8),"",OFFSET(TH!J$1,SMALL(Dong8,ROWS($1:1)),))</f>
        <v>2412</v>
      </c>
      <c r="H11" s="507" t="str">
        <f ca="1">IF(ROWS($1:1)&gt;COUNT(Dong8),"",OFFSET(TH!K$1,SMALL(Dong8,ROWS($1:1)),))</f>
        <v>1111</v>
      </c>
      <c r="I11" s="72">
        <f t="shared" ref="I11:I26" ca="1" si="0">A11</f>
        <v>1</v>
      </c>
      <c r="J11" s="440">
        <f t="shared" ref="J11:J74" ca="1" si="1">IF($G11="1111",$F11,0)</f>
        <v>0</v>
      </c>
      <c r="K11" s="440">
        <f t="shared" ref="K11:K74" ca="1" si="2">IF($H11="1111",$F11,0)</f>
        <v>3127345</v>
      </c>
      <c r="L11" s="440">
        <f t="shared" ref="L11:L74" ca="1" si="3">IF($G11="1121",$F11,0)</f>
        <v>0</v>
      </c>
      <c r="M11" s="440">
        <f t="shared" ref="M11:M74" ca="1" si="4">IF($H11="1121",$F11,0)</f>
        <v>0</v>
      </c>
      <c r="N11" s="440">
        <f t="shared" ref="N11:N74" ca="1" si="5">IF($G11="1331",$F11,0)</f>
        <v>0</v>
      </c>
      <c r="O11" s="440">
        <f t="shared" ref="O11:O74" ca="1" si="6">IF($H11="1331",$F11,0)</f>
        <v>0</v>
      </c>
      <c r="P11" s="440">
        <f t="shared" ref="P11:P74" ca="1" si="7">IF($G11="1388",$F11,0)</f>
        <v>0</v>
      </c>
      <c r="Q11" s="440">
        <f t="shared" ref="Q11:Q74" ca="1" si="8">IF($H11="1388",$F11,0)</f>
        <v>0</v>
      </c>
      <c r="R11" s="440">
        <f ca="1">IF($G11="2412",$F11,0)</f>
        <v>3127345</v>
      </c>
      <c r="S11" s="440">
        <f ca="1">IF($H11="2412",$F11,0)</f>
        <v>0</v>
      </c>
      <c r="T11" s="440">
        <f t="shared" ref="T11:T74" ca="1" si="9">IF($G11="331",$F11,0)</f>
        <v>0</v>
      </c>
      <c r="U11" s="440">
        <f t="shared" ref="U11:U74" ca="1" si="10">IF($H11="331",$F11,0)</f>
        <v>0</v>
      </c>
      <c r="V11" s="440">
        <f t="shared" ref="V11:V74" ca="1" si="11">IF($G11="3334",$F11,0)</f>
        <v>0</v>
      </c>
      <c r="W11" s="440">
        <f t="shared" ref="W11:W74" ca="1" si="12">IF($H11="3334",$F11,0)</f>
        <v>0</v>
      </c>
      <c r="X11" s="440">
        <f t="shared" ref="X11:X74" ca="1" si="13">IF($G11="33382",$F11,0)</f>
        <v>0</v>
      </c>
      <c r="Y11" s="440">
        <f t="shared" ref="Y11:Y74" ca="1" si="14">IF($H11="33382",$F11,0)</f>
        <v>0</v>
      </c>
      <c r="Z11" s="440">
        <f t="shared" ref="Z11:Z74" ca="1" si="15">IF($G11="3388",$F11,0)</f>
        <v>0</v>
      </c>
      <c r="AA11" s="440">
        <f t="shared" ref="AA11:AA74" ca="1" si="16">IF($H11="3388",$F11,0)</f>
        <v>0</v>
      </c>
      <c r="AB11" s="440">
        <f t="shared" ref="AB11:AB74" ca="1" si="17">IF($G11="3411",$F11,0)</f>
        <v>0</v>
      </c>
      <c r="AC11" s="440">
        <f t="shared" ref="AC11:AC74" ca="1" si="18">IF($H11="3411",$F11,0)</f>
        <v>0</v>
      </c>
      <c r="AD11" s="440">
        <f t="shared" ref="AD11:AD74" ca="1" si="19">IF($G11="4111",$F11,0)</f>
        <v>0</v>
      </c>
      <c r="AE11" s="440">
        <f t="shared" ref="AE11:AE74" ca="1" si="20">IF($H11="4111",$F11,0)</f>
        <v>0</v>
      </c>
      <c r="AF11" s="440">
        <f t="shared" ref="AF11:AF74" ca="1" si="21">IF($G11="4211",$F11,0)</f>
        <v>0</v>
      </c>
      <c r="AG11" s="440">
        <f t="shared" ref="AG11:AG74" ca="1" si="22">IF($H11="4211",$F11,0)</f>
        <v>0</v>
      </c>
      <c r="AH11" s="440">
        <f t="shared" ref="AH11:AH74" ca="1" si="23">IF($G11="4212",$F11,0)</f>
        <v>0</v>
      </c>
      <c r="AI11" s="440">
        <f t="shared" ref="AI11:AI74" ca="1" si="24">IF($H11="4212",$F11,0)</f>
        <v>0</v>
      </c>
      <c r="AJ11" s="440">
        <f t="shared" ref="AJ11:AJ74" ca="1" si="25">IF($G11="515",$F11,0)</f>
        <v>0</v>
      </c>
      <c r="AK11" s="440">
        <f t="shared" ref="AK11:AK74" ca="1" si="26">IF($H11="515",$F11,0)</f>
        <v>0</v>
      </c>
      <c r="AL11" s="440">
        <f t="shared" ref="AL11:AL74" ca="1" si="27">IF($G11="635",$F11,0)</f>
        <v>0</v>
      </c>
      <c r="AM11" s="440">
        <f t="shared" ref="AM11:AM74" ca="1" si="28">IF($H11="635",$F11,0)</f>
        <v>0</v>
      </c>
      <c r="AN11" s="440">
        <f t="shared" ref="AN11:AN74" ca="1" si="29">IF($G11="642",$F11,0)</f>
        <v>0</v>
      </c>
      <c r="AO11" s="440">
        <f t="shared" ref="AO11:AO74" ca="1" si="30">IF($H11="642",$F11,0)</f>
        <v>0</v>
      </c>
      <c r="AP11" s="440">
        <f t="shared" ref="AP11:AP74" ca="1" si="31">IF($G11="711",$F11,0)</f>
        <v>0</v>
      </c>
      <c r="AQ11" s="440">
        <f t="shared" ref="AQ11:AQ74" ca="1" si="32">IF($H11="711",$F11,0)</f>
        <v>0</v>
      </c>
      <c r="AR11" s="440">
        <f t="shared" ref="AR11:AR74" ca="1" si="33">IF($G11="811",$F11,0)</f>
        <v>0</v>
      </c>
      <c r="AS11" s="440">
        <f t="shared" ref="AS11:AS74" ca="1" si="34">IF($H11="811",$F11,0)</f>
        <v>0</v>
      </c>
      <c r="AT11" s="440">
        <f t="shared" ref="AT11:AT74" ca="1" si="35">IF($G11="821",$F11,0)</f>
        <v>0</v>
      </c>
      <c r="AU11" s="440">
        <f t="shared" ref="AU11:AU74" ca="1" si="36">IF($H11="821",$F11,0)</f>
        <v>0</v>
      </c>
      <c r="AV11" s="440">
        <f t="shared" ref="AV11:AV74" ca="1" si="37">IF($G11="911",$F11,0)</f>
        <v>0</v>
      </c>
      <c r="AW11" s="440">
        <f t="shared" ref="AW11:AW74" ca="1" si="38">IF($H11="911",$F11,0)</f>
        <v>0</v>
      </c>
    </row>
    <row r="12" spans="1:49" s="437" customFormat="1" ht="12" customHeight="1">
      <c r="A12" s="72" t="str">
        <f t="array" ref="A12">IF(C12&lt;&gt;0,SUM(($C$11:C12&lt;&gt;0)*1),"")</f>
        <v/>
      </c>
      <c r="B12" s="438"/>
      <c r="C12" s="438"/>
      <c r="D12" s="438"/>
      <c r="E12" s="504"/>
      <c r="F12" s="505"/>
      <c r="G12" s="507"/>
      <c r="H12" s="507"/>
      <c r="I12" s="72" t="str">
        <f t="shared" si="0"/>
        <v/>
      </c>
      <c r="J12" s="440">
        <f t="shared" si="1"/>
        <v>0</v>
      </c>
      <c r="K12" s="440">
        <f t="shared" si="2"/>
        <v>0</v>
      </c>
      <c r="L12" s="440">
        <f t="shared" si="3"/>
        <v>0</v>
      </c>
      <c r="M12" s="440">
        <f t="shared" si="4"/>
        <v>0</v>
      </c>
      <c r="N12" s="440">
        <f t="shared" si="5"/>
        <v>0</v>
      </c>
      <c r="O12" s="440">
        <f t="shared" si="6"/>
        <v>0</v>
      </c>
      <c r="P12" s="440">
        <f t="shared" si="7"/>
        <v>0</v>
      </c>
      <c r="Q12" s="440">
        <f t="shared" si="8"/>
        <v>0</v>
      </c>
      <c r="R12" s="440">
        <f t="shared" ref="R12:R75" si="39">IF($G12="2412",$F12,0)</f>
        <v>0</v>
      </c>
      <c r="S12" s="440">
        <f t="shared" ref="S12:S75" si="40">IF($H12="2412",$F12,0)</f>
        <v>0</v>
      </c>
      <c r="T12" s="440">
        <f t="shared" si="9"/>
        <v>0</v>
      </c>
      <c r="U12" s="440">
        <f t="shared" si="10"/>
        <v>0</v>
      </c>
      <c r="V12" s="440">
        <f t="shared" si="11"/>
        <v>0</v>
      </c>
      <c r="W12" s="440">
        <f t="shared" si="12"/>
        <v>0</v>
      </c>
      <c r="X12" s="440">
        <f t="shared" si="13"/>
        <v>0</v>
      </c>
      <c r="Y12" s="440">
        <f t="shared" si="14"/>
        <v>0</v>
      </c>
      <c r="Z12" s="440">
        <f t="shared" si="15"/>
        <v>0</v>
      </c>
      <c r="AA12" s="440">
        <f t="shared" si="16"/>
        <v>0</v>
      </c>
      <c r="AB12" s="440">
        <f t="shared" si="17"/>
        <v>0</v>
      </c>
      <c r="AC12" s="440">
        <f t="shared" si="18"/>
        <v>0</v>
      </c>
      <c r="AD12" s="440">
        <f t="shared" si="19"/>
        <v>0</v>
      </c>
      <c r="AE12" s="440">
        <f t="shared" si="20"/>
        <v>0</v>
      </c>
      <c r="AF12" s="440">
        <f t="shared" si="21"/>
        <v>0</v>
      </c>
      <c r="AG12" s="440">
        <f t="shared" si="22"/>
        <v>0</v>
      </c>
      <c r="AH12" s="440">
        <f t="shared" si="23"/>
        <v>0</v>
      </c>
      <c r="AI12" s="440">
        <f t="shared" si="24"/>
        <v>0</v>
      </c>
      <c r="AJ12" s="440">
        <f t="shared" si="25"/>
        <v>0</v>
      </c>
      <c r="AK12" s="440">
        <f t="shared" si="26"/>
        <v>0</v>
      </c>
      <c r="AL12" s="440">
        <f t="shared" si="27"/>
        <v>0</v>
      </c>
      <c r="AM12" s="440">
        <f t="shared" si="28"/>
        <v>0</v>
      </c>
      <c r="AN12" s="440">
        <f t="shared" si="29"/>
        <v>0</v>
      </c>
      <c r="AO12" s="440">
        <f t="shared" si="30"/>
        <v>0</v>
      </c>
      <c r="AP12" s="440">
        <f t="shared" si="31"/>
        <v>0</v>
      </c>
      <c r="AQ12" s="440">
        <f t="shared" si="32"/>
        <v>0</v>
      </c>
      <c r="AR12" s="440">
        <f t="shared" si="33"/>
        <v>0</v>
      </c>
      <c r="AS12" s="440">
        <f t="shared" si="34"/>
        <v>0</v>
      </c>
      <c r="AT12" s="440">
        <f t="shared" si="35"/>
        <v>0</v>
      </c>
      <c r="AU12" s="440">
        <f t="shared" si="36"/>
        <v>0</v>
      </c>
      <c r="AV12" s="440">
        <f t="shared" si="37"/>
        <v>0</v>
      </c>
      <c r="AW12" s="440">
        <f t="shared" si="38"/>
        <v>0</v>
      </c>
    </row>
    <row r="13" spans="1:49" s="437" customFormat="1" ht="12" customHeight="1">
      <c r="A13" s="72" t="str">
        <f t="array" ref="A13">IF(C13&lt;&gt;0,SUM(($C$11:C13&lt;&gt;0)*1),"")</f>
        <v/>
      </c>
      <c r="B13" s="438"/>
      <c r="C13" s="438"/>
      <c r="D13" s="438"/>
      <c r="E13" s="504"/>
      <c r="F13" s="505"/>
      <c r="G13" s="507"/>
      <c r="H13" s="507"/>
      <c r="I13" s="72" t="str">
        <f t="shared" si="0"/>
        <v/>
      </c>
      <c r="J13" s="440">
        <f t="shared" si="1"/>
        <v>0</v>
      </c>
      <c r="K13" s="440">
        <f t="shared" si="2"/>
        <v>0</v>
      </c>
      <c r="L13" s="440">
        <f t="shared" si="3"/>
        <v>0</v>
      </c>
      <c r="M13" s="440">
        <f t="shared" si="4"/>
        <v>0</v>
      </c>
      <c r="N13" s="440">
        <f t="shared" si="5"/>
        <v>0</v>
      </c>
      <c r="O13" s="440">
        <f t="shared" si="6"/>
        <v>0</v>
      </c>
      <c r="P13" s="440">
        <f t="shared" si="7"/>
        <v>0</v>
      </c>
      <c r="Q13" s="440">
        <f t="shared" si="8"/>
        <v>0</v>
      </c>
      <c r="R13" s="440">
        <f t="shared" si="39"/>
        <v>0</v>
      </c>
      <c r="S13" s="440">
        <f t="shared" si="40"/>
        <v>0</v>
      </c>
      <c r="T13" s="440">
        <f t="shared" si="9"/>
        <v>0</v>
      </c>
      <c r="U13" s="440">
        <f t="shared" si="10"/>
        <v>0</v>
      </c>
      <c r="V13" s="440">
        <f t="shared" si="11"/>
        <v>0</v>
      </c>
      <c r="W13" s="440">
        <f t="shared" si="12"/>
        <v>0</v>
      </c>
      <c r="X13" s="440">
        <f t="shared" si="13"/>
        <v>0</v>
      </c>
      <c r="Y13" s="440">
        <f t="shared" si="14"/>
        <v>0</v>
      </c>
      <c r="Z13" s="440">
        <f t="shared" si="15"/>
        <v>0</v>
      </c>
      <c r="AA13" s="440">
        <f t="shared" si="16"/>
        <v>0</v>
      </c>
      <c r="AB13" s="440">
        <f t="shared" si="17"/>
        <v>0</v>
      </c>
      <c r="AC13" s="440">
        <f t="shared" si="18"/>
        <v>0</v>
      </c>
      <c r="AD13" s="440">
        <f t="shared" si="19"/>
        <v>0</v>
      </c>
      <c r="AE13" s="440">
        <f t="shared" si="20"/>
        <v>0</v>
      </c>
      <c r="AF13" s="440">
        <f t="shared" si="21"/>
        <v>0</v>
      </c>
      <c r="AG13" s="440">
        <f t="shared" si="22"/>
        <v>0</v>
      </c>
      <c r="AH13" s="440">
        <f t="shared" si="23"/>
        <v>0</v>
      </c>
      <c r="AI13" s="440">
        <f t="shared" si="24"/>
        <v>0</v>
      </c>
      <c r="AJ13" s="440">
        <f t="shared" si="25"/>
        <v>0</v>
      </c>
      <c r="AK13" s="440">
        <f t="shared" si="26"/>
        <v>0</v>
      </c>
      <c r="AL13" s="440">
        <f t="shared" si="27"/>
        <v>0</v>
      </c>
      <c r="AM13" s="440">
        <f t="shared" si="28"/>
        <v>0</v>
      </c>
      <c r="AN13" s="440">
        <f t="shared" si="29"/>
        <v>0</v>
      </c>
      <c r="AO13" s="440">
        <f t="shared" si="30"/>
        <v>0</v>
      </c>
      <c r="AP13" s="440">
        <f t="shared" si="31"/>
        <v>0</v>
      </c>
      <c r="AQ13" s="440">
        <f t="shared" si="32"/>
        <v>0</v>
      </c>
      <c r="AR13" s="440">
        <f t="shared" si="33"/>
        <v>0</v>
      </c>
      <c r="AS13" s="440">
        <f t="shared" si="34"/>
        <v>0</v>
      </c>
      <c r="AT13" s="440">
        <f t="shared" si="35"/>
        <v>0</v>
      </c>
      <c r="AU13" s="440">
        <f t="shared" si="36"/>
        <v>0</v>
      </c>
      <c r="AV13" s="440">
        <f t="shared" si="37"/>
        <v>0</v>
      </c>
      <c r="AW13" s="440">
        <f t="shared" si="38"/>
        <v>0</v>
      </c>
    </row>
    <row r="14" spans="1:49" s="437" customFormat="1" ht="12" customHeight="1">
      <c r="A14" s="72" t="str">
        <f t="array" ref="A14">IF(C14&lt;&gt;0,SUM(($C$11:C14&lt;&gt;0)*1),"")</f>
        <v/>
      </c>
      <c r="B14" s="438"/>
      <c r="C14" s="438"/>
      <c r="D14" s="438"/>
      <c r="E14" s="504"/>
      <c r="F14" s="505"/>
      <c r="G14" s="507"/>
      <c r="H14" s="507"/>
      <c r="I14" s="72" t="str">
        <f t="shared" si="0"/>
        <v/>
      </c>
      <c r="J14" s="440">
        <f t="shared" si="1"/>
        <v>0</v>
      </c>
      <c r="K14" s="440">
        <f t="shared" si="2"/>
        <v>0</v>
      </c>
      <c r="L14" s="440">
        <f t="shared" si="3"/>
        <v>0</v>
      </c>
      <c r="M14" s="440">
        <f t="shared" si="4"/>
        <v>0</v>
      </c>
      <c r="N14" s="440">
        <f t="shared" si="5"/>
        <v>0</v>
      </c>
      <c r="O14" s="440">
        <f t="shared" si="6"/>
        <v>0</v>
      </c>
      <c r="P14" s="440">
        <f t="shared" si="7"/>
        <v>0</v>
      </c>
      <c r="Q14" s="440">
        <f t="shared" si="8"/>
        <v>0</v>
      </c>
      <c r="R14" s="440">
        <f t="shared" si="39"/>
        <v>0</v>
      </c>
      <c r="S14" s="440">
        <f t="shared" si="40"/>
        <v>0</v>
      </c>
      <c r="T14" s="440">
        <f t="shared" si="9"/>
        <v>0</v>
      </c>
      <c r="U14" s="440">
        <f t="shared" si="10"/>
        <v>0</v>
      </c>
      <c r="V14" s="440">
        <f t="shared" si="11"/>
        <v>0</v>
      </c>
      <c r="W14" s="440">
        <f t="shared" si="12"/>
        <v>0</v>
      </c>
      <c r="X14" s="440">
        <f t="shared" si="13"/>
        <v>0</v>
      </c>
      <c r="Y14" s="440">
        <f t="shared" si="14"/>
        <v>0</v>
      </c>
      <c r="Z14" s="440">
        <f t="shared" si="15"/>
        <v>0</v>
      </c>
      <c r="AA14" s="440">
        <f t="shared" si="16"/>
        <v>0</v>
      </c>
      <c r="AB14" s="440">
        <f t="shared" si="17"/>
        <v>0</v>
      </c>
      <c r="AC14" s="440">
        <f t="shared" si="18"/>
        <v>0</v>
      </c>
      <c r="AD14" s="440">
        <f t="shared" si="19"/>
        <v>0</v>
      </c>
      <c r="AE14" s="440">
        <f t="shared" si="20"/>
        <v>0</v>
      </c>
      <c r="AF14" s="440">
        <f t="shared" si="21"/>
        <v>0</v>
      </c>
      <c r="AG14" s="440">
        <f t="shared" si="22"/>
        <v>0</v>
      </c>
      <c r="AH14" s="440">
        <f t="shared" si="23"/>
        <v>0</v>
      </c>
      <c r="AI14" s="440">
        <f t="shared" si="24"/>
        <v>0</v>
      </c>
      <c r="AJ14" s="440">
        <f t="shared" si="25"/>
        <v>0</v>
      </c>
      <c r="AK14" s="440">
        <f t="shared" si="26"/>
        <v>0</v>
      </c>
      <c r="AL14" s="440">
        <f t="shared" si="27"/>
        <v>0</v>
      </c>
      <c r="AM14" s="440">
        <f t="shared" si="28"/>
        <v>0</v>
      </c>
      <c r="AN14" s="440">
        <f t="shared" si="29"/>
        <v>0</v>
      </c>
      <c r="AO14" s="440">
        <f t="shared" si="30"/>
        <v>0</v>
      </c>
      <c r="AP14" s="440">
        <f t="shared" si="31"/>
        <v>0</v>
      </c>
      <c r="AQ14" s="440">
        <f t="shared" si="32"/>
        <v>0</v>
      </c>
      <c r="AR14" s="440">
        <f t="shared" si="33"/>
        <v>0</v>
      </c>
      <c r="AS14" s="440">
        <f t="shared" si="34"/>
        <v>0</v>
      </c>
      <c r="AT14" s="440">
        <f t="shared" si="35"/>
        <v>0</v>
      </c>
      <c r="AU14" s="440">
        <f t="shared" si="36"/>
        <v>0</v>
      </c>
      <c r="AV14" s="440">
        <f t="shared" si="37"/>
        <v>0</v>
      </c>
      <c r="AW14" s="440">
        <f t="shared" si="38"/>
        <v>0</v>
      </c>
    </row>
    <row r="15" spans="1:49" s="437" customFormat="1" ht="12" customHeight="1">
      <c r="A15" s="72" t="str">
        <f t="array" ref="A15">IF(C15&lt;&gt;0,SUM(($C$11:C15&lt;&gt;0)*1),"")</f>
        <v/>
      </c>
      <c r="B15" s="438"/>
      <c r="C15" s="438"/>
      <c r="D15" s="438"/>
      <c r="E15" s="504"/>
      <c r="F15" s="505"/>
      <c r="G15" s="507"/>
      <c r="H15" s="507"/>
      <c r="I15" s="72" t="str">
        <f t="shared" si="0"/>
        <v/>
      </c>
      <c r="J15" s="440">
        <f t="shared" si="1"/>
        <v>0</v>
      </c>
      <c r="K15" s="440">
        <f t="shared" si="2"/>
        <v>0</v>
      </c>
      <c r="L15" s="440">
        <f t="shared" si="3"/>
        <v>0</v>
      </c>
      <c r="M15" s="440">
        <f t="shared" si="4"/>
        <v>0</v>
      </c>
      <c r="N15" s="440">
        <f t="shared" si="5"/>
        <v>0</v>
      </c>
      <c r="O15" s="440">
        <f t="shared" si="6"/>
        <v>0</v>
      </c>
      <c r="P15" s="440">
        <f t="shared" si="7"/>
        <v>0</v>
      </c>
      <c r="Q15" s="440">
        <f t="shared" si="8"/>
        <v>0</v>
      </c>
      <c r="R15" s="440">
        <f t="shared" si="39"/>
        <v>0</v>
      </c>
      <c r="S15" s="440">
        <f t="shared" si="40"/>
        <v>0</v>
      </c>
      <c r="T15" s="440">
        <f t="shared" si="9"/>
        <v>0</v>
      </c>
      <c r="U15" s="440">
        <f t="shared" si="10"/>
        <v>0</v>
      </c>
      <c r="V15" s="440">
        <f t="shared" si="11"/>
        <v>0</v>
      </c>
      <c r="W15" s="440">
        <f t="shared" si="12"/>
        <v>0</v>
      </c>
      <c r="X15" s="440">
        <f t="shared" si="13"/>
        <v>0</v>
      </c>
      <c r="Y15" s="440">
        <f t="shared" si="14"/>
        <v>0</v>
      </c>
      <c r="Z15" s="440">
        <f t="shared" si="15"/>
        <v>0</v>
      </c>
      <c r="AA15" s="440">
        <f t="shared" si="16"/>
        <v>0</v>
      </c>
      <c r="AB15" s="440">
        <f t="shared" si="17"/>
        <v>0</v>
      </c>
      <c r="AC15" s="440">
        <f t="shared" si="18"/>
        <v>0</v>
      </c>
      <c r="AD15" s="440">
        <f t="shared" si="19"/>
        <v>0</v>
      </c>
      <c r="AE15" s="440">
        <f t="shared" si="20"/>
        <v>0</v>
      </c>
      <c r="AF15" s="440">
        <f t="shared" si="21"/>
        <v>0</v>
      </c>
      <c r="AG15" s="440">
        <f t="shared" si="22"/>
        <v>0</v>
      </c>
      <c r="AH15" s="440">
        <f t="shared" si="23"/>
        <v>0</v>
      </c>
      <c r="AI15" s="440">
        <f t="shared" si="24"/>
        <v>0</v>
      </c>
      <c r="AJ15" s="440">
        <f t="shared" si="25"/>
        <v>0</v>
      </c>
      <c r="AK15" s="440">
        <f t="shared" si="26"/>
        <v>0</v>
      </c>
      <c r="AL15" s="440">
        <f t="shared" si="27"/>
        <v>0</v>
      </c>
      <c r="AM15" s="440">
        <f t="shared" si="28"/>
        <v>0</v>
      </c>
      <c r="AN15" s="440">
        <f t="shared" si="29"/>
        <v>0</v>
      </c>
      <c r="AO15" s="440">
        <f t="shared" si="30"/>
        <v>0</v>
      </c>
      <c r="AP15" s="440">
        <f t="shared" si="31"/>
        <v>0</v>
      </c>
      <c r="AQ15" s="440">
        <f t="shared" si="32"/>
        <v>0</v>
      </c>
      <c r="AR15" s="440">
        <f t="shared" si="33"/>
        <v>0</v>
      </c>
      <c r="AS15" s="440">
        <f t="shared" si="34"/>
        <v>0</v>
      </c>
      <c r="AT15" s="440">
        <f t="shared" si="35"/>
        <v>0</v>
      </c>
      <c r="AU15" s="440">
        <f t="shared" si="36"/>
        <v>0</v>
      </c>
      <c r="AV15" s="440">
        <f t="shared" si="37"/>
        <v>0</v>
      </c>
      <c r="AW15" s="440">
        <f t="shared" si="38"/>
        <v>0</v>
      </c>
    </row>
    <row r="16" spans="1:49" s="437" customFormat="1" ht="12" customHeight="1">
      <c r="A16" s="72" t="str">
        <f t="array" ref="A16">IF(C16&lt;&gt;0,SUM(($C$11:C16&lt;&gt;0)*1),"")</f>
        <v/>
      </c>
      <c r="B16" s="438"/>
      <c r="C16" s="438"/>
      <c r="D16" s="438"/>
      <c r="E16" s="504"/>
      <c r="F16" s="505"/>
      <c r="G16" s="507"/>
      <c r="H16" s="507"/>
      <c r="I16" s="72" t="str">
        <f t="shared" si="0"/>
        <v/>
      </c>
      <c r="J16" s="440">
        <f t="shared" si="1"/>
        <v>0</v>
      </c>
      <c r="K16" s="440">
        <f t="shared" si="2"/>
        <v>0</v>
      </c>
      <c r="L16" s="440">
        <f t="shared" si="3"/>
        <v>0</v>
      </c>
      <c r="M16" s="440">
        <f t="shared" si="4"/>
        <v>0</v>
      </c>
      <c r="N16" s="440">
        <f t="shared" si="5"/>
        <v>0</v>
      </c>
      <c r="O16" s="440">
        <f t="shared" si="6"/>
        <v>0</v>
      </c>
      <c r="P16" s="440">
        <f t="shared" si="7"/>
        <v>0</v>
      </c>
      <c r="Q16" s="440">
        <f t="shared" si="8"/>
        <v>0</v>
      </c>
      <c r="R16" s="440">
        <f t="shared" si="39"/>
        <v>0</v>
      </c>
      <c r="S16" s="440">
        <f t="shared" si="40"/>
        <v>0</v>
      </c>
      <c r="T16" s="440">
        <f t="shared" si="9"/>
        <v>0</v>
      </c>
      <c r="U16" s="440">
        <f t="shared" si="10"/>
        <v>0</v>
      </c>
      <c r="V16" s="440">
        <f t="shared" si="11"/>
        <v>0</v>
      </c>
      <c r="W16" s="440">
        <f t="shared" si="12"/>
        <v>0</v>
      </c>
      <c r="X16" s="440">
        <f t="shared" si="13"/>
        <v>0</v>
      </c>
      <c r="Y16" s="440">
        <f t="shared" si="14"/>
        <v>0</v>
      </c>
      <c r="Z16" s="440">
        <f t="shared" si="15"/>
        <v>0</v>
      </c>
      <c r="AA16" s="440">
        <f t="shared" si="16"/>
        <v>0</v>
      </c>
      <c r="AB16" s="440">
        <f t="shared" si="17"/>
        <v>0</v>
      </c>
      <c r="AC16" s="440">
        <f t="shared" si="18"/>
        <v>0</v>
      </c>
      <c r="AD16" s="440">
        <f t="shared" si="19"/>
        <v>0</v>
      </c>
      <c r="AE16" s="440">
        <f t="shared" si="20"/>
        <v>0</v>
      </c>
      <c r="AF16" s="440">
        <f t="shared" si="21"/>
        <v>0</v>
      </c>
      <c r="AG16" s="440">
        <f t="shared" si="22"/>
        <v>0</v>
      </c>
      <c r="AH16" s="440">
        <f t="shared" si="23"/>
        <v>0</v>
      </c>
      <c r="AI16" s="440">
        <f t="shared" si="24"/>
        <v>0</v>
      </c>
      <c r="AJ16" s="440">
        <f t="shared" si="25"/>
        <v>0</v>
      </c>
      <c r="AK16" s="440">
        <f t="shared" si="26"/>
        <v>0</v>
      </c>
      <c r="AL16" s="440">
        <f t="shared" si="27"/>
        <v>0</v>
      </c>
      <c r="AM16" s="440">
        <f t="shared" si="28"/>
        <v>0</v>
      </c>
      <c r="AN16" s="440">
        <f t="shared" si="29"/>
        <v>0</v>
      </c>
      <c r="AO16" s="440">
        <f t="shared" si="30"/>
        <v>0</v>
      </c>
      <c r="AP16" s="440">
        <f t="shared" si="31"/>
        <v>0</v>
      </c>
      <c r="AQ16" s="440">
        <f t="shared" si="32"/>
        <v>0</v>
      </c>
      <c r="AR16" s="440">
        <f t="shared" si="33"/>
        <v>0</v>
      </c>
      <c r="AS16" s="440">
        <f t="shared" si="34"/>
        <v>0</v>
      </c>
      <c r="AT16" s="440">
        <f t="shared" si="35"/>
        <v>0</v>
      </c>
      <c r="AU16" s="440">
        <f t="shared" si="36"/>
        <v>0</v>
      </c>
      <c r="AV16" s="440">
        <f t="shared" si="37"/>
        <v>0</v>
      </c>
      <c r="AW16" s="440">
        <f t="shared" si="38"/>
        <v>0</v>
      </c>
    </row>
    <row r="17" spans="1:49" s="437" customFormat="1" ht="12" customHeight="1">
      <c r="A17" s="72" t="str">
        <f t="array" ref="A17">IF(C17&lt;&gt;0,SUM(($C$11:C17&lt;&gt;0)*1),"")</f>
        <v/>
      </c>
      <c r="B17" s="438"/>
      <c r="C17" s="438"/>
      <c r="D17" s="438"/>
      <c r="E17" s="504"/>
      <c r="F17" s="505"/>
      <c r="G17" s="507"/>
      <c r="H17" s="507"/>
      <c r="I17" s="72" t="str">
        <f t="shared" si="0"/>
        <v/>
      </c>
      <c r="J17" s="440">
        <f t="shared" si="1"/>
        <v>0</v>
      </c>
      <c r="K17" s="440">
        <f t="shared" si="2"/>
        <v>0</v>
      </c>
      <c r="L17" s="440">
        <f t="shared" si="3"/>
        <v>0</v>
      </c>
      <c r="M17" s="440">
        <f t="shared" si="4"/>
        <v>0</v>
      </c>
      <c r="N17" s="440">
        <f t="shared" si="5"/>
        <v>0</v>
      </c>
      <c r="O17" s="440">
        <f t="shared" si="6"/>
        <v>0</v>
      </c>
      <c r="P17" s="440">
        <f t="shared" si="7"/>
        <v>0</v>
      </c>
      <c r="Q17" s="440">
        <f t="shared" si="8"/>
        <v>0</v>
      </c>
      <c r="R17" s="440">
        <f t="shared" si="39"/>
        <v>0</v>
      </c>
      <c r="S17" s="440">
        <f t="shared" si="40"/>
        <v>0</v>
      </c>
      <c r="T17" s="440">
        <f t="shared" si="9"/>
        <v>0</v>
      </c>
      <c r="U17" s="440">
        <f t="shared" si="10"/>
        <v>0</v>
      </c>
      <c r="V17" s="440">
        <f t="shared" si="11"/>
        <v>0</v>
      </c>
      <c r="W17" s="440">
        <f t="shared" si="12"/>
        <v>0</v>
      </c>
      <c r="X17" s="440">
        <f t="shared" si="13"/>
        <v>0</v>
      </c>
      <c r="Y17" s="440">
        <f t="shared" si="14"/>
        <v>0</v>
      </c>
      <c r="Z17" s="440">
        <f t="shared" si="15"/>
        <v>0</v>
      </c>
      <c r="AA17" s="440">
        <f t="shared" si="16"/>
        <v>0</v>
      </c>
      <c r="AB17" s="440">
        <f t="shared" si="17"/>
        <v>0</v>
      </c>
      <c r="AC17" s="440">
        <f t="shared" si="18"/>
        <v>0</v>
      </c>
      <c r="AD17" s="440">
        <f t="shared" si="19"/>
        <v>0</v>
      </c>
      <c r="AE17" s="440">
        <f t="shared" si="20"/>
        <v>0</v>
      </c>
      <c r="AF17" s="440">
        <f t="shared" si="21"/>
        <v>0</v>
      </c>
      <c r="AG17" s="440">
        <f t="shared" si="22"/>
        <v>0</v>
      </c>
      <c r="AH17" s="440">
        <f t="shared" si="23"/>
        <v>0</v>
      </c>
      <c r="AI17" s="440">
        <f t="shared" si="24"/>
        <v>0</v>
      </c>
      <c r="AJ17" s="440">
        <f t="shared" si="25"/>
        <v>0</v>
      </c>
      <c r="AK17" s="440">
        <f t="shared" si="26"/>
        <v>0</v>
      </c>
      <c r="AL17" s="440">
        <f t="shared" si="27"/>
        <v>0</v>
      </c>
      <c r="AM17" s="440">
        <f t="shared" si="28"/>
        <v>0</v>
      </c>
      <c r="AN17" s="440">
        <f t="shared" si="29"/>
        <v>0</v>
      </c>
      <c r="AO17" s="440">
        <f t="shared" si="30"/>
        <v>0</v>
      </c>
      <c r="AP17" s="440">
        <f t="shared" si="31"/>
        <v>0</v>
      </c>
      <c r="AQ17" s="440">
        <f t="shared" si="32"/>
        <v>0</v>
      </c>
      <c r="AR17" s="440">
        <f t="shared" si="33"/>
        <v>0</v>
      </c>
      <c r="AS17" s="440">
        <f t="shared" si="34"/>
        <v>0</v>
      </c>
      <c r="AT17" s="440">
        <f t="shared" si="35"/>
        <v>0</v>
      </c>
      <c r="AU17" s="440">
        <f t="shared" si="36"/>
        <v>0</v>
      </c>
      <c r="AV17" s="440">
        <f t="shared" si="37"/>
        <v>0</v>
      </c>
      <c r="AW17" s="440">
        <f t="shared" si="38"/>
        <v>0</v>
      </c>
    </row>
    <row r="18" spans="1:49" s="437" customFormat="1" ht="12" customHeight="1">
      <c r="A18" s="72" t="str">
        <f t="array" ref="A18">IF(C18&lt;&gt;0,SUM(($C$11:C18&lt;&gt;0)*1),"")</f>
        <v/>
      </c>
      <c r="B18" s="438"/>
      <c r="C18" s="438"/>
      <c r="D18" s="438"/>
      <c r="E18" s="504"/>
      <c r="F18" s="505"/>
      <c r="G18" s="507"/>
      <c r="H18" s="507"/>
      <c r="I18" s="72" t="str">
        <f t="shared" si="0"/>
        <v/>
      </c>
      <c r="J18" s="440">
        <f t="shared" si="1"/>
        <v>0</v>
      </c>
      <c r="K18" s="440">
        <f t="shared" si="2"/>
        <v>0</v>
      </c>
      <c r="L18" s="440">
        <f t="shared" si="3"/>
        <v>0</v>
      </c>
      <c r="M18" s="440">
        <f t="shared" si="4"/>
        <v>0</v>
      </c>
      <c r="N18" s="440">
        <f t="shared" si="5"/>
        <v>0</v>
      </c>
      <c r="O18" s="440">
        <f t="shared" si="6"/>
        <v>0</v>
      </c>
      <c r="P18" s="440">
        <f t="shared" si="7"/>
        <v>0</v>
      </c>
      <c r="Q18" s="440">
        <f t="shared" si="8"/>
        <v>0</v>
      </c>
      <c r="R18" s="440">
        <f t="shared" si="39"/>
        <v>0</v>
      </c>
      <c r="S18" s="440">
        <f t="shared" si="40"/>
        <v>0</v>
      </c>
      <c r="T18" s="440">
        <f t="shared" si="9"/>
        <v>0</v>
      </c>
      <c r="U18" s="440">
        <f t="shared" si="10"/>
        <v>0</v>
      </c>
      <c r="V18" s="440">
        <f t="shared" si="11"/>
        <v>0</v>
      </c>
      <c r="W18" s="440">
        <f t="shared" si="12"/>
        <v>0</v>
      </c>
      <c r="X18" s="440">
        <f t="shared" si="13"/>
        <v>0</v>
      </c>
      <c r="Y18" s="440">
        <f t="shared" si="14"/>
        <v>0</v>
      </c>
      <c r="Z18" s="440">
        <f t="shared" si="15"/>
        <v>0</v>
      </c>
      <c r="AA18" s="440">
        <f t="shared" si="16"/>
        <v>0</v>
      </c>
      <c r="AB18" s="440">
        <f t="shared" si="17"/>
        <v>0</v>
      </c>
      <c r="AC18" s="440">
        <f t="shared" si="18"/>
        <v>0</v>
      </c>
      <c r="AD18" s="440">
        <f t="shared" si="19"/>
        <v>0</v>
      </c>
      <c r="AE18" s="440">
        <f t="shared" si="20"/>
        <v>0</v>
      </c>
      <c r="AF18" s="440">
        <f t="shared" si="21"/>
        <v>0</v>
      </c>
      <c r="AG18" s="440">
        <f t="shared" si="22"/>
        <v>0</v>
      </c>
      <c r="AH18" s="440">
        <f t="shared" si="23"/>
        <v>0</v>
      </c>
      <c r="AI18" s="440">
        <f t="shared" si="24"/>
        <v>0</v>
      </c>
      <c r="AJ18" s="440">
        <f t="shared" si="25"/>
        <v>0</v>
      </c>
      <c r="AK18" s="440">
        <f t="shared" si="26"/>
        <v>0</v>
      </c>
      <c r="AL18" s="440">
        <f t="shared" si="27"/>
        <v>0</v>
      </c>
      <c r="AM18" s="440">
        <f t="shared" si="28"/>
        <v>0</v>
      </c>
      <c r="AN18" s="440">
        <f t="shared" si="29"/>
        <v>0</v>
      </c>
      <c r="AO18" s="440">
        <f t="shared" si="30"/>
        <v>0</v>
      </c>
      <c r="AP18" s="440">
        <f t="shared" si="31"/>
        <v>0</v>
      </c>
      <c r="AQ18" s="440">
        <f t="shared" si="32"/>
        <v>0</v>
      </c>
      <c r="AR18" s="440">
        <f t="shared" si="33"/>
        <v>0</v>
      </c>
      <c r="AS18" s="440">
        <f t="shared" si="34"/>
        <v>0</v>
      </c>
      <c r="AT18" s="440">
        <f t="shared" si="35"/>
        <v>0</v>
      </c>
      <c r="AU18" s="440">
        <f t="shared" si="36"/>
        <v>0</v>
      </c>
      <c r="AV18" s="440">
        <f t="shared" si="37"/>
        <v>0</v>
      </c>
      <c r="AW18" s="440">
        <f t="shared" si="38"/>
        <v>0</v>
      </c>
    </row>
    <row r="19" spans="1:49" s="437" customFormat="1" ht="12" customHeight="1">
      <c r="A19" s="72" t="str">
        <f t="array" ref="A19">IF(C19&lt;&gt;0,SUM(($C$11:C19&lt;&gt;0)*1),"")</f>
        <v/>
      </c>
      <c r="B19" s="438"/>
      <c r="C19" s="438"/>
      <c r="D19" s="438"/>
      <c r="E19" s="504"/>
      <c r="F19" s="505"/>
      <c r="G19" s="507"/>
      <c r="H19" s="507"/>
      <c r="I19" s="72" t="str">
        <f t="shared" si="0"/>
        <v/>
      </c>
      <c r="J19" s="440">
        <f t="shared" si="1"/>
        <v>0</v>
      </c>
      <c r="K19" s="440">
        <f t="shared" si="2"/>
        <v>0</v>
      </c>
      <c r="L19" s="440">
        <f t="shared" si="3"/>
        <v>0</v>
      </c>
      <c r="M19" s="440">
        <f t="shared" si="4"/>
        <v>0</v>
      </c>
      <c r="N19" s="440">
        <f t="shared" si="5"/>
        <v>0</v>
      </c>
      <c r="O19" s="440">
        <f t="shared" si="6"/>
        <v>0</v>
      </c>
      <c r="P19" s="440">
        <f t="shared" si="7"/>
        <v>0</v>
      </c>
      <c r="Q19" s="440">
        <f t="shared" si="8"/>
        <v>0</v>
      </c>
      <c r="R19" s="440">
        <f t="shared" si="39"/>
        <v>0</v>
      </c>
      <c r="S19" s="440">
        <f t="shared" si="40"/>
        <v>0</v>
      </c>
      <c r="T19" s="440">
        <f t="shared" si="9"/>
        <v>0</v>
      </c>
      <c r="U19" s="440">
        <f t="shared" si="10"/>
        <v>0</v>
      </c>
      <c r="V19" s="440">
        <f t="shared" si="11"/>
        <v>0</v>
      </c>
      <c r="W19" s="440">
        <f t="shared" si="12"/>
        <v>0</v>
      </c>
      <c r="X19" s="440">
        <f t="shared" si="13"/>
        <v>0</v>
      </c>
      <c r="Y19" s="440">
        <f t="shared" si="14"/>
        <v>0</v>
      </c>
      <c r="Z19" s="440">
        <f t="shared" si="15"/>
        <v>0</v>
      </c>
      <c r="AA19" s="440">
        <f t="shared" si="16"/>
        <v>0</v>
      </c>
      <c r="AB19" s="440">
        <f t="shared" si="17"/>
        <v>0</v>
      </c>
      <c r="AC19" s="440">
        <f t="shared" si="18"/>
        <v>0</v>
      </c>
      <c r="AD19" s="440">
        <f t="shared" si="19"/>
        <v>0</v>
      </c>
      <c r="AE19" s="440">
        <f t="shared" si="20"/>
        <v>0</v>
      </c>
      <c r="AF19" s="440">
        <f t="shared" si="21"/>
        <v>0</v>
      </c>
      <c r="AG19" s="440">
        <f t="shared" si="22"/>
        <v>0</v>
      </c>
      <c r="AH19" s="440">
        <f t="shared" si="23"/>
        <v>0</v>
      </c>
      <c r="AI19" s="440">
        <f t="shared" si="24"/>
        <v>0</v>
      </c>
      <c r="AJ19" s="440">
        <f t="shared" si="25"/>
        <v>0</v>
      </c>
      <c r="AK19" s="440">
        <f t="shared" si="26"/>
        <v>0</v>
      </c>
      <c r="AL19" s="440">
        <f t="shared" si="27"/>
        <v>0</v>
      </c>
      <c r="AM19" s="440">
        <f t="shared" si="28"/>
        <v>0</v>
      </c>
      <c r="AN19" s="440">
        <f t="shared" si="29"/>
        <v>0</v>
      </c>
      <c r="AO19" s="440">
        <f t="shared" si="30"/>
        <v>0</v>
      </c>
      <c r="AP19" s="440">
        <f t="shared" si="31"/>
        <v>0</v>
      </c>
      <c r="AQ19" s="440">
        <f t="shared" si="32"/>
        <v>0</v>
      </c>
      <c r="AR19" s="440">
        <f t="shared" si="33"/>
        <v>0</v>
      </c>
      <c r="AS19" s="440">
        <f t="shared" si="34"/>
        <v>0</v>
      </c>
      <c r="AT19" s="440">
        <f t="shared" si="35"/>
        <v>0</v>
      </c>
      <c r="AU19" s="440">
        <f t="shared" si="36"/>
        <v>0</v>
      </c>
      <c r="AV19" s="440">
        <f t="shared" si="37"/>
        <v>0</v>
      </c>
      <c r="AW19" s="440">
        <f t="shared" si="38"/>
        <v>0</v>
      </c>
    </row>
    <row r="20" spans="1:49" s="437" customFormat="1" ht="12" customHeight="1">
      <c r="A20" s="72" t="str">
        <f t="array" ref="A20">IF(C20&lt;&gt;0,SUM(($C$11:C20&lt;&gt;0)*1),"")</f>
        <v/>
      </c>
      <c r="B20" s="438"/>
      <c r="C20" s="438"/>
      <c r="D20" s="438"/>
      <c r="E20" s="504"/>
      <c r="F20" s="505"/>
      <c r="G20" s="507"/>
      <c r="H20" s="507"/>
      <c r="I20" s="72" t="str">
        <f t="shared" si="0"/>
        <v/>
      </c>
      <c r="J20" s="440">
        <f t="shared" si="1"/>
        <v>0</v>
      </c>
      <c r="K20" s="440">
        <f t="shared" si="2"/>
        <v>0</v>
      </c>
      <c r="L20" s="440">
        <f t="shared" si="3"/>
        <v>0</v>
      </c>
      <c r="M20" s="440">
        <f t="shared" si="4"/>
        <v>0</v>
      </c>
      <c r="N20" s="440">
        <f t="shared" si="5"/>
        <v>0</v>
      </c>
      <c r="O20" s="440">
        <f t="shared" si="6"/>
        <v>0</v>
      </c>
      <c r="P20" s="440">
        <f t="shared" si="7"/>
        <v>0</v>
      </c>
      <c r="Q20" s="440">
        <f t="shared" si="8"/>
        <v>0</v>
      </c>
      <c r="R20" s="440">
        <f t="shared" si="39"/>
        <v>0</v>
      </c>
      <c r="S20" s="440">
        <f t="shared" si="40"/>
        <v>0</v>
      </c>
      <c r="T20" s="440">
        <f t="shared" si="9"/>
        <v>0</v>
      </c>
      <c r="U20" s="440">
        <f t="shared" si="10"/>
        <v>0</v>
      </c>
      <c r="V20" s="440">
        <f t="shared" si="11"/>
        <v>0</v>
      </c>
      <c r="W20" s="440">
        <f t="shared" si="12"/>
        <v>0</v>
      </c>
      <c r="X20" s="440">
        <f t="shared" si="13"/>
        <v>0</v>
      </c>
      <c r="Y20" s="440">
        <f t="shared" si="14"/>
        <v>0</v>
      </c>
      <c r="Z20" s="440">
        <f t="shared" si="15"/>
        <v>0</v>
      </c>
      <c r="AA20" s="440">
        <f t="shared" si="16"/>
        <v>0</v>
      </c>
      <c r="AB20" s="440">
        <f t="shared" si="17"/>
        <v>0</v>
      </c>
      <c r="AC20" s="440">
        <f t="shared" si="18"/>
        <v>0</v>
      </c>
      <c r="AD20" s="440">
        <f t="shared" si="19"/>
        <v>0</v>
      </c>
      <c r="AE20" s="440">
        <f t="shared" si="20"/>
        <v>0</v>
      </c>
      <c r="AF20" s="440">
        <f t="shared" si="21"/>
        <v>0</v>
      </c>
      <c r="AG20" s="440">
        <f t="shared" si="22"/>
        <v>0</v>
      </c>
      <c r="AH20" s="440">
        <f t="shared" si="23"/>
        <v>0</v>
      </c>
      <c r="AI20" s="440">
        <f t="shared" si="24"/>
        <v>0</v>
      </c>
      <c r="AJ20" s="440">
        <f t="shared" si="25"/>
        <v>0</v>
      </c>
      <c r="AK20" s="440">
        <f t="shared" si="26"/>
        <v>0</v>
      </c>
      <c r="AL20" s="440">
        <f t="shared" si="27"/>
        <v>0</v>
      </c>
      <c r="AM20" s="440">
        <f t="shared" si="28"/>
        <v>0</v>
      </c>
      <c r="AN20" s="440">
        <f t="shared" si="29"/>
        <v>0</v>
      </c>
      <c r="AO20" s="440">
        <f t="shared" si="30"/>
        <v>0</v>
      </c>
      <c r="AP20" s="440">
        <f t="shared" si="31"/>
        <v>0</v>
      </c>
      <c r="AQ20" s="440">
        <f t="shared" si="32"/>
        <v>0</v>
      </c>
      <c r="AR20" s="440">
        <f t="shared" si="33"/>
        <v>0</v>
      </c>
      <c r="AS20" s="440">
        <f t="shared" si="34"/>
        <v>0</v>
      </c>
      <c r="AT20" s="440">
        <f t="shared" si="35"/>
        <v>0</v>
      </c>
      <c r="AU20" s="440">
        <f t="shared" si="36"/>
        <v>0</v>
      </c>
      <c r="AV20" s="440">
        <f t="shared" si="37"/>
        <v>0</v>
      </c>
      <c r="AW20" s="440">
        <f t="shared" si="38"/>
        <v>0</v>
      </c>
    </row>
    <row r="21" spans="1:49" s="437" customFormat="1" ht="12" customHeight="1">
      <c r="A21" s="72" t="str">
        <f t="array" ref="A21">IF(C21&lt;&gt;0,SUM(($C$11:C21&lt;&gt;0)*1),"")</f>
        <v/>
      </c>
      <c r="B21" s="438"/>
      <c r="C21" s="438"/>
      <c r="D21" s="438"/>
      <c r="E21" s="504"/>
      <c r="F21" s="505"/>
      <c r="G21" s="507"/>
      <c r="H21" s="507"/>
      <c r="I21" s="72" t="str">
        <f t="shared" si="0"/>
        <v/>
      </c>
      <c r="J21" s="440">
        <f t="shared" si="1"/>
        <v>0</v>
      </c>
      <c r="K21" s="440">
        <f t="shared" si="2"/>
        <v>0</v>
      </c>
      <c r="L21" s="440">
        <f t="shared" si="3"/>
        <v>0</v>
      </c>
      <c r="M21" s="440">
        <f t="shared" si="4"/>
        <v>0</v>
      </c>
      <c r="N21" s="440">
        <f t="shared" si="5"/>
        <v>0</v>
      </c>
      <c r="O21" s="440">
        <f t="shared" si="6"/>
        <v>0</v>
      </c>
      <c r="P21" s="440">
        <f t="shared" si="7"/>
        <v>0</v>
      </c>
      <c r="Q21" s="440">
        <f t="shared" si="8"/>
        <v>0</v>
      </c>
      <c r="R21" s="440">
        <f t="shared" si="39"/>
        <v>0</v>
      </c>
      <c r="S21" s="440">
        <f t="shared" si="40"/>
        <v>0</v>
      </c>
      <c r="T21" s="440">
        <f t="shared" si="9"/>
        <v>0</v>
      </c>
      <c r="U21" s="440">
        <f t="shared" si="10"/>
        <v>0</v>
      </c>
      <c r="V21" s="440">
        <f t="shared" si="11"/>
        <v>0</v>
      </c>
      <c r="W21" s="440">
        <f t="shared" si="12"/>
        <v>0</v>
      </c>
      <c r="X21" s="440">
        <f t="shared" si="13"/>
        <v>0</v>
      </c>
      <c r="Y21" s="440">
        <f t="shared" si="14"/>
        <v>0</v>
      </c>
      <c r="Z21" s="440">
        <f t="shared" si="15"/>
        <v>0</v>
      </c>
      <c r="AA21" s="440">
        <f t="shared" si="16"/>
        <v>0</v>
      </c>
      <c r="AB21" s="440">
        <f t="shared" si="17"/>
        <v>0</v>
      </c>
      <c r="AC21" s="440">
        <f t="shared" si="18"/>
        <v>0</v>
      </c>
      <c r="AD21" s="440">
        <f t="shared" si="19"/>
        <v>0</v>
      </c>
      <c r="AE21" s="440">
        <f t="shared" si="20"/>
        <v>0</v>
      </c>
      <c r="AF21" s="440">
        <f t="shared" si="21"/>
        <v>0</v>
      </c>
      <c r="AG21" s="440">
        <f t="shared" si="22"/>
        <v>0</v>
      </c>
      <c r="AH21" s="440">
        <f t="shared" si="23"/>
        <v>0</v>
      </c>
      <c r="AI21" s="440">
        <f t="shared" si="24"/>
        <v>0</v>
      </c>
      <c r="AJ21" s="440">
        <f t="shared" si="25"/>
        <v>0</v>
      </c>
      <c r="AK21" s="440">
        <f t="shared" si="26"/>
        <v>0</v>
      </c>
      <c r="AL21" s="440">
        <f t="shared" si="27"/>
        <v>0</v>
      </c>
      <c r="AM21" s="440">
        <f t="shared" si="28"/>
        <v>0</v>
      </c>
      <c r="AN21" s="440">
        <f t="shared" si="29"/>
        <v>0</v>
      </c>
      <c r="AO21" s="440">
        <f t="shared" si="30"/>
        <v>0</v>
      </c>
      <c r="AP21" s="440">
        <f t="shared" si="31"/>
        <v>0</v>
      </c>
      <c r="AQ21" s="440">
        <f t="shared" si="32"/>
        <v>0</v>
      </c>
      <c r="AR21" s="440">
        <f t="shared" si="33"/>
        <v>0</v>
      </c>
      <c r="AS21" s="440">
        <f t="shared" si="34"/>
        <v>0</v>
      </c>
      <c r="AT21" s="440">
        <f t="shared" si="35"/>
        <v>0</v>
      </c>
      <c r="AU21" s="440">
        <f t="shared" si="36"/>
        <v>0</v>
      </c>
      <c r="AV21" s="440">
        <f t="shared" si="37"/>
        <v>0</v>
      </c>
      <c r="AW21" s="440">
        <f t="shared" si="38"/>
        <v>0</v>
      </c>
    </row>
    <row r="22" spans="1:49" s="437" customFormat="1" ht="12" customHeight="1">
      <c r="A22" s="72" t="str">
        <f t="array" ref="A22">IF(C22&lt;&gt;0,SUM(($C$11:C22&lt;&gt;0)*1),"")</f>
        <v/>
      </c>
      <c r="B22" s="438"/>
      <c r="C22" s="438"/>
      <c r="D22" s="438"/>
      <c r="E22" s="504"/>
      <c r="F22" s="505"/>
      <c r="G22" s="507"/>
      <c r="H22" s="507"/>
      <c r="I22" s="72" t="str">
        <f t="shared" si="0"/>
        <v/>
      </c>
      <c r="J22" s="440">
        <f t="shared" si="1"/>
        <v>0</v>
      </c>
      <c r="K22" s="440">
        <f t="shared" si="2"/>
        <v>0</v>
      </c>
      <c r="L22" s="440">
        <f t="shared" si="3"/>
        <v>0</v>
      </c>
      <c r="M22" s="440">
        <f t="shared" si="4"/>
        <v>0</v>
      </c>
      <c r="N22" s="440">
        <f t="shared" si="5"/>
        <v>0</v>
      </c>
      <c r="O22" s="440">
        <f t="shared" si="6"/>
        <v>0</v>
      </c>
      <c r="P22" s="440">
        <f t="shared" si="7"/>
        <v>0</v>
      </c>
      <c r="Q22" s="440">
        <f t="shared" si="8"/>
        <v>0</v>
      </c>
      <c r="R22" s="440">
        <f t="shared" si="39"/>
        <v>0</v>
      </c>
      <c r="S22" s="440">
        <f t="shared" si="40"/>
        <v>0</v>
      </c>
      <c r="T22" s="440">
        <f t="shared" si="9"/>
        <v>0</v>
      </c>
      <c r="U22" s="440">
        <f t="shared" si="10"/>
        <v>0</v>
      </c>
      <c r="V22" s="440">
        <f t="shared" si="11"/>
        <v>0</v>
      </c>
      <c r="W22" s="440">
        <f t="shared" si="12"/>
        <v>0</v>
      </c>
      <c r="X22" s="440">
        <f t="shared" si="13"/>
        <v>0</v>
      </c>
      <c r="Y22" s="440">
        <f t="shared" si="14"/>
        <v>0</v>
      </c>
      <c r="Z22" s="440">
        <f t="shared" si="15"/>
        <v>0</v>
      </c>
      <c r="AA22" s="440">
        <f t="shared" si="16"/>
        <v>0</v>
      </c>
      <c r="AB22" s="440">
        <f t="shared" si="17"/>
        <v>0</v>
      </c>
      <c r="AC22" s="440">
        <f t="shared" si="18"/>
        <v>0</v>
      </c>
      <c r="AD22" s="440">
        <f t="shared" si="19"/>
        <v>0</v>
      </c>
      <c r="AE22" s="440">
        <f t="shared" si="20"/>
        <v>0</v>
      </c>
      <c r="AF22" s="440">
        <f t="shared" si="21"/>
        <v>0</v>
      </c>
      <c r="AG22" s="440">
        <f t="shared" si="22"/>
        <v>0</v>
      </c>
      <c r="AH22" s="440">
        <f t="shared" si="23"/>
        <v>0</v>
      </c>
      <c r="AI22" s="440">
        <f t="shared" si="24"/>
        <v>0</v>
      </c>
      <c r="AJ22" s="440">
        <f t="shared" si="25"/>
        <v>0</v>
      </c>
      <c r="AK22" s="440">
        <f t="shared" si="26"/>
        <v>0</v>
      </c>
      <c r="AL22" s="440">
        <f t="shared" si="27"/>
        <v>0</v>
      </c>
      <c r="AM22" s="440">
        <f t="shared" si="28"/>
        <v>0</v>
      </c>
      <c r="AN22" s="440">
        <f t="shared" si="29"/>
        <v>0</v>
      </c>
      <c r="AO22" s="440">
        <f t="shared" si="30"/>
        <v>0</v>
      </c>
      <c r="AP22" s="440">
        <f t="shared" si="31"/>
        <v>0</v>
      </c>
      <c r="AQ22" s="440">
        <f t="shared" si="32"/>
        <v>0</v>
      </c>
      <c r="AR22" s="440">
        <f t="shared" si="33"/>
        <v>0</v>
      </c>
      <c r="AS22" s="440">
        <f t="shared" si="34"/>
        <v>0</v>
      </c>
      <c r="AT22" s="440">
        <f t="shared" si="35"/>
        <v>0</v>
      </c>
      <c r="AU22" s="440">
        <f t="shared" si="36"/>
        <v>0</v>
      </c>
      <c r="AV22" s="440">
        <f t="shared" si="37"/>
        <v>0</v>
      </c>
      <c r="AW22" s="440">
        <f t="shared" si="38"/>
        <v>0</v>
      </c>
    </row>
    <row r="23" spans="1:49" s="437" customFormat="1" ht="12" customHeight="1">
      <c r="A23" s="72" t="str">
        <f t="array" ref="A23">IF(C23&lt;&gt;0,SUM(($C$11:C23&lt;&gt;0)*1),"")</f>
        <v/>
      </c>
      <c r="B23" s="438"/>
      <c r="C23" s="438"/>
      <c r="D23" s="438"/>
      <c r="E23" s="504"/>
      <c r="F23" s="505"/>
      <c r="G23" s="507"/>
      <c r="H23" s="507"/>
      <c r="I23" s="72" t="str">
        <f t="shared" si="0"/>
        <v/>
      </c>
      <c r="J23" s="440">
        <f t="shared" si="1"/>
        <v>0</v>
      </c>
      <c r="K23" s="440">
        <f t="shared" si="2"/>
        <v>0</v>
      </c>
      <c r="L23" s="440">
        <f t="shared" si="3"/>
        <v>0</v>
      </c>
      <c r="M23" s="440">
        <f t="shared" si="4"/>
        <v>0</v>
      </c>
      <c r="N23" s="440">
        <f t="shared" si="5"/>
        <v>0</v>
      </c>
      <c r="O23" s="440">
        <f t="shared" si="6"/>
        <v>0</v>
      </c>
      <c r="P23" s="440">
        <f t="shared" si="7"/>
        <v>0</v>
      </c>
      <c r="Q23" s="440">
        <f t="shared" si="8"/>
        <v>0</v>
      </c>
      <c r="R23" s="440">
        <f t="shared" si="39"/>
        <v>0</v>
      </c>
      <c r="S23" s="440">
        <f t="shared" si="40"/>
        <v>0</v>
      </c>
      <c r="T23" s="440">
        <f t="shared" si="9"/>
        <v>0</v>
      </c>
      <c r="U23" s="440">
        <f t="shared" si="10"/>
        <v>0</v>
      </c>
      <c r="V23" s="440">
        <f t="shared" si="11"/>
        <v>0</v>
      </c>
      <c r="W23" s="440">
        <f t="shared" si="12"/>
        <v>0</v>
      </c>
      <c r="X23" s="440">
        <f t="shared" si="13"/>
        <v>0</v>
      </c>
      <c r="Y23" s="440">
        <f t="shared" si="14"/>
        <v>0</v>
      </c>
      <c r="Z23" s="440">
        <f t="shared" si="15"/>
        <v>0</v>
      </c>
      <c r="AA23" s="440">
        <f t="shared" si="16"/>
        <v>0</v>
      </c>
      <c r="AB23" s="440">
        <f t="shared" si="17"/>
        <v>0</v>
      </c>
      <c r="AC23" s="440">
        <f t="shared" si="18"/>
        <v>0</v>
      </c>
      <c r="AD23" s="440">
        <f t="shared" si="19"/>
        <v>0</v>
      </c>
      <c r="AE23" s="440">
        <f t="shared" si="20"/>
        <v>0</v>
      </c>
      <c r="AF23" s="440">
        <f t="shared" si="21"/>
        <v>0</v>
      </c>
      <c r="AG23" s="440">
        <f t="shared" si="22"/>
        <v>0</v>
      </c>
      <c r="AH23" s="440">
        <f t="shared" si="23"/>
        <v>0</v>
      </c>
      <c r="AI23" s="440">
        <f t="shared" si="24"/>
        <v>0</v>
      </c>
      <c r="AJ23" s="440">
        <f t="shared" si="25"/>
        <v>0</v>
      </c>
      <c r="AK23" s="440">
        <f t="shared" si="26"/>
        <v>0</v>
      </c>
      <c r="AL23" s="440">
        <f t="shared" si="27"/>
        <v>0</v>
      </c>
      <c r="AM23" s="440">
        <f t="shared" si="28"/>
        <v>0</v>
      </c>
      <c r="AN23" s="440">
        <f t="shared" si="29"/>
        <v>0</v>
      </c>
      <c r="AO23" s="440">
        <f t="shared" si="30"/>
        <v>0</v>
      </c>
      <c r="AP23" s="440">
        <f t="shared" si="31"/>
        <v>0</v>
      </c>
      <c r="AQ23" s="440">
        <f t="shared" si="32"/>
        <v>0</v>
      </c>
      <c r="AR23" s="440">
        <f t="shared" si="33"/>
        <v>0</v>
      </c>
      <c r="AS23" s="440">
        <f t="shared" si="34"/>
        <v>0</v>
      </c>
      <c r="AT23" s="440">
        <f t="shared" si="35"/>
        <v>0</v>
      </c>
      <c r="AU23" s="440">
        <f t="shared" si="36"/>
        <v>0</v>
      </c>
      <c r="AV23" s="440">
        <f t="shared" si="37"/>
        <v>0</v>
      </c>
      <c r="AW23" s="440">
        <f t="shared" si="38"/>
        <v>0</v>
      </c>
    </row>
    <row r="24" spans="1:49" s="437" customFormat="1" ht="12" customHeight="1">
      <c r="A24" s="72" t="str">
        <f t="array" ref="A24">IF(C24&lt;&gt;0,SUM(($C$11:C24&lt;&gt;0)*1),"")</f>
        <v/>
      </c>
      <c r="B24" s="438"/>
      <c r="C24" s="438"/>
      <c r="D24" s="438"/>
      <c r="E24" s="504"/>
      <c r="F24" s="505"/>
      <c r="G24" s="507"/>
      <c r="H24" s="507"/>
      <c r="I24" s="72" t="str">
        <f t="shared" si="0"/>
        <v/>
      </c>
      <c r="J24" s="440">
        <f t="shared" si="1"/>
        <v>0</v>
      </c>
      <c r="K24" s="440">
        <f t="shared" si="2"/>
        <v>0</v>
      </c>
      <c r="L24" s="440">
        <f t="shared" si="3"/>
        <v>0</v>
      </c>
      <c r="M24" s="440">
        <f t="shared" si="4"/>
        <v>0</v>
      </c>
      <c r="N24" s="440">
        <f t="shared" si="5"/>
        <v>0</v>
      </c>
      <c r="O24" s="440">
        <f t="shared" si="6"/>
        <v>0</v>
      </c>
      <c r="P24" s="440">
        <f t="shared" si="7"/>
        <v>0</v>
      </c>
      <c r="Q24" s="440">
        <f t="shared" si="8"/>
        <v>0</v>
      </c>
      <c r="R24" s="440">
        <f t="shared" si="39"/>
        <v>0</v>
      </c>
      <c r="S24" s="440">
        <f t="shared" si="40"/>
        <v>0</v>
      </c>
      <c r="T24" s="440">
        <f t="shared" si="9"/>
        <v>0</v>
      </c>
      <c r="U24" s="440">
        <f t="shared" si="10"/>
        <v>0</v>
      </c>
      <c r="V24" s="440">
        <f t="shared" si="11"/>
        <v>0</v>
      </c>
      <c r="W24" s="440">
        <f t="shared" si="12"/>
        <v>0</v>
      </c>
      <c r="X24" s="440">
        <f t="shared" si="13"/>
        <v>0</v>
      </c>
      <c r="Y24" s="440">
        <f t="shared" si="14"/>
        <v>0</v>
      </c>
      <c r="Z24" s="440">
        <f t="shared" si="15"/>
        <v>0</v>
      </c>
      <c r="AA24" s="440">
        <f t="shared" si="16"/>
        <v>0</v>
      </c>
      <c r="AB24" s="440">
        <f t="shared" si="17"/>
        <v>0</v>
      </c>
      <c r="AC24" s="440">
        <f t="shared" si="18"/>
        <v>0</v>
      </c>
      <c r="AD24" s="440">
        <f t="shared" si="19"/>
        <v>0</v>
      </c>
      <c r="AE24" s="440">
        <f t="shared" si="20"/>
        <v>0</v>
      </c>
      <c r="AF24" s="440">
        <f t="shared" si="21"/>
        <v>0</v>
      </c>
      <c r="AG24" s="440">
        <f t="shared" si="22"/>
        <v>0</v>
      </c>
      <c r="AH24" s="440">
        <f t="shared" si="23"/>
        <v>0</v>
      </c>
      <c r="AI24" s="440">
        <f t="shared" si="24"/>
        <v>0</v>
      </c>
      <c r="AJ24" s="440">
        <f t="shared" si="25"/>
        <v>0</v>
      </c>
      <c r="AK24" s="440">
        <f t="shared" si="26"/>
        <v>0</v>
      </c>
      <c r="AL24" s="440">
        <f t="shared" si="27"/>
        <v>0</v>
      </c>
      <c r="AM24" s="440">
        <f t="shared" si="28"/>
        <v>0</v>
      </c>
      <c r="AN24" s="440">
        <f t="shared" si="29"/>
        <v>0</v>
      </c>
      <c r="AO24" s="440">
        <f t="shared" si="30"/>
        <v>0</v>
      </c>
      <c r="AP24" s="440">
        <f t="shared" si="31"/>
        <v>0</v>
      </c>
      <c r="AQ24" s="440">
        <f t="shared" si="32"/>
        <v>0</v>
      </c>
      <c r="AR24" s="440">
        <f t="shared" si="33"/>
        <v>0</v>
      </c>
      <c r="AS24" s="440">
        <f t="shared" si="34"/>
        <v>0</v>
      </c>
      <c r="AT24" s="440">
        <f t="shared" si="35"/>
        <v>0</v>
      </c>
      <c r="AU24" s="440">
        <f t="shared" si="36"/>
        <v>0</v>
      </c>
      <c r="AV24" s="440">
        <f t="shared" si="37"/>
        <v>0</v>
      </c>
      <c r="AW24" s="440">
        <f t="shared" si="38"/>
        <v>0</v>
      </c>
    </row>
    <row r="25" spans="1:49" s="437" customFormat="1" ht="12" customHeight="1">
      <c r="A25" s="72" t="str">
        <f t="array" ref="A25">IF(C25&lt;&gt;0,SUM(($C$11:C25&lt;&gt;0)*1),"")</f>
        <v/>
      </c>
      <c r="B25" s="438"/>
      <c r="C25" s="438"/>
      <c r="D25" s="438"/>
      <c r="E25" s="504"/>
      <c r="F25" s="505"/>
      <c r="G25" s="507"/>
      <c r="H25" s="507"/>
      <c r="I25" s="72" t="str">
        <f t="shared" si="0"/>
        <v/>
      </c>
      <c r="J25" s="440">
        <f t="shared" si="1"/>
        <v>0</v>
      </c>
      <c r="K25" s="440">
        <f t="shared" si="2"/>
        <v>0</v>
      </c>
      <c r="L25" s="440">
        <f t="shared" si="3"/>
        <v>0</v>
      </c>
      <c r="M25" s="440">
        <f t="shared" si="4"/>
        <v>0</v>
      </c>
      <c r="N25" s="440">
        <f t="shared" si="5"/>
        <v>0</v>
      </c>
      <c r="O25" s="440">
        <f t="shared" si="6"/>
        <v>0</v>
      </c>
      <c r="P25" s="440">
        <f t="shared" si="7"/>
        <v>0</v>
      </c>
      <c r="Q25" s="440">
        <f t="shared" si="8"/>
        <v>0</v>
      </c>
      <c r="R25" s="440">
        <f t="shared" si="39"/>
        <v>0</v>
      </c>
      <c r="S25" s="440">
        <f t="shared" si="40"/>
        <v>0</v>
      </c>
      <c r="T25" s="440">
        <f t="shared" si="9"/>
        <v>0</v>
      </c>
      <c r="U25" s="440">
        <f t="shared" si="10"/>
        <v>0</v>
      </c>
      <c r="V25" s="440">
        <f t="shared" si="11"/>
        <v>0</v>
      </c>
      <c r="W25" s="440">
        <f t="shared" si="12"/>
        <v>0</v>
      </c>
      <c r="X25" s="440">
        <f t="shared" si="13"/>
        <v>0</v>
      </c>
      <c r="Y25" s="440">
        <f t="shared" si="14"/>
        <v>0</v>
      </c>
      <c r="Z25" s="440">
        <f t="shared" si="15"/>
        <v>0</v>
      </c>
      <c r="AA25" s="440">
        <f t="shared" si="16"/>
        <v>0</v>
      </c>
      <c r="AB25" s="440">
        <f t="shared" si="17"/>
        <v>0</v>
      </c>
      <c r="AC25" s="440">
        <f t="shared" si="18"/>
        <v>0</v>
      </c>
      <c r="AD25" s="440">
        <f t="shared" si="19"/>
        <v>0</v>
      </c>
      <c r="AE25" s="440">
        <f t="shared" si="20"/>
        <v>0</v>
      </c>
      <c r="AF25" s="440">
        <f t="shared" si="21"/>
        <v>0</v>
      </c>
      <c r="AG25" s="440">
        <f t="shared" si="22"/>
        <v>0</v>
      </c>
      <c r="AH25" s="440">
        <f t="shared" si="23"/>
        <v>0</v>
      </c>
      <c r="AI25" s="440">
        <f t="shared" si="24"/>
        <v>0</v>
      </c>
      <c r="AJ25" s="440">
        <f t="shared" si="25"/>
        <v>0</v>
      </c>
      <c r="AK25" s="440">
        <f t="shared" si="26"/>
        <v>0</v>
      </c>
      <c r="AL25" s="440">
        <f t="shared" si="27"/>
        <v>0</v>
      </c>
      <c r="AM25" s="440">
        <f t="shared" si="28"/>
        <v>0</v>
      </c>
      <c r="AN25" s="440">
        <f t="shared" si="29"/>
        <v>0</v>
      </c>
      <c r="AO25" s="440">
        <f t="shared" si="30"/>
        <v>0</v>
      </c>
      <c r="AP25" s="440">
        <f t="shared" si="31"/>
        <v>0</v>
      </c>
      <c r="AQ25" s="440">
        <f t="shared" si="32"/>
        <v>0</v>
      </c>
      <c r="AR25" s="440">
        <f t="shared" si="33"/>
        <v>0</v>
      </c>
      <c r="AS25" s="440">
        <f t="shared" si="34"/>
        <v>0</v>
      </c>
      <c r="AT25" s="440">
        <f t="shared" si="35"/>
        <v>0</v>
      </c>
      <c r="AU25" s="440">
        <f t="shared" si="36"/>
        <v>0</v>
      </c>
      <c r="AV25" s="440">
        <f t="shared" si="37"/>
        <v>0</v>
      </c>
      <c r="AW25" s="440">
        <f t="shared" si="38"/>
        <v>0</v>
      </c>
    </row>
    <row r="26" spans="1:49" s="437" customFormat="1" ht="12" customHeight="1">
      <c r="A26" s="72" t="str">
        <f t="array" ref="A26">IF(C26&lt;&gt;0,SUM(($C$11:C26&lt;&gt;0)*1),"")</f>
        <v/>
      </c>
      <c r="B26" s="438"/>
      <c r="C26" s="438"/>
      <c r="D26" s="438"/>
      <c r="E26" s="504"/>
      <c r="F26" s="505"/>
      <c r="G26" s="507"/>
      <c r="H26" s="507"/>
      <c r="I26" s="72" t="str">
        <f t="shared" si="0"/>
        <v/>
      </c>
      <c r="J26" s="440">
        <f t="shared" si="1"/>
        <v>0</v>
      </c>
      <c r="K26" s="440">
        <f t="shared" si="2"/>
        <v>0</v>
      </c>
      <c r="L26" s="440">
        <f t="shared" si="3"/>
        <v>0</v>
      </c>
      <c r="M26" s="440">
        <f t="shared" si="4"/>
        <v>0</v>
      </c>
      <c r="N26" s="440">
        <f t="shared" si="5"/>
        <v>0</v>
      </c>
      <c r="O26" s="440">
        <f t="shared" si="6"/>
        <v>0</v>
      </c>
      <c r="P26" s="440">
        <f t="shared" si="7"/>
        <v>0</v>
      </c>
      <c r="Q26" s="440">
        <f t="shared" si="8"/>
        <v>0</v>
      </c>
      <c r="R26" s="440">
        <f t="shared" si="39"/>
        <v>0</v>
      </c>
      <c r="S26" s="440">
        <f t="shared" si="40"/>
        <v>0</v>
      </c>
      <c r="T26" s="440">
        <f t="shared" si="9"/>
        <v>0</v>
      </c>
      <c r="U26" s="440">
        <f t="shared" si="10"/>
        <v>0</v>
      </c>
      <c r="V26" s="440">
        <f t="shared" si="11"/>
        <v>0</v>
      </c>
      <c r="W26" s="440">
        <f t="shared" si="12"/>
        <v>0</v>
      </c>
      <c r="X26" s="440">
        <f t="shared" si="13"/>
        <v>0</v>
      </c>
      <c r="Y26" s="440">
        <f t="shared" si="14"/>
        <v>0</v>
      </c>
      <c r="Z26" s="440">
        <f t="shared" si="15"/>
        <v>0</v>
      </c>
      <c r="AA26" s="440">
        <f t="shared" si="16"/>
        <v>0</v>
      </c>
      <c r="AB26" s="440">
        <f t="shared" si="17"/>
        <v>0</v>
      </c>
      <c r="AC26" s="440">
        <f t="shared" si="18"/>
        <v>0</v>
      </c>
      <c r="AD26" s="440">
        <f t="shared" si="19"/>
        <v>0</v>
      </c>
      <c r="AE26" s="440">
        <f t="shared" si="20"/>
        <v>0</v>
      </c>
      <c r="AF26" s="440">
        <f t="shared" si="21"/>
        <v>0</v>
      </c>
      <c r="AG26" s="440">
        <f t="shared" si="22"/>
        <v>0</v>
      </c>
      <c r="AH26" s="440">
        <f t="shared" si="23"/>
        <v>0</v>
      </c>
      <c r="AI26" s="440">
        <f t="shared" si="24"/>
        <v>0</v>
      </c>
      <c r="AJ26" s="440">
        <f t="shared" si="25"/>
        <v>0</v>
      </c>
      <c r="AK26" s="440">
        <f t="shared" si="26"/>
        <v>0</v>
      </c>
      <c r="AL26" s="440">
        <f t="shared" si="27"/>
        <v>0</v>
      </c>
      <c r="AM26" s="440">
        <f t="shared" si="28"/>
        <v>0</v>
      </c>
      <c r="AN26" s="440">
        <f t="shared" si="29"/>
        <v>0</v>
      </c>
      <c r="AO26" s="440">
        <f t="shared" si="30"/>
        <v>0</v>
      </c>
      <c r="AP26" s="440">
        <f t="shared" si="31"/>
        <v>0</v>
      </c>
      <c r="AQ26" s="440">
        <f t="shared" si="32"/>
        <v>0</v>
      </c>
      <c r="AR26" s="440">
        <f t="shared" si="33"/>
        <v>0</v>
      </c>
      <c r="AS26" s="440">
        <f t="shared" si="34"/>
        <v>0</v>
      </c>
      <c r="AT26" s="440">
        <f t="shared" si="35"/>
        <v>0</v>
      </c>
      <c r="AU26" s="440">
        <f t="shared" si="36"/>
        <v>0</v>
      </c>
      <c r="AV26" s="440">
        <f t="shared" si="37"/>
        <v>0</v>
      </c>
      <c r="AW26" s="440">
        <f t="shared" si="38"/>
        <v>0</v>
      </c>
    </row>
    <row r="27" spans="1:49" s="437" customFormat="1" ht="12" customHeight="1">
      <c r="A27" s="72" t="str">
        <f t="array" ref="A27">IF(C27&lt;&gt;0,SUM(($C$11:C27&lt;&gt;0)*1),"")</f>
        <v/>
      </c>
      <c r="B27" s="438"/>
      <c r="C27" s="438"/>
      <c r="D27" s="438"/>
      <c r="E27" s="504"/>
      <c r="F27" s="505"/>
      <c r="G27" s="507"/>
      <c r="H27" s="507"/>
      <c r="I27" s="72" t="str">
        <f>A27</f>
        <v/>
      </c>
      <c r="J27" s="440">
        <f t="shared" si="1"/>
        <v>0</v>
      </c>
      <c r="K27" s="440">
        <f t="shared" si="2"/>
        <v>0</v>
      </c>
      <c r="L27" s="440">
        <f t="shared" si="3"/>
        <v>0</v>
      </c>
      <c r="M27" s="440">
        <f t="shared" si="4"/>
        <v>0</v>
      </c>
      <c r="N27" s="440">
        <f t="shared" si="5"/>
        <v>0</v>
      </c>
      <c r="O27" s="440">
        <f t="shared" si="6"/>
        <v>0</v>
      </c>
      <c r="P27" s="440">
        <f t="shared" si="7"/>
        <v>0</v>
      </c>
      <c r="Q27" s="440">
        <f t="shared" si="8"/>
        <v>0</v>
      </c>
      <c r="R27" s="440">
        <f t="shared" si="39"/>
        <v>0</v>
      </c>
      <c r="S27" s="440">
        <f t="shared" si="40"/>
        <v>0</v>
      </c>
      <c r="T27" s="440">
        <f t="shared" si="9"/>
        <v>0</v>
      </c>
      <c r="U27" s="440">
        <f t="shared" si="10"/>
        <v>0</v>
      </c>
      <c r="V27" s="440">
        <f t="shared" si="11"/>
        <v>0</v>
      </c>
      <c r="W27" s="440">
        <f t="shared" si="12"/>
        <v>0</v>
      </c>
      <c r="X27" s="440">
        <f t="shared" si="13"/>
        <v>0</v>
      </c>
      <c r="Y27" s="440">
        <f t="shared" si="14"/>
        <v>0</v>
      </c>
      <c r="Z27" s="440">
        <f t="shared" si="15"/>
        <v>0</v>
      </c>
      <c r="AA27" s="440">
        <f t="shared" si="16"/>
        <v>0</v>
      </c>
      <c r="AB27" s="440">
        <f t="shared" si="17"/>
        <v>0</v>
      </c>
      <c r="AC27" s="440">
        <f t="shared" si="18"/>
        <v>0</v>
      </c>
      <c r="AD27" s="440">
        <f t="shared" si="19"/>
        <v>0</v>
      </c>
      <c r="AE27" s="440">
        <f t="shared" si="20"/>
        <v>0</v>
      </c>
      <c r="AF27" s="440">
        <f t="shared" si="21"/>
        <v>0</v>
      </c>
      <c r="AG27" s="440">
        <f t="shared" si="22"/>
        <v>0</v>
      </c>
      <c r="AH27" s="440">
        <f t="shared" si="23"/>
        <v>0</v>
      </c>
      <c r="AI27" s="440">
        <f t="shared" si="24"/>
        <v>0</v>
      </c>
      <c r="AJ27" s="440">
        <f t="shared" si="25"/>
        <v>0</v>
      </c>
      <c r="AK27" s="440">
        <f t="shared" si="26"/>
        <v>0</v>
      </c>
      <c r="AL27" s="440">
        <f t="shared" si="27"/>
        <v>0</v>
      </c>
      <c r="AM27" s="440">
        <f t="shared" si="28"/>
        <v>0</v>
      </c>
      <c r="AN27" s="440">
        <f t="shared" si="29"/>
        <v>0</v>
      </c>
      <c r="AO27" s="440">
        <f t="shared" si="30"/>
        <v>0</v>
      </c>
      <c r="AP27" s="440">
        <f t="shared" si="31"/>
        <v>0</v>
      </c>
      <c r="AQ27" s="440">
        <f t="shared" si="32"/>
        <v>0</v>
      </c>
      <c r="AR27" s="440">
        <f t="shared" si="33"/>
        <v>0</v>
      </c>
      <c r="AS27" s="440">
        <f t="shared" si="34"/>
        <v>0</v>
      </c>
      <c r="AT27" s="440">
        <f t="shared" si="35"/>
        <v>0</v>
      </c>
      <c r="AU27" s="440">
        <f t="shared" si="36"/>
        <v>0</v>
      </c>
      <c r="AV27" s="440">
        <f t="shared" si="37"/>
        <v>0</v>
      </c>
      <c r="AW27" s="440">
        <f t="shared" si="38"/>
        <v>0</v>
      </c>
    </row>
    <row r="28" spans="1:49" s="437" customFormat="1" ht="12" customHeight="1">
      <c r="A28" s="72" t="str">
        <f t="array" ref="A28">IF(C28&lt;&gt;0,SUM(($C$11:C28&lt;&gt;0)*1),"")</f>
        <v/>
      </c>
      <c r="B28" s="438"/>
      <c r="C28" s="438"/>
      <c r="D28" s="438"/>
      <c r="E28" s="504"/>
      <c r="F28" s="505"/>
      <c r="G28" s="507"/>
      <c r="H28" s="507"/>
      <c r="I28" s="72" t="str">
        <f t="shared" ref="I28:I91" si="41">A28</f>
        <v/>
      </c>
      <c r="J28" s="440">
        <f t="shared" si="1"/>
        <v>0</v>
      </c>
      <c r="K28" s="440">
        <f t="shared" si="2"/>
        <v>0</v>
      </c>
      <c r="L28" s="440">
        <f t="shared" si="3"/>
        <v>0</v>
      </c>
      <c r="M28" s="440">
        <f t="shared" si="4"/>
        <v>0</v>
      </c>
      <c r="N28" s="440">
        <f t="shared" si="5"/>
        <v>0</v>
      </c>
      <c r="O28" s="440">
        <f t="shared" si="6"/>
        <v>0</v>
      </c>
      <c r="P28" s="440">
        <f t="shared" si="7"/>
        <v>0</v>
      </c>
      <c r="Q28" s="440">
        <f t="shared" si="8"/>
        <v>0</v>
      </c>
      <c r="R28" s="440">
        <f t="shared" si="39"/>
        <v>0</v>
      </c>
      <c r="S28" s="440">
        <f t="shared" si="40"/>
        <v>0</v>
      </c>
      <c r="T28" s="440">
        <f t="shared" si="9"/>
        <v>0</v>
      </c>
      <c r="U28" s="440">
        <f t="shared" si="10"/>
        <v>0</v>
      </c>
      <c r="V28" s="440">
        <f t="shared" si="11"/>
        <v>0</v>
      </c>
      <c r="W28" s="440">
        <f t="shared" si="12"/>
        <v>0</v>
      </c>
      <c r="X28" s="440">
        <f t="shared" si="13"/>
        <v>0</v>
      </c>
      <c r="Y28" s="440">
        <f t="shared" si="14"/>
        <v>0</v>
      </c>
      <c r="Z28" s="440">
        <f t="shared" si="15"/>
        <v>0</v>
      </c>
      <c r="AA28" s="440">
        <f t="shared" si="16"/>
        <v>0</v>
      </c>
      <c r="AB28" s="440">
        <f t="shared" si="17"/>
        <v>0</v>
      </c>
      <c r="AC28" s="440">
        <f t="shared" si="18"/>
        <v>0</v>
      </c>
      <c r="AD28" s="440">
        <f t="shared" si="19"/>
        <v>0</v>
      </c>
      <c r="AE28" s="440">
        <f t="shared" si="20"/>
        <v>0</v>
      </c>
      <c r="AF28" s="440">
        <f t="shared" si="21"/>
        <v>0</v>
      </c>
      <c r="AG28" s="440">
        <f t="shared" si="22"/>
        <v>0</v>
      </c>
      <c r="AH28" s="440">
        <f t="shared" si="23"/>
        <v>0</v>
      </c>
      <c r="AI28" s="440">
        <f t="shared" si="24"/>
        <v>0</v>
      </c>
      <c r="AJ28" s="440">
        <f t="shared" si="25"/>
        <v>0</v>
      </c>
      <c r="AK28" s="440">
        <f t="shared" si="26"/>
        <v>0</v>
      </c>
      <c r="AL28" s="440">
        <f t="shared" si="27"/>
        <v>0</v>
      </c>
      <c r="AM28" s="440">
        <f t="shared" si="28"/>
        <v>0</v>
      </c>
      <c r="AN28" s="440">
        <f t="shared" si="29"/>
        <v>0</v>
      </c>
      <c r="AO28" s="440">
        <f t="shared" si="30"/>
        <v>0</v>
      </c>
      <c r="AP28" s="440">
        <f t="shared" si="31"/>
        <v>0</v>
      </c>
      <c r="AQ28" s="440">
        <f t="shared" si="32"/>
        <v>0</v>
      </c>
      <c r="AR28" s="440">
        <f t="shared" si="33"/>
        <v>0</v>
      </c>
      <c r="AS28" s="440">
        <f t="shared" si="34"/>
        <v>0</v>
      </c>
      <c r="AT28" s="440">
        <f t="shared" si="35"/>
        <v>0</v>
      </c>
      <c r="AU28" s="440">
        <f t="shared" si="36"/>
        <v>0</v>
      </c>
      <c r="AV28" s="440">
        <f t="shared" si="37"/>
        <v>0</v>
      </c>
      <c r="AW28" s="440">
        <f t="shared" si="38"/>
        <v>0</v>
      </c>
    </row>
    <row r="29" spans="1:49" s="437" customFormat="1" ht="12" customHeight="1">
      <c r="A29" s="72" t="str">
        <f t="array" ref="A29">IF(C29&lt;&gt;0,SUM(($C$11:C29&lt;&gt;0)*1),"")</f>
        <v/>
      </c>
      <c r="B29" s="438"/>
      <c r="C29" s="438"/>
      <c r="D29" s="438"/>
      <c r="E29" s="504"/>
      <c r="F29" s="505"/>
      <c r="G29" s="507"/>
      <c r="H29" s="507"/>
      <c r="I29" s="72" t="str">
        <f t="shared" si="41"/>
        <v/>
      </c>
      <c r="J29" s="440">
        <f t="shared" si="1"/>
        <v>0</v>
      </c>
      <c r="K29" s="440">
        <f t="shared" si="2"/>
        <v>0</v>
      </c>
      <c r="L29" s="440">
        <f t="shared" si="3"/>
        <v>0</v>
      </c>
      <c r="M29" s="440">
        <f t="shared" si="4"/>
        <v>0</v>
      </c>
      <c r="N29" s="440">
        <f t="shared" si="5"/>
        <v>0</v>
      </c>
      <c r="O29" s="440">
        <f t="shared" si="6"/>
        <v>0</v>
      </c>
      <c r="P29" s="440">
        <f t="shared" si="7"/>
        <v>0</v>
      </c>
      <c r="Q29" s="440">
        <f t="shared" si="8"/>
        <v>0</v>
      </c>
      <c r="R29" s="440">
        <f t="shared" si="39"/>
        <v>0</v>
      </c>
      <c r="S29" s="440">
        <f t="shared" si="40"/>
        <v>0</v>
      </c>
      <c r="T29" s="440">
        <f t="shared" si="9"/>
        <v>0</v>
      </c>
      <c r="U29" s="440">
        <f t="shared" si="10"/>
        <v>0</v>
      </c>
      <c r="V29" s="440">
        <f t="shared" si="11"/>
        <v>0</v>
      </c>
      <c r="W29" s="440">
        <f t="shared" si="12"/>
        <v>0</v>
      </c>
      <c r="X29" s="440">
        <f t="shared" si="13"/>
        <v>0</v>
      </c>
      <c r="Y29" s="440">
        <f t="shared" si="14"/>
        <v>0</v>
      </c>
      <c r="Z29" s="440">
        <f t="shared" si="15"/>
        <v>0</v>
      </c>
      <c r="AA29" s="440">
        <f t="shared" si="16"/>
        <v>0</v>
      </c>
      <c r="AB29" s="440">
        <f t="shared" si="17"/>
        <v>0</v>
      </c>
      <c r="AC29" s="440">
        <f t="shared" si="18"/>
        <v>0</v>
      </c>
      <c r="AD29" s="440">
        <f t="shared" si="19"/>
        <v>0</v>
      </c>
      <c r="AE29" s="440">
        <f t="shared" si="20"/>
        <v>0</v>
      </c>
      <c r="AF29" s="440">
        <f t="shared" si="21"/>
        <v>0</v>
      </c>
      <c r="AG29" s="440">
        <f t="shared" si="22"/>
        <v>0</v>
      </c>
      <c r="AH29" s="440">
        <f t="shared" si="23"/>
        <v>0</v>
      </c>
      <c r="AI29" s="440">
        <f t="shared" si="24"/>
        <v>0</v>
      </c>
      <c r="AJ29" s="440">
        <f t="shared" si="25"/>
        <v>0</v>
      </c>
      <c r="AK29" s="440">
        <f t="shared" si="26"/>
        <v>0</v>
      </c>
      <c r="AL29" s="440">
        <f t="shared" si="27"/>
        <v>0</v>
      </c>
      <c r="AM29" s="440">
        <f t="shared" si="28"/>
        <v>0</v>
      </c>
      <c r="AN29" s="440">
        <f t="shared" si="29"/>
        <v>0</v>
      </c>
      <c r="AO29" s="440">
        <f t="shared" si="30"/>
        <v>0</v>
      </c>
      <c r="AP29" s="440">
        <f t="shared" si="31"/>
        <v>0</v>
      </c>
      <c r="AQ29" s="440">
        <f t="shared" si="32"/>
        <v>0</v>
      </c>
      <c r="AR29" s="440">
        <f t="shared" si="33"/>
        <v>0</v>
      </c>
      <c r="AS29" s="440">
        <f t="shared" si="34"/>
        <v>0</v>
      </c>
      <c r="AT29" s="440">
        <f t="shared" si="35"/>
        <v>0</v>
      </c>
      <c r="AU29" s="440">
        <f t="shared" si="36"/>
        <v>0</v>
      </c>
      <c r="AV29" s="440">
        <f t="shared" si="37"/>
        <v>0</v>
      </c>
      <c r="AW29" s="440">
        <f t="shared" si="38"/>
        <v>0</v>
      </c>
    </row>
    <row r="30" spans="1:49" s="437" customFormat="1" ht="12" customHeight="1">
      <c r="A30" s="72" t="str">
        <f t="array" ref="A30">IF(C30&lt;&gt;0,SUM(($C$11:C30&lt;&gt;0)*1),"")</f>
        <v/>
      </c>
      <c r="B30" s="438"/>
      <c r="C30" s="438"/>
      <c r="D30" s="438"/>
      <c r="E30" s="504"/>
      <c r="F30" s="505"/>
      <c r="G30" s="507"/>
      <c r="H30" s="507"/>
      <c r="I30" s="72" t="str">
        <f t="shared" si="41"/>
        <v/>
      </c>
      <c r="J30" s="440">
        <f t="shared" si="1"/>
        <v>0</v>
      </c>
      <c r="K30" s="440">
        <f t="shared" si="2"/>
        <v>0</v>
      </c>
      <c r="L30" s="440">
        <f t="shared" si="3"/>
        <v>0</v>
      </c>
      <c r="M30" s="440">
        <f t="shared" si="4"/>
        <v>0</v>
      </c>
      <c r="N30" s="440">
        <f t="shared" si="5"/>
        <v>0</v>
      </c>
      <c r="O30" s="440">
        <f t="shared" si="6"/>
        <v>0</v>
      </c>
      <c r="P30" s="440">
        <f t="shared" si="7"/>
        <v>0</v>
      </c>
      <c r="Q30" s="440">
        <f t="shared" si="8"/>
        <v>0</v>
      </c>
      <c r="R30" s="440">
        <f t="shared" si="39"/>
        <v>0</v>
      </c>
      <c r="S30" s="440">
        <f t="shared" si="40"/>
        <v>0</v>
      </c>
      <c r="T30" s="440">
        <f t="shared" si="9"/>
        <v>0</v>
      </c>
      <c r="U30" s="440">
        <f t="shared" si="10"/>
        <v>0</v>
      </c>
      <c r="V30" s="440">
        <f t="shared" si="11"/>
        <v>0</v>
      </c>
      <c r="W30" s="440">
        <f t="shared" si="12"/>
        <v>0</v>
      </c>
      <c r="X30" s="440">
        <f t="shared" si="13"/>
        <v>0</v>
      </c>
      <c r="Y30" s="440">
        <f t="shared" si="14"/>
        <v>0</v>
      </c>
      <c r="Z30" s="440">
        <f t="shared" si="15"/>
        <v>0</v>
      </c>
      <c r="AA30" s="440">
        <f t="shared" si="16"/>
        <v>0</v>
      </c>
      <c r="AB30" s="440">
        <f t="shared" si="17"/>
        <v>0</v>
      </c>
      <c r="AC30" s="440">
        <f t="shared" si="18"/>
        <v>0</v>
      </c>
      <c r="AD30" s="440">
        <f t="shared" si="19"/>
        <v>0</v>
      </c>
      <c r="AE30" s="440">
        <f t="shared" si="20"/>
        <v>0</v>
      </c>
      <c r="AF30" s="440">
        <f t="shared" si="21"/>
        <v>0</v>
      </c>
      <c r="AG30" s="440">
        <f t="shared" si="22"/>
        <v>0</v>
      </c>
      <c r="AH30" s="440">
        <f t="shared" si="23"/>
        <v>0</v>
      </c>
      <c r="AI30" s="440">
        <f t="shared" si="24"/>
        <v>0</v>
      </c>
      <c r="AJ30" s="440">
        <f t="shared" si="25"/>
        <v>0</v>
      </c>
      <c r="AK30" s="440">
        <f t="shared" si="26"/>
        <v>0</v>
      </c>
      <c r="AL30" s="440">
        <f t="shared" si="27"/>
        <v>0</v>
      </c>
      <c r="AM30" s="440">
        <f t="shared" si="28"/>
        <v>0</v>
      </c>
      <c r="AN30" s="440">
        <f t="shared" si="29"/>
        <v>0</v>
      </c>
      <c r="AO30" s="440">
        <f t="shared" si="30"/>
        <v>0</v>
      </c>
      <c r="AP30" s="440">
        <f t="shared" si="31"/>
        <v>0</v>
      </c>
      <c r="AQ30" s="440">
        <f t="shared" si="32"/>
        <v>0</v>
      </c>
      <c r="AR30" s="440">
        <f t="shared" si="33"/>
        <v>0</v>
      </c>
      <c r="AS30" s="440">
        <f t="shared" si="34"/>
        <v>0</v>
      </c>
      <c r="AT30" s="440">
        <f t="shared" si="35"/>
        <v>0</v>
      </c>
      <c r="AU30" s="440">
        <f t="shared" si="36"/>
        <v>0</v>
      </c>
      <c r="AV30" s="440">
        <f t="shared" si="37"/>
        <v>0</v>
      </c>
      <c r="AW30" s="440">
        <f t="shared" si="38"/>
        <v>0</v>
      </c>
    </row>
    <row r="31" spans="1:49" s="437" customFormat="1" ht="12" customHeight="1">
      <c r="A31" s="72" t="str">
        <f t="array" ref="A31">IF(C31&lt;&gt;0,SUM(($C$11:C31&lt;&gt;0)*1),"")</f>
        <v/>
      </c>
      <c r="B31" s="438"/>
      <c r="C31" s="438"/>
      <c r="D31" s="438"/>
      <c r="E31" s="504"/>
      <c r="F31" s="505"/>
      <c r="G31" s="507"/>
      <c r="H31" s="507"/>
      <c r="I31" s="72" t="str">
        <f t="shared" si="41"/>
        <v/>
      </c>
      <c r="J31" s="440">
        <f t="shared" si="1"/>
        <v>0</v>
      </c>
      <c r="K31" s="440">
        <f t="shared" si="2"/>
        <v>0</v>
      </c>
      <c r="L31" s="440">
        <f t="shared" si="3"/>
        <v>0</v>
      </c>
      <c r="M31" s="440">
        <f t="shared" si="4"/>
        <v>0</v>
      </c>
      <c r="N31" s="440">
        <f t="shared" si="5"/>
        <v>0</v>
      </c>
      <c r="O31" s="440">
        <f t="shared" si="6"/>
        <v>0</v>
      </c>
      <c r="P31" s="440">
        <f t="shared" si="7"/>
        <v>0</v>
      </c>
      <c r="Q31" s="440">
        <f t="shared" si="8"/>
        <v>0</v>
      </c>
      <c r="R31" s="440">
        <f t="shared" si="39"/>
        <v>0</v>
      </c>
      <c r="S31" s="440">
        <f t="shared" si="40"/>
        <v>0</v>
      </c>
      <c r="T31" s="440">
        <f t="shared" si="9"/>
        <v>0</v>
      </c>
      <c r="U31" s="440">
        <f t="shared" si="10"/>
        <v>0</v>
      </c>
      <c r="V31" s="440">
        <f t="shared" si="11"/>
        <v>0</v>
      </c>
      <c r="W31" s="440">
        <f t="shared" si="12"/>
        <v>0</v>
      </c>
      <c r="X31" s="440">
        <f t="shared" si="13"/>
        <v>0</v>
      </c>
      <c r="Y31" s="440">
        <f t="shared" si="14"/>
        <v>0</v>
      </c>
      <c r="Z31" s="440">
        <f t="shared" si="15"/>
        <v>0</v>
      </c>
      <c r="AA31" s="440">
        <f t="shared" si="16"/>
        <v>0</v>
      </c>
      <c r="AB31" s="440">
        <f t="shared" si="17"/>
        <v>0</v>
      </c>
      <c r="AC31" s="440">
        <f t="shared" si="18"/>
        <v>0</v>
      </c>
      <c r="AD31" s="440">
        <f t="shared" si="19"/>
        <v>0</v>
      </c>
      <c r="AE31" s="440">
        <f t="shared" si="20"/>
        <v>0</v>
      </c>
      <c r="AF31" s="440">
        <f t="shared" si="21"/>
        <v>0</v>
      </c>
      <c r="AG31" s="440">
        <f t="shared" si="22"/>
        <v>0</v>
      </c>
      <c r="AH31" s="440">
        <f t="shared" si="23"/>
        <v>0</v>
      </c>
      <c r="AI31" s="440">
        <f t="shared" si="24"/>
        <v>0</v>
      </c>
      <c r="AJ31" s="440">
        <f t="shared" si="25"/>
        <v>0</v>
      </c>
      <c r="AK31" s="440">
        <f t="shared" si="26"/>
        <v>0</v>
      </c>
      <c r="AL31" s="440">
        <f t="shared" si="27"/>
        <v>0</v>
      </c>
      <c r="AM31" s="440">
        <f t="shared" si="28"/>
        <v>0</v>
      </c>
      <c r="AN31" s="440">
        <f t="shared" si="29"/>
        <v>0</v>
      </c>
      <c r="AO31" s="440">
        <f t="shared" si="30"/>
        <v>0</v>
      </c>
      <c r="AP31" s="440">
        <f t="shared" si="31"/>
        <v>0</v>
      </c>
      <c r="AQ31" s="440">
        <f t="shared" si="32"/>
        <v>0</v>
      </c>
      <c r="AR31" s="440">
        <f t="shared" si="33"/>
        <v>0</v>
      </c>
      <c r="AS31" s="440">
        <f t="shared" si="34"/>
        <v>0</v>
      </c>
      <c r="AT31" s="440">
        <f t="shared" si="35"/>
        <v>0</v>
      </c>
      <c r="AU31" s="440">
        <f t="shared" si="36"/>
        <v>0</v>
      </c>
      <c r="AV31" s="440">
        <f t="shared" si="37"/>
        <v>0</v>
      </c>
      <c r="AW31" s="440">
        <f t="shared" si="38"/>
        <v>0</v>
      </c>
    </row>
    <row r="32" spans="1:49" s="437" customFormat="1" ht="12" customHeight="1">
      <c r="A32" s="72" t="str">
        <f t="array" ref="A32">IF(C32&lt;&gt;0,SUM(($C$11:C32&lt;&gt;0)*1),"")</f>
        <v/>
      </c>
      <c r="B32" s="438"/>
      <c r="C32" s="438"/>
      <c r="D32" s="438"/>
      <c r="E32" s="504"/>
      <c r="F32" s="505"/>
      <c r="G32" s="507"/>
      <c r="H32" s="507"/>
      <c r="I32" s="72" t="str">
        <f t="shared" si="41"/>
        <v/>
      </c>
      <c r="J32" s="440">
        <f t="shared" si="1"/>
        <v>0</v>
      </c>
      <c r="K32" s="440">
        <f t="shared" si="2"/>
        <v>0</v>
      </c>
      <c r="L32" s="440">
        <f t="shared" si="3"/>
        <v>0</v>
      </c>
      <c r="M32" s="440">
        <f t="shared" si="4"/>
        <v>0</v>
      </c>
      <c r="N32" s="440">
        <f t="shared" si="5"/>
        <v>0</v>
      </c>
      <c r="O32" s="440">
        <f t="shared" si="6"/>
        <v>0</v>
      </c>
      <c r="P32" s="440">
        <f t="shared" si="7"/>
        <v>0</v>
      </c>
      <c r="Q32" s="440">
        <f t="shared" si="8"/>
        <v>0</v>
      </c>
      <c r="R32" s="440">
        <f t="shared" si="39"/>
        <v>0</v>
      </c>
      <c r="S32" s="440">
        <f t="shared" si="40"/>
        <v>0</v>
      </c>
      <c r="T32" s="440">
        <f t="shared" si="9"/>
        <v>0</v>
      </c>
      <c r="U32" s="440">
        <f t="shared" si="10"/>
        <v>0</v>
      </c>
      <c r="V32" s="440">
        <f t="shared" si="11"/>
        <v>0</v>
      </c>
      <c r="W32" s="440">
        <f t="shared" si="12"/>
        <v>0</v>
      </c>
      <c r="X32" s="440">
        <f t="shared" si="13"/>
        <v>0</v>
      </c>
      <c r="Y32" s="440">
        <f t="shared" si="14"/>
        <v>0</v>
      </c>
      <c r="Z32" s="440">
        <f t="shared" si="15"/>
        <v>0</v>
      </c>
      <c r="AA32" s="440">
        <f t="shared" si="16"/>
        <v>0</v>
      </c>
      <c r="AB32" s="440">
        <f t="shared" si="17"/>
        <v>0</v>
      </c>
      <c r="AC32" s="440">
        <f t="shared" si="18"/>
        <v>0</v>
      </c>
      <c r="AD32" s="440">
        <f t="shared" si="19"/>
        <v>0</v>
      </c>
      <c r="AE32" s="440">
        <f t="shared" si="20"/>
        <v>0</v>
      </c>
      <c r="AF32" s="440">
        <f t="shared" si="21"/>
        <v>0</v>
      </c>
      <c r="AG32" s="440">
        <f t="shared" si="22"/>
        <v>0</v>
      </c>
      <c r="AH32" s="440">
        <f t="shared" si="23"/>
        <v>0</v>
      </c>
      <c r="AI32" s="440">
        <f t="shared" si="24"/>
        <v>0</v>
      </c>
      <c r="AJ32" s="440">
        <f t="shared" si="25"/>
        <v>0</v>
      </c>
      <c r="AK32" s="440">
        <f t="shared" si="26"/>
        <v>0</v>
      </c>
      <c r="AL32" s="440">
        <f t="shared" si="27"/>
        <v>0</v>
      </c>
      <c r="AM32" s="440">
        <f t="shared" si="28"/>
        <v>0</v>
      </c>
      <c r="AN32" s="440">
        <f t="shared" si="29"/>
        <v>0</v>
      </c>
      <c r="AO32" s="440">
        <f t="shared" si="30"/>
        <v>0</v>
      </c>
      <c r="AP32" s="440">
        <f t="shared" si="31"/>
        <v>0</v>
      </c>
      <c r="AQ32" s="440">
        <f t="shared" si="32"/>
        <v>0</v>
      </c>
      <c r="AR32" s="440">
        <f t="shared" si="33"/>
        <v>0</v>
      </c>
      <c r="AS32" s="440">
        <f t="shared" si="34"/>
        <v>0</v>
      </c>
      <c r="AT32" s="440">
        <f t="shared" si="35"/>
        <v>0</v>
      </c>
      <c r="AU32" s="440">
        <f t="shared" si="36"/>
        <v>0</v>
      </c>
      <c r="AV32" s="440">
        <f t="shared" si="37"/>
        <v>0</v>
      </c>
      <c r="AW32" s="440">
        <f t="shared" si="38"/>
        <v>0</v>
      </c>
    </row>
    <row r="33" spans="1:49" s="437" customFormat="1" ht="12" customHeight="1">
      <c r="A33" s="72" t="str">
        <f t="array" ref="A33">IF(C33&lt;&gt;0,SUM(($C$11:C33&lt;&gt;0)*1),"")</f>
        <v/>
      </c>
      <c r="B33" s="438"/>
      <c r="C33" s="438"/>
      <c r="D33" s="438"/>
      <c r="E33" s="504"/>
      <c r="F33" s="505"/>
      <c r="G33" s="507"/>
      <c r="H33" s="507"/>
      <c r="I33" s="72" t="str">
        <f t="shared" si="41"/>
        <v/>
      </c>
      <c r="J33" s="440">
        <f t="shared" si="1"/>
        <v>0</v>
      </c>
      <c r="K33" s="440">
        <f t="shared" si="2"/>
        <v>0</v>
      </c>
      <c r="L33" s="440">
        <f t="shared" si="3"/>
        <v>0</v>
      </c>
      <c r="M33" s="440">
        <f t="shared" si="4"/>
        <v>0</v>
      </c>
      <c r="N33" s="440">
        <f t="shared" si="5"/>
        <v>0</v>
      </c>
      <c r="O33" s="440">
        <f t="shared" si="6"/>
        <v>0</v>
      </c>
      <c r="P33" s="440">
        <f t="shared" si="7"/>
        <v>0</v>
      </c>
      <c r="Q33" s="440">
        <f t="shared" si="8"/>
        <v>0</v>
      </c>
      <c r="R33" s="440">
        <f t="shared" si="39"/>
        <v>0</v>
      </c>
      <c r="S33" s="440">
        <f t="shared" si="40"/>
        <v>0</v>
      </c>
      <c r="T33" s="440">
        <f t="shared" si="9"/>
        <v>0</v>
      </c>
      <c r="U33" s="440">
        <f t="shared" si="10"/>
        <v>0</v>
      </c>
      <c r="V33" s="440">
        <f t="shared" si="11"/>
        <v>0</v>
      </c>
      <c r="W33" s="440">
        <f t="shared" si="12"/>
        <v>0</v>
      </c>
      <c r="X33" s="440">
        <f t="shared" si="13"/>
        <v>0</v>
      </c>
      <c r="Y33" s="440">
        <f t="shared" si="14"/>
        <v>0</v>
      </c>
      <c r="Z33" s="440">
        <f t="shared" si="15"/>
        <v>0</v>
      </c>
      <c r="AA33" s="440">
        <f t="shared" si="16"/>
        <v>0</v>
      </c>
      <c r="AB33" s="440">
        <f t="shared" si="17"/>
        <v>0</v>
      </c>
      <c r="AC33" s="440">
        <f t="shared" si="18"/>
        <v>0</v>
      </c>
      <c r="AD33" s="440">
        <f t="shared" si="19"/>
        <v>0</v>
      </c>
      <c r="AE33" s="440">
        <f t="shared" si="20"/>
        <v>0</v>
      </c>
      <c r="AF33" s="440">
        <f t="shared" si="21"/>
        <v>0</v>
      </c>
      <c r="AG33" s="440">
        <f t="shared" si="22"/>
        <v>0</v>
      </c>
      <c r="AH33" s="440">
        <f t="shared" si="23"/>
        <v>0</v>
      </c>
      <c r="AI33" s="440">
        <f t="shared" si="24"/>
        <v>0</v>
      </c>
      <c r="AJ33" s="440">
        <f t="shared" si="25"/>
        <v>0</v>
      </c>
      <c r="AK33" s="440">
        <f t="shared" si="26"/>
        <v>0</v>
      </c>
      <c r="AL33" s="440">
        <f t="shared" si="27"/>
        <v>0</v>
      </c>
      <c r="AM33" s="440">
        <f t="shared" si="28"/>
        <v>0</v>
      </c>
      <c r="AN33" s="440">
        <f t="shared" si="29"/>
        <v>0</v>
      </c>
      <c r="AO33" s="440">
        <f t="shared" si="30"/>
        <v>0</v>
      </c>
      <c r="AP33" s="440">
        <f t="shared" si="31"/>
        <v>0</v>
      </c>
      <c r="AQ33" s="440">
        <f t="shared" si="32"/>
        <v>0</v>
      </c>
      <c r="AR33" s="440">
        <f t="shared" si="33"/>
        <v>0</v>
      </c>
      <c r="AS33" s="440">
        <f t="shared" si="34"/>
        <v>0</v>
      </c>
      <c r="AT33" s="440">
        <f t="shared" si="35"/>
        <v>0</v>
      </c>
      <c r="AU33" s="440">
        <f t="shared" si="36"/>
        <v>0</v>
      </c>
      <c r="AV33" s="440">
        <f t="shared" si="37"/>
        <v>0</v>
      </c>
      <c r="AW33" s="440">
        <f t="shared" si="38"/>
        <v>0</v>
      </c>
    </row>
    <row r="34" spans="1:49" s="437" customFormat="1" ht="12" customHeight="1">
      <c r="A34" s="72" t="str">
        <f t="array" ref="A34">IF(C34&lt;&gt;0,SUM(($C$11:C34&lt;&gt;0)*1),"")</f>
        <v/>
      </c>
      <c r="B34" s="438"/>
      <c r="C34" s="438"/>
      <c r="D34" s="438"/>
      <c r="E34" s="504"/>
      <c r="F34" s="505"/>
      <c r="G34" s="507"/>
      <c r="H34" s="507"/>
      <c r="I34" s="72" t="str">
        <f t="shared" si="41"/>
        <v/>
      </c>
      <c r="J34" s="440">
        <f t="shared" si="1"/>
        <v>0</v>
      </c>
      <c r="K34" s="440">
        <f t="shared" si="2"/>
        <v>0</v>
      </c>
      <c r="L34" s="440">
        <f t="shared" si="3"/>
        <v>0</v>
      </c>
      <c r="M34" s="440">
        <f t="shared" si="4"/>
        <v>0</v>
      </c>
      <c r="N34" s="440">
        <f t="shared" si="5"/>
        <v>0</v>
      </c>
      <c r="O34" s="440">
        <f t="shared" si="6"/>
        <v>0</v>
      </c>
      <c r="P34" s="440">
        <f t="shared" si="7"/>
        <v>0</v>
      </c>
      <c r="Q34" s="440">
        <f t="shared" si="8"/>
        <v>0</v>
      </c>
      <c r="R34" s="440">
        <f t="shared" si="39"/>
        <v>0</v>
      </c>
      <c r="S34" s="440">
        <f t="shared" si="40"/>
        <v>0</v>
      </c>
      <c r="T34" s="440">
        <f t="shared" si="9"/>
        <v>0</v>
      </c>
      <c r="U34" s="440">
        <f t="shared" si="10"/>
        <v>0</v>
      </c>
      <c r="V34" s="440">
        <f t="shared" si="11"/>
        <v>0</v>
      </c>
      <c r="W34" s="440">
        <f t="shared" si="12"/>
        <v>0</v>
      </c>
      <c r="X34" s="440">
        <f t="shared" si="13"/>
        <v>0</v>
      </c>
      <c r="Y34" s="440">
        <f t="shared" si="14"/>
        <v>0</v>
      </c>
      <c r="Z34" s="440">
        <f t="shared" si="15"/>
        <v>0</v>
      </c>
      <c r="AA34" s="440">
        <f t="shared" si="16"/>
        <v>0</v>
      </c>
      <c r="AB34" s="440">
        <f t="shared" si="17"/>
        <v>0</v>
      </c>
      <c r="AC34" s="440">
        <f t="shared" si="18"/>
        <v>0</v>
      </c>
      <c r="AD34" s="440">
        <f t="shared" si="19"/>
        <v>0</v>
      </c>
      <c r="AE34" s="440">
        <f t="shared" si="20"/>
        <v>0</v>
      </c>
      <c r="AF34" s="440">
        <f t="shared" si="21"/>
        <v>0</v>
      </c>
      <c r="AG34" s="440">
        <f t="shared" si="22"/>
        <v>0</v>
      </c>
      <c r="AH34" s="440">
        <f t="shared" si="23"/>
        <v>0</v>
      </c>
      <c r="AI34" s="440">
        <f t="shared" si="24"/>
        <v>0</v>
      </c>
      <c r="AJ34" s="440">
        <f t="shared" si="25"/>
        <v>0</v>
      </c>
      <c r="AK34" s="440">
        <f t="shared" si="26"/>
        <v>0</v>
      </c>
      <c r="AL34" s="440">
        <f t="shared" si="27"/>
        <v>0</v>
      </c>
      <c r="AM34" s="440">
        <f t="shared" si="28"/>
        <v>0</v>
      </c>
      <c r="AN34" s="440">
        <f t="shared" si="29"/>
        <v>0</v>
      </c>
      <c r="AO34" s="440">
        <f t="shared" si="30"/>
        <v>0</v>
      </c>
      <c r="AP34" s="440">
        <f t="shared" si="31"/>
        <v>0</v>
      </c>
      <c r="AQ34" s="440">
        <f t="shared" si="32"/>
        <v>0</v>
      </c>
      <c r="AR34" s="440">
        <f t="shared" si="33"/>
        <v>0</v>
      </c>
      <c r="AS34" s="440">
        <f t="shared" si="34"/>
        <v>0</v>
      </c>
      <c r="AT34" s="440">
        <f t="shared" si="35"/>
        <v>0</v>
      </c>
      <c r="AU34" s="440">
        <f t="shared" si="36"/>
        <v>0</v>
      </c>
      <c r="AV34" s="440">
        <f t="shared" si="37"/>
        <v>0</v>
      </c>
      <c r="AW34" s="440">
        <f t="shared" si="38"/>
        <v>0</v>
      </c>
    </row>
    <row r="35" spans="1:49" s="437" customFormat="1" ht="12" customHeight="1">
      <c r="A35" s="72" t="str">
        <f t="array" ref="A35">IF(C35&lt;&gt;0,SUM(($C$11:C35&lt;&gt;0)*1),"")</f>
        <v/>
      </c>
      <c r="B35" s="438"/>
      <c r="C35" s="438"/>
      <c r="D35" s="438"/>
      <c r="E35" s="504"/>
      <c r="F35" s="505"/>
      <c r="G35" s="507"/>
      <c r="H35" s="507"/>
      <c r="I35" s="72" t="str">
        <f t="shared" si="41"/>
        <v/>
      </c>
      <c r="J35" s="440">
        <f t="shared" si="1"/>
        <v>0</v>
      </c>
      <c r="K35" s="440">
        <f t="shared" si="2"/>
        <v>0</v>
      </c>
      <c r="L35" s="440">
        <f t="shared" si="3"/>
        <v>0</v>
      </c>
      <c r="M35" s="440">
        <f t="shared" si="4"/>
        <v>0</v>
      </c>
      <c r="N35" s="440">
        <f t="shared" si="5"/>
        <v>0</v>
      </c>
      <c r="O35" s="440">
        <f t="shared" si="6"/>
        <v>0</v>
      </c>
      <c r="P35" s="440">
        <f t="shared" si="7"/>
        <v>0</v>
      </c>
      <c r="Q35" s="440">
        <f t="shared" si="8"/>
        <v>0</v>
      </c>
      <c r="R35" s="440">
        <f t="shared" si="39"/>
        <v>0</v>
      </c>
      <c r="S35" s="440">
        <f t="shared" si="40"/>
        <v>0</v>
      </c>
      <c r="T35" s="440">
        <f t="shared" si="9"/>
        <v>0</v>
      </c>
      <c r="U35" s="440">
        <f t="shared" si="10"/>
        <v>0</v>
      </c>
      <c r="V35" s="440">
        <f t="shared" si="11"/>
        <v>0</v>
      </c>
      <c r="W35" s="440">
        <f t="shared" si="12"/>
        <v>0</v>
      </c>
      <c r="X35" s="440">
        <f t="shared" si="13"/>
        <v>0</v>
      </c>
      <c r="Y35" s="440">
        <f t="shared" si="14"/>
        <v>0</v>
      </c>
      <c r="Z35" s="440">
        <f t="shared" si="15"/>
        <v>0</v>
      </c>
      <c r="AA35" s="440">
        <f t="shared" si="16"/>
        <v>0</v>
      </c>
      <c r="AB35" s="440">
        <f t="shared" si="17"/>
        <v>0</v>
      </c>
      <c r="AC35" s="440">
        <f t="shared" si="18"/>
        <v>0</v>
      </c>
      <c r="AD35" s="440">
        <f t="shared" si="19"/>
        <v>0</v>
      </c>
      <c r="AE35" s="440">
        <f t="shared" si="20"/>
        <v>0</v>
      </c>
      <c r="AF35" s="440">
        <f t="shared" si="21"/>
        <v>0</v>
      </c>
      <c r="AG35" s="440">
        <f t="shared" si="22"/>
        <v>0</v>
      </c>
      <c r="AH35" s="440">
        <f t="shared" si="23"/>
        <v>0</v>
      </c>
      <c r="AI35" s="440">
        <f t="shared" si="24"/>
        <v>0</v>
      </c>
      <c r="AJ35" s="440">
        <f t="shared" si="25"/>
        <v>0</v>
      </c>
      <c r="AK35" s="440">
        <f t="shared" si="26"/>
        <v>0</v>
      </c>
      <c r="AL35" s="440">
        <f t="shared" si="27"/>
        <v>0</v>
      </c>
      <c r="AM35" s="440">
        <f t="shared" si="28"/>
        <v>0</v>
      </c>
      <c r="AN35" s="440">
        <f t="shared" si="29"/>
        <v>0</v>
      </c>
      <c r="AO35" s="440">
        <f t="shared" si="30"/>
        <v>0</v>
      </c>
      <c r="AP35" s="440">
        <f t="shared" si="31"/>
        <v>0</v>
      </c>
      <c r="AQ35" s="440">
        <f t="shared" si="32"/>
        <v>0</v>
      </c>
      <c r="AR35" s="440">
        <f t="shared" si="33"/>
        <v>0</v>
      </c>
      <c r="AS35" s="440">
        <f t="shared" si="34"/>
        <v>0</v>
      </c>
      <c r="AT35" s="440">
        <f t="shared" si="35"/>
        <v>0</v>
      </c>
      <c r="AU35" s="440">
        <f t="shared" si="36"/>
        <v>0</v>
      </c>
      <c r="AV35" s="440">
        <f t="shared" si="37"/>
        <v>0</v>
      </c>
      <c r="AW35" s="440">
        <f t="shared" si="38"/>
        <v>0</v>
      </c>
    </row>
    <row r="36" spans="1:49" s="437" customFormat="1" ht="12" customHeight="1">
      <c r="A36" s="72" t="str">
        <f t="array" ref="A36">IF(C36&lt;&gt;0,SUM(($C$11:C36&lt;&gt;0)*1),"")</f>
        <v/>
      </c>
      <c r="B36" s="438"/>
      <c r="C36" s="438"/>
      <c r="D36" s="438"/>
      <c r="E36" s="504"/>
      <c r="F36" s="505"/>
      <c r="G36" s="507"/>
      <c r="H36" s="507"/>
      <c r="I36" s="72" t="str">
        <f t="shared" si="41"/>
        <v/>
      </c>
      <c r="J36" s="440">
        <f t="shared" si="1"/>
        <v>0</v>
      </c>
      <c r="K36" s="440">
        <f t="shared" si="2"/>
        <v>0</v>
      </c>
      <c r="L36" s="440">
        <f t="shared" si="3"/>
        <v>0</v>
      </c>
      <c r="M36" s="440">
        <f t="shared" si="4"/>
        <v>0</v>
      </c>
      <c r="N36" s="440">
        <f t="shared" si="5"/>
        <v>0</v>
      </c>
      <c r="O36" s="440">
        <f t="shared" si="6"/>
        <v>0</v>
      </c>
      <c r="P36" s="440">
        <f t="shared" si="7"/>
        <v>0</v>
      </c>
      <c r="Q36" s="440">
        <f t="shared" si="8"/>
        <v>0</v>
      </c>
      <c r="R36" s="440">
        <f t="shared" si="39"/>
        <v>0</v>
      </c>
      <c r="S36" s="440">
        <f t="shared" si="40"/>
        <v>0</v>
      </c>
      <c r="T36" s="440">
        <f t="shared" si="9"/>
        <v>0</v>
      </c>
      <c r="U36" s="440">
        <f t="shared" si="10"/>
        <v>0</v>
      </c>
      <c r="V36" s="440">
        <f t="shared" si="11"/>
        <v>0</v>
      </c>
      <c r="W36" s="440">
        <f t="shared" si="12"/>
        <v>0</v>
      </c>
      <c r="X36" s="440">
        <f t="shared" si="13"/>
        <v>0</v>
      </c>
      <c r="Y36" s="440">
        <f t="shared" si="14"/>
        <v>0</v>
      </c>
      <c r="Z36" s="440">
        <f t="shared" si="15"/>
        <v>0</v>
      </c>
      <c r="AA36" s="440">
        <f t="shared" si="16"/>
        <v>0</v>
      </c>
      <c r="AB36" s="440">
        <f t="shared" si="17"/>
        <v>0</v>
      </c>
      <c r="AC36" s="440">
        <f t="shared" si="18"/>
        <v>0</v>
      </c>
      <c r="AD36" s="440">
        <f t="shared" si="19"/>
        <v>0</v>
      </c>
      <c r="AE36" s="440">
        <f t="shared" si="20"/>
        <v>0</v>
      </c>
      <c r="AF36" s="440">
        <f t="shared" si="21"/>
        <v>0</v>
      </c>
      <c r="AG36" s="440">
        <f t="shared" si="22"/>
        <v>0</v>
      </c>
      <c r="AH36" s="440">
        <f t="shared" si="23"/>
        <v>0</v>
      </c>
      <c r="AI36" s="440">
        <f t="shared" si="24"/>
        <v>0</v>
      </c>
      <c r="AJ36" s="440">
        <f t="shared" si="25"/>
        <v>0</v>
      </c>
      <c r="AK36" s="440">
        <f t="shared" si="26"/>
        <v>0</v>
      </c>
      <c r="AL36" s="440">
        <f t="shared" si="27"/>
        <v>0</v>
      </c>
      <c r="AM36" s="440">
        <f t="shared" si="28"/>
        <v>0</v>
      </c>
      <c r="AN36" s="440">
        <f t="shared" si="29"/>
        <v>0</v>
      </c>
      <c r="AO36" s="440">
        <f t="shared" si="30"/>
        <v>0</v>
      </c>
      <c r="AP36" s="440">
        <f t="shared" si="31"/>
        <v>0</v>
      </c>
      <c r="AQ36" s="440">
        <f t="shared" si="32"/>
        <v>0</v>
      </c>
      <c r="AR36" s="440">
        <f t="shared" si="33"/>
        <v>0</v>
      </c>
      <c r="AS36" s="440">
        <f t="shared" si="34"/>
        <v>0</v>
      </c>
      <c r="AT36" s="440">
        <f t="shared" si="35"/>
        <v>0</v>
      </c>
      <c r="AU36" s="440">
        <f t="shared" si="36"/>
        <v>0</v>
      </c>
      <c r="AV36" s="440">
        <f t="shared" si="37"/>
        <v>0</v>
      </c>
      <c r="AW36" s="440">
        <f t="shared" si="38"/>
        <v>0</v>
      </c>
    </row>
    <row r="37" spans="1:49" s="437" customFormat="1" ht="12" customHeight="1">
      <c r="A37" s="72" t="str">
        <f t="array" ref="A37">IF(C37&lt;&gt;0,SUM(($C$11:C37&lt;&gt;0)*1),"")</f>
        <v/>
      </c>
      <c r="B37" s="438"/>
      <c r="C37" s="438"/>
      <c r="D37" s="438"/>
      <c r="E37" s="504"/>
      <c r="F37" s="505"/>
      <c r="G37" s="507"/>
      <c r="H37" s="507"/>
      <c r="I37" s="72" t="str">
        <f t="shared" si="41"/>
        <v/>
      </c>
      <c r="J37" s="440">
        <f t="shared" si="1"/>
        <v>0</v>
      </c>
      <c r="K37" s="440">
        <f t="shared" si="2"/>
        <v>0</v>
      </c>
      <c r="L37" s="440">
        <f t="shared" si="3"/>
        <v>0</v>
      </c>
      <c r="M37" s="440">
        <f t="shared" si="4"/>
        <v>0</v>
      </c>
      <c r="N37" s="440">
        <f t="shared" si="5"/>
        <v>0</v>
      </c>
      <c r="O37" s="440">
        <f t="shared" si="6"/>
        <v>0</v>
      </c>
      <c r="P37" s="440">
        <f t="shared" si="7"/>
        <v>0</v>
      </c>
      <c r="Q37" s="440">
        <f t="shared" si="8"/>
        <v>0</v>
      </c>
      <c r="R37" s="440">
        <f t="shared" si="39"/>
        <v>0</v>
      </c>
      <c r="S37" s="440">
        <f t="shared" si="40"/>
        <v>0</v>
      </c>
      <c r="T37" s="440">
        <f t="shared" si="9"/>
        <v>0</v>
      </c>
      <c r="U37" s="440">
        <f t="shared" si="10"/>
        <v>0</v>
      </c>
      <c r="V37" s="440">
        <f t="shared" si="11"/>
        <v>0</v>
      </c>
      <c r="W37" s="440">
        <f t="shared" si="12"/>
        <v>0</v>
      </c>
      <c r="X37" s="440">
        <f t="shared" si="13"/>
        <v>0</v>
      </c>
      <c r="Y37" s="440">
        <f t="shared" si="14"/>
        <v>0</v>
      </c>
      <c r="Z37" s="440">
        <f t="shared" si="15"/>
        <v>0</v>
      </c>
      <c r="AA37" s="440">
        <f t="shared" si="16"/>
        <v>0</v>
      </c>
      <c r="AB37" s="440">
        <f t="shared" si="17"/>
        <v>0</v>
      </c>
      <c r="AC37" s="440">
        <f t="shared" si="18"/>
        <v>0</v>
      </c>
      <c r="AD37" s="440">
        <f t="shared" si="19"/>
        <v>0</v>
      </c>
      <c r="AE37" s="440">
        <f t="shared" si="20"/>
        <v>0</v>
      </c>
      <c r="AF37" s="440">
        <f t="shared" si="21"/>
        <v>0</v>
      </c>
      <c r="AG37" s="440">
        <f t="shared" si="22"/>
        <v>0</v>
      </c>
      <c r="AH37" s="440">
        <f t="shared" si="23"/>
        <v>0</v>
      </c>
      <c r="AI37" s="440">
        <f t="shared" si="24"/>
        <v>0</v>
      </c>
      <c r="AJ37" s="440">
        <f t="shared" si="25"/>
        <v>0</v>
      </c>
      <c r="AK37" s="440">
        <f t="shared" si="26"/>
        <v>0</v>
      </c>
      <c r="AL37" s="440">
        <f t="shared" si="27"/>
        <v>0</v>
      </c>
      <c r="AM37" s="440">
        <f t="shared" si="28"/>
        <v>0</v>
      </c>
      <c r="AN37" s="440">
        <f t="shared" si="29"/>
        <v>0</v>
      </c>
      <c r="AO37" s="440">
        <f t="shared" si="30"/>
        <v>0</v>
      </c>
      <c r="AP37" s="440">
        <f t="shared" si="31"/>
        <v>0</v>
      </c>
      <c r="AQ37" s="440">
        <f t="shared" si="32"/>
        <v>0</v>
      </c>
      <c r="AR37" s="440">
        <f t="shared" si="33"/>
        <v>0</v>
      </c>
      <c r="AS37" s="440">
        <f t="shared" si="34"/>
        <v>0</v>
      </c>
      <c r="AT37" s="440">
        <f t="shared" si="35"/>
        <v>0</v>
      </c>
      <c r="AU37" s="440">
        <f t="shared" si="36"/>
        <v>0</v>
      </c>
      <c r="AV37" s="440">
        <f t="shared" si="37"/>
        <v>0</v>
      </c>
      <c r="AW37" s="440">
        <f t="shared" si="38"/>
        <v>0</v>
      </c>
    </row>
    <row r="38" spans="1:49" s="437" customFormat="1" ht="12" customHeight="1">
      <c r="A38" s="72" t="str">
        <f t="array" ref="A38">IF(C38&lt;&gt;0,SUM(($C$11:C38&lt;&gt;0)*1),"")</f>
        <v/>
      </c>
      <c r="B38" s="438"/>
      <c r="C38" s="438"/>
      <c r="D38" s="438"/>
      <c r="E38" s="504"/>
      <c r="F38" s="505"/>
      <c r="G38" s="507"/>
      <c r="H38" s="507"/>
      <c r="I38" s="72" t="str">
        <f t="shared" si="41"/>
        <v/>
      </c>
      <c r="J38" s="440">
        <f t="shared" si="1"/>
        <v>0</v>
      </c>
      <c r="K38" s="440">
        <f t="shared" si="2"/>
        <v>0</v>
      </c>
      <c r="L38" s="440">
        <f t="shared" si="3"/>
        <v>0</v>
      </c>
      <c r="M38" s="440">
        <f t="shared" si="4"/>
        <v>0</v>
      </c>
      <c r="N38" s="440">
        <f t="shared" si="5"/>
        <v>0</v>
      </c>
      <c r="O38" s="440">
        <f t="shared" si="6"/>
        <v>0</v>
      </c>
      <c r="P38" s="440">
        <f t="shared" si="7"/>
        <v>0</v>
      </c>
      <c r="Q38" s="440">
        <f t="shared" si="8"/>
        <v>0</v>
      </c>
      <c r="R38" s="440">
        <f t="shared" si="39"/>
        <v>0</v>
      </c>
      <c r="S38" s="440">
        <f t="shared" si="40"/>
        <v>0</v>
      </c>
      <c r="T38" s="440">
        <f t="shared" si="9"/>
        <v>0</v>
      </c>
      <c r="U38" s="440">
        <f t="shared" si="10"/>
        <v>0</v>
      </c>
      <c r="V38" s="440">
        <f t="shared" si="11"/>
        <v>0</v>
      </c>
      <c r="W38" s="440">
        <f t="shared" si="12"/>
        <v>0</v>
      </c>
      <c r="X38" s="440">
        <f t="shared" si="13"/>
        <v>0</v>
      </c>
      <c r="Y38" s="440">
        <f t="shared" si="14"/>
        <v>0</v>
      </c>
      <c r="Z38" s="440">
        <f t="shared" si="15"/>
        <v>0</v>
      </c>
      <c r="AA38" s="440">
        <f t="shared" si="16"/>
        <v>0</v>
      </c>
      <c r="AB38" s="440">
        <f t="shared" si="17"/>
        <v>0</v>
      </c>
      <c r="AC38" s="440">
        <f t="shared" si="18"/>
        <v>0</v>
      </c>
      <c r="AD38" s="440">
        <f t="shared" si="19"/>
        <v>0</v>
      </c>
      <c r="AE38" s="440">
        <f t="shared" si="20"/>
        <v>0</v>
      </c>
      <c r="AF38" s="440">
        <f t="shared" si="21"/>
        <v>0</v>
      </c>
      <c r="AG38" s="440">
        <f t="shared" si="22"/>
        <v>0</v>
      </c>
      <c r="AH38" s="440">
        <f t="shared" si="23"/>
        <v>0</v>
      </c>
      <c r="AI38" s="440">
        <f t="shared" si="24"/>
        <v>0</v>
      </c>
      <c r="AJ38" s="440">
        <f t="shared" si="25"/>
        <v>0</v>
      </c>
      <c r="AK38" s="440">
        <f t="shared" si="26"/>
        <v>0</v>
      </c>
      <c r="AL38" s="440">
        <f t="shared" si="27"/>
        <v>0</v>
      </c>
      <c r="AM38" s="440">
        <f t="shared" si="28"/>
        <v>0</v>
      </c>
      <c r="AN38" s="440">
        <f t="shared" si="29"/>
        <v>0</v>
      </c>
      <c r="AO38" s="440">
        <f t="shared" si="30"/>
        <v>0</v>
      </c>
      <c r="AP38" s="440">
        <f t="shared" si="31"/>
        <v>0</v>
      </c>
      <c r="AQ38" s="440">
        <f t="shared" si="32"/>
        <v>0</v>
      </c>
      <c r="AR38" s="440">
        <f t="shared" si="33"/>
        <v>0</v>
      </c>
      <c r="AS38" s="440">
        <f t="shared" si="34"/>
        <v>0</v>
      </c>
      <c r="AT38" s="440">
        <f t="shared" si="35"/>
        <v>0</v>
      </c>
      <c r="AU38" s="440">
        <f t="shared" si="36"/>
        <v>0</v>
      </c>
      <c r="AV38" s="440">
        <f t="shared" si="37"/>
        <v>0</v>
      </c>
      <c r="AW38" s="440">
        <f t="shared" si="38"/>
        <v>0</v>
      </c>
    </row>
    <row r="39" spans="1:49" s="437" customFormat="1" ht="12" customHeight="1">
      <c r="A39" s="72" t="str">
        <f t="array" ref="A39">IF(C39&lt;&gt;0,SUM(($C$11:C39&lt;&gt;0)*1),"")</f>
        <v/>
      </c>
      <c r="B39" s="438"/>
      <c r="C39" s="438"/>
      <c r="D39" s="438"/>
      <c r="E39" s="504"/>
      <c r="F39" s="505"/>
      <c r="G39" s="507"/>
      <c r="H39" s="507"/>
      <c r="I39" s="72" t="str">
        <f t="shared" si="41"/>
        <v/>
      </c>
      <c r="J39" s="440">
        <f t="shared" si="1"/>
        <v>0</v>
      </c>
      <c r="K39" s="440">
        <f t="shared" si="2"/>
        <v>0</v>
      </c>
      <c r="L39" s="440">
        <f t="shared" si="3"/>
        <v>0</v>
      </c>
      <c r="M39" s="440">
        <f t="shared" si="4"/>
        <v>0</v>
      </c>
      <c r="N39" s="440">
        <f t="shared" si="5"/>
        <v>0</v>
      </c>
      <c r="O39" s="440">
        <f t="shared" si="6"/>
        <v>0</v>
      </c>
      <c r="P39" s="440">
        <f t="shared" si="7"/>
        <v>0</v>
      </c>
      <c r="Q39" s="440">
        <f t="shared" si="8"/>
        <v>0</v>
      </c>
      <c r="R39" s="440">
        <f t="shared" si="39"/>
        <v>0</v>
      </c>
      <c r="S39" s="440">
        <f t="shared" si="40"/>
        <v>0</v>
      </c>
      <c r="T39" s="440">
        <f t="shared" si="9"/>
        <v>0</v>
      </c>
      <c r="U39" s="440">
        <f t="shared" si="10"/>
        <v>0</v>
      </c>
      <c r="V39" s="440">
        <f t="shared" si="11"/>
        <v>0</v>
      </c>
      <c r="W39" s="440">
        <f t="shared" si="12"/>
        <v>0</v>
      </c>
      <c r="X39" s="440">
        <f t="shared" si="13"/>
        <v>0</v>
      </c>
      <c r="Y39" s="440">
        <f t="shared" si="14"/>
        <v>0</v>
      </c>
      <c r="Z39" s="440">
        <f t="shared" si="15"/>
        <v>0</v>
      </c>
      <c r="AA39" s="440">
        <f t="shared" si="16"/>
        <v>0</v>
      </c>
      <c r="AB39" s="440">
        <f t="shared" si="17"/>
        <v>0</v>
      </c>
      <c r="AC39" s="440">
        <f t="shared" si="18"/>
        <v>0</v>
      </c>
      <c r="AD39" s="440">
        <f t="shared" si="19"/>
        <v>0</v>
      </c>
      <c r="AE39" s="440">
        <f t="shared" si="20"/>
        <v>0</v>
      </c>
      <c r="AF39" s="440">
        <f t="shared" si="21"/>
        <v>0</v>
      </c>
      <c r="AG39" s="440">
        <f t="shared" si="22"/>
        <v>0</v>
      </c>
      <c r="AH39" s="440">
        <f t="shared" si="23"/>
        <v>0</v>
      </c>
      <c r="AI39" s="440">
        <f t="shared" si="24"/>
        <v>0</v>
      </c>
      <c r="AJ39" s="440">
        <f t="shared" si="25"/>
        <v>0</v>
      </c>
      <c r="AK39" s="440">
        <f t="shared" si="26"/>
        <v>0</v>
      </c>
      <c r="AL39" s="440">
        <f t="shared" si="27"/>
        <v>0</v>
      </c>
      <c r="AM39" s="440">
        <f t="shared" si="28"/>
        <v>0</v>
      </c>
      <c r="AN39" s="440">
        <f t="shared" si="29"/>
        <v>0</v>
      </c>
      <c r="AO39" s="440">
        <f t="shared" si="30"/>
        <v>0</v>
      </c>
      <c r="AP39" s="440">
        <f t="shared" si="31"/>
        <v>0</v>
      </c>
      <c r="AQ39" s="440">
        <f t="shared" si="32"/>
        <v>0</v>
      </c>
      <c r="AR39" s="440">
        <f t="shared" si="33"/>
        <v>0</v>
      </c>
      <c r="AS39" s="440">
        <f t="shared" si="34"/>
        <v>0</v>
      </c>
      <c r="AT39" s="440">
        <f t="shared" si="35"/>
        <v>0</v>
      </c>
      <c r="AU39" s="440">
        <f t="shared" si="36"/>
        <v>0</v>
      </c>
      <c r="AV39" s="440">
        <f t="shared" si="37"/>
        <v>0</v>
      </c>
      <c r="AW39" s="440">
        <f t="shared" si="38"/>
        <v>0</v>
      </c>
    </row>
    <row r="40" spans="1:49" s="437" customFormat="1" ht="12" customHeight="1">
      <c r="A40" s="72" t="str">
        <f t="array" ref="A40">IF(C40&lt;&gt;0,SUM(($C$11:C40&lt;&gt;0)*1),"")</f>
        <v/>
      </c>
      <c r="B40" s="438"/>
      <c r="C40" s="438"/>
      <c r="D40" s="438"/>
      <c r="E40" s="504"/>
      <c r="F40" s="505"/>
      <c r="G40" s="507"/>
      <c r="H40" s="507"/>
      <c r="I40" s="72" t="str">
        <f t="shared" si="41"/>
        <v/>
      </c>
      <c r="J40" s="440">
        <f t="shared" si="1"/>
        <v>0</v>
      </c>
      <c r="K40" s="440">
        <f t="shared" si="2"/>
        <v>0</v>
      </c>
      <c r="L40" s="440">
        <f t="shared" si="3"/>
        <v>0</v>
      </c>
      <c r="M40" s="440">
        <f t="shared" si="4"/>
        <v>0</v>
      </c>
      <c r="N40" s="440">
        <f t="shared" si="5"/>
        <v>0</v>
      </c>
      <c r="O40" s="440">
        <f t="shared" si="6"/>
        <v>0</v>
      </c>
      <c r="P40" s="440">
        <f t="shared" si="7"/>
        <v>0</v>
      </c>
      <c r="Q40" s="440">
        <f t="shared" si="8"/>
        <v>0</v>
      </c>
      <c r="R40" s="440">
        <f t="shared" si="39"/>
        <v>0</v>
      </c>
      <c r="S40" s="440">
        <f t="shared" si="40"/>
        <v>0</v>
      </c>
      <c r="T40" s="440">
        <f t="shared" si="9"/>
        <v>0</v>
      </c>
      <c r="U40" s="440">
        <f t="shared" si="10"/>
        <v>0</v>
      </c>
      <c r="V40" s="440">
        <f t="shared" si="11"/>
        <v>0</v>
      </c>
      <c r="W40" s="440">
        <f t="shared" si="12"/>
        <v>0</v>
      </c>
      <c r="X40" s="440">
        <f t="shared" si="13"/>
        <v>0</v>
      </c>
      <c r="Y40" s="440">
        <f t="shared" si="14"/>
        <v>0</v>
      </c>
      <c r="Z40" s="440">
        <f t="shared" si="15"/>
        <v>0</v>
      </c>
      <c r="AA40" s="440">
        <f t="shared" si="16"/>
        <v>0</v>
      </c>
      <c r="AB40" s="440">
        <f t="shared" si="17"/>
        <v>0</v>
      </c>
      <c r="AC40" s="440">
        <f t="shared" si="18"/>
        <v>0</v>
      </c>
      <c r="AD40" s="440">
        <f t="shared" si="19"/>
        <v>0</v>
      </c>
      <c r="AE40" s="440">
        <f t="shared" si="20"/>
        <v>0</v>
      </c>
      <c r="AF40" s="440">
        <f t="shared" si="21"/>
        <v>0</v>
      </c>
      <c r="AG40" s="440">
        <f t="shared" si="22"/>
        <v>0</v>
      </c>
      <c r="AH40" s="440">
        <f t="shared" si="23"/>
        <v>0</v>
      </c>
      <c r="AI40" s="440">
        <f t="shared" si="24"/>
        <v>0</v>
      </c>
      <c r="AJ40" s="440">
        <f t="shared" si="25"/>
        <v>0</v>
      </c>
      <c r="AK40" s="440">
        <f t="shared" si="26"/>
        <v>0</v>
      </c>
      <c r="AL40" s="440">
        <f t="shared" si="27"/>
        <v>0</v>
      </c>
      <c r="AM40" s="440">
        <f t="shared" si="28"/>
        <v>0</v>
      </c>
      <c r="AN40" s="440">
        <f t="shared" si="29"/>
        <v>0</v>
      </c>
      <c r="AO40" s="440">
        <f t="shared" si="30"/>
        <v>0</v>
      </c>
      <c r="AP40" s="440">
        <f t="shared" si="31"/>
        <v>0</v>
      </c>
      <c r="AQ40" s="440">
        <f t="shared" si="32"/>
        <v>0</v>
      </c>
      <c r="AR40" s="440">
        <f t="shared" si="33"/>
        <v>0</v>
      </c>
      <c r="AS40" s="440">
        <f t="shared" si="34"/>
        <v>0</v>
      </c>
      <c r="AT40" s="440">
        <f t="shared" si="35"/>
        <v>0</v>
      </c>
      <c r="AU40" s="440">
        <f t="shared" si="36"/>
        <v>0</v>
      </c>
      <c r="AV40" s="440">
        <f t="shared" si="37"/>
        <v>0</v>
      </c>
      <c r="AW40" s="440">
        <f t="shared" si="38"/>
        <v>0</v>
      </c>
    </row>
    <row r="41" spans="1:49" s="437" customFormat="1" ht="12" customHeight="1">
      <c r="A41" s="72" t="str">
        <f t="array" ref="A41">IF(C41&lt;&gt;0,SUM(($C$11:C41&lt;&gt;0)*1),"")</f>
        <v/>
      </c>
      <c r="B41" s="438"/>
      <c r="C41" s="438"/>
      <c r="D41" s="438"/>
      <c r="E41" s="504"/>
      <c r="F41" s="505"/>
      <c r="G41" s="507"/>
      <c r="H41" s="507"/>
      <c r="I41" s="72" t="str">
        <f t="shared" si="41"/>
        <v/>
      </c>
      <c r="J41" s="440">
        <f t="shared" si="1"/>
        <v>0</v>
      </c>
      <c r="K41" s="440">
        <f t="shared" si="2"/>
        <v>0</v>
      </c>
      <c r="L41" s="440">
        <f t="shared" si="3"/>
        <v>0</v>
      </c>
      <c r="M41" s="440">
        <f t="shared" si="4"/>
        <v>0</v>
      </c>
      <c r="N41" s="440">
        <f t="shared" si="5"/>
        <v>0</v>
      </c>
      <c r="O41" s="440">
        <f t="shared" si="6"/>
        <v>0</v>
      </c>
      <c r="P41" s="440">
        <f t="shared" si="7"/>
        <v>0</v>
      </c>
      <c r="Q41" s="440">
        <f t="shared" si="8"/>
        <v>0</v>
      </c>
      <c r="R41" s="440">
        <f t="shared" si="39"/>
        <v>0</v>
      </c>
      <c r="S41" s="440">
        <f t="shared" si="40"/>
        <v>0</v>
      </c>
      <c r="T41" s="440">
        <f t="shared" si="9"/>
        <v>0</v>
      </c>
      <c r="U41" s="440">
        <f t="shared" si="10"/>
        <v>0</v>
      </c>
      <c r="V41" s="440">
        <f t="shared" si="11"/>
        <v>0</v>
      </c>
      <c r="W41" s="440">
        <f t="shared" si="12"/>
        <v>0</v>
      </c>
      <c r="X41" s="440">
        <f t="shared" si="13"/>
        <v>0</v>
      </c>
      <c r="Y41" s="440">
        <f t="shared" si="14"/>
        <v>0</v>
      </c>
      <c r="Z41" s="440">
        <f t="shared" si="15"/>
        <v>0</v>
      </c>
      <c r="AA41" s="440">
        <f t="shared" si="16"/>
        <v>0</v>
      </c>
      <c r="AB41" s="440">
        <f t="shared" si="17"/>
        <v>0</v>
      </c>
      <c r="AC41" s="440">
        <f t="shared" si="18"/>
        <v>0</v>
      </c>
      <c r="AD41" s="440">
        <f t="shared" si="19"/>
        <v>0</v>
      </c>
      <c r="AE41" s="440">
        <f t="shared" si="20"/>
        <v>0</v>
      </c>
      <c r="AF41" s="440">
        <f t="shared" si="21"/>
        <v>0</v>
      </c>
      <c r="AG41" s="440">
        <f t="shared" si="22"/>
        <v>0</v>
      </c>
      <c r="AH41" s="440">
        <f t="shared" si="23"/>
        <v>0</v>
      </c>
      <c r="AI41" s="440">
        <f t="shared" si="24"/>
        <v>0</v>
      </c>
      <c r="AJ41" s="440">
        <f t="shared" si="25"/>
        <v>0</v>
      </c>
      <c r="AK41" s="440">
        <f t="shared" si="26"/>
        <v>0</v>
      </c>
      <c r="AL41" s="440">
        <f t="shared" si="27"/>
        <v>0</v>
      </c>
      <c r="AM41" s="440">
        <f t="shared" si="28"/>
        <v>0</v>
      </c>
      <c r="AN41" s="440">
        <f t="shared" si="29"/>
        <v>0</v>
      </c>
      <c r="AO41" s="440">
        <f t="shared" si="30"/>
        <v>0</v>
      </c>
      <c r="AP41" s="440">
        <f t="shared" si="31"/>
        <v>0</v>
      </c>
      <c r="AQ41" s="440">
        <f t="shared" si="32"/>
        <v>0</v>
      </c>
      <c r="AR41" s="440">
        <f t="shared" si="33"/>
        <v>0</v>
      </c>
      <c r="AS41" s="440">
        <f t="shared" si="34"/>
        <v>0</v>
      </c>
      <c r="AT41" s="440">
        <f t="shared" si="35"/>
        <v>0</v>
      </c>
      <c r="AU41" s="440">
        <f t="shared" si="36"/>
        <v>0</v>
      </c>
      <c r="AV41" s="440">
        <f t="shared" si="37"/>
        <v>0</v>
      </c>
      <c r="AW41" s="440">
        <f t="shared" si="38"/>
        <v>0</v>
      </c>
    </row>
    <row r="42" spans="1:49" s="437" customFormat="1" ht="12" customHeight="1">
      <c r="A42" s="72" t="str">
        <f t="array" ref="A42">IF(C42&lt;&gt;0,SUM(($C$11:C42&lt;&gt;0)*1),"")</f>
        <v/>
      </c>
      <c r="B42" s="438"/>
      <c r="C42" s="438"/>
      <c r="D42" s="438"/>
      <c r="E42" s="504"/>
      <c r="F42" s="505"/>
      <c r="G42" s="507"/>
      <c r="H42" s="507"/>
      <c r="I42" s="72" t="str">
        <f t="shared" si="41"/>
        <v/>
      </c>
      <c r="J42" s="440">
        <f t="shared" si="1"/>
        <v>0</v>
      </c>
      <c r="K42" s="440">
        <f t="shared" si="2"/>
        <v>0</v>
      </c>
      <c r="L42" s="440">
        <f t="shared" si="3"/>
        <v>0</v>
      </c>
      <c r="M42" s="440">
        <f t="shared" si="4"/>
        <v>0</v>
      </c>
      <c r="N42" s="440">
        <f t="shared" si="5"/>
        <v>0</v>
      </c>
      <c r="O42" s="440">
        <f t="shared" si="6"/>
        <v>0</v>
      </c>
      <c r="P42" s="440">
        <f t="shared" si="7"/>
        <v>0</v>
      </c>
      <c r="Q42" s="440">
        <f t="shared" si="8"/>
        <v>0</v>
      </c>
      <c r="R42" s="440">
        <f t="shared" si="39"/>
        <v>0</v>
      </c>
      <c r="S42" s="440">
        <f t="shared" si="40"/>
        <v>0</v>
      </c>
      <c r="T42" s="440">
        <f t="shared" si="9"/>
        <v>0</v>
      </c>
      <c r="U42" s="440">
        <f t="shared" si="10"/>
        <v>0</v>
      </c>
      <c r="V42" s="440">
        <f t="shared" si="11"/>
        <v>0</v>
      </c>
      <c r="W42" s="440">
        <f t="shared" si="12"/>
        <v>0</v>
      </c>
      <c r="X42" s="440">
        <f t="shared" si="13"/>
        <v>0</v>
      </c>
      <c r="Y42" s="440">
        <f t="shared" si="14"/>
        <v>0</v>
      </c>
      <c r="Z42" s="440">
        <f t="shared" si="15"/>
        <v>0</v>
      </c>
      <c r="AA42" s="440">
        <f t="shared" si="16"/>
        <v>0</v>
      </c>
      <c r="AB42" s="440">
        <f t="shared" si="17"/>
        <v>0</v>
      </c>
      <c r="AC42" s="440">
        <f t="shared" si="18"/>
        <v>0</v>
      </c>
      <c r="AD42" s="440">
        <f t="shared" si="19"/>
        <v>0</v>
      </c>
      <c r="AE42" s="440">
        <f t="shared" si="20"/>
        <v>0</v>
      </c>
      <c r="AF42" s="440">
        <f t="shared" si="21"/>
        <v>0</v>
      </c>
      <c r="AG42" s="440">
        <f t="shared" si="22"/>
        <v>0</v>
      </c>
      <c r="AH42" s="440">
        <f t="shared" si="23"/>
        <v>0</v>
      </c>
      <c r="AI42" s="440">
        <f t="shared" si="24"/>
        <v>0</v>
      </c>
      <c r="AJ42" s="440">
        <f t="shared" si="25"/>
        <v>0</v>
      </c>
      <c r="AK42" s="440">
        <f t="shared" si="26"/>
        <v>0</v>
      </c>
      <c r="AL42" s="440">
        <f t="shared" si="27"/>
        <v>0</v>
      </c>
      <c r="AM42" s="440">
        <f t="shared" si="28"/>
        <v>0</v>
      </c>
      <c r="AN42" s="440">
        <f t="shared" si="29"/>
        <v>0</v>
      </c>
      <c r="AO42" s="440">
        <f t="shared" si="30"/>
        <v>0</v>
      </c>
      <c r="AP42" s="440">
        <f t="shared" si="31"/>
        <v>0</v>
      </c>
      <c r="AQ42" s="440">
        <f t="shared" si="32"/>
        <v>0</v>
      </c>
      <c r="AR42" s="440">
        <f t="shared" si="33"/>
        <v>0</v>
      </c>
      <c r="AS42" s="440">
        <f t="shared" si="34"/>
        <v>0</v>
      </c>
      <c r="AT42" s="440">
        <f t="shared" si="35"/>
        <v>0</v>
      </c>
      <c r="AU42" s="440">
        <f t="shared" si="36"/>
        <v>0</v>
      </c>
      <c r="AV42" s="440">
        <f t="shared" si="37"/>
        <v>0</v>
      </c>
      <c r="AW42" s="440">
        <f t="shared" si="38"/>
        <v>0</v>
      </c>
    </row>
    <row r="43" spans="1:49" s="437" customFormat="1" ht="12" customHeight="1">
      <c r="A43" s="72" t="str">
        <f t="array" ref="A43">IF(C43&lt;&gt;0,SUM(($C$11:C43&lt;&gt;0)*1),"")</f>
        <v/>
      </c>
      <c r="B43" s="438"/>
      <c r="C43" s="438"/>
      <c r="D43" s="438"/>
      <c r="E43" s="504"/>
      <c r="F43" s="505"/>
      <c r="G43" s="507"/>
      <c r="H43" s="507"/>
      <c r="I43" s="72" t="str">
        <f t="shared" si="41"/>
        <v/>
      </c>
      <c r="J43" s="440">
        <f t="shared" si="1"/>
        <v>0</v>
      </c>
      <c r="K43" s="440">
        <f t="shared" si="2"/>
        <v>0</v>
      </c>
      <c r="L43" s="440">
        <f t="shared" si="3"/>
        <v>0</v>
      </c>
      <c r="M43" s="440">
        <f t="shared" si="4"/>
        <v>0</v>
      </c>
      <c r="N43" s="440">
        <f t="shared" si="5"/>
        <v>0</v>
      </c>
      <c r="O43" s="440">
        <f t="shared" si="6"/>
        <v>0</v>
      </c>
      <c r="P43" s="440">
        <f t="shared" si="7"/>
        <v>0</v>
      </c>
      <c r="Q43" s="440">
        <f t="shared" si="8"/>
        <v>0</v>
      </c>
      <c r="R43" s="440">
        <f t="shared" si="39"/>
        <v>0</v>
      </c>
      <c r="S43" s="440">
        <f t="shared" si="40"/>
        <v>0</v>
      </c>
      <c r="T43" s="440">
        <f t="shared" si="9"/>
        <v>0</v>
      </c>
      <c r="U43" s="440">
        <f t="shared" si="10"/>
        <v>0</v>
      </c>
      <c r="V43" s="440">
        <f t="shared" si="11"/>
        <v>0</v>
      </c>
      <c r="W43" s="440">
        <f t="shared" si="12"/>
        <v>0</v>
      </c>
      <c r="X43" s="440">
        <f t="shared" si="13"/>
        <v>0</v>
      </c>
      <c r="Y43" s="440">
        <f t="shared" si="14"/>
        <v>0</v>
      </c>
      <c r="Z43" s="440">
        <f t="shared" si="15"/>
        <v>0</v>
      </c>
      <c r="AA43" s="440">
        <f t="shared" si="16"/>
        <v>0</v>
      </c>
      <c r="AB43" s="440">
        <f t="shared" si="17"/>
        <v>0</v>
      </c>
      <c r="AC43" s="440">
        <f t="shared" si="18"/>
        <v>0</v>
      </c>
      <c r="AD43" s="440">
        <f t="shared" si="19"/>
        <v>0</v>
      </c>
      <c r="AE43" s="440">
        <f t="shared" si="20"/>
        <v>0</v>
      </c>
      <c r="AF43" s="440">
        <f t="shared" si="21"/>
        <v>0</v>
      </c>
      <c r="AG43" s="440">
        <f t="shared" si="22"/>
        <v>0</v>
      </c>
      <c r="AH43" s="440">
        <f t="shared" si="23"/>
        <v>0</v>
      </c>
      <c r="AI43" s="440">
        <f t="shared" si="24"/>
        <v>0</v>
      </c>
      <c r="AJ43" s="440">
        <f t="shared" si="25"/>
        <v>0</v>
      </c>
      <c r="AK43" s="440">
        <f t="shared" si="26"/>
        <v>0</v>
      </c>
      <c r="AL43" s="440">
        <f t="shared" si="27"/>
        <v>0</v>
      </c>
      <c r="AM43" s="440">
        <f t="shared" si="28"/>
        <v>0</v>
      </c>
      <c r="AN43" s="440">
        <f t="shared" si="29"/>
        <v>0</v>
      </c>
      <c r="AO43" s="440">
        <f t="shared" si="30"/>
        <v>0</v>
      </c>
      <c r="AP43" s="440">
        <f t="shared" si="31"/>
        <v>0</v>
      </c>
      <c r="AQ43" s="440">
        <f t="shared" si="32"/>
        <v>0</v>
      </c>
      <c r="AR43" s="440">
        <f t="shared" si="33"/>
        <v>0</v>
      </c>
      <c r="AS43" s="440">
        <f t="shared" si="34"/>
        <v>0</v>
      </c>
      <c r="AT43" s="440">
        <f t="shared" si="35"/>
        <v>0</v>
      </c>
      <c r="AU43" s="440">
        <f t="shared" si="36"/>
        <v>0</v>
      </c>
      <c r="AV43" s="440">
        <f t="shared" si="37"/>
        <v>0</v>
      </c>
      <c r="AW43" s="440">
        <f t="shared" si="38"/>
        <v>0</v>
      </c>
    </row>
    <row r="44" spans="1:49" s="437" customFormat="1" ht="12" customHeight="1">
      <c r="A44" s="72" t="str">
        <f t="array" ref="A44">IF(C44&lt;&gt;0,SUM(($C$11:C44&lt;&gt;0)*1),"")</f>
        <v/>
      </c>
      <c r="B44" s="438"/>
      <c r="C44" s="438"/>
      <c r="D44" s="438"/>
      <c r="E44" s="504"/>
      <c r="F44" s="505"/>
      <c r="G44" s="507"/>
      <c r="H44" s="507"/>
      <c r="I44" s="72" t="str">
        <f t="shared" si="41"/>
        <v/>
      </c>
      <c r="J44" s="440">
        <f t="shared" si="1"/>
        <v>0</v>
      </c>
      <c r="K44" s="440">
        <f t="shared" si="2"/>
        <v>0</v>
      </c>
      <c r="L44" s="440">
        <f t="shared" si="3"/>
        <v>0</v>
      </c>
      <c r="M44" s="440">
        <f t="shared" si="4"/>
        <v>0</v>
      </c>
      <c r="N44" s="440">
        <f t="shared" si="5"/>
        <v>0</v>
      </c>
      <c r="O44" s="440">
        <f t="shared" si="6"/>
        <v>0</v>
      </c>
      <c r="P44" s="440">
        <f t="shared" si="7"/>
        <v>0</v>
      </c>
      <c r="Q44" s="440">
        <f t="shared" si="8"/>
        <v>0</v>
      </c>
      <c r="R44" s="440">
        <f t="shared" si="39"/>
        <v>0</v>
      </c>
      <c r="S44" s="440">
        <f t="shared" si="40"/>
        <v>0</v>
      </c>
      <c r="T44" s="440">
        <f t="shared" si="9"/>
        <v>0</v>
      </c>
      <c r="U44" s="440">
        <f t="shared" si="10"/>
        <v>0</v>
      </c>
      <c r="V44" s="440">
        <f t="shared" si="11"/>
        <v>0</v>
      </c>
      <c r="W44" s="440">
        <f t="shared" si="12"/>
        <v>0</v>
      </c>
      <c r="X44" s="440">
        <f t="shared" si="13"/>
        <v>0</v>
      </c>
      <c r="Y44" s="440">
        <f t="shared" si="14"/>
        <v>0</v>
      </c>
      <c r="Z44" s="440">
        <f t="shared" si="15"/>
        <v>0</v>
      </c>
      <c r="AA44" s="440">
        <f t="shared" si="16"/>
        <v>0</v>
      </c>
      <c r="AB44" s="440">
        <f t="shared" si="17"/>
        <v>0</v>
      </c>
      <c r="AC44" s="440">
        <f t="shared" si="18"/>
        <v>0</v>
      </c>
      <c r="AD44" s="440">
        <f t="shared" si="19"/>
        <v>0</v>
      </c>
      <c r="AE44" s="440">
        <f t="shared" si="20"/>
        <v>0</v>
      </c>
      <c r="AF44" s="440">
        <f t="shared" si="21"/>
        <v>0</v>
      </c>
      <c r="AG44" s="440">
        <f t="shared" si="22"/>
        <v>0</v>
      </c>
      <c r="AH44" s="440">
        <f t="shared" si="23"/>
        <v>0</v>
      </c>
      <c r="AI44" s="440">
        <f t="shared" si="24"/>
        <v>0</v>
      </c>
      <c r="AJ44" s="440">
        <f t="shared" si="25"/>
        <v>0</v>
      </c>
      <c r="AK44" s="440">
        <f t="shared" si="26"/>
        <v>0</v>
      </c>
      <c r="AL44" s="440">
        <f t="shared" si="27"/>
        <v>0</v>
      </c>
      <c r="AM44" s="440">
        <f t="shared" si="28"/>
        <v>0</v>
      </c>
      <c r="AN44" s="440">
        <f t="shared" si="29"/>
        <v>0</v>
      </c>
      <c r="AO44" s="440">
        <f t="shared" si="30"/>
        <v>0</v>
      </c>
      <c r="AP44" s="440">
        <f t="shared" si="31"/>
        <v>0</v>
      </c>
      <c r="AQ44" s="440">
        <f t="shared" si="32"/>
        <v>0</v>
      </c>
      <c r="AR44" s="440">
        <f t="shared" si="33"/>
        <v>0</v>
      </c>
      <c r="AS44" s="440">
        <f t="shared" si="34"/>
        <v>0</v>
      </c>
      <c r="AT44" s="440">
        <f t="shared" si="35"/>
        <v>0</v>
      </c>
      <c r="AU44" s="440">
        <f t="shared" si="36"/>
        <v>0</v>
      </c>
      <c r="AV44" s="440">
        <f t="shared" si="37"/>
        <v>0</v>
      </c>
      <c r="AW44" s="440">
        <f t="shared" si="38"/>
        <v>0</v>
      </c>
    </row>
    <row r="45" spans="1:49" s="437" customFormat="1" ht="12" customHeight="1">
      <c r="A45" s="72" t="str">
        <f t="array" ref="A45">IF(C45&lt;&gt;0,SUM(($C$11:C45&lt;&gt;0)*1),"")</f>
        <v/>
      </c>
      <c r="B45" s="438"/>
      <c r="C45" s="438"/>
      <c r="D45" s="438"/>
      <c r="E45" s="504"/>
      <c r="F45" s="505"/>
      <c r="G45" s="507"/>
      <c r="H45" s="507"/>
      <c r="I45" s="72" t="str">
        <f t="shared" si="41"/>
        <v/>
      </c>
      <c r="J45" s="440">
        <f t="shared" si="1"/>
        <v>0</v>
      </c>
      <c r="K45" s="440">
        <f t="shared" si="2"/>
        <v>0</v>
      </c>
      <c r="L45" s="440">
        <f t="shared" si="3"/>
        <v>0</v>
      </c>
      <c r="M45" s="440">
        <f t="shared" si="4"/>
        <v>0</v>
      </c>
      <c r="N45" s="440">
        <f t="shared" si="5"/>
        <v>0</v>
      </c>
      <c r="O45" s="440">
        <f t="shared" si="6"/>
        <v>0</v>
      </c>
      <c r="P45" s="440">
        <f t="shared" si="7"/>
        <v>0</v>
      </c>
      <c r="Q45" s="440">
        <f t="shared" si="8"/>
        <v>0</v>
      </c>
      <c r="R45" s="440">
        <f t="shared" si="39"/>
        <v>0</v>
      </c>
      <c r="S45" s="440">
        <f t="shared" si="40"/>
        <v>0</v>
      </c>
      <c r="T45" s="440">
        <f t="shared" si="9"/>
        <v>0</v>
      </c>
      <c r="U45" s="440">
        <f t="shared" si="10"/>
        <v>0</v>
      </c>
      <c r="V45" s="440">
        <f t="shared" si="11"/>
        <v>0</v>
      </c>
      <c r="W45" s="440">
        <f t="shared" si="12"/>
        <v>0</v>
      </c>
      <c r="X45" s="440">
        <f t="shared" si="13"/>
        <v>0</v>
      </c>
      <c r="Y45" s="440">
        <f t="shared" si="14"/>
        <v>0</v>
      </c>
      <c r="Z45" s="440">
        <f t="shared" si="15"/>
        <v>0</v>
      </c>
      <c r="AA45" s="440">
        <f t="shared" si="16"/>
        <v>0</v>
      </c>
      <c r="AB45" s="440">
        <f t="shared" si="17"/>
        <v>0</v>
      </c>
      <c r="AC45" s="440">
        <f t="shared" si="18"/>
        <v>0</v>
      </c>
      <c r="AD45" s="440">
        <f t="shared" si="19"/>
        <v>0</v>
      </c>
      <c r="AE45" s="440">
        <f t="shared" si="20"/>
        <v>0</v>
      </c>
      <c r="AF45" s="440">
        <f t="shared" si="21"/>
        <v>0</v>
      </c>
      <c r="AG45" s="440">
        <f t="shared" si="22"/>
        <v>0</v>
      </c>
      <c r="AH45" s="440">
        <f t="shared" si="23"/>
        <v>0</v>
      </c>
      <c r="AI45" s="440">
        <f t="shared" si="24"/>
        <v>0</v>
      </c>
      <c r="AJ45" s="440">
        <f t="shared" si="25"/>
        <v>0</v>
      </c>
      <c r="AK45" s="440">
        <f t="shared" si="26"/>
        <v>0</v>
      </c>
      <c r="AL45" s="440">
        <f t="shared" si="27"/>
        <v>0</v>
      </c>
      <c r="AM45" s="440">
        <f t="shared" si="28"/>
        <v>0</v>
      </c>
      <c r="AN45" s="440">
        <f t="shared" si="29"/>
        <v>0</v>
      </c>
      <c r="AO45" s="440">
        <f t="shared" si="30"/>
        <v>0</v>
      </c>
      <c r="AP45" s="440">
        <f t="shared" si="31"/>
        <v>0</v>
      </c>
      <c r="AQ45" s="440">
        <f t="shared" si="32"/>
        <v>0</v>
      </c>
      <c r="AR45" s="440">
        <f t="shared" si="33"/>
        <v>0</v>
      </c>
      <c r="AS45" s="440">
        <f t="shared" si="34"/>
        <v>0</v>
      </c>
      <c r="AT45" s="440">
        <f t="shared" si="35"/>
        <v>0</v>
      </c>
      <c r="AU45" s="440">
        <f t="shared" si="36"/>
        <v>0</v>
      </c>
      <c r="AV45" s="440">
        <f t="shared" si="37"/>
        <v>0</v>
      </c>
      <c r="AW45" s="440">
        <f t="shared" si="38"/>
        <v>0</v>
      </c>
    </row>
    <row r="46" spans="1:49" s="437" customFormat="1" ht="12" customHeight="1">
      <c r="A46" s="72" t="str">
        <f t="array" ref="A46">IF(C46&lt;&gt;0,SUM(($C$11:C46&lt;&gt;0)*1),"")</f>
        <v/>
      </c>
      <c r="B46" s="438"/>
      <c r="C46" s="438"/>
      <c r="D46" s="438"/>
      <c r="E46" s="504"/>
      <c r="F46" s="505"/>
      <c r="G46" s="507"/>
      <c r="H46" s="507"/>
      <c r="I46" s="72" t="str">
        <f t="shared" si="41"/>
        <v/>
      </c>
      <c r="J46" s="440">
        <f t="shared" si="1"/>
        <v>0</v>
      </c>
      <c r="K46" s="440">
        <f t="shared" si="2"/>
        <v>0</v>
      </c>
      <c r="L46" s="440">
        <f t="shared" si="3"/>
        <v>0</v>
      </c>
      <c r="M46" s="440">
        <f t="shared" si="4"/>
        <v>0</v>
      </c>
      <c r="N46" s="440">
        <f t="shared" si="5"/>
        <v>0</v>
      </c>
      <c r="O46" s="440">
        <f t="shared" si="6"/>
        <v>0</v>
      </c>
      <c r="P46" s="440">
        <f t="shared" si="7"/>
        <v>0</v>
      </c>
      <c r="Q46" s="440">
        <f t="shared" si="8"/>
        <v>0</v>
      </c>
      <c r="R46" s="440">
        <f t="shared" si="39"/>
        <v>0</v>
      </c>
      <c r="S46" s="440">
        <f t="shared" si="40"/>
        <v>0</v>
      </c>
      <c r="T46" s="440">
        <f t="shared" si="9"/>
        <v>0</v>
      </c>
      <c r="U46" s="440">
        <f t="shared" si="10"/>
        <v>0</v>
      </c>
      <c r="V46" s="440">
        <f t="shared" si="11"/>
        <v>0</v>
      </c>
      <c r="W46" s="440">
        <f t="shared" si="12"/>
        <v>0</v>
      </c>
      <c r="X46" s="440">
        <f t="shared" si="13"/>
        <v>0</v>
      </c>
      <c r="Y46" s="440">
        <f t="shared" si="14"/>
        <v>0</v>
      </c>
      <c r="Z46" s="440">
        <f t="shared" si="15"/>
        <v>0</v>
      </c>
      <c r="AA46" s="440">
        <f t="shared" si="16"/>
        <v>0</v>
      </c>
      <c r="AB46" s="440">
        <f t="shared" si="17"/>
        <v>0</v>
      </c>
      <c r="AC46" s="440">
        <f t="shared" si="18"/>
        <v>0</v>
      </c>
      <c r="AD46" s="440">
        <f t="shared" si="19"/>
        <v>0</v>
      </c>
      <c r="AE46" s="440">
        <f t="shared" si="20"/>
        <v>0</v>
      </c>
      <c r="AF46" s="440">
        <f t="shared" si="21"/>
        <v>0</v>
      </c>
      <c r="AG46" s="440">
        <f t="shared" si="22"/>
        <v>0</v>
      </c>
      <c r="AH46" s="440">
        <f t="shared" si="23"/>
        <v>0</v>
      </c>
      <c r="AI46" s="440">
        <f t="shared" si="24"/>
        <v>0</v>
      </c>
      <c r="AJ46" s="440">
        <f t="shared" si="25"/>
        <v>0</v>
      </c>
      <c r="AK46" s="440">
        <f t="shared" si="26"/>
        <v>0</v>
      </c>
      <c r="AL46" s="440">
        <f t="shared" si="27"/>
        <v>0</v>
      </c>
      <c r="AM46" s="440">
        <f t="shared" si="28"/>
        <v>0</v>
      </c>
      <c r="AN46" s="440">
        <f t="shared" si="29"/>
        <v>0</v>
      </c>
      <c r="AO46" s="440">
        <f t="shared" si="30"/>
        <v>0</v>
      </c>
      <c r="AP46" s="440">
        <f t="shared" si="31"/>
        <v>0</v>
      </c>
      <c r="AQ46" s="440">
        <f t="shared" si="32"/>
        <v>0</v>
      </c>
      <c r="AR46" s="440">
        <f t="shared" si="33"/>
        <v>0</v>
      </c>
      <c r="AS46" s="440">
        <f t="shared" si="34"/>
        <v>0</v>
      </c>
      <c r="AT46" s="440">
        <f t="shared" si="35"/>
        <v>0</v>
      </c>
      <c r="AU46" s="440">
        <f t="shared" si="36"/>
        <v>0</v>
      </c>
      <c r="AV46" s="440">
        <f t="shared" si="37"/>
        <v>0</v>
      </c>
      <c r="AW46" s="440">
        <f t="shared" si="38"/>
        <v>0</v>
      </c>
    </row>
    <row r="47" spans="1:49" s="437" customFormat="1" ht="12" customHeight="1">
      <c r="A47" s="72" t="str">
        <f t="array" ref="A47">IF(C47&lt;&gt;0,SUM(($C$11:C47&lt;&gt;0)*1),"")</f>
        <v/>
      </c>
      <c r="B47" s="438"/>
      <c r="C47" s="438"/>
      <c r="D47" s="438"/>
      <c r="E47" s="504"/>
      <c r="F47" s="505"/>
      <c r="G47" s="507"/>
      <c r="H47" s="507"/>
      <c r="I47" s="72" t="str">
        <f t="shared" si="41"/>
        <v/>
      </c>
      <c r="J47" s="440">
        <f t="shared" si="1"/>
        <v>0</v>
      </c>
      <c r="K47" s="440">
        <f t="shared" si="2"/>
        <v>0</v>
      </c>
      <c r="L47" s="440">
        <f t="shared" si="3"/>
        <v>0</v>
      </c>
      <c r="M47" s="440">
        <f t="shared" si="4"/>
        <v>0</v>
      </c>
      <c r="N47" s="440">
        <f t="shared" si="5"/>
        <v>0</v>
      </c>
      <c r="O47" s="440">
        <f t="shared" si="6"/>
        <v>0</v>
      </c>
      <c r="P47" s="440">
        <f t="shared" si="7"/>
        <v>0</v>
      </c>
      <c r="Q47" s="440">
        <f t="shared" si="8"/>
        <v>0</v>
      </c>
      <c r="R47" s="440">
        <f t="shared" si="39"/>
        <v>0</v>
      </c>
      <c r="S47" s="440">
        <f t="shared" si="40"/>
        <v>0</v>
      </c>
      <c r="T47" s="440">
        <f t="shared" si="9"/>
        <v>0</v>
      </c>
      <c r="U47" s="440">
        <f t="shared" si="10"/>
        <v>0</v>
      </c>
      <c r="V47" s="440">
        <f t="shared" si="11"/>
        <v>0</v>
      </c>
      <c r="W47" s="440">
        <f t="shared" si="12"/>
        <v>0</v>
      </c>
      <c r="X47" s="440">
        <f t="shared" si="13"/>
        <v>0</v>
      </c>
      <c r="Y47" s="440">
        <f t="shared" si="14"/>
        <v>0</v>
      </c>
      <c r="Z47" s="440">
        <f t="shared" si="15"/>
        <v>0</v>
      </c>
      <c r="AA47" s="440">
        <f t="shared" si="16"/>
        <v>0</v>
      </c>
      <c r="AB47" s="440">
        <f t="shared" si="17"/>
        <v>0</v>
      </c>
      <c r="AC47" s="440">
        <f t="shared" si="18"/>
        <v>0</v>
      </c>
      <c r="AD47" s="440">
        <f t="shared" si="19"/>
        <v>0</v>
      </c>
      <c r="AE47" s="440">
        <f t="shared" si="20"/>
        <v>0</v>
      </c>
      <c r="AF47" s="440">
        <f t="shared" si="21"/>
        <v>0</v>
      </c>
      <c r="AG47" s="440">
        <f t="shared" si="22"/>
        <v>0</v>
      </c>
      <c r="AH47" s="440">
        <f t="shared" si="23"/>
        <v>0</v>
      </c>
      <c r="AI47" s="440">
        <f t="shared" si="24"/>
        <v>0</v>
      </c>
      <c r="AJ47" s="440">
        <f t="shared" si="25"/>
        <v>0</v>
      </c>
      <c r="AK47" s="440">
        <f t="shared" si="26"/>
        <v>0</v>
      </c>
      <c r="AL47" s="440">
        <f t="shared" si="27"/>
        <v>0</v>
      </c>
      <c r="AM47" s="440">
        <f t="shared" si="28"/>
        <v>0</v>
      </c>
      <c r="AN47" s="440">
        <f t="shared" si="29"/>
        <v>0</v>
      </c>
      <c r="AO47" s="440">
        <f t="shared" si="30"/>
        <v>0</v>
      </c>
      <c r="AP47" s="440">
        <f t="shared" si="31"/>
        <v>0</v>
      </c>
      <c r="AQ47" s="440">
        <f t="shared" si="32"/>
        <v>0</v>
      </c>
      <c r="AR47" s="440">
        <f t="shared" si="33"/>
        <v>0</v>
      </c>
      <c r="AS47" s="440">
        <f t="shared" si="34"/>
        <v>0</v>
      </c>
      <c r="AT47" s="440">
        <f t="shared" si="35"/>
        <v>0</v>
      </c>
      <c r="AU47" s="440">
        <f t="shared" si="36"/>
        <v>0</v>
      </c>
      <c r="AV47" s="440">
        <f t="shared" si="37"/>
        <v>0</v>
      </c>
      <c r="AW47" s="440">
        <f t="shared" si="38"/>
        <v>0</v>
      </c>
    </row>
    <row r="48" spans="1:49" s="437" customFormat="1" ht="12" customHeight="1">
      <c r="A48" s="72" t="str">
        <f t="array" ref="A48">IF(C48&lt;&gt;0,SUM(($C$11:C48&lt;&gt;0)*1),"")</f>
        <v/>
      </c>
      <c r="B48" s="438"/>
      <c r="C48" s="438"/>
      <c r="D48" s="438"/>
      <c r="E48" s="504"/>
      <c r="F48" s="505"/>
      <c r="G48" s="507"/>
      <c r="H48" s="507"/>
      <c r="I48" s="72" t="str">
        <f t="shared" si="41"/>
        <v/>
      </c>
      <c r="J48" s="440">
        <f t="shared" si="1"/>
        <v>0</v>
      </c>
      <c r="K48" s="440">
        <f t="shared" si="2"/>
        <v>0</v>
      </c>
      <c r="L48" s="440">
        <f t="shared" si="3"/>
        <v>0</v>
      </c>
      <c r="M48" s="440">
        <f t="shared" si="4"/>
        <v>0</v>
      </c>
      <c r="N48" s="440">
        <f t="shared" si="5"/>
        <v>0</v>
      </c>
      <c r="O48" s="440">
        <f t="shared" si="6"/>
        <v>0</v>
      </c>
      <c r="P48" s="440">
        <f t="shared" si="7"/>
        <v>0</v>
      </c>
      <c r="Q48" s="440">
        <f t="shared" si="8"/>
        <v>0</v>
      </c>
      <c r="R48" s="440">
        <f t="shared" si="39"/>
        <v>0</v>
      </c>
      <c r="S48" s="440">
        <f t="shared" si="40"/>
        <v>0</v>
      </c>
      <c r="T48" s="440">
        <f t="shared" si="9"/>
        <v>0</v>
      </c>
      <c r="U48" s="440">
        <f t="shared" si="10"/>
        <v>0</v>
      </c>
      <c r="V48" s="440">
        <f t="shared" si="11"/>
        <v>0</v>
      </c>
      <c r="W48" s="440">
        <f t="shared" si="12"/>
        <v>0</v>
      </c>
      <c r="X48" s="440">
        <f t="shared" si="13"/>
        <v>0</v>
      </c>
      <c r="Y48" s="440">
        <f t="shared" si="14"/>
        <v>0</v>
      </c>
      <c r="Z48" s="440">
        <f t="shared" si="15"/>
        <v>0</v>
      </c>
      <c r="AA48" s="440">
        <f t="shared" si="16"/>
        <v>0</v>
      </c>
      <c r="AB48" s="440">
        <f t="shared" si="17"/>
        <v>0</v>
      </c>
      <c r="AC48" s="440">
        <f t="shared" si="18"/>
        <v>0</v>
      </c>
      <c r="AD48" s="440">
        <f t="shared" si="19"/>
        <v>0</v>
      </c>
      <c r="AE48" s="440">
        <f t="shared" si="20"/>
        <v>0</v>
      </c>
      <c r="AF48" s="440">
        <f t="shared" si="21"/>
        <v>0</v>
      </c>
      <c r="AG48" s="440">
        <f t="shared" si="22"/>
        <v>0</v>
      </c>
      <c r="AH48" s="440">
        <f t="shared" si="23"/>
        <v>0</v>
      </c>
      <c r="AI48" s="440">
        <f t="shared" si="24"/>
        <v>0</v>
      </c>
      <c r="AJ48" s="440">
        <f t="shared" si="25"/>
        <v>0</v>
      </c>
      <c r="AK48" s="440">
        <f t="shared" si="26"/>
        <v>0</v>
      </c>
      <c r="AL48" s="440">
        <f t="shared" si="27"/>
        <v>0</v>
      </c>
      <c r="AM48" s="440">
        <f t="shared" si="28"/>
        <v>0</v>
      </c>
      <c r="AN48" s="440">
        <f t="shared" si="29"/>
        <v>0</v>
      </c>
      <c r="AO48" s="440">
        <f t="shared" si="30"/>
        <v>0</v>
      </c>
      <c r="AP48" s="440">
        <f t="shared" si="31"/>
        <v>0</v>
      </c>
      <c r="AQ48" s="440">
        <f t="shared" si="32"/>
        <v>0</v>
      </c>
      <c r="AR48" s="440">
        <f t="shared" si="33"/>
        <v>0</v>
      </c>
      <c r="AS48" s="440">
        <f t="shared" si="34"/>
        <v>0</v>
      </c>
      <c r="AT48" s="440">
        <f t="shared" si="35"/>
        <v>0</v>
      </c>
      <c r="AU48" s="440">
        <f t="shared" si="36"/>
        <v>0</v>
      </c>
      <c r="AV48" s="440">
        <f t="shared" si="37"/>
        <v>0</v>
      </c>
      <c r="AW48" s="440">
        <f t="shared" si="38"/>
        <v>0</v>
      </c>
    </row>
    <row r="49" spans="1:49" s="437" customFormat="1" ht="12" customHeight="1">
      <c r="A49" s="72" t="str">
        <f t="array" ref="A49">IF(C49&lt;&gt;0,SUM(($C$11:C49&lt;&gt;0)*1),"")</f>
        <v/>
      </c>
      <c r="B49" s="438"/>
      <c r="C49" s="438"/>
      <c r="D49" s="438"/>
      <c r="E49" s="504"/>
      <c r="F49" s="505"/>
      <c r="G49" s="507"/>
      <c r="H49" s="507"/>
      <c r="I49" s="72" t="str">
        <f t="shared" si="41"/>
        <v/>
      </c>
      <c r="J49" s="440">
        <f t="shared" si="1"/>
        <v>0</v>
      </c>
      <c r="K49" s="440">
        <f t="shared" si="2"/>
        <v>0</v>
      </c>
      <c r="L49" s="440">
        <f t="shared" si="3"/>
        <v>0</v>
      </c>
      <c r="M49" s="440">
        <f t="shared" si="4"/>
        <v>0</v>
      </c>
      <c r="N49" s="440">
        <f t="shared" si="5"/>
        <v>0</v>
      </c>
      <c r="O49" s="440">
        <f t="shared" si="6"/>
        <v>0</v>
      </c>
      <c r="P49" s="440">
        <f t="shared" si="7"/>
        <v>0</v>
      </c>
      <c r="Q49" s="440">
        <f t="shared" si="8"/>
        <v>0</v>
      </c>
      <c r="R49" s="440">
        <f t="shared" si="39"/>
        <v>0</v>
      </c>
      <c r="S49" s="440">
        <f t="shared" si="40"/>
        <v>0</v>
      </c>
      <c r="T49" s="440">
        <f t="shared" si="9"/>
        <v>0</v>
      </c>
      <c r="U49" s="440">
        <f t="shared" si="10"/>
        <v>0</v>
      </c>
      <c r="V49" s="440">
        <f t="shared" si="11"/>
        <v>0</v>
      </c>
      <c r="W49" s="440">
        <f t="shared" si="12"/>
        <v>0</v>
      </c>
      <c r="X49" s="440">
        <f t="shared" si="13"/>
        <v>0</v>
      </c>
      <c r="Y49" s="440">
        <f t="shared" si="14"/>
        <v>0</v>
      </c>
      <c r="Z49" s="440">
        <f t="shared" si="15"/>
        <v>0</v>
      </c>
      <c r="AA49" s="440">
        <f t="shared" si="16"/>
        <v>0</v>
      </c>
      <c r="AB49" s="440">
        <f t="shared" si="17"/>
        <v>0</v>
      </c>
      <c r="AC49" s="440">
        <f t="shared" si="18"/>
        <v>0</v>
      </c>
      <c r="AD49" s="440">
        <f t="shared" si="19"/>
        <v>0</v>
      </c>
      <c r="AE49" s="440">
        <f t="shared" si="20"/>
        <v>0</v>
      </c>
      <c r="AF49" s="440">
        <f t="shared" si="21"/>
        <v>0</v>
      </c>
      <c r="AG49" s="440">
        <f t="shared" si="22"/>
        <v>0</v>
      </c>
      <c r="AH49" s="440">
        <f t="shared" si="23"/>
        <v>0</v>
      </c>
      <c r="AI49" s="440">
        <f t="shared" si="24"/>
        <v>0</v>
      </c>
      <c r="AJ49" s="440">
        <f t="shared" si="25"/>
        <v>0</v>
      </c>
      <c r="AK49" s="440">
        <f t="shared" si="26"/>
        <v>0</v>
      </c>
      <c r="AL49" s="440">
        <f t="shared" si="27"/>
        <v>0</v>
      </c>
      <c r="AM49" s="440">
        <f t="shared" si="28"/>
        <v>0</v>
      </c>
      <c r="AN49" s="440">
        <f t="shared" si="29"/>
        <v>0</v>
      </c>
      <c r="AO49" s="440">
        <f t="shared" si="30"/>
        <v>0</v>
      </c>
      <c r="AP49" s="440">
        <f t="shared" si="31"/>
        <v>0</v>
      </c>
      <c r="AQ49" s="440">
        <f t="shared" si="32"/>
        <v>0</v>
      </c>
      <c r="AR49" s="440">
        <f t="shared" si="33"/>
        <v>0</v>
      </c>
      <c r="AS49" s="440">
        <f t="shared" si="34"/>
        <v>0</v>
      </c>
      <c r="AT49" s="440">
        <f t="shared" si="35"/>
        <v>0</v>
      </c>
      <c r="AU49" s="440">
        <f t="shared" si="36"/>
        <v>0</v>
      </c>
      <c r="AV49" s="440">
        <f t="shared" si="37"/>
        <v>0</v>
      </c>
      <c r="AW49" s="440">
        <f t="shared" si="38"/>
        <v>0</v>
      </c>
    </row>
    <row r="50" spans="1:49" s="437" customFormat="1" ht="12" customHeight="1">
      <c r="A50" s="72" t="str">
        <f t="array" ref="A50">IF(C50&lt;&gt;0,SUM(($C$11:C50&lt;&gt;0)*1),"")</f>
        <v/>
      </c>
      <c r="B50" s="438"/>
      <c r="C50" s="438"/>
      <c r="D50" s="438"/>
      <c r="E50" s="504"/>
      <c r="F50" s="505"/>
      <c r="G50" s="507"/>
      <c r="H50" s="507"/>
      <c r="I50" s="72" t="str">
        <f t="shared" si="41"/>
        <v/>
      </c>
      <c r="J50" s="440">
        <f t="shared" si="1"/>
        <v>0</v>
      </c>
      <c r="K50" s="440">
        <f t="shared" si="2"/>
        <v>0</v>
      </c>
      <c r="L50" s="440">
        <f t="shared" si="3"/>
        <v>0</v>
      </c>
      <c r="M50" s="440">
        <f t="shared" si="4"/>
        <v>0</v>
      </c>
      <c r="N50" s="440">
        <f t="shared" si="5"/>
        <v>0</v>
      </c>
      <c r="O50" s="440">
        <f t="shared" si="6"/>
        <v>0</v>
      </c>
      <c r="P50" s="440">
        <f t="shared" si="7"/>
        <v>0</v>
      </c>
      <c r="Q50" s="440">
        <f t="shared" si="8"/>
        <v>0</v>
      </c>
      <c r="R50" s="440">
        <f t="shared" si="39"/>
        <v>0</v>
      </c>
      <c r="S50" s="440">
        <f t="shared" si="40"/>
        <v>0</v>
      </c>
      <c r="T50" s="440">
        <f t="shared" si="9"/>
        <v>0</v>
      </c>
      <c r="U50" s="440">
        <f t="shared" si="10"/>
        <v>0</v>
      </c>
      <c r="V50" s="440">
        <f t="shared" si="11"/>
        <v>0</v>
      </c>
      <c r="W50" s="440">
        <f t="shared" si="12"/>
        <v>0</v>
      </c>
      <c r="X50" s="440">
        <f t="shared" si="13"/>
        <v>0</v>
      </c>
      <c r="Y50" s="440">
        <f t="shared" si="14"/>
        <v>0</v>
      </c>
      <c r="Z50" s="440">
        <f t="shared" si="15"/>
        <v>0</v>
      </c>
      <c r="AA50" s="440">
        <f t="shared" si="16"/>
        <v>0</v>
      </c>
      <c r="AB50" s="440">
        <f t="shared" si="17"/>
        <v>0</v>
      </c>
      <c r="AC50" s="440">
        <f t="shared" si="18"/>
        <v>0</v>
      </c>
      <c r="AD50" s="440">
        <f t="shared" si="19"/>
        <v>0</v>
      </c>
      <c r="AE50" s="440">
        <f t="shared" si="20"/>
        <v>0</v>
      </c>
      <c r="AF50" s="440">
        <f t="shared" si="21"/>
        <v>0</v>
      </c>
      <c r="AG50" s="440">
        <f t="shared" si="22"/>
        <v>0</v>
      </c>
      <c r="AH50" s="440">
        <f t="shared" si="23"/>
        <v>0</v>
      </c>
      <c r="AI50" s="440">
        <f t="shared" si="24"/>
        <v>0</v>
      </c>
      <c r="AJ50" s="440">
        <f t="shared" si="25"/>
        <v>0</v>
      </c>
      <c r="AK50" s="440">
        <f t="shared" si="26"/>
        <v>0</v>
      </c>
      <c r="AL50" s="440">
        <f t="shared" si="27"/>
        <v>0</v>
      </c>
      <c r="AM50" s="440">
        <f t="shared" si="28"/>
        <v>0</v>
      </c>
      <c r="AN50" s="440">
        <f t="shared" si="29"/>
        <v>0</v>
      </c>
      <c r="AO50" s="440">
        <f t="shared" si="30"/>
        <v>0</v>
      </c>
      <c r="AP50" s="440">
        <f t="shared" si="31"/>
        <v>0</v>
      </c>
      <c r="AQ50" s="440">
        <f t="shared" si="32"/>
        <v>0</v>
      </c>
      <c r="AR50" s="440">
        <f t="shared" si="33"/>
        <v>0</v>
      </c>
      <c r="AS50" s="440">
        <f t="shared" si="34"/>
        <v>0</v>
      </c>
      <c r="AT50" s="440">
        <f t="shared" si="35"/>
        <v>0</v>
      </c>
      <c r="AU50" s="440">
        <f t="shared" si="36"/>
        <v>0</v>
      </c>
      <c r="AV50" s="440">
        <f t="shared" si="37"/>
        <v>0</v>
      </c>
      <c r="AW50" s="440">
        <f t="shared" si="38"/>
        <v>0</v>
      </c>
    </row>
    <row r="51" spans="1:49" s="437" customFormat="1" ht="12" customHeight="1">
      <c r="A51" s="72" t="str">
        <f t="array" ref="A51">IF(C51&lt;&gt;0,SUM(($C$11:C51&lt;&gt;0)*1),"")</f>
        <v/>
      </c>
      <c r="B51" s="438"/>
      <c r="C51" s="438"/>
      <c r="D51" s="438"/>
      <c r="E51" s="504"/>
      <c r="F51" s="505"/>
      <c r="G51" s="507"/>
      <c r="H51" s="507"/>
      <c r="I51" s="72" t="str">
        <f t="shared" si="41"/>
        <v/>
      </c>
      <c r="J51" s="440">
        <f t="shared" si="1"/>
        <v>0</v>
      </c>
      <c r="K51" s="440">
        <f t="shared" si="2"/>
        <v>0</v>
      </c>
      <c r="L51" s="440">
        <f t="shared" si="3"/>
        <v>0</v>
      </c>
      <c r="M51" s="440">
        <f t="shared" si="4"/>
        <v>0</v>
      </c>
      <c r="N51" s="440">
        <f t="shared" si="5"/>
        <v>0</v>
      </c>
      <c r="O51" s="440">
        <f t="shared" si="6"/>
        <v>0</v>
      </c>
      <c r="P51" s="440">
        <f t="shared" si="7"/>
        <v>0</v>
      </c>
      <c r="Q51" s="440">
        <f t="shared" si="8"/>
        <v>0</v>
      </c>
      <c r="R51" s="440">
        <f t="shared" si="39"/>
        <v>0</v>
      </c>
      <c r="S51" s="440">
        <f t="shared" si="40"/>
        <v>0</v>
      </c>
      <c r="T51" s="440">
        <f t="shared" si="9"/>
        <v>0</v>
      </c>
      <c r="U51" s="440">
        <f t="shared" si="10"/>
        <v>0</v>
      </c>
      <c r="V51" s="440">
        <f t="shared" si="11"/>
        <v>0</v>
      </c>
      <c r="W51" s="440">
        <f t="shared" si="12"/>
        <v>0</v>
      </c>
      <c r="X51" s="440">
        <f t="shared" si="13"/>
        <v>0</v>
      </c>
      <c r="Y51" s="440">
        <f t="shared" si="14"/>
        <v>0</v>
      </c>
      <c r="Z51" s="440">
        <f t="shared" si="15"/>
        <v>0</v>
      </c>
      <c r="AA51" s="440">
        <f t="shared" si="16"/>
        <v>0</v>
      </c>
      <c r="AB51" s="440">
        <f t="shared" si="17"/>
        <v>0</v>
      </c>
      <c r="AC51" s="440">
        <f t="shared" si="18"/>
        <v>0</v>
      </c>
      <c r="AD51" s="440">
        <f t="shared" si="19"/>
        <v>0</v>
      </c>
      <c r="AE51" s="440">
        <f t="shared" si="20"/>
        <v>0</v>
      </c>
      <c r="AF51" s="440">
        <f t="shared" si="21"/>
        <v>0</v>
      </c>
      <c r="AG51" s="440">
        <f t="shared" si="22"/>
        <v>0</v>
      </c>
      <c r="AH51" s="440">
        <f t="shared" si="23"/>
        <v>0</v>
      </c>
      <c r="AI51" s="440">
        <f t="shared" si="24"/>
        <v>0</v>
      </c>
      <c r="AJ51" s="440">
        <f t="shared" si="25"/>
        <v>0</v>
      </c>
      <c r="AK51" s="440">
        <f t="shared" si="26"/>
        <v>0</v>
      </c>
      <c r="AL51" s="440">
        <f t="shared" si="27"/>
        <v>0</v>
      </c>
      <c r="AM51" s="440">
        <f t="shared" si="28"/>
        <v>0</v>
      </c>
      <c r="AN51" s="440">
        <f t="shared" si="29"/>
        <v>0</v>
      </c>
      <c r="AO51" s="440">
        <f t="shared" si="30"/>
        <v>0</v>
      </c>
      <c r="AP51" s="440">
        <f t="shared" si="31"/>
        <v>0</v>
      </c>
      <c r="AQ51" s="440">
        <f t="shared" si="32"/>
        <v>0</v>
      </c>
      <c r="AR51" s="440">
        <f t="shared" si="33"/>
        <v>0</v>
      </c>
      <c r="AS51" s="440">
        <f t="shared" si="34"/>
        <v>0</v>
      </c>
      <c r="AT51" s="440">
        <f t="shared" si="35"/>
        <v>0</v>
      </c>
      <c r="AU51" s="440">
        <f t="shared" si="36"/>
        <v>0</v>
      </c>
      <c r="AV51" s="440">
        <f t="shared" si="37"/>
        <v>0</v>
      </c>
      <c r="AW51" s="440">
        <f t="shared" si="38"/>
        <v>0</v>
      </c>
    </row>
    <row r="52" spans="1:49" s="437" customFormat="1" ht="12" customHeight="1">
      <c r="A52" s="72" t="str">
        <f t="array" ref="A52">IF(C52&lt;&gt;0,SUM(($C$11:C52&lt;&gt;0)*1),"")</f>
        <v/>
      </c>
      <c r="B52" s="438"/>
      <c r="C52" s="438"/>
      <c r="D52" s="438"/>
      <c r="E52" s="504"/>
      <c r="F52" s="505"/>
      <c r="G52" s="507"/>
      <c r="H52" s="507"/>
      <c r="I52" s="72" t="str">
        <f t="shared" si="41"/>
        <v/>
      </c>
      <c r="J52" s="440">
        <f t="shared" si="1"/>
        <v>0</v>
      </c>
      <c r="K52" s="440">
        <f t="shared" si="2"/>
        <v>0</v>
      </c>
      <c r="L52" s="440">
        <f t="shared" si="3"/>
        <v>0</v>
      </c>
      <c r="M52" s="440">
        <f t="shared" si="4"/>
        <v>0</v>
      </c>
      <c r="N52" s="440">
        <f t="shared" si="5"/>
        <v>0</v>
      </c>
      <c r="O52" s="440">
        <f t="shared" si="6"/>
        <v>0</v>
      </c>
      <c r="P52" s="440">
        <f t="shared" si="7"/>
        <v>0</v>
      </c>
      <c r="Q52" s="440">
        <f t="shared" si="8"/>
        <v>0</v>
      </c>
      <c r="R52" s="440">
        <f t="shared" si="39"/>
        <v>0</v>
      </c>
      <c r="S52" s="440">
        <f t="shared" si="40"/>
        <v>0</v>
      </c>
      <c r="T52" s="440">
        <f t="shared" si="9"/>
        <v>0</v>
      </c>
      <c r="U52" s="440">
        <f t="shared" si="10"/>
        <v>0</v>
      </c>
      <c r="V52" s="440">
        <f t="shared" si="11"/>
        <v>0</v>
      </c>
      <c r="W52" s="440">
        <f t="shared" si="12"/>
        <v>0</v>
      </c>
      <c r="X52" s="440">
        <f t="shared" si="13"/>
        <v>0</v>
      </c>
      <c r="Y52" s="440">
        <f t="shared" si="14"/>
        <v>0</v>
      </c>
      <c r="Z52" s="440">
        <f t="shared" si="15"/>
        <v>0</v>
      </c>
      <c r="AA52" s="440">
        <f t="shared" si="16"/>
        <v>0</v>
      </c>
      <c r="AB52" s="440">
        <f t="shared" si="17"/>
        <v>0</v>
      </c>
      <c r="AC52" s="440">
        <f t="shared" si="18"/>
        <v>0</v>
      </c>
      <c r="AD52" s="440">
        <f t="shared" si="19"/>
        <v>0</v>
      </c>
      <c r="AE52" s="440">
        <f t="shared" si="20"/>
        <v>0</v>
      </c>
      <c r="AF52" s="440">
        <f t="shared" si="21"/>
        <v>0</v>
      </c>
      <c r="AG52" s="440">
        <f t="shared" si="22"/>
        <v>0</v>
      </c>
      <c r="AH52" s="440">
        <f t="shared" si="23"/>
        <v>0</v>
      </c>
      <c r="AI52" s="440">
        <f t="shared" si="24"/>
        <v>0</v>
      </c>
      <c r="AJ52" s="440">
        <f t="shared" si="25"/>
        <v>0</v>
      </c>
      <c r="AK52" s="440">
        <f t="shared" si="26"/>
        <v>0</v>
      </c>
      <c r="AL52" s="440">
        <f t="shared" si="27"/>
        <v>0</v>
      </c>
      <c r="AM52" s="440">
        <f t="shared" si="28"/>
        <v>0</v>
      </c>
      <c r="AN52" s="440">
        <f t="shared" si="29"/>
        <v>0</v>
      </c>
      <c r="AO52" s="440">
        <f t="shared" si="30"/>
        <v>0</v>
      </c>
      <c r="AP52" s="440">
        <f t="shared" si="31"/>
        <v>0</v>
      </c>
      <c r="AQ52" s="440">
        <f t="shared" si="32"/>
        <v>0</v>
      </c>
      <c r="AR52" s="440">
        <f t="shared" si="33"/>
        <v>0</v>
      </c>
      <c r="AS52" s="440">
        <f t="shared" si="34"/>
        <v>0</v>
      </c>
      <c r="AT52" s="440">
        <f t="shared" si="35"/>
        <v>0</v>
      </c>
      <c r="AU52" s="440">
        <f t="shared" si="36"/>
        <v>0</v>
      </c>
      <c r="AV52" s="440">
        <f t="shared" si="37"/>
        <v>0</v>
      </c>
      <c r="AW52" s="440">
        <f t="shared" si="38"/>
        <v>0</v>
      </c>
    </row>
    <row r="53" spans="1:49" s="437" customFormat="1" ht="12" customHeight="1">
      <c r="A53" s="72" t="str">
        <f t="array" ref="A53">IF(C53&lt;&gt;0,SUM(($C$11:C53&lt;&gt;0)*1),"")</f>
        <v/>
      </c>
      <c r="B53" s="438"/>
      <c r="C53" s="438"/>
      <c r="D53" s="438"/>
      <c r="E53" s="504"/>
      <c r="F53" s="505"/>
      <c r="G53" s="507"/>
      <c r="H53" s="507"/>
      <c r="I53" s="72" t="str">
        <f t="shared" si="41"/>
        <v/>
      </c>
      <c r="J53" s="440">
        <f t="shared" si="1"/>
        <v>0</v>
      </c>
      <c r="K53" s="440">
        <f t="shared" si="2"/>
        <v>0</v>
      </c>
      <c r="L53" s="440">
        <f t="shared" si="3"/>
        <v>0</v>
      </c>
      <c r="M53" s="440">
        <f t="shared" si="4"/>
        <v>0</v>
      </c>
      <c r="N53" s="440">
        <f t="shared" si="5"/>
        <v>0</v>
      </c>
      <c r="O53" s="440">
        <f t="shared" si="6"/>
        <v>0</v>
      </c>
      <c r="P53" s="440">
        <f t="shared" si="7"/>
        <v>0</v>
      </c>
      <c r="Q53" s="440">
        <f t="shared" si="8"/>
        <v>0</v>
      </c>
      <c r="R53" s="440">
        <f t="shared" si="39"/>
        <v>0</v>
      </c>
      <c r="S53" s="440">
        <f t="shared" si="40"/>
        <v>0</v>
      </c>
      <c r="T53" s="440">
        <f t="shared" si="9"/>
        <v>0</v>
      </c>
      <c r="U53" s="440">
        <f t="shared" si="10"/>
        <v>0</v>
      </c>
      <c r="V53" s="440">
        <f t="shared" si="11"/>
        <v>0</v>
      </c>
      <c r="W53" s="440">
        <f t="shared" si="12"/>
        <v>0</v>
      </c>
      <c r="X53" s="440">
        <f t="shared" si="13"/>
        <v>0</v>
      </c>
      <c r="Y53" s="440">
        <f t="shared" si="14"/>
        <v>0</v>
      </c>
      <c r="Z53" s="440">
        <f t="shared" si="15"/>
        <v>0</v>
      </c>
      <c r="AA53" s="440">
        <f t="shared" si="16"/>
        <v>0</v>
      </c>
      <c r="AB53" s="440">
        <f t="shared" si="17"/>
        <v>0</v>
      </c>
      <c r="AC53" s="440">
        <f t="shared" si="18"/>
        <v>0</v>
      </c>
      <c r="AD53" s="440">
        <f t="shared" si="19"/>
        <v>0</v>
      </c>
      <c r="AE53" s="440">
        <f t="shared" si="20"/>
        <v>0</v>
      </c>
      <c r="AF53" s="440">
        <f t="shared" si="21"/>
        <v>0</v>
      </c>
      <c r="AG53" s="440">
        <f t="shared" si="22"/>
        <v>0</v>
      </c>
      <c r="AH53" s="440">
        <f t="shared" si="23"/>
        <v>0</v>
      </c>
      <c r="AI53" s="440">
        <f t="shared" si="24"/>
        <v>0</v>
      </c>
      <c r="AJ53" s="440">
        <f t="shared" si="25"/>
        <v>0</v>
      </c>
      <c r="AK53" s="440">
        <f t="shared" si="26"/>
        <v>0</v>
      </c>
      <c r="AL53" s="440">
        <f t="shared" si="27"/>
        <v>0</v>
      </c>
      <c r="AM53" s="440">
        <f t="shared" si="28"/>
        <v>0</v>
      </c>
      <c r="AN53" s="440">
        <f t="shared" si="29"/>
        <v>0</v>
      </c>
      <c r="AO53" s="440">
        <f t="shared" si="30"/>
        <v>0</v>
      </c>
      <c r="AP53" s="440">
        <f t="shared" si="31"/>
        <v>0</v>
      </c>
      <c r="AQ53" s="440">
        <f t="shared" si="32"/>
        <v>0</v>
      </c>
      <c r="AR53" s="440">
        <f t="shared" si="33"/>
        <v>0</v>
      </c>
      <c r="AS53" s="440">
        <f t="shared" si="34"/>
        <v>0</v>
      </c>
      <c r="AT53" s="440">
        <f t="shared" si="35"/>
        <v>0</v>
      </c>
      <c r="AU53" s="440">
        <f t="shared" si="36"/>
        <v>0</v>
      </c>
      <c r="AV53" s="440">
        <f t="shared" si="37"/>
        <v>0</v>
      </c>
      <c r="AW53" s="440">
        <f t="shared" si="38"/>
        <v>0</v>
      </c>
    </row>
    <row r="54" spans="1:49" s="437" customFormat="1" ht="12" customHeight="1">
      <c r="A54" s="72" t="str">
        <f t="array" ref="A54">IF(C54&lt;&gt;0,SUM(($C$11:C54&lt;&gt;0)*1),"")</f>
        <v/>
      </c>
      <c r="B54" s="438"/>
      <c r="C54" s="438"/>
      <c r="D54" s="438"/>
      <c r="E54" s="504"/>
      <c r="F54" s="505"/>
      <c r="G54" s="507"/>
      <c r="H54" s="507"/>
      <c r="I54" s="72" t="str">
        <f t="shared" si="41"/>
        <v/>
      </c>
      <c r="J54" s="440">
        <f t="shared" si="1"/>
        <v>0</v>
      </c>
      <c r="K54" s="440">
        <f t="shared" si="2"/>
        <v>0</v>
      </c>
      <c r="L54" s="440">
        <f t="shared" si="3"/>
        <v>0</v>
      </c>
      <c r="M54" s="440">
        <f t="shared" si="4"/>
        <v>0</v>
      </c>
      <c r="N54" s="440">
        <f t="shared" si="5"/>
        <v>0</v>
      </c>
      <c r="O54" s="440">
        <f t="shared" si="6"/>
        <v>0</v>
      </c>
      <c r="P54" s="440">
        <f t="shared" si="7"/>
        <v>0</v>
      </c>
      <c r="Q54" s="440">
        <f t="shared" si="8"/>
        <v>0</v>
      </c>
      <c r="R54" s="440">
        <f t="shared" si="39"/>
        <v>0</v>
      </c>
      <c r="S54" s="440">
        <f t="shared" si="40"/>
        <v>0</v>
      </c>
      <c r="T54" s="440">
        <f t="shared" si="9"/>
        <v>0</v>
      </c>
      <c r="U54" s="440">
        <f t="shared" si="10"/>
        <v>0</v>
      </c>
      <c r="V54" s="440">
        <f t="shared" si="11"/>
        <v>0</v>
      </c>
      <c r="W54" s="440">
        <f t="shared" si="12"/>
        <v>0</v>
      </c>
      <c r="X54" s="440">
        <f t="shared" si="13"/>
        <v>0</v>
      </c>
      <c r="Y54" s="440">
        <f t="shared" si="14"/>
        <v>0</v>
      </c>
      <c r="Z54" s="440">
        <f t="shared" si="15"/>
        <v>0</v>
      </c>
      <c r="AA54" s="440">
        <f t="shared" si="16"/>
        <v>0</v>
      </c>
      <c r="AB54" s="440">
        <f t="shared" si="17"/>
        <v>0</v>
      </c>
      <c r="AC54" s="440">
        <f t="shared" si="18"/>
        <v>0</v>
      </c>
      <c r="AD54" s="440">
        <f t="shared" si="19"/>
        <v>0</v>
      </c>
      <c r="AE54" s="440">
        <f t="shared" si="20"/>
        <v>0</v>
      </c>
      <c r="AF54" s="440">
        <f t="shared" si="21"/>
        <v>0</v>
      </c>
      <c r="AG54" s="440">
        <f t="shared" si="22"/>
        <v>0</v>
      </c>
      <c r="AH54" s="440">
        <f t="shared" si="23"/>
        <v>0</v>
      </c>
      <c r="AI54" s="440">
        <f t="shared" si="24"/>
        <v>0</v>
      </c>
      <c r="AJ54" s="440">
        <f t="shared" si="25"/>
        <v>0</v>
      </c>
      <c r="AK54" s="440">
        <f t="shared" si="26"/>
        <v>0</v>
      </c>
      <c r="AL54" s="440">
        <f t="shared" si="27"/>
        <v>0</v>
      </c>
      <c r="AM54" s="440">
        <f t="shared" si="28"/>
        <v>0</v>
      </c>
      <c r="AN54" s="440">
        <f t="shared" si="29"/>
        <v>0</v>
      </c>
      <c r="AO54" s="440">
        <f t="shared" si="30"/>
        <v>0</v>
      </c>
      <c r="AP54" s="440">
        <f t="shared" si="31"/>
        <v>0</v>
      </c>
      <c r="AQ54" s="440">
        <f t="shared" si="32"/>
        <v>0</v>
      </c>
      <c r="AR54" s="440">
        <f t="shared" si="33"/>
        <v>0</v>
      </c>
      <c r="AS54" s="440">
        <f t="shared" si="34"/>
        <v>0</v>
      </c>
      <c r="AT54" s="440">
        <f t="shared" si="35"/>
        <v>0</v>
      </c>
      <c r="AU54" s="440">
        <f t="shared" si="36"/>
        <v>0</v>
      </c>
      <c r="AV54" s="440">
        <f t="shared" si="37"/>
        <v>0</v>
      </c>
      <c r="AW54" s="440">
        <f t="shared" si="38"/>
        <v>0</v>
      </c>
    </row>
    <row r="55" spans="1:49" s="437" customFormat="1" ht="12" customHeight="1">
      <c r="A55" s="72" t="str">
        <f t="array" ref="A55">IF(C55&lt;&gt;0,SUM(($C$11:C55&lt;&gt;0)*1),"")</f>
        <v/>
      </c>
      <c r="B55" s="438"/>
      <c r="C55" s="438"/>
      <c r="D55" s="438"/>
      <c r="E55" s="504"/>
      <c r="F55" s="505"/>
      <c r="G55" s="507"/>
      <c r="H55" s="507"/>
      <c r="I55" s="72" t="str">
        <f t="shared" si="41"/>
        <v/>
      </c>
      <c r="J55" s="440">
        <f t="shared" si="1"/>
        <v>0</v>
      </c>
      <c r="K55" s="440">
        <f t="shared" si="2"/>
        <v>0</v>
      </c>
      <c r="L55" s="440">
        <f t="shared" si="3"/>
        <v>0</v>
      </c>
      <c r="M55" s="440">
        <f t="shared" si="4"/>
        <v>0</v>
      </c>
      <c r="N55" s="440">
        <f t="shared" si="5"/>
        <v>0</v>
      </c>
      <c r="O55" s="440">
        <f t="shared" si="6"/>
        <v>0</v>
      </c>
      <c r="P55" s="440">
        <f t="shared" si="7"/>
        <v>0</v>
      </c>
      <c r="Q55" s="440">
        <f t="shared" si="8"/>
        <v>0</v>
      </c>
      <c r="R55" s="440">
        <f t="shared" si="39"/>
        <v>0</v>
      </c>
      <c r="S55" s="440">
        <f t="shared" si="40"/>
        <v>0</v>
      </c>
      <c r="T55" s="440">
        <f t="shared" si="9"/>
        <v>0</v>
      </c>
      <c r="U55" s="440">
        <f t="shared" si="10"/>
        <v>0</v>
      </c>
      <c r="V55" s="440">
        <f t="shared" si="11"/>
        <v>0</v>
      </c>
      <c r="W55" s="440">
        <f t="shared" si="12"/>
        <v>0</v>
      </c>
      <c r="X55" s="440">
        <f t="shared" si="13"/>
        <v>0</v>
      </c>
      <c r="Y55" s="440">
        <f t="shared" si="14"/>
        <v>0</v>
      </c>
      <c r="Z55" s="440">
        <f t="shared" si="15"/>
        <v>0</v>
      </c>
      <c r="AA55" s="440">
        <f t="shared" si="16"/>
        <v>0</v>
      </c>
      <c r="AB55" s="440">
        <f t="shared" si="17"/>
        <v>0</v>
      </c>
      <c r="AC55" s="440">
        <f t="shared" si="18"/>
        <v>0</v>
      </c>
      <c r="AD55" s="440">
        <f t="shared" si="19"/>
        <v>0</v>
      </c>
      <c r="AE55" s="440">
        <f t="shared" si="20"/>
        <v>0</v>
      </c>
      <c r="AF55" s="440">
        <f t="shared" si="21"/>
        <v>0</v>
      </c>
      <c r="AG55" s="440">
        <f t="shared" si="22"/>
        <v>0</v>
      </c>
      <c r="AH55" s="440">
        <f t="shared" si="23"/>
        <v>0</v>
      </c>
      <c r="AI55" s="440">
        <f t="shared" si="24"/>
        <v>0</v>
      </c>
      <c r="AJ55" s="440">
        <f t="shared" si="25"/>
        <v>0</v>
      </c>
      <c r="AK55" s="440">
        <f t="shared" si="26"/>
        <v>0</v>
      </c>
      <c r="AL55" s="440">
        <f t="shared" si="27"/>
        <v>0</v>
      </c>
      <c r="AM55" s="440">
        <f t="shared" si="28"/>
        <v>0</v>
      </c>
      <c r="AN55" s="440">
        <f t="shared" si="29"/>
        <v>0</v>
      </c>
      <c r="AO55" s="440">
        <f t="shared" si="30"/>
        <v>0</v>
      </c>
      <c r="AP55" s="440">
        <f t="shared" si="31"/>
        <v>0</v>
      </c>
      <c r="AQ55" s="440">
        <f t="shared" si="32"/>
        <v>0</v>
      </c>
      <c r="AR55" s="440">
        <f t="shared" si="33"/>
        <v>0</v>
      </c>
      <c r="AS55" s="440">
        <f t="shared" si="34"/>
        <v>0</v>
      </c>
      <c r="AT55" s="440">
        <f t="shared" si="35"/>
        <v>0</v>
      </c>
      <c r="AU55" s="440">
        <f t="shared" si="36"/>
        <v>0</v>
      </c>
      <c r="AV55" s="440">
        <f t="shared" si="37"/>
        <v>0</v>
      </c>
      <c r="AW55" s="440">
        <f t="shared" si="38"/>
        <v>0</v>
      </c>
    </row>
    <row r="56" spans="1:49" s="437" customFormat="1" ht="12" customHeight="1">
      <c r="A56" s="72" t="str">
        <f t="array" ref="A56">IF(C56&lt;&gt;0,SUM(($C$11:C56&lt;&gt;0)*1),"")</f>
        <v/>
      </c>
      <c r="B56" s="438"/>
      <c r="C56" s="438"/>
      <c r="D56" s="438"/>
      <c r="E56" s="504"/>
      <c r="F56" s="505"/>
      <c r="G56" s="507"/>
      <c r="H56" s="507"/>
      <c r="I56" s="72" t="str">
        <f t="shared" si="41"/>
        <v/>
      </c>
      <c r="J56" s="440">
        <f t="shared" si="1"/>
        <v>0</v>
      </c>
      <c r="K56" s="440">
        <f t="shared" si="2"/>
        <v>0</v>
      </c>
      <c r="L56" s="440">
        <f t="shared" si="3"/>
        <v>0</v>
      </c>
      <c r="M56" s="440">
        <f t="shared" si="4"/>
        <v>0</v>
      </c>
      <c r="N56" s="440">
        <f t="shared" si="5"/>
        <v>0</v>
      </c>
      <c r="O56" s="440">
        <f t="shared" si="6"/>
        <v>0</v>
      </c>
      <c r="P56" s="440">
        <f t="shared" si="7"/>
        <v>0</v>
      </c>
      <c r="Q56" s="440">
        <f t="shared" si="8"/>
        <v>0</v>
      </c>
      <c r="R56" s="440">
        <f t="shared" si="39"/>
        <v>0</v>
      </c>
      <c r="S56" s="440">
        <f t="shared" si="40"/>
        <v>0</v>
      </c>
      <c r="T56" s="440">
        <f t="shared" si="9"/>
        <v>0</v>
      </c>
      <c r="U56" s="440">
        <f t="shared" si="10"/>
        <v>0</v>
      </c>
      <c r="V56" s="440">
        <f t="shared" si="11"/>
        <v>0</v>
      </c>
      <c r="W56" s="440">
        <f t="shared" si="12"/>
        <v>0</v>
      </c>
      <c r="X56" s="440">
        <f t="shared" si="13"/>
        <v>0</v>
      </c>
      <c r="Y56" s="440">
        <f t="shared" si="14"/>
        <v>0</v>
      </c>
      <c r="Z56" s="440">
        <f t="shared" si="15"/>
        <v>0</v>
      </c>
      <c r="AA56" s="440">
        <f t="shared" si="16"/>
        <v>0</v>
      </c>
      <c r="AB56" s="440">
        <f t="shared" si="17"/>
        <v>0</v>
      </c>
      <c r="AC56" s="440">
        <f t="shared" si="18"/>
        <v>0</v>
      </c>
      <c r="AD56" s="440">
        <f t="shared" si="19"/>
        <v>0</v>
      </c>
      <c r="AE56" s="440">
        <f t="shared" si="20"/>
        <v>0</v>
      </c>
      <c r="AF56" s="440">
        <f t="shared" si="21"/>
        <v>0</v>
      </c>
      <c r="AG56" s="440">
        <f t="shared" si="22"/>
        <v>0</v>
      </c>
      <c r="AH56" s="440">
        <f t="shared" si="23"/>
        <v>0</v>
      </c>
      <c r="AI56" s="440">
        <f t="shared" si="24"/>
        <v>0</v>
      </c>
      <c r="AJ56" s="440">
        <f t="shared" si="25"/>
        <v>0</v>
      </c>
      <c r="AK56" s="440">
        <f t="shared" si="26"/>
        <v>0</v>
      </c>
      <c r="AL56" s="440">
        <f t="shared" si="27"/>
        <v>0</v>
      </c>
      <c r="AM56" s="440">
        <f t="shared" si="28"/>
        <v>0</v>
      </c>
      <c r="AN56" s="440">
        <f t="shared" si="29"/>
        <v>0</v>
      </c>
      <c r="AO56" s="440">
        <f t="shared" si="30"/>
        <v>0</v>
      </c>
      <c r="AP56" s="440">
        <f t="shared" si="31"/>
        <v>0</v>
      </c>
      <c r="AQ56" s="440">
        <f t="shared" si="32"/>
        <v>0</v>
      </c>
      <c r="AR56" s="440">
        <f t="shared" si="33"/>
        <v>0</v>
      </c>
      <c r="AS56" s="440">
        <f t="shared" si="34"/>
        <v>0</v>
      </c>
      <c r="AT56" s="440">
        <f t="shared" si="35"/>
        <v>0</v>
      </c>
      <c r="AU56" s="440">
        <f t="shared" si="36"/>
        <v>0</v>
      </c>
      <c r="AV56" s="440">
        <f t="shared" si="37"/>
        <v>0</v>
      </c>
      <c r="AW56" s="440">
        <f t="shared" si="38"/>
        <v>0</v>
      </c>
    </row>
    <row r="57" spans="1:49" s="437" customFormat="1" ht="12" customHeight="1">
      <c r="A57" s="72" t="str">
        <f t="array" ref="A57">IF(C57&lt;&gt;0,SUM(($C$11:C57&lt;&gt;0)*1),"")</f>
        <v/>
      </c>
      <c r="B57" s="438"/>
      <c r="C57" s="438"/>
      <c r="D57" s="438"/>
      <c r="E57" s="504"/>
      <c r="F57" s="505"/>
      <c r="G57" s="507"/>
      <c r="H57" s="507"/>
      <c r="I57" s="72" t="str">
        <f t="shared" si="41"/>
        <v/>
      </c>
      <c r="J57" s="440">
        <f t="shared" si="1"/>
        <v>0</v>
      </c>
      <c r="K57" s="440">
        <f t="shared" si="2"/>
        <v>0</v>
      </c>
      <c r="L57" s="440">
        <f t="shared" si="3"/>
        <v>0</v>
      </c>
      <c r="M57" s="440">
        <f t="shared" si="4"/>
        <v>0</v>
      </c>
      <c r="N57" s="440">
        <f t="shared" si="5"/>
        <v>0</v>
      </c>
      <c r="O57" s="440">
        <f t="shared" si="6"/>
        <v>0</v>
      </c>
      <c r="P57" s="440">
        <f t="shared" si="7"/>
        <v>0</v>
      </c>
      <c r="Q57" s="440">
        <f t="shared" si="8"/>
        <v>0</v>
      </c>
      <c r="R57" s="440">
        <f t="shared" si="39"/>
        <v>0</v>
      </c>
      <c r="S57" s="440">
        <f t="shared" si="40"/>
        <v>0</v>
      </c>
      <c r="T57" s="440">
        <f t="shared" si="9"/>
        <v>0</v>
      </c>
      <c r="U57" s="440">
        <f t="shared" si="10"/>
        <v>0</v>
      </c>
      <c r="V57" s="440">
        <f t="shared" si="11"/>
        <v>0</v>
      </c>
      <c r="W57" s="440">
        <f t="shared" si="12"/>
        <v>0</v>
      </c>
      <c r="X57" s="440">
        <f t="shared" si="13"/>
        <v>0</v>
      </c>
      <c r="Y57" s="440">
        <f t="shared" si="14"/>
        <v>0</v>
      </c>
      <c r="Z57" s="440">
        <f t="shared" si="15"/>
        <v>0</v>
      </c>
      <c r="AA57" s="440">
        <f t="shared" si="16"/>
        <v>0</v>
      </c>
      <c r="AB57" s="440">
        <f t="shared" si="17"/>
        <v>0</v>
      </c>
      <c r="AC57" s="440">
        <f t="shared" si="18"/>
        <v>0</v>
      </c>
      <c r="AD57" s="440">
        <f t="shared" si="19"/>
        <v>0</v>
      </c>
      <c r="AE57" s="440">
        <f t="shared" si="20"/>
        <v>0</v>
      </c>
      <c r="AF57" s="440">
        <f t="shared" si="21"/>
        <v>0</v>
      </c>
      <c r="AG57" s="440">
        <f t="shared" si="22"/>
        <v>0</v>
      </c>
      <c r="AH57" s="440">
        <f t="shared" si="23"/>
        <v>0</v>
      </c>
      <c r="AI57" s="440">
        <f t="shared" si="24"/>
        <v>0</v>
      </c>
      <c r="AJ57" s="440">
        <f t="shared" si="25"/>
        <v>0</v>
      </c>
      <c r="AK57" s="440">
        <f t="shared" si="26"/>
        <v>0</v>
      </c>
      <c r="AL57" s="440">
        <f t="shared" si="27"/>
        <v>0</v>
      </c>
      <c r="AM57" s="440">
        <f t="shared" si="28"/>
        <v>0</v>
      </c>
      <c r="AN57" s="440">
        <f t="shared" si="29"/>
        <v>0</v>
      </c>
      <c r="AO57" s="440">
        <f t="shared" si="30"/>
        <v>0</v>
      </c>
      <c r="AP57" s="440">
        <f t="shared" si="31"/>
        <v>0</v>
      </c>
      <c r="AQ57" s="440">
        <f t="shared" si="32"/>
        <v>0</v>
      </c>
      <c r="AR57" s="440">
        <f t="shared" si="33"/>
        <v>0</v>
      </c>
      <c r="AS57" s="440">
        <f t="shared" si="34"/>
        <v>0</v>
      </c>
      <c r="AT57" s="440">
        <f t="shared" si="35"/>
        <v>0</v>
      </c>
      <c r="AU57" s="440">
        <f t="shared" si="36"/>
        <v>0</v>
      </c>
      <c r="AV57" s="440">
        <f t="shared" si="37"/>
        <v>0</v>
      </c>
      <c r="AW57" s="440">
        <f t="shared" si="38"/>
        <v>0</v>
      </c>
    </row>
    <row r="58" spans="1:49" s="437" customFormat="1" ht="12" customHeight="1">
      <c r="A58" s="72" t="str">
        <f t="array" ref="A58">IF(C58&lt;&gt;0,SUM(($C$11:C58&lt;&gt;0)*1),"")</f>
        <v/>
      </c>
      <c r="B58" s="438"/>
      <c r="C58" s="438"/>
      <c r="D58" s="438"/>
      <c r="E58" s="504"/>
      <c r="F58" s="505"/>
      <c r="G58" s="507"/>
      <c r="H58" s="507"/>
      <c r="I58" s="72" t="str">
        <f t="shared" si="41"/>
        <v/>
      </c>
      <c r="J58" s="440">
        <f t="shared" si="1"/>
        <v>0</v>
      </c>
      <c r="K58" s="440">
        <f t="shared" si="2"/>
        <v>0</v>
      </c>
      <c r="L58" s="440">
        <f t="shared" si="3"/>
        <v>0</v>
      </c>
      <c r="M58" s="440">
        <f t="shared" si="4"/>
        <v>0</v>
      </c>
      <c r="N58" s="440">
        <f t="shared" si="5"/>
        <v>0</v>
      </c>
      <c r="O58" s="440">
        <f t="shared" si="6"/>
        <v>0</v>
      </c>
      <c r="P58" s="440">
        <f t="shared" si="7"/>
        <v>0</v>
      </c>
      <c r="Q58" s="440">
        <f t="shared" si="8"/>
        <v>0</v>
      </c>
      <c r="R58" s="440">
        <f t="shared" si="39"/>
        <v>0</v>
      </c>
      <c r="S58" s="440">
        <f t="shared" si="40"/>
        <v>0</v>
      </c>
      <c r="T58" s="440">
        <f t="shared" si="9"/>
        <v>0</v>
      </c>
      <c r="U58" s="440">
        <f t="shared" si="10"/>
        <v>0</v>
      </c>
      <c r="V58" s="440">
        <f t="shared" si="11"/>
        <v>0</v>
      </c>
      <c r="W58" s="440">
        <f t="shared" si="12"/>
        <v>0</v>
      </c>
      <c r="X58" s="440">
        <f t="shared" si="13"/>
        <v>0</v>
      </c>
      <c r="Y58" s="440">
        <f t="shared" si="14"/>
        <v>0</v>
      </c>
      <c r="Z58" s="440">
        <f t="shared" si="15"/>
        <v>0</v>
      </c>
      <c r="AA58" s="440">
        <f t="shared" si="16"/>
        <v>0</v>
      </c>
      <c r="AB58" s="440">
        <f t="shared" si="17"/>
        <v>0</v>
      </c>
      <c r="AC58" s="440">
        <f t="shared" si="18"/>
        <v>0</v>
      </c>
      <c r="AD58" s="440">
        <f t="shared" si="19"/>
        <v>0</v>
      </c>
      <c r="AE58" s="440">
        <f t="shared" si="20"/>
        <v>0</v>
      </c>
      <c r="AF58" s="440">
        <f t="shared" si="21"/>
        <v>0</v>
      </c>
      <c r="AG58" s="440">
        <f t="shared" si="22"/>
        <v>0</v>
      </c>
      <c r="AH58" s="440">
        <f t="shared" si="23"/>
        <v>0</v>
      </c>
      <c r="AI58" s="440">
        <f t="shared" si="24"/>
        <v>0</v>
      </c>
      <c r="AJ58" s="440">
        <f t="shared" si="25"/>
        <v>0</v>
      </c>
      <c r="AK58" s="440">
        <f t="shared" si="26"/>
        <v>0</v>
      </c>
      <c r="AL58" s="440">
        <f t="shared" si="27"/>
        <v>0</v>
      </c>
      <c r="AM58" s="440">
        <f t="shared" si="28"/>
        <v>0</v>
      </c>
      <c r="AN58" s="440">
        <f t="shared" si="29"/>
        <v>0</v>
      </c>
      <c r="AO58" s="440">
        <f t="shared" si="30"/>
        <v>0</v>
      </c>
      <c r="AP58" s="440">
        <f t="shared" si="31"/>
        <v>0</v>
      </c>
      <c r="AQ58" s="440">
        <f t="shared" si="32"/>
        <v>0</v>
      </c>
      <c r="AR58" s="440">
        <f t="shared" si="33"/>
        <v>0</v>
      </c>
      <c r="AS58" s="440">
        <f t="shared" si="34"/>
        <v>0</v>
      </c>
      <c r="AT58" s="440">
        <f t="shared" si="35"/>
        <v>0</v>
      </c>
      <c r="AU58" s="440">
        <f t="shared" si="36"/>
        <v>0</v>
      </c>
      <c r="AV58" s="440">
        <f t="shared" si="37"/>
        <v>0</v>
      </c>
      <c r="AW58" s="440">
        <f t="shared" si="38"/>
        <v>0</v>
      </c>
    </row>
    <row r="59" spans="1:49" s="437" customFormat="1" ht="12" customHeight="1">
      <c r="A59" s="72" t="str">
        <f t="array" ref="A59">IF(C59&lt;&gt;0,SUM(($C$11:C59&lt;&gt;0)*1),"")</f>
        <v/>
      </c>
      <c r="B59" s="438"/>
      <c r="C59" s="438"/>
      <c r="D59" s="438"/>
      <c r="E59" s="504"/>
      <c r="F59" s="505"/>
      <c r="G59" s="507"/>
      <c r="H59" s="507"/>
      <c r="I59" s="72" t="str">
        <f t="shared" si="41"/>
        <v/>
      </c>
      <c r="J59" s="440">
        <f t="shared" si="1"/>
        <v>0</v>
      </c>
      <c r="K59" s="440">
        <f t="shared" si="2"/>
        <v>0</v>
      </c>
      <c r="L59" s="440">
        <f t="shared" si="3"/>
        <v>0</v>
      </c>
      <c r="M59" s="440">
        <f t="shared" si="4"/>
        <v>0</v>
      </c>
      <c r="N59" s="440">
        <f t="shared" si="5"/>
        <v>0</v>
      </c>
      <c r="O59" s="440">
        <f t="shared" si="6"/>
        <v>0</v>
      </c>
      <c r="P59" s="440">
        <f t="shared" si="7"/>
        <v>0</v>
      </c>
      <c r="Q59" s="440">
        <f t="shared" si="8"/>
        <v>0</v>
      </c>
      <c r="R59" s="440">
        <f t="shared" si="39"/>
        <v>0</v>
      </c>
      <c r="S59" s="440">
        <f t="shared" si="40"/>
        <v>0</v>
      </c>
      <c r="T59" s="440">
        <f t="shared" si="9"/>
        <v>0</v>
      </c>
      <c r="U59" s="440">
        <f t="shared" si="10"/>
        <v>0</v>
      </c>
      <c r="V59" s="440">
        <f t="shared" si="11"/>
        <v>0</v>
      </c>
      <c r="W59" s="440">
        <f t="shared" si="12"/>
        <v>0</v>
      </c>
      <c r="X59" s="440">
        <f t="shared" si="13"/>
        <v>0</v>
      </c>
      <c r="Y59" s="440">
        <f t="shared" si="14"/>
        <v>0</v>
      </c>
      <c r="Z59" s="440">
        <f t="shared" si="15"/>
        <v>0</v>
      </c>
      <c r="AA59" s="440">
        <f t="shared" si="16"/>
        <v>0</v>
      </c>
      <c r="AB59" s="440">
        <f t="shared" si="17"/>
        <v>0</v>
      </c>
      <c r="AC59" s="440">
        <f t="shared" si="18"/>
        <v>0</v>
      </c>
      <c r="AD59" s="440">
        <f t="shared" si="19"/>
        <v>0</v>
      </c>
      <c r="AE59" s="440">
        <f t="shared" si="20"/>
        <v>0</v>
      </c>
      <c r="AF59" s="440">
        <f t="shared" si="21"/>
        <v>0</v>
      </c>
      <c r="AG59" s="440">
        <f t="shared" si="22"/>
        <v>0</v>
      </c>
      <c r="AH59" s="440">
        <f t="shared" si="23"/>
        <v>0</v>
      </c>
      <c r="AI59" s="440">
        <f t="shared" si="24"/>
        <v>0</v>
      </c>
      <c r="AJ59" s="440">
        <f t="shared" si="25"/>
        <v>0</v>
      </c>
      <c r="AK59" s="440">
        <f t="shared" si="26"/>
        <v>0</v>
      </c>
      <c r="AL59" s="440">
        <f t="shared" si="27"/>
        <v>0</v>
      </c>
      <c r="AM59" s="440">
        <f t="shared" si="28"/>
        <v>0</v>
      </c>
      <c r="AN59" s="440">
        <f t="shared" si="29"/>
        <v>0</v>
      </c>
      <c r="AO59" s="440">
        <f t="shared" si="30"/>
        <v>0</v>
      </c>
      <c r="AP59" s="440">
        <f t="shared" si="31"/>
        <v>0</v>
      </c>
      <c r="AQ59" s="440">
        <f t="shared" si="32"/>
        <v>0</v>
      </c>
      <c r="AR59" s="440">
        <f t="shared" si="33"/>
        <v>0</v>
      </c>
      <c r="AS59" s="440">
        <f t="shared" si="34"/>
        <v>0</v>
      </c>
      <c r="AT59" s="440">
        <f t="shared" si="35"/>
        <v>0</v>
      </c>
      <c r="AU59" s="440">
        <f t="shared" si="36"/>
        <v>0</v>
      </c>
      <c r="AV59" s="440">
        <f t="shared" si="37"/>
        <v>0</v>
      </c>
      <c r="AW59" s="440">
        <f t="shared" si="38"/>
        <v>0</v>
      </c>
    </row>
    <row r="60" spans="1:49" s="437" customFormat="1" ht="12" customHeight="1">
      <c r="A60" s="72" t="str">
        <f t="array" ref="A60">IF(C60&lt;&gt;0,SUM(($C$11:C60&lt;&gt;0)*1),"")</f>
        <v/>
      </c>
      <c r="B60" s="438"/>
      <c r="C60" s="438"/>
      <c r="D60" s="438"/>
      <c r="E60" s="504"/>
      <c r="F60" s="505"/>
      <c r="G60" s="507"/>
      <c r="H60" s="507"/>
      <c r="I60" s="72" t="str">
        <f t="shared" si="41"/>
        <v/>
      </c>
      <c r="J60" s="440">
        <f t="shared" si="1"/>
        <v>0</v>
      </c>
      <c r="K60" s="440">
        <f t="shared" si="2"/>
        <v>0</v>
      </c>
      <c r="L60" s="440">
        <f t="shared" si="3"/>
        <v>0</v>
      </c>
      <c r="M60" s="440">
        <f t="shared" si="4"/>
        <v>0</v>
      </c>
      <c r="N60" s="440">
        <f t="shared" si="5"/>
        <v>0</v>
      </c>
      <c r="O60" s="440">
        <f t="shared" si="6"/>
        <v>0</v>
      </c>
      <c r="P60" s="440">
        <f t="shared" si="7"/>
        <v>0</v>
      </c>
      <c r="Q60" s="440">
        <f t="shared" si="8"/>
        <v>0</v>
      </c>
      <c r="R60" s="440">
        <f t="shared" si="39"/>
        <v>0</v>
      </c>
      <c r="S60" s="440">
        <f t="shared" si="40"/>
        <v>0</v>
      </c>
      <c r="T60" s="440">
        <f t="shared" si="9"/>
        <v>0</v>
      </c>
      <c r="U60" s="440">
        <f t="shared" si="10"/>
        <v>0</v>
      </c>
      <c r="V60" s="440">
        <f t="shared" si="11"/>
        <v>0</v>
      </c>
      <c r="W60" s="440">
        <f t="shared" si="12"/>
        <v>0</v>
      </c>
      <c r="X60" s="440">
        <f t="shared" si="13"/>
        <v>0</v>
      </c>
      <c r="Y60" s="440">
        <f t="shared" si="14"/>
        <v>0</v>
      </c>
      <c r="Z60" s="440">
        <f t="shared" si="15"/>
        <v>0</v>
      </c>
      <c r="AA60" s="440">
        <f t="shared" si="16"/>
        <v>0</v>
      </c>
      <c r="AB60" s="440">
        <f t="shared" si="17"/>
        <v>0</v>
      </c>
      <c r="AC60" s="440">
        <f t="shared" si="18"/>
        <v>0</v>
      </c>
      <c r="AD60" s="440">
        <f t="shared" si="19"/>
        <v>0</v>
      </c>
      <c r="AE60" s="440">
        <f t="shared" si="20"/>
        <v>0</v>
      </c>
      <c r="AF60" s="440">
        <f t="shared" si="21"/>
        <v>0</v>
      </c>
      <c r="AG60" s="440">
        <f t="shared" si="22"/>
        <v>0</v>
      </c>
      <c r="AH60" s="440">
        <f t="shared" si="23"/>
        <v>0</v>
      </c>
      <c r="AI60" s="440">
        <f t="shared" si="24"/>
        <v>0</v>
      </c>
      <c r="AJ60" s="440">
        <f t="shared" si="25"/>
        <v>0</v>
      </c>
      <c r="AK60" s="440">
        <f t="shared" si="26"/>
        <v>0</v>
      </c>
      <c r="AL60" s="440">
        <f t="shared" si="27"/>
        <v>0</v>
      </c>
      <c r="AM60" s="440">
        <f t="shared" si="28"/>
        <v>0</v>
      </c>
      <c r="AN60" s="440">
        <f t="shared" si="29"/>
        <v>0</v>
      </c>
      <c r="AO60" s="440">
        <f t="shared" si="30"/>
        <v>0</v>
      </c>
      <c r="AP60" s="440">
        <f t="shared" si="31"/>
        <v>0</v>
      </c>
      <c r="AQ60" s="440">
        <f t="shared" si="32"/>
        <v>0</v>
      </c>
      <c r="AR60" s="440">
        <f t="shared" si="33"/>
        <v>0</v>
      </c>
      <c r="AS60" s="440">
        <f t="shared" si="34"/>
        <v>0</v>
      </c>
      <c r="AT60" s="440">
        <f t="shared" si="35"/>
        <v>0</v>
      </c>
      <c r="AU60" s="440">
        <f t="shared" si="36"/>
        <v>0</v>
      </c>
      <c r="AV60" s="440">
        <f t="shared" si="37"/>
        <v>0</v>
      </c>
      <c r="AW60" s="440">
        <f t="shared" si="38"/>
        <v>0</v>
      </c>
    </row>
    <row r="61" spans="1:49" s="437" customFormat="1" ht="12" customHeight="1">
      <c r="A61" s="72" t="str">
        <f t="array" ref="A61">IF(C61&lt;&gt;0,SUM(($C$11:C61&lt;&gt;0)*1),"")</f>
        <v/>
      </c>
      <c r="B61" s="438"/>
      <c r="C61" s="438"/>
      <c r="D61" s="438"/>
      <c r="E61" s="504"/>
      <c r="F61" s="505"/>
      <c r="G61" s="507"/>
      <c r="H61" s="507"/>
      <c r="I61" s="72" t="str">
        <f t="shared" si="41"/>
        <v/>
      </c>
      <c r="J61" s="440">
        <f t="shared" si="1"/>
        <v>0</v>
      </c>
      <c r="K61" s="440">
        <f t="shared" si="2"/>
        <v>0</v>
      </c>
      <c r="L61" s="440">
        <f t="shared" si="3"/>
        <v>0</v>
      </c>
      <c r="M61" s="440">
        <f t="shared" si="4"/>
        <v>0</v>
      </c>
      <c r="N61" s="440">
        <f t="shared" si="5"/>
        <v>0</v>
      </c>
      <c r="O61" s="440">
        <f t="shared" si="6"/>
        <v>0</v>
      </c>
      <c r="P61" s="440">
        <f t="shared" si="7"/>
        <v>0</v>
      </c>
      <c r="Q61" s="440">
        <f t="shared" si="8"/>
        <v>0</v>
      </c>
      <c r="R61" s="440">
        <f t="shared" si="39"/>
        <v>0</v>
      </c>
      <c r="S61" s="440">
        <f t="shared" si="40"/>
        <v>0</v>
      </c>
      <c r="T61" s="440">
        <f t="shared" si="9"/>
        <v>0</v>
      </c>
      <c r="U61" s="440">
        <f t="shared" si="10"/>
        <v>0</v>
      </c>
      <c r="V61" s="440">
        <f t="shared" si="11"/>
        <v>0</v>
      </c>
      <c r="W61" s="440">
        <f t="shared" si="12"/>
        <v>0</v>
      </c>
      <c r="X61" s="440">
        <f t="shared" si="13"/>
        <v>0</v>
      </c>
      <c r="Y61" s="440">
        <f t="shared" si="14"/>
        <v>0</v>
      </c>
      <c r="Z61" s="440">
        <f t="shared" si="15"/>
        <v>0</v>
      </c>
      <c r="AA61" s="440">
        <f t="shared" si="16"/>
        <v>0</v>
      </c>
      <c r="AB61" s="440">
        <f t="shared" si="17"/>
        <v>0</v>
      </c>
      <c r="AC61" s="440">
        <f t="shared" si="18"/>
        <v>0</v>
      </c>
      <c r="AD61" s="440">
        <f t="shared" si="19"/>
        <v>0</v>
      </c>
      <c r="AE61" s="440">
        <f t="shared" si="20"/>
        <v>0</v>
      </c>
      <c r="AF61" s="440">
        <f t="shared" si="21"/>
        <v>0</v>
      </c>
      <c r="AG61" s="440">
        <f t="shared" si="22"/>
        <v>0</v>
      </c>
      <c r="AH61" s="440">
        <f t="shared" si="23"/>
        <v>0</v>
      </c>
      <c r="AI61" s="440">
        <f t="shared" si="24"/>
        <v>0</v>
      </c>
      <c r="AJ61" s="440">
        <f t="shared" si="25"/>
        <v>0</v>
      </c>
      <c r="AK61" s="440">
        <f t="shared" si="26"/>
        <v>0</v>
      </c>
      <c r="AL61" s="440">
        <f t="shared" si="27"/>
        <v>0</v>
      </c>
      <c r="AM61" s="440">
        <f t="shared" si="28"/>
        <v>0</v>
      </c>
      <c r="AN61" s="440">
        <f t="shared" si="29"/>
        <v>0</v>
      </c>
      <c r="AO61" s="440">
        <f t="shared" si="30"/>
        <v>0</v>
      </c>
      <c r="AP61" s="440">
        <f t="shared" si="31"/>
        <v>0</v>
      </c>
      <c r="AQ61" s="440">
        <f t="shared" si="32"/>
        <v>0</v>
      </c>
      <c r="AR61" s="440">
        <f t="shared" si="33"/>
        <v>0</v>
      </c>
      <c r="AS61" s="440">
        <f t="shared" si="34"/>
        <v>0</v>
      </c>
      <c r="AT61" s="440">
        <f t="shared" si="35"/>
        <v>0</v>
      </c>
      <c r="AU61" s="440">
        <f t="shared" si="36"/>
        <v>0</v>
      </c>
      <c r="AV61" s="440">
        <f t="shared" si="37"/>
        <v>0</v>
      </c>
      <c r="AW61" s="440">
        <f t="shared" si="38"/>
        <v>0</v>
      </c>
    </row>
    <row r="62" spans="1:49" s="437" customFormat="1" ht="12" customHeight="1">
      <c r="A62" s="72" t="str">
        <f t="array" ref="A62">IF(C62&lt;&gt;0,SUM(($C$11:C62&lt;&gt;0)*1),"")</f>
        <v/>
      </c>
      <c r="B62" s="438"/>
      <c r="C62" s="438"/>
      <c r="D62" s="438"/>
      <c r="E62" s="504"/>
      <c r="F62" s="505"/>
      <c r="G62" s="507"/>
      <c r="H62" s="507"/>
      <c r="I62" s="72" t="str">
        <f t="shared" si="41"/>
        <v/>
      </c>
      <c r="J62" s="440">
        <f t="shared" si="1"/>
        <v>0</v>
      </c>
      <c r="K62" s="440">
        <f t="shared" si="2"/>
        <v>0</v>
      </c>
      <c r="L62" s="440">
        <f t="shared" si="3"/>
        <v>0</v>
      </c>
      <c r="M62" s="440">
        <f t="shared" si="4"/>
        <v>0</v>
      </c>
      <c r="N62" s="440">
        <f t="shared" si="5"/>
        <v>0</v>
      </c>
      <c r="O62" s="440">
        <f t="shared" si="6"/>
        <v>0</v>
      </c>
      <c r="P62" s="440">
        <f t="shared" si="7"/>
        <v>0</v>
      </c>
      <c r="Q62" s="440">
        <f t="shared" si="8"/>
        <v>0</v>
      </c>
      <c r="R62" s="440">
        <f t="shared" si="39"/>
        <v>0</v>
      </c>
      <c r="S62" s="440">
        <f t="shared" si="40"/>
        <v>0</v>
      </c>
      <c r="T62" s="440">
        <f t="shared" si="9"/>
        <v>0</v>
      </c>
      <c r="U62" s="440">
        <f t="shared" si="10"/>
        <v>0</v>
      </c>
      <c r="V62" s="440">
        <f t="shared" si="11"/>
        <v>0</v>
      </c>
      <c r="W62" s="440">
        <f t="shared" si="12"/>
        <v>0</v>
      </c>
      <c r="X62" s="440">
        <f t="shared" si="13"/>
        <v>0</v>
      </c>
      <c r="Y62" s="440">
        <f t="shared" si="14"/>
        <v>0</v>
      </c>
      <c r="Z62" s="440">
        <f t="shared" si="15"/>
        <v>0</v>
      </c>
      <c r="AA62" s="440">
        <f t="shared" si="16"/>
        <v>0</v>
      </c>
      <c r="AB62" s="440">
        <f t="shared" si="17"/>
        <v>0</v>
      </c>
      <c r="AC62" s="440">
        <f t="shared" si="18"/>
        <v>0</v>
      </c>
      <c r="AD62" s="440">
        <f t="shared" si="19"/>
        <v>0</v>
      </c>
      <c r="AE62" s="440">
        <f t="shared" si="20"/>
        <v>0</v>
      </c>
      <c r="AF62" s="440">
        <f t="shared" si="21"/>
        <v>0</v>
      </c>
      <c r="AG62" s="440">
        <f t="shared" si="22"/>
        <v>0</v>
      </c>
      <c r="AH62" s="440">
        <f t="shared" si="23"/>
        <v>0</v>
      </c>
      <c r="AI62" s="440">
        <f t="shared" si="24"/>
        <v>0</v>
      </c>
      <c r="AJ62" s="440">
        <f t="shared" si="25"/>
        <v>0</v>
      </c>
      <c r="AK62" s="440">
        <f t="shared" si="26"/>
        <v>0</v>
      </c>
      <c r="AL62" s="440">
        <f t="shared" si="27"/>
        <v>0</v>
      </c>
      <c r="AM62" s="440">
        <f t="shared" si="28"/>
        <v>0</v>
      </c>
      <c r="AN62" s="440">
        <f t="shared" si="29"/>
        <v>0</v>
      </c>
      <c r="AO62" s="440">
        <f t="shared" si="30"/>
        <v>0</v>
      </c>
      <c r="AP62" s="440">
        <f t="shared" si="31"/>
        <v>0</v>
      </c>
      <c r="AQ62" s="440">
        <f t="shared" si="32"/>
        <v>0</v>
      </c>
      <c r="AR62" s="440">
        <f t="shared" si="33"/>
        <v>0</v>
      </c>
      <c r="AS62" s="440">
        <f t="shared" si="34"/>
        <v>0</v>
      </c>
      <c r="AT62" s="440">
        <f t="shared" si="35"/>
        <v>0</v>
      </c>
      <c r="AU62" s="440">
        <f t="shared" si="36"/>
        <v>0</v>
      </c>
      <c r="AV62" s="440">
        <f t="shared" si="37"/>
        <v>0</v>
      </c>
      <c r="AW62" s="440">
        <f t="shared" si="38"/>
        <v>0</v>
      </c>
    </row>
    <row r="63" spans="1:49" s="437" customFormat="1" ht="12" customHeight="1">
      <c r="A63" s="72" t="str">
        <f t="array" ref="A63">IF(C63&lt;&gt;0,SUM(($C$11:C63&lt;&gt;0)*1),"")</f>
        <v/>
      </c>
      <c r="B63" s="438"/>
      <c r="C63" s="438"/>
      <c r="D63" s="438"/>
      <c r="E63" s="504"/>
      <c r="F63" s="505"/>
      <c r="G63" s="507"/>
      <c r="H63" s="507"/>
      <c r="I63" s="72" t="str">
        <f t="shared" si="41"/>
        <v/>
      </c>
      <c r="J63" s="440">
        <f t="shared" si="1"/>
        <v>0</v>
      </c>
      <c r="K63" s="440">
        <f t="shared" si="2"/>
        <v>0</v>
      </c>
      <c r="L63" s="440">
        <f t="shared" si="3"/>
        <v>0</v>
      </c>
      <c r="M63" s="440">
        <f t="shared" si="4"/>
        <v>0</v>
      </c>
      <c r="N63" s="440">
        <f t="shared" si="5"/>
        <v>0</v>
      </c>
      <c r="O63" s="440">
        <f t="shared" si="6"/>
        <v>0</v>
      </c>
      <c r="P63" s="440">
        <f t="shared" si="7"/>
        <v>0</v>
      </c>
      <c r="Q63" s="440">
        <f t="shared" si="8"/>
        <v>0</v>
      </c>
      <c r="R63" s="440">
        <f t="shared" si="39"/>
        <v>0</v>
      </c>
      <c r="S63" s="440">
        <f t="shared" si="40"/>
        <v>0</v>
      </c>
      <c r="T63" s="440">
        <f t="shared" si="9"/>
        <v>0</v>
      </c>
      <c r="U63" s="440">
        <f t="shared" si="10"/>
        <v>0</v>
      </c>
      <c r="V63" s="440">
        <f t="shared" si="11"/>
        <v>0</v>
      </c>
      <c r="W63" s="440">
        <f t="shared" si="12"/>
        <v>0</v>
      </c>
      <c r="X63" s="440">
        <f t="shared" si="13"/>
        <v>0</v>
      </c>
      <c r="Y63" s="440">
        <f t="shared" si="14"/>
        <v>0</v>
      </c>
      <c r="Z63" s="440">
        <f t="shared" si="15"/>
        <v>0</v>
      </c>
      <c r="AA63" s="440">
        <f t="shared" si="16"/>
        <v>0</v>
      </c>
      <c r="AB63" s="440">
        <f t="shared" si="17"/>
        <v>0</v>
      </c>
      <c r="AC63" s="440">
        <f t="shared" si="18"/>
        <v>0</v>
      </c>
      <c r="AD63" s="440">
        <f t="shared" si="19"/>
        <v>0</v>
      </c>
      <c r="AE63" s="440">
        <f t="shared" si="20"/>
        <v>0</v>
      </c>
      <c r="AF63" s="440">
        <f t="shared" si="21"/>
        <v>0</v>
      </c>
      <c r="AG63" s="440">
        <f t="shared" si="22"/>
        <v>0</v>
      </c>
      <c r="AH63" s="440">
        <f t="shared" si="23"/>
        <v>0</v>
      </c>
      <c r="AI63" s="440">
        <f t="shared" si="24"/>
        <v>0</v>
      </c>
      <c r="AJ63" s="440">
        <f t="shared" si="25"/>
        <v>0</v>
      </c>
      <c r="AK63" s="440">
        <f t="shared" si="26"/>
        <v>0</v>
      </c>
      <c r="AL63" s="440">
        <f t="shared" si="27"/>
        <v>0</v>
      </c>
      <c r="AM63" s="440">
        <f t="shared" si="28"/>
        <v>0</v>
      </c>
      <c r="AN63" s="440">
        <f t="shared" si="29"/>
        <v>0</v>
      </c>
      <c r="AO63" s="440">
        <f t="shared" si="30"/>
        <v>0</v>
      </c>
      <c r="AP63" s="440">
        <f t="shared" si="31"/>
        <v>0</v>
      </c>
      <c r="AQ63" s="440">
        <f t="shared" si="32"/>
        <v>0</v>
      </c>
      <c r="AR63" s="440">
        <f t="shared" si="33"/>
        <v>0</v>
      </c>
      <c r="AS63" s="440">
        <f t="shared" si="34"/>
        <v>0</v>
      </c>
      <c r="AT63" s="440">
        <f t="shared" si="35"/>
        <v>0</v>
      </c>
      <c r="AU63" s="440">
        <f t="shared" si="36"/>
        <v>0</v>
      </c>
      <c r="AV63" s="440">
        <f t="shared" si="37"/>
        <v>0</v>
      </c>
      <c r="AW63" s="440">
        <f t="shared" si="38"/>
        <v>0</v>
      </c>
    </row>
    <row r="64" spans="1:49" s="437" customFormat="1" ht="12" customHeight="1">
      <c r="A64" s="72" t="str">
        <f t="array" ref="A64">IF(C64&lt;&gt;0,SUM(($C$11:C64&lt;&gt;0)*1),"")</f>
        <v/>
      </c>
      <c r="B64" s="438"/>
      <c r="C64" s="438"/>
      <c r="D64" s="438"/>
      <c r="E64" s="504"/>
      <c r="F64" s="505"/>
      <c r="G64" s="507"/>
      <c r="H64" s="507"/>
      <c r="I64" s="72" t="str">
        <f t="shared" si="41"/>
        <v/>
      </c>
      <c r="J64" s="440">
        <f t="shared" si="1"/>
        <v>0</v>
      </c>
      <c r="K64" s="440">
        <f t="shared" si="2"/>
        <v>0</v>
      </c>
      <c r="L64" s="440">
        <f t="shared" si="3"/>
        <v>0</v>
      </c>
      <c r="M64" s="440">
        <f t="shared" si="4"/>
        <v>0</v>
      </c>
      <c r="N64" s="440">
        <f t="shared" si="5"/>
        <v>0</v>
      </c>
      <c r="O64" s="440">
        <f t="shared" si="6"/>
        <v>0</v>
      </c>
      <c r="P64" s="440">
        <f t="shared" si="7"/>
        <v>0</v>
      </c>
      <c r="Q64" s="440">
        <f t="shared" si="8"/>
        <v>0</v>
      </c>
      <c r="R64" s="440">
        <f t="shared" si="39"/>
        <v>0</v>
      </c>
      <c r="S64" s="440">
        <f t="shared" si="40"/>
        <v>0</v>
      </c>
      <c r="T64" s="440">
        <f t="shared" si="9"/>
        <v>0</v>
      </c>
      <c r="U64" s="440">
        <f t="shared" si="10"/>
        <v>0</v>
      </c>
      <c r="V64" s="440">
        <f t="shared" si="11"/>
        <v>0</v>
      </c>
      <c r="W64" s="440">
        <f t="shared" si="12"/>
        <v>0</v>
      </c>
      <c r="X64" s="440">
        <f t="shared" si="13"/>
        <v>0</v>
      </c>
      <c r="Y64" s="440">
        <f t="shared" si="14"/>
        <v>0</v>
      </c>
      <c r="Z64" s="440">
        <f t="shared" si="15"/>
        <v>0</v>
      </c>
      <c r="AA64" s="440">
        <f t="shared" si="16"/>
        <v>0</v>
      </c>
      <c r="AB64" s="440">
        <f t="shared" si="17"/>
        <v>0</v>
      </c>
      <c r="AC64" s="440">
        <f t="shared" si="18"/>
        <v>0</v>
      </c>
      <c r="AD64" s="440">
        <f t="shared" si="19"/>
        <v>0</v>
      </c>
      <c r="AE64" s="440">
        <f t="shared" si="20"/>
        <v>0</v>
      </c>
      <c r="AF64" s="440">
        <f t="shared" si="21"/>
        <v>0</v>
      </c>
      <c r="AG64" s="440">
        <f t="shared" si="22"/>
        <v>0</v>
      </c>
      <c r="AH64" s="440">
        <f t="shared" si="23"/>
        <v>0</v>
      </c>
      <c r="AI64" s="440">
        <f t="shared" si="24"/>
        <v>0</v>
      </c>
      <c r="AJ64" s="440">
        <f t="shared" si="25"/>
        <v>0</v>
      </c>
      <c r="AK64" s="440">
        <f t="shared" si="26"/>
        <v>0</v>
      </c>
      <c r="AL64" s="440">
        <f t="shared" si="27"/>
        <v>0</v>
      </c>
      <c r="AM64" s="440">
        <f t="shared" si="28"/>
        <v>0</v>
      </c>
      <c r="AN64" s="440">
        <f t="shared" si="29"/>
        <v>0</v>
      </c>
      <c r="AO64" s="440">
        <f t="shared" si="30"/>
        <v>0</v>
      </c>
      <c r="AP64" s="440">
        <f t="shared" si="31"/>
        <v>0</v>
      </c>
      <c r="AQ64" s="440">
        <f t="shared" si="32"/>
        <v>0</v>
      </c>
      <c r="AR64" s="440">
        <f t="shared" si="33"/>
        <v>0</v>
      </c>
      <c r="AS64" s="440">
        <f t="shared" si="34"/>
        <v>0</v>
      </c>
      <c r="AT64" s="440">
        <f t="shared" si="35"/>
        <v>0</v>
      </c>
      <c r="AU64" s="440">
        <f t="shared" si="36"/>
        <v>0</v>
      </c>
      <c r="AV64" s="440">
        <f t="shared" si="37"/>
        <v>0</v>
      </c>
      <c r="AW64" s="440">
        <f t="shared" si="38"/>
        <v>0</v>
      </c>
    </row>
    <row r="65" spans="1:49" s="437" customFormat="1" ht="12" customHeight="1">
      <c r="A65" s="72" t="str">
        <f t="array" ref="A65">IF(C65&lt;&gt;0,SUM(($C$11:C65&lt;&gt;0)*1),"")</f>
        <v/>
      </c>
      <c r="B65" s="438"/>
      <c r="C65" s="438"/>
      <c r="D65" s="438"/>
      <c r="E65" s="504"/>
      <c r="F65" s="505"/>
      <c r="G65" s="507"/>
      <c r="H65" s="507"/>
      <c r="I65" s="72" t="str">
        <f t="shared" si="41"/>
        <v/>
      </c>
      <c r="J65" s="440">
        <f t="shared" si="1"/>
        <v>0</v>
      </c>
      <c r="K65" s="440">
        <f t="shared" si="2"/>
        <v>0</v>
      </c>
      <c r="L65" s="440">
        <f t="shared" si="3"/>
        <v>0</v>
      </c>
      <c r="M65" s="440">
        <f t="shared" si="4"/>
        <v>0</v>
      </c>
      <c r="N65" s="440">
        <f t="shared" si="5"/>
        <v>0</v>
      </c>
      <c r="O65" s="440">
        <f t="shared" si="6"/>
        <v>0</v>
      </c>
      <c r="P65" s="440">
        <f t="shared" si="7"/>
        <v>0</v>
      </c>
      <c r="Q65" s="440">
        <f t="shared" si="8"/>
        <v>0</v>
      </c>
      <c r="R65" s="440">
        <f t="shared" si="39"/>
        <v>0</v>
      </c>
      <c r="S65" s="440">
        <f t="shared" si="40"/>
        <v>0</v>
      </c>
      <c r="T65" s="440">
        <f t="shared" si="9"/>
        <v>0</v>
      </c>
      <c r="U65" s="440">
        <f t="shared" si="10"/>
        <v>0</v>
      </c>
      <c r="V65" s="440">
        <f t="shared" si="11"/>
        <v>0</v>
      </c>
      <c r="W65" s="440">
        <f t="shared" si="12"/>
        <v>0</v>
      </c>
      <c r="X65" s="440">
        <f t="shared" si="13"/>
        <v>0</v>
      </c>
      <c r="Y65" s="440">
        <f t="shared" si="14"/>
        <v>0</v>
      </c>
      <c r="Z65" s="440">
        <f t="shared" si="15"/>
        <v>0</v>
      </c>
      <c r="AA65" s="440">
        <f t="shared" si="16"/>
        <v>0</v>
      </c>
      <c r="AB65" s="440">
        <f t="shared" si="17"/>
        <v>0</v>
      </c>
      <c r="AC65" s="440">
        <f t="shared" si="18"/>
        <v>0</v>
      </c>
      <c r="AD65" s="440">
        <f t="shared" si="19"/>
        <v>0</v>
      </c>
      <c r="AE65" s="440">
        <f t="shared" si="20"/>
        <v>0</v>
      </c>
      <c r="AF65" s="440">
        <f t="shared" si="21"/>
        <v>0</v>
      </c>
      <c r="AG65" s="440">
        <f t="shared" si="22"/>
        <v>0</v>
      </c>
      <c r="AH65" s="440">
        <f t="shared" si="23"/>
        <v>0</v>
      </c>
      <c r="AI65" s="440">
        <f t="shared" si="24"/>
        <v>0</v>
      </c>
      <c r="AJ65" s="440">
        <f t="shared" si="25"/>
        <v>0</v>
      </c>
      <c r="AK65" s="440">
        <f t="shared" si="26"/>
        <v>0</v>
      </c>
      <c r="AL65" s="440">
        <f t="shared" si="27"/>
        <v>0</v>
      </c>
      <c r="AM65" s="440">
        <f t="shared" si="28"/>
        <v>0</v>
      </c>
      <c r="AN65" s="440">
        <f t="shared" si="29"/>
        <v>0</v>
      </c>
      <c r="AO65" s="440">
        <f t="shared" si="30"/>
        <v>0</v>
      </c>
      <c r="AP65" s="440">
        <f t="shared" si="31"/>
        <v>0</v>
      </c>
      <c r="AQ65" s="440">
        <f t="shared" si="32"/>
        <v>0</v>
      </c>
      <c r="AR65" s="440">
        <f t="shared" si="33"/>
        <v>0</v>
      </c>
      <c r="AS65" s="440">
        <f t="shared" si="34"/>
        <v>0</v>
      </c>
      <c r="AT65" s="440">
        <f t="shared" si="35"/>
        <v>0</v>
      </c>
      <c r="AU65" s="440">
        <f t="shared" si="36"/>
        <v>0</v>
      </c>
      <c r="AV65" s="440">
        <f t="shared" si="37"/>
        <v>0</v>
      </c>
      <c r="AW65" s="440">
        <f t="shared" si="38"/>
        <v>0</v>
      </c>
    </row>
    <row r="66" spans="1:49" s="437" customFormat="1" ht="12" customHeight="1">
      <c r="A66" s="72" t="str">
        <f t="array" ref="A66">IF(C66&lt;&gt;0,SUM(($C$11:C66&lt;&gt;0)*1),"")</f>
        <v/>
      </c>
      <c r="B66" s="438"/>
      <c r="C66" s="438"/>
      <c r="D66" s="438"/>
      <c r="E66" s="504"/>
      <c r="F66" s="505"/>
      <c r="G66" s="507"/>
      <c r="H66" s="507"/>
      <c r="I66" s="72" t="str">
        <f t="shared" si="41"/>
        <v/>
      </c>
      <c r="J66" s="440">
        <f t="shared" si="1"/>
        <v>0</v>
      </c>
      <c r="K66" s="440">
        <f t="shared" si="2"/>
        <v>0</v>
      </c>
      <c r="L66" s="440">
        <f t="shared" si="3"/>
        <v>0</v>
      </c>
      <c r="M66" s="440">
        <f t="shared" si="4"/>
        <v>0</v>
      </c>
      <c r="N66" s="440">
        <f t="shared" si="5"/>
        <v>0</v>
      </c>
      <c r="O66" s="440">
        <f t="shared" si="6"/>
        <v>0</v>
      </c>
      <c r="P66" s="440">
        <f t="shared" si="7"/>
        <v>0</v>
      </c>
      <c r="Q66" s="440">
        <f t="shared" si="8"/>
        <v>0</v>
      </c>
      <c r="R66" s="440">
        <f t="shared" si="39"/>
        <v>0</v>
      </c>
      <c r="S66" s="440">
        <f t="shared" si="40"/>
        <v>0</v>
      </c>
      <c r="T66" s="440">
        <f t="shared" si="9"/>
        <v>0</v>
      </c>
      <c r="U66" s="440">
        <f t="shared" si="10"/>
        <v>0</v>
      </c>
      <c r="V66" s="440">
        <f t="shared" si="11"/>
        <v>0</v>
      </c>
      <c r="W66" s="440">
        <f t="shared" si="12"/>
        <v>0</v>
      </c>
      <c r="X66" s="440">
        <f t="shared" si="13"/>
        <v>0</v>
      </c>
      <c r="Y66" s="440">
        <f t="shared" si="14"/>
        <v>0</v>
      </c>
      <c r="Z66" s="440">
        <f t="shared" si="15"/>
        <v>0</v>
      </c>
      <c r="AA66" s="440">
        <f t="shared" si="16"/>
        <v>0</v>
      </c>
      <c r="AB66" s="440">
        <f t="shared" si="17"/>
        <v>0</v>
      </c>
      <c r="AC66" s="440">
        <f t="shared" si="18"/>
        <v>0</v>
      </c>
      <c r="AD66" s="440">
        <f t="shared" si="19"/>
        <v>0</v>
      </c>
      <c r="AE66" s="440">
        <f t="shared" si="20"/>
        <v>0</v>
      </c>
      <c r="AF66" s="440">
        <f t="shared" si="21"/>
        <v>0</v>
      </c>
      <c r="AG66" s="440">
        <f t="shared" si="22"/>
        <v>0</v>
      </c>
      <c r="AH66" s="440">
        <f t="shared" si="23"/>
        <v>0</v>
      </c>
      <c r="AI66" s="440">
        <f t="shared" si="24"/>
        <v>0</v>
      </c>
      <c r="AJ66" s="440">
        <f t="shared" si="25"/>
        <v>0</v>
      </c>
      <c r="AK66" s="440">
        <f t="shared" si="26"/>
        <v>0</v>
      </c>
      <c r="AL66" s="440">
        <f t="shared" si="27"/>
        <v>0</v>
      </c>
      <c r="AM66" s="440">
        <f t="shared" si="28"/>
        <v>0</v>
      </c>
      <c r="AN66" s="440">
        <f t="shared" si="29"/>
        <v>0</v>
      </c>
      <c r="AO66" s="440">
        <f t="shared" si="30"/>
        <v>0</v>
      </c>
      <c r="AP66" s="440">
        <f t="shared" si="31"/>
        <v>0</v>
      </c>
      <c r="AQ66" s="440">
        <f t="shared" si="32"/>
        <v>0</v>
      </c>
      <c r="AR66" s="440">
        <f t="shared" si="33"/>
        <v>0</v>
      </c>
      <c r="AS66" s="440">
        <f t="shared" si="34"/>
        <v>0</v>
      </c>
      <c r="AT66" s="440">
        <f t="shared" si="35"/>
        <v>0</v>
      </c>
      <c r="AU66" s="440">
        <f t="shared" si="36"/>
        <v>0</v>
      </c>
      <c r="AV66" s="440">
        <f t="shared" si="37"/>
        <v>0</v>
      </c>
      <c r="AW66" s="440">
        <f t="shared" si="38"/>
        <v>0</v>
      </c>
    </row>
    <row r="67" spans="1:49" s="437" customFormat="1" ht="12" customHeight="1">
      <c r="A67" s="72" t="str">
        <f t="array" ref="A67">IF(C67&lt;&gt;0,SUM(($C$11:C67&lt;&gt;0)*1),"")</f>
        <v/>
      </c>
      <c r="B67" s="438"/>
      <c r="C67" s="438"/>
      <c r="D67" s="438"/>
      <c r="E67" s="504"/>
      <c r="F67" s="505"/>
      <c r="G67" s="507"/>
      <c r="H67" s="507"/>
      <c r="I67" s="72" t="str">
        <f t="shared" si="41"/>
        <v/>
      </c>
      <c r="J67" s="440">
        <f t="shared" si="1"/>
        <v>0</v>
      </c>
      <c r="K67" s="440">
        <f t="shared" si="2"/>
        <v>0</v>
      </c>
      <c r="L67" s="440">
        <f t="shared" si="3"/>
        <v>0</v>
      </c>
      <c r="M67" s="440">
        <f t="shared" si="4"/>
        <v>0</v>
      </c>
      <c r="N67" s="440">
        <f t="shared" si="5"/>
        <v>0</v>
      </c>
      <c r="O67" s="440">
        <f t="shared" si="6"/>
        <v>0</v>
      </c>
      <c r="P67" s="440">
        <f t="shared" si="7"/>
        <v>0</v>
      </c>
      <c r="Q67" s="440">
        <f t="shared" si="8"/>
        <v>0</v>
      </c>
      <c r="R67" s="440">
        <f t="shared" si="39"/>
        <v>0</v>
      </c>
      <c r="S67" s="440">
        <f t="shared" si="40"/>
        <v>0</v>
      </c>
      <c r="T67" s="440">
        <f t="shared" si="9"/>
        <v>0</v>
      </c>
      <c r="U67" s="440">
        <f t="shared" si="10"/>
        <v>0</v>
      </c>
      <c r="V67" s="440">
        <f t="shared" si="11"/>
        <v>0</v>
      </c>
      <c r="W67" s="440">
        <f t="shared" si="12"/>
        <v>0</v>
      </c>
      <c r="X67" s="440">
        <f t="shared" si="13"/>
        <v>0</v>
      </c>
      <c r="Y67" s="440">
        <f t="shared" si="14"/>
        <v>0</v>
      </c>
      <c r="Z67" s="440">
        <f t="shared" si="15"/>
        <v>0</v>
      </c>
      <c r="AA67" s="440">
        <f t="shared" si="16"/>
        <v>0</v>
      </c>
      <c r="AB67" s="440">
        <f t="shared" si="17"/>
        <v>0</v>
      </c>
      <c r="AC67" s="440">
        <f t="shared" si="18"/>
        <v>0</v>
      </c>
      <c r="AD67" s="440">
        <f t="shared" si="19"/>
        <v>0</v>
      </c>
      <c r="AE67" s="440">
        <f t="shared" si="20"/>
        <v>0</v>
      </c>
      <c r="AF67" s="440">
        <f t="shared" si="21"/>
        <v>0</v>
      </c>
      <c r="AG67" s="440">
        <f t="shared" si="22"/>
        <v>0</v>
      </c>
      <c r="AH67" s="440">
        <f t="shared" si="23"/>
        <v>0</v>
      </c>
      <c r="AI67" s="440">
        <f t="shared" si="24"/>
        <v>0</v>
      </c>
      <c r="AJ67" s="440">
        <f t="shared" si="25"/>
        <v>0</v>
      </c>
      <c r="AK67" s="440">
        <f t="shared" si="26"/>
        <v>0</v>
      </c>
      <c r="AL67" s="440">
        <f t="shared" si="27"/>
        <v>0</v>
      </c>
      <c r="AM67" s="440">
        <f t="shared" si="28"/>
        <v>0</v>
      </c>
      <c r="AN67" s="440">
        <f t="shared" si="29"/>
        <v>0</v>
      </c>
      <c r="AO67" s="440">
        <f t="shared" si="30"/>
        <v>0</v>
      </c>
      <c r="AP67" s="440">
        <f t="shared" si="31"/>
        <v>0</v>
      </c>
      <c r="AQ67" s="440">
        <f t="shared" si="32"/>
        <v>0</v>
      </c>
      <c r="AR67" s="440">
        <f t="shared" si="33"/>
        <v>0</v>
      </c>
      <c r="AS67" s="440">
        <f t="shared" si="34"/>
        <v>0</v>
      </c>
      <c r="AT67" s="440">
        <f t="shared" si="35"/>
        <v>0</v>
      </c>
      <c r="AU67" s="440">
        <f t="shared" si="36"/>
        <v>0</v>
      </c>
      <c r="AV67" s="440">
        <f t="shared" si="37"/>
        <v>0</v>
      </c>
      <c r="AW67" s="440">
        <f t="shared" si="38"/>
        <v>0</v>
      </c>
    </row>
    <row r="68" spans="1:49" s="437" customFormat="1" ht="12" customHeight="1">
      <c r="A68" s="72" t="str">
        <f t="array" ref="A68">IF(C68&lt;&gt;0,SUM(($C$11:C68&lt;&gt;0)*1),"")</f>
        <v/>
      </c>
      <c r="B68" s="438"/>
      <c r="C68" s="438"/>
      <c r="D68" s="438"/>
      <c r="E68" s="504"/>
      <c r="F68" s="505"/>
      <c r="G68" s="507"/>
      <c r="H68" s="507"/>
      <c r="I68" s="72" t="str">
        <f t="shared" si="41"/>
        <v/>
      </c>
      <c r="J68" s="440">
        <f t="shared" si="1"/>
        <v>0</v>
      </c>
      <c r="K68" s="440">
        <f t="shared" si="2"/>
        <v>0</v>
      </c>
      <c r="L68" s="440">
        <f t="shared" si="3"/>
        <v>0</v>
      </c>
      <c r="M68" s="440">
        <f t="shared" si="4"/>
        <v>0</v>
      </c>
      <c r="N68" s="440">
        <f t="shared" si="5"/>
        <v>0</v>
      </c>
      <c r="O68" s="440">
        <f t="shared" si="6"/>
        <v>0</v>
      </c>
      <c r="P68" s="440">
        <f t="shared" si="7"/>
        <v>0</v>
      </c>
      <c r="Q68" s="440">
        <f t="shared" si="8"/>
        <v>0</v>
      </c>
      <c r="R68" s="440">
        <f t="shared" si="39"/>
        <v>0</v>
      </c>
      <c r="S68" s="440">
        <f t="shared" si="40"/>
        <v>0</v>
      </c>
      <c r="T68" s="440">
        <f t="shared" si="9"/>
        <v>0</v>
      </c>
      <c r="U68" s="440">
        <f t="shared" si="10"/>
        <v>0</v>
      </c>
      <c r="V68" s="440">
        <f t="shared" si="11"/>
        <v>0</v>
      </c>
      <c r="W68" s="440">
        <f t="shared" si="12"/>
        <v>0</v>
      </c>
      <c r="X68" s="440">
        <f t="shared" si="13"/>
        <v>0</v>
      </c>
      <c r="Y68" s="440">
        <f t="shared" si="14"/>
        <v>0</v>
      </c>
      <c r="Z68" s="440">
        <f t="shared" si="15"/>
        <v>0</v>
      </c>
      <c r="AA68" s="440">
        <f t="shared" si="16"/>
        <v>0</v>
      </c>
      <c r="AB68" s="440">
        <f t="shared" si="17"/>
        <v>0</v>
      </c>
      <c r="AC68" s="440">
        <f t="shared" si="18"/>
        <v>0</v>
      </c>
      <c r="AD68" s="440">
        <f t="shared" si="19"/>
        <v>0</v>
      </c>
      <c r="AE68" s="440">
        <f t="shared" si="20"/>
        <v>0</v>
      </c>
      <c r="AF68" s="440">
        <f t="shared" si="21"/>
        <v>0</v>
      </c>
      <c r="AG68" s="440">
        <f t="shared" si="22"/>
        <v>0</v>
      </c>
      <c r="AH68" s="440">
        <f t="shared" si="23"/>
        <v>0</v>
      </c>
      <c r="AI68" s="440">
        <f t="shared" si="24"/>
        <v>0</v>
      </c>
      <c r="AJ68" s="440">
        <f t="shared" si="25"/>
        <v>0</v>
      </c>
      <c r="AK68" s="440">
        <f t="shared" si="26"/>
        <v>0</v>
      </c>
      <c r="AL68" s="440">
        <f t="shared" si="27"/>
        <v>0</v>
      </c>
      <c r="AM68" s="440">
        <f t="shared" si="28"/>
        <v>0</v>
      </c>
      <c r="AN68" s="440">
        <f t="shared" si="29"/>
        <v>0</v>
      </c>
      <c r="AO68" s="440">
        <f t="shared" si="30"/>
        <v>0</v>
      </c>
      <c r="AP68" s="440">
        <f t="shared" si="31"/>
        <v>0</v>
      </c>
      <c r="AQ68" s="440">
        <f t="shared" si="32"/>
        <v>0</v>
      </c>
      <c r="AR68" s="440">
        <f t="shared" si="33"/>
        <v>0</v>
      </c>
      <c r="AS68" s="440">
        <f t="shared" si="34"/>
        <v>0</v>
      </c>
      <c r="AT68" s="440">
        <f t="shared" si="35"/>
        <v>0</v>
      </c>
      <c r="AU68" s="440">
        <f t="shared" si="36"/>
        <v>0</v>
      </c>
      <c r="AV68" s="440">
        <f t="shared" si="37"/>
        <v>0</v>
      </c>
      <c r="AW68" s="440">
        <f t="shared" si="38"/>
        <v>0</v>
      </c>
    </row>
    <row r="69" spans="1:49" s="437" customFormat="1" ht="12" customHeight="1">
      <c r="A69" s="72" t="str">
        <f t="array" ref="A69">IF(C69&lt;&gt;0,SUM(($C$11:C69&lt;&gt;0)*1),"")</f>
        <v/>
      </c>
      <c r="B69" s="438"/>
      <c r="C69" s="438"/>
      <c r="D69" s="438"/>
      <c r="E69" s="504"/>
      <c r="F69" s="505"/>
      <c r="G69" s="507"/>
      <c r="H69" s="507"/>
      <c r="I69" s="72" t="str">
        <f t="shared" si="41"/>
        <v/>
      </c>
      <c r="J69" s="440">
        <f t="shared" si="1"/>
        <v>0</v>
      </c>
      <c r="K69" s="440">
        <f t="shared" si="2"/>
        <v>0</v>
      </c>
      <c r="L69" s="440">
        <f t="shared" si="3"/>
        <v>0</v>
      </c>
      <c r="M69" s="440">
        <f t="shared" si="4"/>
        <v>0</v>
      </c>
      <c r="N69" s="440">
        <f t="shared" si="5"/>
        <v>0</v>
      </c>
      <c r="O69" s="440">
        <f t="shared" si="6"/>
        <v>0</v>
      </c>
      <c r="P69" s="440">
        <f t="shared" si="7"/>
        <v>0</v>
      </c>
      <c r="Q69" s="440">
        <f t="shared" si="8"/>
        <v>0</v>
      </c>
      <c r="R69" s="440">
        <f t="shared" si="39"/>
        <v>0</v>
      </c>
      <c r="S69" s="440">
        <f t="shared" si="40"/>
        <v>0</v>
      </c>
      <c r="T69" s="440">
        <f t="shared" si="9"/>
        <v>0</v>
      </c>
      <c r="U69" s="440">
        <f t="shared" si="10"/>
        <v>0</v>
      </c>
      <c r="V69" s="440">
        <f t="shared" si="11"/>
        <v>0</v>
      </c>
      <c r="W69" s="440">
        <f t="shared" si="12"/>
        <v>0</v>
      </c>
      <c r="X69" s="440">
        <f t="shared" si="13"/>
        <v>0</v>
      </c>
      <c r="Y69" s="440">
        <f t="shared" si="14"/>
        <v>0</v>
      </c>
      <c r="Z69" s="440">
        <f t="shared" si="15"/>
        <v>0</v>
      </c>
      <c r="AA69" s="440">
        <f t="shared" si="16"/>
        <v>0</v>
      </c>
      <c r="AB69" s="440">
        <f t="shared" si="17"/>
        <v>0</v>
      </c>
      <c r="AC69" s="440">
        <f t="shared" si="18"/>
        <v>0</v>
      </c>
      <c r="AD69" s="440">
        <f t="shared" si="19"/>
        <v>0</v>
      </c>
      <c r="AE69" s="440">
        <f t="shared" si="20"/>
        <v>0</v>
      </c>
      <c r="AF69" s="440">
        <f t="shared" si="21"/>
        <v>0</v>
      </c>
      <c r="AG69" s="440">
        <f t="shared" si="22"/>
        <v>0</v>
      </c>
      <c r="AH69" s="440">
        <f t="shared" si="23"/>
        <v>0</v>
      </c>
      <c r="AI69" s="440">
        <f t="shared" si="24"/>
        <v>0</v>
      </c>
      <c r="AJ69" s="440">
        <f t="shared" si="25"/>
        <v>0</v>
      </c>
      <c r="AK69" s="440">
        <f t="shared" si="26"/>
        <v>0</v>
      </c>
      <c r="AL69" s="440">
        <f t="shared" si="27"/>
        <v>0</v>
      </c>
      <c r="AM69" s="440">
        <f t="shared" si="28"/>
        <v>0</v>
      </c>
      <c r="AN69" s="440">
        <f t="shared" si="29"/>
        <v>0</v>
      </c>
      <c r="AO69" s="440">
        <f t="shared" si="30"/>
        <v>0</v>
      </c>
      <c r="AP69" s="440">
        <f t="shared" si="31"/>
        <v>0</v>
      </c>
      <c r="AQ69" s="440">
        <f t="shared" si="32"/>
        <v>0</v>
      </c>
      <c r="AR69" s="440">
        <f t="shared" si="33"/>
        <v>0</v>
      </c>
      <c r="AS69" s="440">
        <f t="shared" si="34"/>
        <v>0</v>
      </c>
      <c r="AT69" s="440">
        <f t="shared" si="35"/>
        <v>0</v>
      </c>
      <c r="AU69" s="440">
        <f t="shared" si="36"/>
        <v>0</v>
      </c>
      <c r="AV69" s="440">
        <f t="shared" si="37"/>
        <v>0</v>
      </c>
      <c r="AW69" s="440">
        <f t="shared" si="38"/>
        <v>0</v>
      </c>
    </row>
    <row r="70" spans="1:49" s="437" customFormat="1" ht="12" customHeight="1">
      <c r="A70" s="72" t="str">
        <f t="array" ref="A70">IF(C70&lt;&gt;0,SUM(($C$11:C70&lt;&gt;0)*1),"")</f>
        <v/>
      </c>
      <c r="B70" s="438"/>
      <c r="C70" s="438"/>
      <c r="D70" s="438"/>
      <c r="E70" s="504"/>
      <c r="F70" s="505"/>
      <c r="G70" s="507"/>
      <c r="H70" s="507"/>
      <c r="I70" s="72" t="str">
        <f t="shared" si="41"/>
        <v/>
      </c>
      <c r="J70" s="440">
        <f t="shared" si="1"/>
        <v>0</v>
      </c>
      <c r="K70" s="440">
        <f t="shared" si="2"/>
        <v>0</v>
      </c>
      <c r="L70" s="440">
        <f t="shared" si="3"/>
        <v>0</v>
      </c>
      <c r="M70" s="440">
        <f t="shared" si="4"/>
        <v>0</v>
      </c>
      <c r="N70" s="440">
        <f t="shared" si="5"/>
        <v>0</v>
      </c>
      <c r="O70" s="440">
        <f t="shared" si="6"/>
        <v>0</v>
      </c>
      <c r="P70" s="440">
        <f t="shared" si="7"/>
        <v>0</v>
      </c>
      <c r="Q70" s="440">
        <f t="shared" si="8"/>
        <v>0</v>
      </c>
      <c r="R70" s="440">
        <f t="shared" si="39"/>
        <v>0</v>
      </c>
      <c r="S70" s="440">
        <f t="shared" si="40"/>
        <v>0</v>
      </c>
      <c r="T70" s="440">
        <f t="shared" si="9"/>
        <v>0</v>
      </c>
      <c r="U70" s="440">
        <f t="shared" si="10"/>
        <v>0</v>
      </c>
      <c r="V70" s="440">
        <f t="shared" si="11"/>
        <v>0</v>
      </c>
      <c r="W70" s="440">
        <f t="shared" si="12"/>
        <v>0</v>
      </c>
      <c r="X70" s="440">
        <f t="shared" si="13"/>
        <v>0</v>
      </c>
      <c r="Y70" s="440">
        <f t="shared" si="14"/>
        <v>0</v>
      </c>
      <c r="Z70" s="440">
        <f t="shared" si="15"/>
        <v>0</v>
      </c>
      <c r="AA70" s="440">
        <f t="shared" si="16"/>
        <v>0</v>
      </c>
      <c r="AB70" s="440">
        <f t="shared" si="17"/>
        <v>0</v>
      </c>
      <c r="AC70" s="440">
        <f t="shared" si="18"/>
        <v>0</v>
      </c>
      <c r="AD70" s="440">
        <f t="shared" si="19"/>
        <v>0</v>
      </c>
      <c r="AE70" s="440">
        <f t="shared" si="20"/>
        <v>0</v>
      </c>
      <c r="AF70" s="440">
        <f t="shared" si="21"/>
        <v>0</v>
      </c>
      <c r="AG70" s="440">
        <f t="shared" si="22"/>
        <v>0</v>
      </c>
      <c r="AH70" s="440">
        <f t="shared" si="23"/>
        <v>0</v>
      </c>
      <c r="AI70" s="440">
        <f t="shared" si="24"/>
        <v>0</v>
      </c>
      <c r="AJ70" s="440">
        <f t="shared" si="25"/>
        <v>0</v>
      </c>
      <c r="AK70" s="440">
        <f t="shared" si="26"/>
        <v>0</v>
      </c>
      <c r="AL70" s="440">
        <f t="shared" si="27"/>
        <v>0</v>
      </c>
      <c r="AM70" s="440">
        <f t="shared" si="28"/>
        <v>0</v>
      </c>
      <c r="AN70" s="440">
        <f t="shared" si="29"/>
        <v>0</v>
      </c>
      <c r="AO70" s="440">
        <f t="shared" si="30"/>
        <v>0</v>
      </c>
      <c r="AP70" s="440">
        <f t="shared" si="31"/>
        <v>0</v>
      </c>
      <c r="AQ70" s="440">
        <f t="shared" si="32"/>
        <v>0</v>
      </c>
      <c r="AR70" s="440">
        <f t="shared" si="33"/>
        <v>0</v>
      </c>
      <c r="AS70" s="440">
        <f t="shared" si="34"/>
        <v>0</v>
      </c>
      <c r="AT70" s="440">
        <f t="shared" si="35"/>
        <v>0</v>
      </c>
      <c r="AU70" s="440">
        <f t="shared" si="36"/>
        <v>0</v>
      </c>
      <c r="AV70" s="440">
        <f t="shared" si="37"/>
        <v>0</v>
      </c>
      <c r="AW70" s="440">
        <f t="shared" si="38"/>
        <v>0</v>
      </c>
    </row>
    <row r="71" spans="1:49" s="437" customFormat="1" ht="12" customHeight="1">
      <c r="A71" s="72" t="str">
        <f t="array" ref="A71">IF(C71&lt;&gt;0,SUM(($C$11:C71&lt;&gt;0)*1),"")</f>
        <v/>
      </c>
      <c r="B71" s="438"/>
      <c r="C71" s="438"/>
      <c r="D71" s="438"/>
      <c r="E71" s="504"/>
      <c r="F71" s="505"/>
      <c r="G71" s="507"/>
      <c r="H71" s="507"/>
      <c r="I71" s="72" t="str">
        <f t="shared" si="41"/>
        <v/>
      </c>
      <c r="J71" s="440">
        <f t="shared" si="1"/>
        <v>0</v>
      </c>
      <c r="K71" s="440">
        <f t="shared" si="2"/>
        <v>0</v>
      </c>
      <c r="L71" s="440">
        <f t="shared" si="3"/>
        <v>0</v>
      </c>
      <c r="M71" s="440">
        <f t="shared" si="4"/>
        <v>0</v>
      </c>
      <c r="N71" s="440">
        <f t="shared" si="5"/>
        <v>0</v>
      </c>
      <c r="O71" s="440">
        <f t="shared" si="6"/>
        <v>0</v>
      </c>
      <c r="P71" s="440">
        <f t="shared" si="7"/>
        <v>0</v>
      </c>
      <c r="Q71" s="440">
        <f t="shared" si="8"/>
        <v>0</v>
      </c>
      <c r="R71" s="440">
        <f t="shared" si="39"/>
        <v>0</v>
      </c>
      <c r="S71" s="440">
        <f t="shared" si="40"/>
        <v>0</v>
      </c>
      <c r="T71" s="440">
        <f t="shared" si="9"/>
        <v>0</v>
      </c>
      <c r="U71" s="440">
        <f t="shared" si="10"/>
        <v>0</v>
      </c>
      <c r="V71" s="440">
        <f t="shared" si="11"/>
        <v>0</v>
      </c>
      <c r="W71" s="440">
        <f t="shared" si="12"/>
        <v>0</v>
      </c>
      <c r="X71" s="440">
        <f t="shared" si="13"/>
        <v>0</v>
      </c>
      <c r="Y71" s="440">
        <f t="shared" si="14"/>
        <v>0</v>
      </c>
      <c r="Z71" s="440">
        <f t="shared" si="15"/>
        <v>0</v>
      </c>
      <c r="AA71" s="440">
        <f t="shared" si="16"/>
        <v>0</v>
      </c>
      <c r="AB71" s="440">
        <f t="shared" si="17"/>
        <v>0</v>
      </c>
      <c r="AC71" s="440">
        <f t="shared" si="18"/>
        <v>0</v>
      </c>
      <c r="AD71" s="440">
        <f t="shared" si="19"/>
        <v>0</v>
      </c>
      <c r="AE71" s="440">
        <f t="shared" si="20"/>
        <v>0</v>
      </c>
      <c r="AF71" s="440">
        <f t="shared" si="21"/>
        <v>0</v>
      </c>
      <c r="AG71" s="440">
        <f t="shared" si="22"/>
        <v>0</v>
      </c>
      <c r="AH71" s="440">
        <f t="shared" si="23"/>
        <v>0</v>
      </c>
      <c r="AI71" s="440">
        <f t="shared" si="24"/>
        <v>0</v>
      </c>
      <c r="AJ71" s="440">
        <f t="shared" si="25"/>
        <v>0</v>
      </c>
      <c r="AK71" s="440">
        <f t="shared" si="26"/>
        <v>0</v>
      </c>
      <c r="AL71" s="440">
        <f t="shared" si="27"/>
        <v>0</v>
      </c>
      <c r="AM71" s="440">
        <f t="shared" si="28"/>
        <v>0</v>
      </c>
      <c r="AN71" s="440">
        <f t="shared" si="29"/>
        <v>0</v>
      </c>
      <c r="AO71" s="440">
        <f t="shared" si="30"/>
        <v>0</v>
      </c>
      <c r="AP71" s="440">
        <f t="shared" si="31"/>
        <v>0</v>
      </c>
      <c r="AQ71" s="440">
        <f t="shared" si="32"/>
        <v>0</v>
      </c>
      <c r="AR71" s="440">
        <f t="shared" si="33"/>
        <v>0</v>
      </c>
      <c r="AS71" s="440">
        <f t="shared" si="34"/>
        <v>0</v>
      </c>
      <c r="AT71" s="440">
        <f t="shared" si="35"/>
        <v>0</v>
      </c>
      <c r="AU71" s="440">
        <f t="shared" si="36"/>
        <v>0</v>
      </c>
      <c r="AV71" s="440">
        <f t="shared" si="37"/>
        <v>0</v>
      </c>
      <c r="AW71" s="440">
        <f t="shared" si="38"/>
        <v>0</v>
      </c>
    </row>
    <row r="72" spans="1:49" s="437" customFormat="1" ht="12" customHeight="1">
      <c r="A72" s="72" t="str">
        <f t="array" ref="A72">IF(C72&lt;&gt;0,SUM(($C$11:C72&lt;&gt;0)*1),"")</f>
        <v/>
      </c>
      <c r="B72" s="438"/>
      <c r="C72" s="438"/>
      <c r="D72" s="438"/>
      <c r="E72" s="504"/>
      <c r="F72" s="505"/>
      <c r="G72" s="507"/>
      <c r="H72" s="507"/>
      <c r="I72" s="72" t="str">
        <f t="shared" si="41"/>
        <v/>
      </c>
      <c r="J72" s="440">
        <f t="shared" si="1"/>
        <v>0</v>
      </c>
      <c r="K72" s="440">
        <f t="shared" si="2"/>
        <v>0</v>
      </c>
      <c r="L72" s="440">
        <f t="shared" si="3"/>
        <v>0</v>
      </c>
      <c r="M72" s="440">
        <f t="shared" si="4"/>
        <v>0</v>
      </c>
      <c r="N72" s="440">
        <f t="shared" si="5"/>
        <v>0</v>
      </c>
      <c r="O72" s="440">
        <f t="shared" si="6"/>
        <v>0</v>
      </c>
      <c r="P72" s="440">
        <f t="shared" si="7"/>
        <v>0</v>
      </c>
      <c r="Q72" s="440">
        <f t="shared" si="8"/>
        <v>0</v>
      </c>
      <c r="R72" s="440">
        <f t="shared" si="39"/>
        <v>0</v>
      </c>
      <c r="S72" s="440">
        <f t="shared" si="40"/>
        <v>0</v>
      </c>
      <c r="T72" s="440">
        <f t="shared" si="9"/>
        <v>0</v>
      </c>
      <c r="U72" s="440">
        <f t="shared" si="10"/>
        <v>0</v>
      </c>
      <c r="V72" s="440">
        <f t="shared" si="11"/>
        <v>0</v>
      </c>
      <c r="W72" s="440">
        <f t="shared" si="12"/>
        <v>0</v>
      </c>
      <c r="X72" s="440">
        <f t="shared" si="13"/>
        <v>0</v>
      </c>
      <c r="Y72" s="440">
        <f t="shared" si="14"/>
        <v>0</v>
      </c>
      <c r="Z72" s="440">
        <f t="shared" si="15"/>
        <v>0</v>
      </c>
      <c r="AA72" s="440">
        <f t="shared" si="16"/>
        <v>0</v>
      </c>
      <c r="AB72" s="440">
        <f t="shared" si="17"/>
        <v>0</v>
      </c>
      <c r="AC72" s="440">
        <f t="shared" si="18"/>
        <v>0</v>
      </c>
      <c r="AD72" s="440">
        <f t="shared" si="19"/>
        <v>0</v>
      </c>
      <c r="AE72" s="440">
        <f t="shared" si="20"/>
        <v>0</v>
      </c>
      <c r="AF72" s="440">
        <f t="shared" si="21"/>
        <v>0</v>
      </c>
      <c r="AG72" s="440">
        <f t="shared" si="22"/>
        <v>0</v>
      </c>
      <c r="AH72" s="440">
        <f t="shared" si="23"/>
        <v>0</v>
      </c>
      <c r="AI72" s="440">
        <f t="shared" si="24"/>
        <v>0</v>
      </c>
      <c r="AJ72" s="440">
        <f t="shared" si="25"/>
        <v>0</v>
      </c>
      <c r="AK72" s="440">
        <f t="shared" si="26"/>
        <v>0</v>
      </c>
      <c r="AL72" s="440">
        <f t="shared" si="27"/>
        <v>0</v>
      </c>
      <c r="AM72" s="440">
        <f t="shared" si="28"/>
        <v>0</v>
      </c>
      <c r="AN72" s="440">
        <f t="shared" si="29"/>
        <v>0</v>
      </c>
      <c r="AO72" s="440">
        <f t="shared" si="30"/>
        <v>0</v>
      </c>
      <c r="AP72" s="440">
        <f t="shared" si="31"/>
        <v>0</v>
      </c>
      <c r="AQ72" s="440">
        <f t="shared" si="32"/>
        <v>0</v>
      </c>
      <c r="AR72" s="440">
        <f t="shared" si="33"/>
        <v>0</v>
      </c>
      <c r="AS72" s="440">
        <f t="shared" si="34"/>
        <v>0</v>
      </c>
      <c r="AT72" s="440">
        <f t="shared" si="35"/>
        <v>0</v>
      </c>
      <c r="AU72" s="440">
        <f t="shared" si="36"/>
        <v>0</v>
      </c>
      <c r="AV72" s="440">
        <f t="shared" si="37"/>
        <v>0</v>
      </c>
      <c r="AW72" s="440">
        <f t="shared" si="38"/>
        <v>0</v>
      </c>
    </row>
    <row r="73" spans="1:49" s="437" customFormat="1" ht="12" customHeight="1">
      <c r="A73" s="72" t="str">
        <f t="array" ref="A73">IF(C73&lt;&gt;0,SUM(($C$11:C73&lt;&gt;0)*1),"")</f>
        <v/>
      </c>
      <c r="B73" s="438"/>
      <c r="C73" s="438"/>
      <c r="D73" s="438"/>
      <c r="E73" s="504"/>
      <c r="F73" s="505"/>
      <c r="G73" s="507"/>
      <c r="H73" s="507"/>
      <c r="I73" s="72" t="str">
        <f t="shared" si="41"/>
        <v/>
      </c>
      <c r="J73" s="440">
        <f t="shared" si="1"/>
        <v>0</v>
      </c>
      <c r="K73" s="440">
        <f t="shared" si="2"/>
        <v>0</v>
      </c>
      <c r="L73" s="440">
        <f t="shared" si="3"/>
        <v>0</v>
      </c>
      <c r="M73" s="440">
        <f t="shared" si="4"/>
        <v>0</v>
      </c>
      <c r="N73" s="440">
        <f t="shared" si="5"/>
        <v>0</v>
      </c>
      <c r="O73" s="440">
        <f t="shared" si="6"/>
        <v>0</v>
      </c>
      <c r="P73" s="440">
        <f t="shared" si="7"/>
        <v>0</v>
      </c>
      <c r="Q73" s="440">
        <f t="shared" si="8"/>
        <v>0</v>
      </c>
      <c r="R73" s="440">
        <f t="shared" si="39"/>
        <v>0</v>
      </c>
      <c r="S73" s="440">
        <f t="shared" si="40"/>
        <v>0</v>
      </c>
      <c r="T73" s="440">
        <f t="shared" si="9"/>
        <v>0</v>
      </c>
      <c r="U73" s="440">
        <f t="shared" si="10"/>
        <v>0</v>
      </c>
      <c r="V73" s="440">
        <f t="shared" si="11"/>
        <v>0</v>
      </c>
      <c r="W73" s="440">
        <f t="shared" si="12"/>
        <v>0</v>
      </c>
      <c r="X73" s="440">
        <f t="shared" si="13"/>
        <v>0</v>
      </c>
      <c r="Y73" s="440">
        <f t="shared" si="14"/>
        <v>0</v>
      </c>
      <c r="Z73" s="440">
        <f t="shared" si="15"/>
        <v>0</v>
      </c>
      <c r="AA73" s="440">
        <f t="shared" si="16"/>
        <v>0</v>
      </c>
      <c r="AB73" s="440">
        <f t="shared" si="17"/>
        <v>0</v>
      </c>
      <c r="AC73" s="440">
        <f t="shared" si="18"/>
        <v>0</v>
      </c>
      <c r="AD73" s="440">
        <f t="shared" si="19"/>
        <v>0</v>
      </c>
      <c r="AE73" s="440">
        <f t="shared" si="20"/>
        <v>0</v>
      </c>
      <c r="AF73" s="440">
        <f t="shared" si="21"/>
        <v>0</v>
      </c>
      <c r="AG73" s="440">
        <f t="shared" si="22"/>
        <v>0</v>
      </c>
      <c r="AH73" s="440">
        <f t="shared" si="23"/>
        <v>0</v>
      </c>
      <c r="AI73" s="440">
        <f t="shared" si="24"/>
        <v>0</v>
      </c>
      <c r="AJ73" s="440">
        <f t="shared" si="25"/>
        <v>0</v>
      </c>
      <c r="AK73" s="440">
        <f t="shared" si="26"/>
        <v>0</v>
      </c>
      <c r="AL73" s="440">
        <f t="shared" si="27"/>
        <v>0</v>
      </c>
      <c r="AM73" s="440">
        <f t="shared" si="28"/>
        <v>0</v>
      </c>
      <c r="AN73" s="440">
        <f t="shared" si="29"/>
        <v>0</v>
      </c>
      <c r="AO73" s="440">
        <f t="shared" si="30"/>
        <v>0</v>
      </c>
      <c r="AP73" s="440">
        <f t="shared" si="31"/>
        <v>0</v>
      </c>
      <c r="AQ73" s="440">
        <f t="shared" si="32"/>
        <v>0</v>
      </c>
      <c r="AR73" s="440">
        <f t="shared" si="33"/>
        <v>0</v>
      </c>
      <c r="AS73" s="440">
        <f t="shared" si="34"/>
        <v>0</v>
      </c>
      <c r="AT73" s="440">
        <f t="shared" si="35"/>
        <v>0</v>
      </c>
      <c r="AU73" s="440">
        <f t="shared" si="36"/>
        <v>0</v>
      </c>
      <c r="AV73" s="440">
        <f t="shared" si="37"/>
        <v>0</v>
      </c>
      <c r="AW73" s="440">
        <f t="shared" si="38"/>
        <v>0</v>
      </c>
    </row>
    <row r="74" spans="1:49" s="437" customFormat="1" ht="12" customHeight="1">
      <c r="A74" s="72" t="str">
        <f t="array" ref="A74">IF(C74&lt;&gt;0,SUM(($C$11:C74&lt;&gt;0)*1),"")</f>
        <v/>
      </c>
      <c r="B74" s="438"/>
      <c r="C74" s="438"/>
      <c r="D74" s="438"/>
      <c r="E74" s="504"/>
      <c r="F74" s="505"/>
      <c r="G74" s="507"/>
      <c r="H74" s="507"/>
      <c r="I74" s="72" t="str">
        <f t="shared" si="41"/>
        <v/>
      </c>
      <c r="J74" s="440">
        <f t="shared" si="1"/>
        <v>0</v>
      </c>
      <c r="K74" s="440">
        <f t="shared" si="2"/>
        <v>0</v>
      </c>
      <c r="L74" s="440">
        <f t="shared" si="3"/>
        <v>0</v>
      </c>
      <c r="M74" s="440">
        <f t="shared" si="4"/>
        <v>0</v>
      </c>
      <c r="N74" s="440">
        <f t="shared" si="5"/>
        <v>0</v>
      </c>
      <c r="O74" s="440">
        <f t="shared" si="6"/>
        <v>0</v>
      </c>
      <c r="P74" s="440">
        <f t="shared" si="7"/>
        <v>0</v>
      </c>
      <c r="Q74" s="440">
        <f t="shared" si="8"/>
        <v>0</v>
      </c>
      <c r="R74" s="440">
        <f t="shared" si="39"/>
        <v>0</v>
      </c>
      <c r="S74" s="440">
        <f t="shared" si="40"/>
        <v>0</v>
      </c>
      <c r="T74" s="440">
        <f t="shared" si="9"/>
        <v>0</v>
      </c>
      <c r="U74" s="440">
        <f t="shared" si="10"/>
        <v>0</v>
      </c>
      <c r="V74" s="440">
        <f t="shared" si="11"/>
        <v>0</v>
      </c>
      <c r="W74" s="440">
        <f t="shared" si="12"/>
        <v>0</v>
      </c>
      <c r="X74" s="440">
        <f t="shared" si="13"/>
        <v>0</v>
      </c>
      <c r="Y74" s="440">
        <f t="shared" si="14"/>
        <v>0</v>
      </c>
      <c r="Z74" s="440">
        <f t="shared" si="15"/>
        <v>0</v>
      </c>
      <c r="AA74" s="440">
        <f t="shared" si="16"/>
        <v>0</v>
      </c>
      <c r="AB74" s="440">
        <f t="shared" si="17"/>
        <v>0</v>
      </c>
      <c r="AC74" s="440">
        <f t="shared" si="18"/>
        <v>0</v>
      </c>
      <c r="AD74" s="440">
        <f t="shared" si="19"/>
        <v>0</v>
      </c>
      <c r="AE74" s="440">
        <f t="shared" si="20"/>
        <v>0</v>
      </c>
      <c r="AF74" s="440">
        <f t="shared" si="21"/>
        <v>0</v>
      </c>
      <c r="AG74" s="440">
        <f t="shared" si="22"/>
        <v>0</v>
      </c>
      <c r="AH74" s="440">
        <f t="shared" si="23"/>
        <v>0</v>
      </c>
      <c r="AI74" s="440">
        <f t="shared" si="24"/>
        <v>0</v>
      </c>
      <c r="AJ74" s="440">
        <f t="shared" si="25"/>
        <v>0</v>
      </c>
      <c r="AK74" s="440">
        <f t="shared" si="26"/>
        <v>0</v>
      </c>
      <c r="AL74" s="440">
        <f t="shared" si="27"/>
        <v>0</v>
      </c>
      <c r="AM74" s="440">
        <f t="shared" si="28"/>
        <v>0</v>
      </c>
      <c r="AN74" s="440">
        <f t="shared" si="29"/>
        <v>0</v>
      </c>
      <c r="AO74" s="440">
        <f t="shared" si="30"/>
        <v>0</v>
      </c>
      <c r="AP74" s="440">
        <f t="shared" si="31"/>
        <v>0</v>
      </c>
      <c r="AQ74" s="440">
        <f t="shared" si="32"/>
        <v>0</v>
      </c>
      <c r="AR74" s="440">
        <f t="shared" si="33"/>
        <v>0</v>
      </c>
      <c r="AS74" s="440">
        <f t="shared" si="34"/>
        <v>0</v>
      </c>
      <c r="AT74" s="440">
        <f t="shared" si="35"/>
        <v>0</v>
      </c>
      <c r="AU74" s="440">
        <f t="shared" si="36"/>
        <v>0</v>
      </c>
      <c r="AV74" s="440">
        <f t="shared" si="37"/>
        <v>0</v>
      </c>
      <c r="AW74" s="440">
        <f t="shared" si="38"/>
        <v>0</v>
      </c>
    </row>
    <row r="75" spans="1:49" s="437" customFormat="1" ht="12" customHeight="1">
      <c r="A75" s="72" t="str">
        <f t="array" ref="A75">IF(C75&lt;&gt;0,SUM(($C$11:C75&lt;&gt;0)*1),"")</f>
        <v/>
      </c>
      <c r="B75" s="438"/>
      <c r="C75" s="438"/>
      <c r="D75" s="438"/>
      <c r="E75" s="504"/>
      <c r="F75" s="505"/>
      <c r="G75" s="507"/>
      <c r="H75" s="507"/>
      <c r="I75" s="72" t="str">
        <f t="shared" si="41"/>
        <v/>
      </c>
      <c r="J75" s="440">
        <f t="shared" ref="J75:J138" si="42">IF($G75="1111",$F75,0)</f>
        <v>0</v>
      </c>
      <c r="K75" s="440">
        <f t="shared" ref="K75:K138" si="43">IF($H75="1111",$F75,0)</f>
        <v>0</v>
      </c>
      <c r="L75" s="440">
        <f t="shared" ref="L75:L138" si="44">IF($G75="1121",$F75,0)</f>
        <v>0</v>
      </c>
      <c r="M75" s="440">
        <f t="shared" ref="M75:M138" si="45">IF($H75="1121",$F75,0)</f>
        <v>0</v>
      </c>
      <c r="N75" s="440">
        <f t="shared" ref="N75:N138" si="46">IF($G75="1331",$F75,0)</f>
        <v>0</v>
      </c>
      <c r="O75" s="440">
        <f t="shared" ref="O75:O138" si="47">IF($H75="1331",$F75,0)</f>
        <v>0</v>
      </c>
      <c r="P75" s="440">
        <f t="shared" ref="P75:P138" si="48">IF($G75="1388",$F75,0)</f>
        <v>0</v>
      </c>
      <c r="Q75" s="440">
        <f t="shared" ref="Q75:Q138" si="49">IF($H75="1388",$F75,0)</f>
        <v>0</v>
      </c>
      <c r="R75" s="440">
        <f t="shared" si="39"/>
        <v>0</v>
      </c>
      <c r="S75" s="440">
        <f t="shared" si="40"/>
        <v>0</v>
      </c>
      <c r="T75" s="440">
        <f t="shared" ref="T75:T138" si="50">IF($G75="331",$F75,0)</f>
        <v>0</v>
      </c>
      <c r="U75" s="440">
        <f t="shared" ref="U75:U138" si="51">IF($H75="331",$F75,0)</f>
        <v>0</v>
      </c>
      <c r="V75" s="440">
        <f t="shared" ref="V75:V138" si="52">IF($G75="3334",$F75,0)</f>
        <v>0</v>
      </c>
      <c r="W75" s="440">
        <f t="shared" ref="W75:W138" si="53">IF($H75="3334",$F75,0)</f>
        <v>0</v>
      </c>
      <c r="X75" s="440">
        <f t="shared" ref="X75:X138" si="54">IF($G75="33382",$F75,0)</f>
        <v>0</v>
      </c>
      <c r="Y75" s="440">
        <f t="shared" ref="Y75:Y138" si="55">IF($H75="33382",$F75,0)</f>
        <v>0</v>
      </c>
      <c r="Z75" s="440">
        <f t="shared" ref="Z75:Z138" si="56">IF($G75="3388",$F75,0)</f>
        <v>0</v>
      </c>
      <c r="AA75" s="440">
        <f t="shared" ref="AA75:AA138" si="57">IF($H75="3388",$F75,0)</f>
        <v>0</v>
      </c>
      <c r="AB75" s="440">
        <f t="shared" ref="AB75:AB138" si="58">IF($G75="3411",$F75,0)</f>
        <v>0</v>
      </c>
      <c r="AC75" s="440">
        <f t="shared" ref="AC75:AC138" si="59">IF($H75="3411",$F75,0)</f>
        <v>0</v>
      </c>
      <c r="AD75" s="440">
        <f t="shared" ref="AD75:AD138" si="60">IF($G75="4111",$F75,0)</f>
        <v>0</v>
      </c>
      <c r="AE75" s="440">
        <f t="shared" ref="AE75:AE138" si="61">IF($H75="4111",$F75,0)</f>
        <v>0</v>
      </c>
      <c r="AF75" s="440">
        <f t="shared" ref="AF75:AF138" si="62">IF($G75="4211",$F75,0)</f>
        <v>0</v>
      </c>
      <c r="AG75" s="440">
        <f t="shared" ref="AG75:AG138" si="63">IF($H75="4211",$F75,0)</f>
        <v>0</v>
      </c>
      <c r="AH75" s="440">
        <f t="shared" ref="AH75:AH138" si="64">IF($G75="4212",$F75,0)</f>
        <v>0</v>
      </c>
      <c r="AI75" s="440">
        <f t="shared" ref="AI75:AI138" si="65">IF($H75="4212",$F75,0)</f>
        <v>0</v>
      </c>
      <c r="AJ75" s="440">
        <f t="shared" ref="AJ75:AJ138" si="66">IF($G75="515",$F75,0)</f>
        <v>0</v>
      </c>
      <c r="AK75" s="440">
        <f t="shared" ref="AK75:AK138" si="67">IF($H75="515",$F75,0)</f>
        <v>0</v>
      </c>
      <c r="AL75" s="440">
        <f t="shared" ref="AL75:AL138" si="68">IF($G75="635",$F75,0)</f>
        <v>0</v>
      </c>
      <c r="AM75" s="440">
        <f t="shared" ref="AM75:AM138" si="69">IF($H75="635",$F75,0)</f>
        <v>0</v>
      </c>
      <c r="AN75" s="440">
        <f t="shared" ref="AN75:AN138" si="70">IF($G75="642",$F75,0)</f>
        <v>0</v>
      </c>
      <c r="AO75" s="440">
        <f t="shared" ref="AO75:AO138" si="71">IF($H75="642",$F75,0)</f>
        <v>0</v>
      </c>
      <c r="AP75" s="440">
        <f t="shared" ref="AP75:AP138" si="72">IF($G75="711",$F75,0)</f>
        <v>0</v>
      </c>
      <c r="AQ75" s="440">
        <f t="shared" ref="AQ75:AQ138" si="73">IF($H75="711",$F75,0)</f>
        <v>0</v>
      </c>
      <c r="AR75" s="440">
        <f t="shared" ref="AR75:AR138" si="74">IF($G75="811",$F75,0)</f>
        <v>0</v>
      </c>
      <c r="AS75" s="440">
        <f t="shared" ref="AS75:AS138" si="75">IF($H75="811",$F75,0)</f>
        <v>0</v>
      </c>
      <c r="AT75" s="440">
        <f t="shared" ref="AT75:AT138" si="76">IF($G75="821",$F75,0)</f>
        <v>0</v>
      </c>
      <c r="AU75" s="440">
        <f t="shared" ref="AU75:AU138" si="77">IF($H75="821",$F75,0)</f>
        <v>0</v>
      </c>
      <c r="AV75" s="440">
        <f t="shared" ref="AV75:AV138" si="78">IF($G75="911",$F75,0)</f>
        <v>0</v>
      </c>
      <c r="AW75" s="440">
        <f t="shared" ref="AW75:AW138" si="79">IF($H75="911",$F75,0)</f>
        <v>0</v>
      </c>
    </row>
    <row r="76" spans="1:49" s="437" customFormat="1" ht="12" customHeight="1">
      <c r="A76" s="72" t="str">
        <f t="array" ref="A76">IF(C76&lt;&gt;0,SUM(($C$11:C76&lt;&gt;0)*1),"")</f>
        <v/>
      </c>
      <c r="B76" s="438"/>
      <c r="C76" s="438"/>
      <c r="D76" s="438"/>
      <c r="E76" s="504"/>
      <c r="F76" s="505"/>
      <c r="G76" s="507"/>
      <c r="H76" s="507"/>
      <c r="I76" s="72" t="str">
        <f t="shared" si="41"/>
        <v/>
      </c>
      <c r="J76" s="440">
        <f t="shared" si="42"/>
        <v>0</v>
      </c>
      <c r="K76" s="440">
        <f t="shared" si="43"/>
        <v>0</v>
      </c>
      <c r="L76" s="440">
        <f t="shared" si="44"/>
        <v>0</v>
      </c>
      <c r="M76" s="440">
        <f t="shared" si="45"/>
        <v>0</v>
      </c>
      <c r="N76" s="440">
        <f t="shared" si="46"/>
        <v>0</v>
      </c>
      <c r="O76" s="440">
        <f t="shared" si="47"/>
        <v>0</v>
      </c>
      <c r="P76" s="440">
        <f t="shared" si="48"/>
        <v>0</v>
      </c>
      <c r="Q76" s="440">
        <f t="shared" si="49"/>
        <v>0</v>
      </c>
      <c r="R76" s="440">
        <f t="shared" ref="R76:R139" si="80">IF($G76="2412",$F76,0)</f>
        <v>0</v>
      </c>
      <c r="S76" s="440">
        <f t="shared" ref="S76:S139" si="81">IF($H76="2412",$F76,0)</f>
        <v>0</v>
      </c>
      <c r="T76" s="440">
        <f t="shared" si="50"/>
        <v>0</v>
      </c>
      <c r="U76" s="440">
        <f t="shared" si="51"/>
        <v>0</v>
      </c>
      <c r="V76" s="440">
        <f t="shared" si="52"/>
        <v>0</v>
      </c>
      <c r="W76" s="440">
        <f t="shared" si="53"/>
        <v>0</v>
      </c>
      <c r="X76" s="440">
        <f t="shared" si="54"/>
        <v>0</v>
      </c>
      <c r="Y76" s="440">
        <f t="shared" si="55"/>
        <v>0</v>
      </c>
      <c r="Z76" s="440">
        <f t="shared" si="56"/>
        <v>0</v>
      </c>
      <c r="AA76" s="440">
        <f t="shared" si="57"/>
        <v>0</v>
      </c>
      <c r="AB76" s="440">
        <f t="shared" si="58"/>
        <v>0</v>
      </c>
      <c r="AC76" s="440">
        <f t="shared" si="59"/>
        <v>0</v>
      </c>
      <c r="AD76" s="440">
        <f t="shared" si="60"/>
        <v>0</v>
      </c>
      <c r="AE76" s="440">
        <f t="shared" si="61"/>
        <v>0</v>
      </c>
      <c r="AF76" s="440">
        <f t="shared" si="62"/>
        <v>0</v>
      </c>
      <c r="AG76" s="440">
        <f t="shared" si="63"/>
        <v>0</v>
      </c>
      <c r="AH76" s="440">
        <f t="shared" si="64"/>
        <v>0</v>
      </c>
      <c r="AI76" s="440">
        <f t="shared" si="65"/>
        <v>0</v>
      </c>
      <c r="AJ76" s="440">
        <f t="shared" si="66"/>
        <v>0</v>
      </c>
      <c r="AK76" s="440">
        <f t="shared" si="67"/>
        <v>0</v>
      </c>
      <c r="AL76" s="440">
        <f t="shared" si="68"/>
        <v>0</v>
      </c>
      <c r="AM76" s="440">
        <f t="shared" si="69"/>
        <v>0</v>
      </c>
      <c r="AN76" s="440">
        <f t="shared" si="70"/>
        <v>0</v>
      </c>
      <c r="AO76" s="440">
        <f t="shared" si="71"/>
        <v>0</v>
      </c>
      <c r="AP76" s="440">
        <f t="shared" si="72"/>
        <v>0</v>
      </c>
      <c r="AQ76" s="440">
        <f t="shared" si="73"/>
        <v>0</v>
      </c>
      <c r="AR76" s="440">
        <f t="shared" si="74"/>
        <v>0</v>
      </c>
      <c r="AS76" s="440">
        <f t="shared" si="75"/>
        <v>0</v>
      </c>
      <c r="AT76" s="440">
        <f t="shared" si="76"/>
        <v>0</v>
      </c>
      <c r="AU76" s="440">
        <f t="shared" si="77"/>
        <v>0</v>
      </c>
      <c r="AV76" s="440">
        <f t="shared" si="78"/>
        <v>0</v>
      </c>
      <c r="AW76" s="440">
        <f t="shared" si="79"/>
        <v>0</v>
      </c>
    </row>
    <row r="77" spans="1:49" s="437" customFormat="1" ht="12" customHeight="1">
      <c r="A77" s="72" t="str">
        <f t="array" ref="A77">IF(C77&lt;&gt;0,SUM(($C$11:C77&lt;&gt;0)*1),"")</f>
        <v/>
      </c>
      <c r="B77" s="438"/>
      <c r="C77" s="438"/>
      <c r="D77" s="438"/>
      <c r="E77" s="504"/>
      <c r="F77" s="505"/>
      <c r="G77" s="507"/>
      <c r="H77" s="507"/>
      <c r="I77" s="72" t="str">
        <f t="shared" si="41"/>
        <v/>
      </c>
      <c r="J77" s="440">
        <f t="shared" si="42"/>
        <v>0</v>
      </c>
      <c r="K77" s="440">
        <f t="shared" si="43"/>
        <v>0</v>
      </c>
      <c r="L77" s="440">
        <f t="shared" si="44"/>
        <v>0</v>
      </c>
      <c r="M77" s="440">
        <f t="shared" si="45"/>
        <v>0</v>
      </c>
      <c r="N77" s="440">
        <f t="shared" si="46"/>
        <v>0</v>
      </c>
      <c r="O77" s="440">
        <f t="shared" si="47"/>
        <v>0</v>
      </c>
      <c r="P77" s="440">
        <f t="shared" si="48"/>
        <v>0</v>
      </c>
      <c r="Q77" s="440">
        <f t="shared" si="49"/>
        <v>0</v>
      </c>
      <c r="R77" s="440">
        <f t="shared" si="80"/>
        <v>0</v>
      </c>
      <c r="S77" s="440">
        <f t="shared" si="81"/>
        <v>0</v>
      </c>
      <c r="T77" s="440">
        <f t="shared" si="50"/>
        <v>0</v>
      </c>
      <c r="U77" s="440">
        <f t="shared" si="51"/>
        <v>0</v>
      </c>
      <c r="V77" s="440">
        <f t="shared" si="52"/>
        <v>0</v>
      </c>
      <c r="W77" s="440">
        <f t="shared" si="53"/>
        <v>0</v>
      </c>
      <c r="X77" s="440">
        <f t="shared" si="54"/>
        <v>0</v>
      </c>
      <c r="Y77" s="440">
        <f t="shared" si="55"/>
        <v>0</v>
      </c>
      <c r="Z77" s="440">
        <f t="shared" si="56"/>
        <v>0</v>
      </c>
      <c r="AA77" s="440">
        <f t="shared" si="57"/>
        <v>0</v>
      </c>
      <c r="AB77" s="440">
        <f t="shared" si="58"/>
        <v>0</v>
      </c>
      <c r="AC77" s="440">
        <f t="shared" si="59"/>
        <v>0</v>
      </c>
      <c r="AD77" s="440">
        <f t="shared" si="60"/>
        <v>0</v>
      </c>
      <c r="AE77" s="440">
        <f t="shared" si="61"/>
        <v>0</v>
      </c>
      <c r="AF77" s="440">
        <f t="shared" si="62"/>
        <v>0</v>
      </c>
      <c r="AG77" s="440">
        <f t="shared" si="63"/>
        <v>0</v>
      </c>
      <c r="AH77" s="440">
        <f t="shared" si="64"/>
        <v>0</v>
      </c>
      <c r="AI77" s="440">
        <f t="shared" si="65"/>
        <v>0</v>
      </c>
      <c r="AJ77" s="440">
        <f t="shared" si="66"/>
        <v>0</v>
      </c>
      <c r="AK77" s="440">
        <f t="shared" si="67"/>
        <v>0</v>
      </c>
      <c r="AL77" s="440">
        <f t="shared" si="68"/>
        <v>0</v>
      </c>
      <c r="AM77" s="440">
        <f t="shared" si="69"/>
        <v>0</v>
      </c>
      <c r="AN77" s="440">
        <f t="shared" si="70"/>
        <v>0</v>
      </c>
      <c r="AO77" s="440">
        <f t="shared" si="71"/>
        <v>0</v>
      </c>
      <c r="AP77" s="440">
        <f t="shared" si="72"/>
        <v>0</v>
      </c>
      <c r="AQ77" s="440">
        <f t="shared" si="73"/>
        <v>0</v>
      </c>
      <c r="AR77" s="440">
        <f t="shared" si="74"/>
        <v>0</v>
      </c>
      <c r="AS77" s="440">
        <f t="shared" si="75"/>
        <v>0</v>
      </c>
      <c r="AT77" s="440">
        <f t="shared" si="76"/>
        <v>0</v>
      </c>
      <c r="AU77" s="440">
        <f t="shared" si="77"/>
        <v>0</v>
      </c>
      <c r="AV77" s="440">
        <f t="shared" si="78"/>
        <v>0</v>
      </c>
      <c r="AW77" s="440">
        <f t="shared" si="79"/>
        <v>0</v>
      </c>
    </row>
    <row r="78" spans="1:49" s="437" customFormat="1" ht="12" customHeight="1">
      <c r="A78" s="72" t="str">
        <f t="array" ref="A78">IF(C78&lt;&gt;0,SUM(($C$11:C78&lt;&gt;0)*1),"")</f>
        <v/>
      </c>
      <c r="B78" s="438"/>
      <c r="C78" s="438"/>
      <c r="D78" s="438"/>
      <c r="E78" s="504"/>
      <c r="F78" s="505"/>
      <c r="G78" s="507"/>
      <c r="H78" s="507"/>
      <c r="I78" s="72" t="str">
        <f t="shared" si="41"/>
        <v/>
      </c>
      <c r="J78" s="440">
        <f t="shared" si="42"/>
        <v>0</v>
      </c>
      <c r="K78" s="440">
        <f t="shared" si="43"/>
        <v>0</v>
      </c>
      <c r="L78" s="440">
        <f t="shared" si="44"/>
        <v>0</v>
      </c>
      <c r="M78" s="440">
        <f t="shared" si="45"/>
        <v>0</v>
      </c>
      <c r="N78" s="440">
        <f t="shared" si="46"/>
        <v>0</v>
      </c>
      <c r="O78" s="440">
        <f t="shared" si="47"/>
        <v>0</v>
      </c>
      <c r="P78" s="440">
        <f t="shared" si="48"/>
        <v>0</v>
      </c>
      <c r="Q78" s="440">
        <f t="shared" si="49"/>
        <v>0</v>
      </c>
      <c r="R78" s="440">
        <f t="shared" si="80"/>
        <v>0</v>
      </c>
      <c r="S78" s="440">
        <f t="shared" si="81"/>
        <v>0</v>
      </c>
      <c r="T78" s="440">
        <f t="shared" si="50"/>
        <v>0</v>
      </c>
      <c r="U78" s="440">
        <f t="shared" si="51"/>
        <v>0</v>
      </c>
      <c r="V78" s="440">
        <f t="shared" si="52"/>
        <v>0</v>
      </c>
      <c r="W78" s="440">
        <f t="shared" si="53"/>
        <v>0</v>
      </c>
      <c r="X78" s="440">
        <f t="shared" si="54"/>
        <v>0</v>
      </c>
      <c r="Y78" s="440">
        <f t="shared" si="55"/>
        <v>0</v>
      </c>
      <c r="Z78" s="440">
        <f t="shared" si="56"/>
        <v>0</v>
      </c>
      <c r="AA78" s="440">
        <f t="shared" si="57"/>
        <v>0</v>
      </c>
      <c r="AB78" s="440">
        <f t="shared" si="58"/>
        <v>0</v>
      </c>
      <c r="AC78" s="440">
        <f t="shared" si="59"/>
        <v>0</v>
      </c>
      <c r="AD78" s="440">
        <f t="shared" si="60"/>
        <v>0</v>
      </c>
      <c r="AE78" s="440">
        <f t="shared" si="61"/>
        <v>0</v>
      </c>
      <c r="AF78" s="440">
        <f t="shared" si="62"/>
        <v>0</v>
      </c>
      <c r="AG78" s="440">
        <f t="shared" si="63"/>
        <v>0</v>
      </c>
      <c r="AH78" s="440">
        <f t="shared" si="64"/>
        <v>0</v>
      </c>
      <c r="AI78" s="440">
        <f t="shared" si="65"/>
        <v>0</v>
      </c>
      <c r="AJ78" s="440">
        <f t="shared" si="66"/>
        <v>0</v>
      </c>
      <c r="AK78" s="440">
        <f t="shared" si="67"/>
        <v>0</v>
      </c>
      <c r="AL78" s="440">
        <f t="shared" si="68"/>
        <v>0</v>
      </c>
      <c r="AM78" s="440">
        <f t="shared" si="69"/>
        <v>0</v>
      </c>
      <c r="AN78" s="440">
        <f t="shared" si="70"/>
        <v>0</v>
      </c>
      <c r="AO78" s="440">
        <f t="shared" si="71"/>
        <v>0</v>
      </c>
      <c r="AP78" s="440">
        <f t="shared" si="72"/>
        <v>0</v>
      </c>
      <c r="AQ78" s="440">
        <f t="shared" si="73"/>
        <v>0</v>
      </c>
      <c r="AR78" s="440">
        <f t="shared" si="74"/>
        <v>0</v>
      </c>
      <c r="AS78" s="440">
        <f t="shared" si="75"/>
        <v>0</v>
      </c>
      <c r="AT78" s="440">
        <f t="shared" si="76"/>
        <v>0</v>
      </c>
      <c r="AU78" s="440">
        <f t="shared" si="77"/>
        <v>0</v>
      </c>
      <c r="AV78" s="440">
        <f t="shared" si="78"/>
        <v>0</v>
      </c>
      <c r="AW78" s="440">
        <f t="shared" si="79"/>
        <v>0</v>
      </c>
    </row>
    <row r="79" spans="1:49" s="437" customFormat="1" ht="12" customHeight="1">
      <c r="A79" s="72" t="str">
        <f t="array" ref="A79">IF(C79&lt;&gt;0,SUM(($C$11:C79&lt;&gt;0)*1),"")</f>
        <v/>
      </c>
      <c r="B79" s="438"/>
      <c r="C79" s="438"/>
      <c r="D79" s="438"/>
      <c r="E79" s="504"/>
      <c r="F79" s="505"/>
      <c r="G79" s="507"/>
      <c r="H79" s="507"/>
      <c r="I79" s="72" t="str">
        <f t="shared" si="41"/>
        <v/>
      </c>
      <c r="J79" s="440">
        <f t="shared" si="42"/>
        <v>0</v>
      </c>
      <c r="K79" s="440">
        <f t="shared" si="43"/>
        <v>0</v>
      </c>
      <c r="L79" s="440">
        <f t="shared" si="44"/>
        <v>0</v>
      </c>
      <c r="M79" s="440">
        <f t="shared" si="45"/>
        <v>0</v>
      </c>
      <c r="N79" s="440">
        <f t="shared" si="46"/>
        <v>0</v>
      </c>
      <c r="O79" s="440">
        <f t="shared" si="47"/>
        <v>0</v>
      </c>
      <c r="P79" s="440">
        <f t="shared" si="48"/>
        <v>0</v>
      </c>
      <c r="Q79" s="440">
        <f t="shared" si="49"/>
        <v>0</v>
      </c>
      <c r="R79" s="440">
        <f t="shared" si="80"/>
        <v>0</v>
      </c>
      <c r="S79" s="440">
        <f t="shared" si="81"/>
        <v>0</v>
      </c>
      <c r="T79" s="440">
        <f t="shared" si="50"/>
        <v>0</v>
      </c>
      <c r="U79" s="440">
        <f t="shared" si="51"/>
        <v>0</v>
      </c>
      <c r="V79" s="440">
        <f t="shared" si="52"/>
        <v>0</v>
      </c>
      <c r="W79" s="440">
        <f t="shared" si="53"/>
        <v>0</v>
      </c>
      <c r="X79" s="440">
        <f t="shared" si="54"/>
        <v>0</v>
      </c>
      <c r="Y79" s="440">
        <f t="shared" si="55"/>
        <v>0</v>
      </c>
      <c r="Z79" s="440">
        <f t="shared" si="56"/>
        <v>0</v>
      </c>
      <c r="AA79" s="440">
        <f t="shared" si="57"/>
        <v>0</v>
      </c>
      <c r="AB79" s="440">
        <f t="shared" si="58"/>
        <v>0</v>
      </c>
      <c r="AC79" s="440">
        <f t="shared" si="59"/>
        <v>0</v>
      </c>
      <c r="AD79" s="440">
        <f t="shared" si="60"/>
        <v>0</v>
      </c>
      <c r="AE79" s="440">
        <f t="shared" si="61"/>
        <v>0</v>
      </c>
      <c r="AF79" s="440">
        <f t="shared" si="62"/>
        <v>0</v>
      </c>
      <c r="AG79" s="440">
        <f t="shared" si="63"/>
        <v>0</v>
      </c>
      <c r="AH79" s="440">
        <f t="shared" si="64"/>
        <v>0</v>
      </c>
      <c r="AI79" s="440">
        <f t="shared" si="65"/>
        <v>0</v>
      </c>
      <c r="AJ79" s="440">
        <f t="shared" si="66"/>
        <v>0</v>
      </c>
      <c r="AK79" s="440">
        <f t="shared" si="67"/>
        <v>0</v>
      </c>
      <c r="AL79" s="440">
        <f t="shared" si="68"/>
        <v>0</v>
      </c>
      <c r="AM79" s="440">
        <f t="shared" si="69"/>
        <v>0</v>
      </c>
      <c r="AN79" s="440">
        <f t="shared" si="70"/>
        <v>0</v>
      </c>
      <c r="AO79" s="440">
        <f t="shared" si="71"/>
        <v>0</v>
      </c>
      <c r="AP79" s="440">
        <f t="shared" si="72"/>
        <v>0</v>
      </c>
      <c r="AQ79" s="440">
        <f t="shared" si="73"/>
        <v>0</v>
      </c>
      <c r="AR79" s="440">
        <f t="shared" si="74"/>
        <v>0</v>
      </c>
      <c r="AS79" s="440">
        <f t="shared" si="75"/>
        <v>0</v>
      </c>
      <c r="AT79" s="440">
        <f t="shared" si="76"/>
        <v>0</v>
      </c>
      <c r="AU79" s="440">
        <f t="shared" si="77"/>
        <v>0</v>
      </c>
      <c r="AV79" s="440">
        <f t="shared" si="78"/>
        <v>0</v>
      </c>
      <c r="AW79" s="440">
        <f t="shared" si="79"/>
        <v>0</v>
      </c>
    </row>
    <row r="80" spans="1:49" s="437" customFormat="1" ht="12" customHeight="1">
      <c r="A80" s="72" t="str">
        <f t="array" ref="A80">IF(C80&lt;&gt;0,SUM(($C$11:C80&lt;&gt;0)*1),"")</f>
        <v/>
      </c>
      <c r="B80" s="438"/>
      <c r="C80" s="438"/>
      <c r="D80" s="438"/>
      <c r="E80" s="504"/>
      <c r="F80" s="505"/>
      <c r="G80" s="507"/>
      <c r="H80" s="507"/>
      <c r="I80" s="72" t="str">
        <f t="shared" si="41"/>
        <v/>
      </c>
      <c r="J80" s="440">
        <f t="shared" si="42"/>
        <v>0</v>
      </c>
      <c r="K80" s="440">
        <f t="shared" si="43"/>
        <v>0</v>
      </c>
      <c r="L80" s="440">
        <f t="shared" si="44"/>
        <v>0</v>
      </c>
      <c r="M80" s="440">
        <f t="shared" si="45"/>
        <v>0</v>
      </c>
      <c r="N80" s="440">
        <f t="shared" si="46"/>
        <v>0</v>
      </c>
      <c r="O80" s="440">
        <f t="shared" si="47"/>
        <v>0</v>
      </c>
      <c r="P80" s="440">
        <f t="shared" si="48"/>
        <v>0</v>
      </c>
      <c r="Q80" s="440">
        <f t="shared" si="49"/>
        <v>0</v>
      </c>
      <c r="R80" s="440">
        <f t="shared" si="80"/>
        <v>0</v>
      </c>
      <c r="S80" s="440">
        <f t="shared" si="81"/>
        <v>0</v>
      </c>
      <c r="T80" s="440">
        <f t="shared" si="50"/>
        <v>0</v>
      </c>
      <c r="U80" s="440">
        <f t="shared" si="51"/>
        <v>0</v>
      </c>
      <c r="V80" s="440">
        <f t="shared" si="52"/>
        <v>0</v>
      </c>
      <c r="W80" s="440">
        <f t="shared" si="53"/>
        <v>0</v>
      </c>
      <c r="X80" s="440">
        <f t="shared" si="54"/>
        <v>0</v>
      </c>
      <c r="Y80" s="440">
        <f t="shared" si="55"/>
        <v>0</v>
      </c>
      <c r="Z80" s="440">
        <f t="shared" si="56"/>
        <v>0</v>
      </c>
      <c r="AA80" s="440">
        <f t="shared" si="57"/>
        <v>0</v>
      </c>
      <c r="AB80" s="440">
        <f t="shared" si="58"/>
        <v>0</v>
      </c>
      <c r="AC80" s="440">
        <f t="shared" si="59"/>
        <v>0</v>
      </c>
      <c r="AD80" s="440">
        <f t="shared" si="60"/>
        <v>0</v>
      </c>
      <c r="AE80" s="440">
        <f t="shared" si="61"/>
        <v>0</v>
      </c>
      <c r="AF80" s="440">
        <f t="shared" si="62"/>
        <v>0</v>
      </c>
      <c r="AG80" s="440">
        <f t="shared" si="63"/>
        <v>0</v>
      </c>
      <c r="AH80" s="440">
        <f t="shared" si="64"/>
        <v>0</v>
      </c>
      <c r="AI80" s="440">
        <f t="shared" si="65"/>
        <v>0</v>
      </c>
      <c r="AJ80" s="440">
        <f t="shared" si="66"/>
        <v>0</v>
      </c>
      <c r="AK80" s="440">
        <f t="shared" si="67"/>
        <v>0</v>
      </c>
      <c r="AL80" s="440">
        <f t="shared" si="68"/>
        <v>0</v>
      </c>
      <c r="AM80" s="440">
        <f t="shared" si="69"/>
        <v>0</v>
      </c>
      <c r="AN80" s="440">
        <f t="shared" si="70"/>
        <v>0</v>
      </c>
      <c r="AO80" s="440">
        <f t="shared" si="71"/>
        <v>0</v>
      </c>
      <c r="AP80" s="440">
        <f t="shared" si="72"/>
        <v>0</v>
      </c>
      <c r="AQ80" s="440">
        <f t="shared" si="73"/>
        <v>0</v>
      </c>
      <c r="AR80" s="440">
        <f t="shared" si="74"/>
        <v>0</v>
      </c>
      <c r="AS80" s="440">
        <f t="shared" si="75"/>
        <v>0</v>
      </c>
      <c r="AT80" s="440">
        <f t="shared" si="76"/>
        <v>0</v>
      </c>
      <c r="AU80" s="440">
        <f t="shared" si="77"/>
        <v>0</v>
      </c>
      <c r="AV80" s="440">
        <f t="shared" si="78"/>
        <v>0</v>
      </c>
      <c r="AW80" s="440">
        <f t="shared" si="79"/>
        <v>0</v>
      </c>
    </row>
    <row r="81" spans="1:49" s="437" customFormat="1" ht="12" customHeight="1">
      <c r="A81" s="72" t="str">
        <f t="array" ref="A81">IF(C81&lt;&gt;0,SUM(($C$11:C81&lt;&gt;0)*1),"")</f>
        <v/>
      </c>
      <c r="B81" s="438"/>
      <c r="C81" s="438"/>
      <c r="D81" s="438"/>
      <c r="E81" s="504"/>
      <c r="F81" s="505"/>
      <c r="G81" s="507"/>
      <c r="H81" s="507"/>
      <c r="I81" s="72" t="str">
        <f t="shared" si="41"/>
        <v/>
      </c>
      <c r="J81" s="440">
        <f t="shared" si="42"/>
        <v>0</v>
      </c>
      <c r="K81" s="440">
        <f t="shared" si="43"/>
        <v>0</v>
      </c>
      <c r="L81" s="440">
        <f t="shared" si="44"/>
        <v>0</v>
      </c>
      <c r="M81" s="440">
        <f t="shared" si="45"/>
        <v>0</v>
      </c>
      <c r="N81" s="440">
        <f t="shared" si="46"/>
        <v>0</v>
      </c>
      <c r="O81" s="440">
        <f t="shared" si="47"/>
        <v>0</v>
      </c>
      <c r="P81" s="440">
        <f t="shared" si="48"/>
        <v>0</v>
      </c>
      <c r="Q81" s="440">
        <f t="shared" si="49"/>
        <v>0</v>
      </c>
      <c r="R81" s="440">
        <f t="shared" si="80"/>
        <v>0</v>
      </c>
      <c r="S81" s="440">
        <f t="shared" si="81"/>
        <v>0</v>
      </c>
      <c r="T81" s="440">
        <f t="shared" si="50"/>
        <v>0</v>
      </c>
      <c r="U81" s="440">
        <f t="shared" si="51"/>
        <v>0</v>
      </c>
      <c r="V81" s="440">
        <f t="shared" si="52"/>
        <v>0</v>
      </c>
      <c r="W81" s="440">
        <f t="shared" si="53"/>
        <v>0</v>
      </c>
      <c r="X81" s="440">
        <f t="shared" si="54"/>
        <v>0</v>
      </c>
      <c r="Y81" s="440">
        <f t="shared" si="55"/>
        <v>0</v>
      </c>
      <c r="Z81" s="440">
        <f t="shared" si="56"/>
        <v>0</v>
      </c>
      <c r="AA81" s="440">
        <f t="shared" si="57"/>
        <v>0</v>
      </c>
      <c r="AB81" s="440">
        <f t="shared" si="58"/>
        <v>0</v>
      </c>
      <c r="AC81" s="440">
        <f t="shared" si="59"/>
        <v>0</v>
      </c>
      <c r="AD81" s="440">
        <f t="shared" si="60"/>
        <v>0</v>
      </c>
      <c r="AE81" s="440">
        <f t="shared" si="61"/>
        <v>0</v>
      </c>
      <c r="AF81" s="440">
        <f t="shared" si="62"/>
        <v>0</v>
      </c>
      <c r="AG81" s="440">
        <f t="shared" si="63"/>
        <v>0</v>
      </c>
      <c r="AH81" s="440">
        <f t="shared" si="64"/>
        <v>0</v>
      </c>
      <c r="AI81" s="440">
        <f t="shared" si="65"/>
        <v>0</v>
      </c>
      <c r="AJ81" s="440">
        <f t="shared" si="66"/>
        <v>0</v>
      </c>
      <c r="AK81" s="440">
        <f t="shared" si="67"/>
        <v>0</v>
      </c>
      <c r="AL81" s="440">
        <f t="shared" si="68"/>
        <v>0</v>
      </c>
      <c r="AM81" s="440">
        <f t="shared" si="69"/>
        <v>0</v>
      </c>
      <c r="AN81" s="440">
        <f t="shared" si="70"/>
        <v>0</v>
      </c>
      <c r="AO81" s="440">
        <f t="shared" si="71"/>
        <v>0</v>
      </c>
      <c r="AP81" s="440">
        <f t="shared" si="72"/>
        <v>0</v>
      </c>
      <c r="AQ81" s="440">
        <f t="shared" si="73"/>
        <v>0</v>
      </c>
      <c r="AR81" s="440">
        <f t="shared" si="74"/>
        <v>0</v>
      </c>
      <c r="AS81" s="440">
        <f t="shared" si="75"/>
        <v>0</v>
      </c>
      <c r="AT81" s="440">
        <f t="shared" si="76"/>
        <v>0</v>
      </c>
      <c r="AU81" s="440">
        <f t="shared" si="77"/>
        <v>0</v>
      </c>
      <c r="AV81" s="440">
        <f t="shared" si="78"/>
        <v>0</v>
      </c>
      <c r="AW81" s="440">
        <f t="shared" si="79"/>
        <v>0</v>
      </c>
    </row>
    <row r="82" spans="1:49" s="437" customFormat="1" ht="12" customHeight="1">
      <c r="A82" s="72" t="str">
        <f t="array" ref="A82">IF(C82&lt;&gt;0,SUM(($C$11:C82&lt;&gt;0)*1),"")</f>
        <v/>
      </c>
      <c r="B82" s="438"/>
      <c r="C82" s="438"/>
      <c r="D82" s="438"/>
      <c r="E82" s="504"/>
      <c r="F82" s="505"/>
      <c r="G82" s="507"/>
      <c r="H82" s="507"/>
      <c r="I82" s="72" t="str">
        <f t="shared" si="41"/>
        <v/>
      </c>
      <c r="J82" s="440">
        <f t="shared" si="42"/>
        <v>0</v>
      </c>
      <c r="K82" s="440">
        <f t="shared" si="43"/>
        <v>0</v>
      </c>
      <c r="L82" s="440">
        <f t="shared" si="44"/>
        <v>0</v>
      </c>
      <c r="M82" s="440">
        <f t="shared" si="45"/>
        <v>0</v>
      </c>
      <c r="N82" s="440">
        <f t="shared" si="46"/>
        <v>0</v>
      </c>
      <c r="O82" s="440">
        <f t="shared" si="47"/>
        <v>0</v>
      </c>
      <c r="P82" s="440">
        <f t="shared" si="48"/>
        <v>0</v>
      </c>
      <c r="Q82" s="440">
        <f t="shared" si="49"/>
        <v>0</v>
      </c>
      <c r="R82" s="440">
        <f t="shared" si="80"/>
        <v>0</v>
      </c>
      <c r="S82" s="440">
        <f t="shared" si="81"/>
        <v>0</v>
      </c>
      <c r="T82" s="440">
        <f t="shared" si="50"/>
        <v>0</v>
      </c>
      <c r="U82" s="440">
        <f t="shared" si="51"/>
        <v>0</v>
      </c>
      <c r="V82" s="440">
        <f t="shared" si="52"/>
        <v>0</v>
      </c>
      <c r="W82" s="440">
        <f t="shared" si="53"/>
        <v>0</v>
      </c>
      <c r="X82" s="440">
        <f t="shared" si="54"/>
        <v>0</v>
      </c>
      <c r="Y82" s="440">
        <f t="shared" si="55"/>
        <v>0</v>
      </c>
      <c r="Z82" s="440">
        <f t="shared" si="56"/>
        <v>0</v>
      </c>
      <c r="AA82" s="440">
        <f t="shared" si="57"/>
        <v>0</v>
      </c>
      <c r="AB82" s="440">
        <f t="shared" si="58"/>
        <v>0</v>
      </c>
      <c r="AC82" s="440">
        <f t="shared" si="59"/>
        <v>0</v>
      </c>
      <c r="AD82" s="440">
        <f t="shared" si="60"/>
        <v>0</v>
      </c>
      <c r="AE82" s="440">
        <f t="shared" si="61"/>
        <v>0</v>
      </c>
      <c r="AF82" s="440">
        <f t="shared" si="62"/>
        <v>0</v>
      </c>
      <c r="AG82" s="440">
        <f t="shared" si="63"/>
        <v>0</v>
      </c>
      <c r="AH82" s="440">
        <f t="shared" si="64"/>
        <v>0</v>
      </c>
      <c r="AI82" s="440">
        <f t="shared" si="65"/>
        <v>0</v>
      </c>
      <c r="AJ82" s="440">
        <f t="shared" si="66"/>
        <v>0</v>
      </c>
      <c r="AK82" s="440">
        <f t="shared" si="67"/>
        <v>0</v>
      </c>
      <c r="AL82" s="440">
        <f t="shared" si="68"/>
        <v>0</v>
      </c>
      <c r="AM82" s="440">
        <f t="shared" si="69"/>
        <v>0</v>
      </c>
      <c r="AN82" s="440">
        <f t="shared" si="70"/>
        <v>0</v>
      </c>
      <c r="AO82" s="440">
        <f t="shared" si="71"/>
        <v>0</v>
      </c>
      <c r="AP82" s="440">
        <f t="shared" si="72"/>
        <v>0</v>
      </c>
      <c r="AQ82" s="440">
        <f t="shared" si="73"/>
        <v>0</v>
      </c>
      <c r="AR82" s="440">
        <f t="shared" si="74"/>
        <v>0</v>
      </c>
      <c r="AS82" s="440">
        <f t="shared" si="75"/>
        <v>0</v>
      </c>
      <c r="AT82" s="440">
        <f t="shared" si="76"/>
        <v>0</v>
      </c>
      <c r="AU82" s="440">
        <f t="shared" si="77"/>
        <v>0</v>
      </c>
      <c r="AV82" s="440">
        <f t="shared" si="78"/>
        <v>0</v>
      </c>
      <c r="AW82" s="440">
        <f t="shared" si="79"/>
        <v>0</v>
      </c>
    </row>
    <row r="83" spans="1:49" s="437" customFormat="1" ht="12" customHeight="1">
      <c r="A83" s="72" t="str">
        <f t="array" ref="A83">IF(C83&lt;&gt;0,SUM(($C$11:C83&lt;&gt;0)*1),"")</f>
        <v/>
      </c>
      <c r="B83" s="438"/>
      <c r="C83" s="438"/>
      <c r="D83" s="438"/>
      <c r="E83" s="504"/>
      <c r="F83" s="505"/>
      <c r="G83" s="507"/>
      <c r="H83" s="507"/>
      <c r="I83" s="72" t="str">
        <f t="shared" si="41"/>
        <v/>
      </c>
      <c r="J83" s="440">
        <f t="shared" si="42"/>
        <v>0</v>
      </c>
      <c r="K83" s="440">
        <f t="shared" si="43"/>
        <v>0</v>
      </c>
      <c r="L83" s="440">
        <f t="shared" si="44"/>
        <v>0</v>
      </c>
      <c r="M83" s="440">
        <f t="shared" si="45"/>
        <v>0</v>
      </c>
      <c r="N83" s="440">
        <f t="shared" si="46"/>
        <v>0</v>
      </c>
      <c r="O83" s="440">
        <f t="shared" si="47"/>
        <v>0</v>
      </c>
      <c r="P83" s="440">
        <f t="shared" si="48"/>
        <v>0</v>
      </c>
      <c r="Q83" s="440">
        <f t="shared" si="49"/>
        <v>0</v>
      </c>
      <c r="R83" s="440">
        <f t="shared" si="80"/>
        <v>0</v>
      </c>
      <c r="S83" s="440">
        <f t="shared" si="81"/>
        <v>0</v>
      </c>
      <c r="T83" s="440">
        <f t="shared" si="50"/>
        <v>0</v>
      </c>
      <c r="U83" s="440">
        <f t="shared" si="51"/>
        <v>0</v>
      </c>
      <c r="V83" s="440">
        <f t="shared" si="52"/>
        <v>0</v>
      </c>
      <c r="W83" s="440">
        <f t="shared" si="53"/>
        <v>0</v>
      </c>
      <c r="X83" s="440">
        <f t="shared" si="54"/>
        <v>0</v>
      </c>
      <c r="Y83" s="440">
        <f t="shared" si="55"/>
        <v>0</v>
      </c>
      <c r="Z83" s="440">
        <f t="shared" si="56"/>
        <v>0</v>
      </c>
      <c r="AA83" s="440">
        <f t="shared" si="57"/>
        <v>0</v>
      </c>
      <c r="AB83" s="440">
        <f t="shared" si="58"/>
        <v>0</v>
      </c>
      <c r="AC83" s="440">
        <f t="shared" si="59"/>
        <v>0</v>
      </c>
      <c r="AD83" s="440">
        <f t="shared" si="60"/>
        <v>0</v>
      </c>
      <c r="AE83" s="440">
        <f t="shared" si="61"/>
        <v>0</v>
      </c>
      <c r="AF83" s="440">
        <f t="shared" si="62"/>
        <v>0</v>
      </c>
      <c r="AG83" s="440">
        <f t="shared" si="63"/>
        <v>0</v>
      </c>
      <c r="AH83" s="440">
        <f t="shared" si="64"/>
        <v>0</v>
      </c>
      <c r="AI83" s="440">
        <f t="shared" si="65"/>
        <v>0</v>
      </c>
      <c r="AJ83" s="440">
        <f t="shared" si="66"/>
        <v>0</v>
      </c>
      <c r="AK83" s="440">
        <f t="shared" si="67"/>
        <v>0</v>
      </c>
      <c r="AL83" s="440">
        <f t="shared" si="68"/>
        <v>0</v>
      </c>
      <c r="AM83" s="440">
        <f t="shared" si="69"/>
        <v>0</v>
      </c>
      <c r="AN83" s="440">
        <f t="shared" si="70"/>
        <v>0</v>
      </c>
      <c r="AO83" s="440">
        <f t="shared" si="71"/>
        <v>0</v>
      </c>
      <c r="AP83" s="440">
        <f t="shared" si="72"/>
        <v>0</v>
      </c>
      <c r="AQ83" s="440">
        <f t="shared" si="73"/>
        <v>0</v>
      </c>
      <c r="AR83" s="440">
        <f t="shared" si="74"/>
        <v>0</v>
      </c>
      <c r="AS83" s="440">
        <f t="shared" si="75"/>
        <v>0</v>
      </c>
      <c r="AT83" s="440">
        <f t="shared" si="76"/>
        <v>0</v>
      </c>
      <c r="AU83" s="440">
        <f t="shared" si="77"/>
        <v>0</v>
      </c>
      <c r="AV83" s="440">
        <f t="shared" si="78"/>
        <v>0</v>
      </c>
      <c r="AW83" s="440">
        <f t="shared" si="79"/>
        <v>0</v>
      </c>
    </row>
    <row r="84" spans="1:49" s="437" customFormat="1" ht="12" customHeight="1">
      <c r="A84" s="72" t="str">
        <f t="array" ref="A84">IF(C84&lt;&gt;0,SUM(($C$11:C84&lt;&gt;0)*1),"")</f>
        <v/>
      </c>
      <c r="B84" s="438"/>
      <c r="C84" s="438"/>
      <c r="D84" s="438"/>
      <c r="E84" s="504"/>
      <c r="F84" s="505"/>
      <c r="G84" s="507"/>
      <c r="H84" s="507"/>
      <c r="I84" s="72" t="str">
        <f t="shared" si="41"/>
        <v/>
      </c>
      <c r="J84" s="440">
        <f t="shared" si="42"/>
        <v>0</v>
      </c>
      <c r="K84" s="440">
        <f t="shared" si="43"/>
        <v>0</v>
      </c>
      <c r="L84" s="440">
        <f t="shared" si="44"/>
        <v>0</v>
      </c>
      <c r="M84" s="440">
        <f t="shared" si="45"/>
        <v>0</v>
      </c>
      <c r="N84" s="440">
        <f t="shared" si="46"/>
        <v>0</v>
      </c>
      <c r="O84" s="440">
        <f t="shared" si="47"/>
        <v>0</v>
      </c>
      <c r="P84" s="440">
        <f t="shared" si="48"/>
        <v>0</v>
      </c>
      <c r="Q84" s="440">
        <f t="shared" si="49"/>
        <v>0</v>
      </c>
      <c r="R84" s="440">
        <f t="shared" si="80"/>
        <v>0</v>
      </c>
      <c r="S84" s="440">
        <f t="shared" si="81"/>
        <v>0</v>
      </c>
      <c r="T84" s="440">
        <f t="shared" si="50"/>
        <v>0</v>
      </c>
      <c r="U84" s="440">
        <f t="shared" si="51"/>
        <v>0</v>
      </c>
      <c r="V84" s="440">
        <f t="shared" si="52"/>
        <v>0</v>
      </c>
      <c r="W84" s="440">
        <f t="shared" si="53"/>
        <v>0</v>
      </c>
      <c r="X84" s="440">
        <f t="shared" si="54"/>
        <v>0</v>
      </c>
      <c r="Y84" s="440">
        <f t="shared" si="55"/>
        <v>0</v>
      </c>
      <c r="Z84" s="440">
        <f t="shared" si="56"/>
        <v>0</v>
      </c>
      <c r="AA84" s="440">
        <f t="shared" si="57"/>
        <v>0</v>
      </c>
      <c r="AB84" s="440">
        <f t="shared" si="58"/>
        <v>0</v>
      </c>
      <c r="AC84" s="440">
        <f t="shared" si="59"/>
        <v>0</v>
      </c>
      <c r="AD84" s="440">
        <f t="shared" si="60"/>
        <v>0</v>
      </c>
      <c r="AE84" s="440">
        <f t="shared" si="61"/>
        <v>0</v>
      </c>
      <c r="AF84" s="440">
        <f t="shared" si="62"/>
        <v>0</v>
      </c>
      <c r="AG84" s="440">
        <f t="shared" si="63"/>
        <v>0</v>
      </c>
      <c r="AH84" s="440">
        <f t="shared" si="64"/>
        <v>0</v>
      </c>
      <c r="AI84" s="440">
        <f t="shared" si="65"/>
        <v>0</v>
      </c>
      <c r="AJ84" s="440">
        <f t="shared" si="66"/>
        <v>0</v>
      </c>
      <c r="AK84" s="440">
        <f t="shared" si="67"/>
        <v>0</v>
      </c>
      <c r="AL84" s="440">
        <f t="shared" si="68"/>
        <v>0</v>
      </c>
      <c r="AM84" s="440">
        <f t="shared" si="69"/>
        <v>0</v>
      </c>
      <c r="AN84" s="440">
        <f t="shared" si="70"/>
        <v>0</v>
      </c>
      <c r="AO84" s="440">
        <f t="shared" si="71"/>
        <v>0</v>
      </c>
      <c r="AP84" s="440">
        <f t="shared" si="72"/>
        <v>0</v>
      </c>
      <c r="AQ84" s="440">
        <f t="shared" si="73"/>
        <v>0</v>
      </c>
      <c r="AR84" s="440">
        <f t="shared" si="74"/>
        <v>0</v>
      </c>
      <c r="AS84" s="440">
        <f t="shared" si="75"/>
        <v>0</v>
      </c>
      <c r="AT84" s="440">
        <f t="shared" si="76"/>
        <v>0</v>
      </c>
      <c r="AU84" s="440">
        <f t="shared" si="77"/>
        <v>0</v>
      </c>
      <c r="AV84" s="440">
        <f t="shared" si="78"/>
        <v>0</v>
      </c>
      <c r="AW84" s="440">
        <f t="shared" si="79"/>
        <v>0</v>
      </c>
    </row>
    <row r="85" spans="1:49" s="437" customFormat="1" ht="12" customHeight="1">
      <c r="A85" s="72" t="str">
        <f t="array" ref="A85">IF(C85&lt;&gt;0,SUM(($C$11:C85&lt;&gt;0)*1),"")</f>
        <v/>
      </c>
      <c r="B85" s="438"/>
      <c r="C85" s="438"/>
      <c r="D85" s="438"/>
      <c r="E85" s="504"/>
      <c r="F85" s="505"/>
      <c r="G85" s="507"/>
      <c r="H85" s="507"/>
      <c r="I85" s="72" t="str">
        <f t="shared" si="41"/>
        <v/>
      </c>
      <c r="J85" s="440">
        <f t="shared" si="42"/>
        <v>0</v>
      </c>
      <c r="K85" s="440">
        <f t="shared" si="43"/>
        <v>0</v>
      </c>
      <c r="L85" s="440">
        <f t="shared" si="44"/>
        <v>0</v>
      </c>
      <c r="M85" s="440">
        <f t="shared" si="45"/>
        <v>0</v>
      </c>
      <c r="N85" s="440">
        <f t="shared" si="46"/>
        <v>0</v>
      </c>
      <c r="O85" s="440">
        <f t="shared" si="47"/>
        <v>0</v>
      </c>
      <c r="P85" s="440">
        <f t="shared" si="48"/>
        <v>0</v>
      </c>
      <c r="Q85" s="440">
        <f t="shared" si="49"/>
        <v>0</v>
      </c>
      <c r="R85" s="440">
        <f t="shared" si="80"/>
        <v>0</v>
      </c>
      <c r="S85" s="440">
        <f t="shared" si="81"/>
        <v>0</v>
      </c>
      <c r="T85" s="440">
        <f t="shared" si="50"/>
        <v>0</v>
      </c>
      <c r="U85" s="440">
        <f t="shared" si="51"/>
        <v>0</v>
      </c>
      <c r="V85" s="440">
        <f t="shared" si="52"/>
        <v>0</v>
      </c>
      <c r="W85" s="440">
        <f t="shared" si="53"/>
        <v>0</v>
      </c>
      <c r="X85" s="440">
        <f t="shared" si="54"/>
        <v>0</v>
      </c>
      <c r="Y85" s="440">
        <f t="shared" si="55"/>
        <v>0</v>
      </c>
      <c r="Z85" s="440">
        <f t="shared" si="56"/>
        <v>0</v>
      </c>
      <c r="AA85" s="440">
        <f t="shared" si="57"/>
        <v>0</v>
      </c>
      <c r="AB85" s="440">
        <f t="shared" si="58"/>
        <v>0</v>
      </c>
      <c r="AC85" s="440">
        <f t="shared" si="59"/>
        <v>0</v>
      </c>
      <c r="AD85" s="440">
        <f t="shared" si="60"/>
        <v>0</v>
      </c>
      <c r="AE85" s="440">
        <f t="shared" si="61"/>
        <v>0</v>
      </c>
      <c r="AF85" s="440">
        <f t="shared" si="62"/>
        <v>0</v>
      </c>
      <c r="AG85" s="440">
        <f t="shared" si="63"/>
        <v>0</v>
      </c>
      <c r="AH85" s="440">
        <f t="shared" si="64"/>
        <v>0</v>
      </c>
      <c r="AI85" s="440">
        <f t="shared" si="65"/>
        <v>0</v>
      </c>
      <c r="AJ85" s="440">
        <f t="shared" si="66"/>
        <v>0</v>
      </c>
      <c r="AK85" s="440">
        <f t="shared" si="67"/>
        <v>0</v>
      </c>
      <c r="AL85" s="440">
        <f t="shared" si="68"/>
        <v>0</v>
      </c>
      <c r="AM85" s="440">
        <f t="shared" si="69"/>
        <v>0</v>
      </c>
      <c r="AN85" s="440">
        <f t="shared" si="70"/>
        <v>0</v>
      </c>
      <c r="AO85" s="440">
        <f t="shared" si="71"/>
        <v>0</v>
      </c>
      <c r="AP85" s="440">
        <f t="shared" si="72"/>
        <v>0</v>
      </c>
      <c r="AQ85" s="440">
        <f t="shared" si="73"/>
        <v>0</v>
      </c>
      <c r="AR85" s="440">
        <f t="shared" si="74"/>
        <v>0</v>
      </c>
      <c r="AS85" s="440">
        <f t="shared" si="75"/>
        <v>0</v>
      </c>
      <c r="AT85" s="440">
        <f t="shared" si="76"/>
        <v>0</v>
      </c>
      <c r="AU85" s="440">
        <f t="shared" si="77"/>
        <v>0</v>
      </c>
      <c r="AV85" s="440">
        <f t="shared" si="78"/>
        <v>0</v>
      </c>
      <c r="AW85" s="440">
        <f t="shared" si="79"/>
        <v>0</v>
      </c>
    </row>
    <row r="86" spans="1:49" s="437" customFormat="1" ht="12" customHeight="1">
      <c r="A86" s="72" t="str">
        <f t="array" ref="A86">IF(C86&lt;&gt;0,SUM(($C$11:C86&lt;&gt;0)*1),"")</f>
        <v/>
      </c>
      <c r="B86" s="438"/>
      <c r="C86" s="438"/>
      <c r="D86" s="438"/>
      <c r="E86" s="504"/>
      <c r="F86" s="505"/>
      <c r="G86" s="507"/>
      <c r="H86" s="507"/>
      <c r="I86" s="72" t="str">
        <f t="shared" si="41"/>
        <v/>
      </c>
      <c r="J86" s="440">
        <f t="shared" si="42"/>
        <v>0</v>
      </c>
      <c r="K86" s="440">
        <f t="shared" si="43"/>
        <v>0</v>
      </c>
      <c r="L86" s="440">
        <f t="shared" si="44"/>
        <v>0</v>
      </c>
      <c r="M86" s="440">
        <f t="shared" si="45"/>
        <v>0</v>
      </c>
      <c r="N86" s="440">
        <f t="shared" si="46"/>
        <v>0</v>
      </c>
      <c r="O86" s="440">
        <f t="shared" si="47"/>
        <v>0</v>
      </c>
      <c r="P86" s="440">
        <f t="shared" si="48"/>
        <v>0</v>
      </c>
      <c r="Q86" s="440">
        <f t="shared" si="49"/>
        <v>0</v>
      </c>
      <c r="R86" s="440">
        <f t="shared" si="80"/>
        <v>0</v>
      </c>
      <c r="S86" s="440">
        <f t="shared" si="81"/>
        <v>0</v>
      </c>
      <c r="T86" s="440">
        <f t="shared" si="50"/>
        <v>0</v>
      </c>
      <c r="U86" s="440">
        <f t="shared" si="51"/>
        <v>0</v>
      </c>
      <c r="V86" s="440">
        <f t="shared" si="52"/>
        <v>0</v>
      </c>
      <c r="W86" s="440">
        <f t="shared" si="53"/>
        <v>0</v>
      </c>
      <c r="X86" s="440">
        <f t="shared" si="54"/>
        <v>0</v>
      </c>
      <c r="Y86" s="440">
        <f t="shared" si="55"/>
        <v>0</v>
      </c>
      <c r="Z86" s="440">
        <f t="shared" si="56"/>
        <v>0</v>
      </c>
      <c r="AA86" s="440">
        <f t="shared" si="57"/>
        <v>0</v>
      </c>
      <c r="AB86" s="440">
        <f t="shared" si="58"/>
        <v>0</v>
      </c>
      <c r="AC86" s="440">
        <f t="shared" si="59"/>
        <v>0</v>
      </c>
      <c r="AD86" s="440">
        <f t="shared" si="60"/>
        <v>0</v>
      </c>
      <c r="AE86" s="440">
        <f t="shared" si="61"/>
        <v>0</v>
      </c>
      <c r="AF86" s="440">
        <f t="shared" si="62"/>
        <v>0</v>
      </c>
      <c r="AG86" s="440">
        <f t="shared" si="63"/>
        <v>0</v>
      </c>
      <c r="AH86" s="440">
        <f t="shared" si="64"/>
        <v>0</v>
      </c>
      <c r="AI86" s="440">
        <f t="shared" si="65"/>
        <v>0</v>
      </c>
      <c r="AJ86" s="440">
        <f t="shared" si="66"/>
        <v>0</v>
      </c>
      <c r="AK86" s="440">
        <f t="shared" si="67"/>
        <v>0</v>
      </c>
      <c r="AL86" s="440">
        <f t="shared" si="68"/>
        <v>0</v>
      </c>
      <c r="AM86" s="440">
        <f t="shared" si="69"/>
        <v>0</v>
      </c>
      <c r="AN86" s="440">
        <f t="shared" si="70"/>
        <v>0</v>
      </c>
      <c r="AO86" s="440">
        <f t="shared" si="71"/>
        <v>0</v>
      </c>
      <c r="AP86" s="440">
        <f t="shared" si="72"/>
        <v>0</v>
      </c>
      <c r="AQ86" s="440">
        <f t="shared" si="73"/>
        <v>0</v>
      </c>
      <c r="AR86" s="440">
        <f t="shared" si="74"/>
        <v>0</v>
      </c>
      <c r="AS86" s="440">
        <f t="shared" si="75"/>
        <v>0</v>
      </c>
      <c r="AT86" s="440">
        <f t="shared" si="76"/>
        <v>0</v>
      </c>
      <c r="AU86" s="440">
        <f t="shared" si="77"/>
        <v>0</v>
      </c>
      <c r="AV86" s="440">
        <f t="shared" si="78"/>
        <v>0</v>
      </c>
      <c r="AW86" s="440">
        <f t="shared" si="79"/>
        <v>0</v>
      </c>
    </row>
    <row r="87" spans="1:49" s="437" customFormat="1" ht="12" customHeight="1">
      <c r="A87" s="72" t="str">
        <f t="array" ref="A87">IF(C87&lt;&gt;0,SUM(($C$11:C87&lt;&gt;0)*1),"")</f>
        <v/>
      </c>
      <c r="B87" s="438"/>
      <c r="C87" s="438"/>
      <c r="D87" s="438"/>
      <c r="E87" s="504"/>
      <c r="F87" s="505"/>
      <c r="G87" s="507"/>
      <c r="H87" s="507"/>
      <c r="I87" s="72" t="str">
        <f t="shared" si="41"/>
        <v/>
      </c>
      <c r="J87" s="440">
        <f t="shared" si="42"/>
        <v>0</v>
      </c>
      <c r="K87" s="440">
        <f t="shared" si="43"/>
        <v>0</v>
      </c>
      <c r="L87" s="440">
        <f t="shared" si="44"/>
        <v>0</v>
      </c>
      <c r="M87" s="440">
        <f t="shared" si="45"/>
        <v>0</v>
      </c>
      <c r="N87" s="440">
        <f t="shared" si="46"/>
        <v>0</v>
      </c>
      <c r="O87" s="440">
        <f t="shared" si="47"/>
        <v>0</v>
      </c>
      <c r="P87" s="440">
        <f t="shared" si="48"/>
        <v>0</v>
      </c>
      <c r="Q87" s="440">
        <f t="shared" si="49"/>
        <v>0</v>
      </c>
      <c r="R87" s="440">
        <f t="shared" si="80"/>
        <v>0</v>
      </c>
      <c r="S87" s="440">
        <f t="shared" si="81"/>
        <v>0</v>
      </c>
      <c r="T87" s="440">
        <f t="shared" si="50"/>
        <v>0</v>
      </c>
      <c r="U87" s="440">
        <f t="shared" si="51"/>
        <v>0</v>
      </c>
      <c r="V87" s="440">
        <f t="shared" si="52"/>
        <v>0</v>
      </c>
      <c r="W87" s="440">
        <f t="shared" si="53"/>
        <v>0</v>
      </c>
      <c r="X87" s="440">
        <f t="shared" si="54"/>
        <v>0</v>
      </c>
      <c r="Y87" s="440">
        <f t="shared" si="55"/>
        <v>0</v>
      </c>
      <c r="Z87" s="440">
        <f t="shared" si="56"/>
        <v>0</v>
      </c>
      <c r="AA87" s="440">
        <f t="shared" si="57"/>
        <v>0</v>
      </c>
      <c r="AB87" s="440">
        <f t="shared" si="58"/>
        <v>0</v>
      </c>
      <c r="AC87" s="440">
        <f t="shared" si="59"/>
        <v>0</v>
      </c>
      <c r="AD87" s="440">
        <f t="shared" si="60"/>
        <v>0</v>
      </c>
      <c r="AE87" s="440">
        <f t="shared" si="61"/>
        <v>0</v>
      </c>
      <c r="AF87" s="440">
        <f t="shared" si="62"/>
        <v>0</v>
      </c>
      <c r="AG87" s="440">
        <f t="shared" si="63"/>
        <v>0</v>
      </c>
      <c r="AH87" s="440">
        <f t="shared" si="64"/>
        <v>0</v>
      </c>
      <c r="AI87" s="440">
        <f t="shared" si="65"/>
        <v>0</v>
      </c>
      <c r="AJ87" s="440">
        <f t="shared" si="66"/>
        <v>0</v>
      </c>
      <c r="AK87" s="440">
        <f t="shared" si="67"/>
        <v>0</v>
      </c>
      <c r="AL87" s="440">
        <f t="shared" si="68"/>
        <v>0</v>
      </c>
      <c r="AM87" s="440">
        <f t="shared" si="69"/>
        <v>0</v>
      </c>
      <c r="AN87" s="440">
        <f t="shared" si="70"/>
        <v>0</v>
      </c>
      <c r="AO87" s="440">
        <f t="shared" si="71"/>
        <v>0</v>
      </c>
      <c r="AP87" s="440">
        <f t="shared" si="72"/>
        <v>0</v>
      </c>
      <c r="AQ87" s="440">
        <f t="shared" si="73"/>
        <v>0</v>
      </c>
      <c r="AR87" s="440">
        <f t="shared" si="74"/>
        <v>0</v>
      </c>
      <c r="AS87" s="440">
        <f t="shared" si="75"/>
        <v>0</v>
      </c>
      <c r="AT87" s="440">
        <f t="shared" si="76"/>
        <v>0</v>
      </c>
      <c r="AU87" s="440">
        <f t="shared" si="77"/>
        <v>0</v>
      </c>
      <c r="AV87" s="440">
        <f t="shared" si="78"/>
        <v>0</v>
      </c>
      <c r="AW87" s="440">
        <f t="shared" si="79"/>
        <v>0</v>
      </c>
    </row>
    <row r="88" spans="1:49" s="437" customFormat="1" ht="12" customHeight="1">
      <c r="A88" s="72" t="str">
        <f t="array" ref="A88">IF(C88&lt;&gt;0,SUM(($C$11:C88&lt;&gt;0)*1),"")</f>
        <v/>
      </c>
      <c r="B88" s="438"/>
      <c r="C88" s="438"/>
      <c r="D88" s="438"/>
      <c r="E88" s="504"/>
      <c r="F88" s="505"/>
      <c r="G88" s="507"/>
      <c r="H88" s="507"/>
      <c r="I88" s="72" t="str">
        <f t="shared" si="41"/>
        <v/>
      </c>
      <c r="J88" s="440">
        <f t="shared" si="42"/>
        <v>0</v>
      </c>
      <c r="K88" s="440">
        <f t="shared" si="43"/>
        <v>0</v>
      </c>
      <c r="L88" s="440">
        <f t="shared" si="44"/>
        <v>0</v>
      </c>
      <c r="M88" s="440">
        <f t="shared" si="45"/>
        <v>0</v>
      </c>
      <c r="N88" s="440">
        <f t="shared" si="46"/>
        <v>0</v>
      </c>
      <c r="O88" s="440">
        <f t="shared" si="47"/>
        <v>0</v>
      </c>
      <c r="P88" s="440">
        <f t="shared" si="48"/>
        <v>0</v>
      </c>
      <c r="Q88" s="440">
        <f t="shared" si="49"/>
        <v>0</v>
      </c>
      <c r="R88" s="440">
        <f t="shared" si="80"/>
        <v>0</v>
      </c>
      <c r="S88" s="440">
        <f t="shared" si="81"/>
        <v>0</v>
      </c>
      <c r="T88" s="440">
        <f t="shared" si="50"/>
        <v>0</v>
      </c>
      <c r="U88" s="440">
        <f t="shared" si="51"/>
        <v>0</v>
      </c>
      <c r="V88" s="440">
        <f t="shared" si="52"/>
        <v>0</v>
      </c>
      <c r="W88" s="440">
        <f t="shared" si="53"/>
        <v>0</v>
      </c>
      <c r="X88" s="440">
        <f t="shared" si="54"/>
        <v>0</v>
      </c>
      <c r="Y88" s="440">
        <f t="shared" si="55"/>
        <v>0</v>
      </c>
      <c r="Z88" s="440">
        <f t="shared" si="56"/>
        <v>0</v>
      </c>
      <c r="AA88" s="440">
        <f t="shared" si="57"/>
        <v>0</v>
      </c>
      <c r="AB88" s="440">
        <f t="shared" si="58"/>
        <v>0</v>
      </c>
      <c r="AC88" s="440">
        <f t="shared" si="59"/>
        <v>0</v>
      </c>
      <c r="AD88" s="440">
        <f t="shared" si="60"/>
        <v>0</v>
      </c>
      <c r="AE88" s="440">
        <f t="shared" si="61"/>
        <v>0</v>
      </c>
      <c r="AF88" s="440">
        <f t="shared" si="62"/>
        <v>0</v>
      </c>
      <c r="AG88" s="440">
        <f t="shared" si="63"/>
        <v>0</v>
      </c>
      <c r="AH88" s="440">
        <f t="shared" si="64"/>
        <v>0</v>
      </c>
      <c r="AI88" s="440">
        <f t="shared" si="65"/>
        <v>0</v>
      </c>
      <c r="AJ88" s="440">
        <f t="shared" si="66"/>
        <v>0</v>
      </c>
      <c r="AK88" s="440">
        <f t="shared" si="67"/>
        <v>0</v>
      </c>
      <c r="AL88" s="440">
        <f t="shared" si="68"/>
        <v>0</v>
      </c>
      <c r="AM88" s="440">
        <f t="shared" si="69"/>
        <v>0</v>
      </c>
      <c r="AN88" s="440">
        <f t="shared" si="70"/>
        <v>0</v>
      </c>
      <c r="AO88" s="440">
        <f t="shared" si="71"/>
        <v>0</v>
      </c>
      <c r="AP88" s="440">
        <f t="shared" si="72"/>
        <v>0</v>
      </c>
      <c r="AQ88" s="440">
        <f t="shared" si="73"/>
        <v>0</v>
      </c>
      <c r="AR88" s="440">
        <f t="shared" si="74"/>
        <v>0</v>
      </c>
      <c r="AS88" s="440">
        <f t="shared" si="75"/>
        <v>0</v>
      </c>
      <c r="AT88" s="440">
        <f t="shared" si="76"/>
        <v>0</v>
      </c>
      <c r="AU88" s="440">
        <f t="shared" si="77"/>
        <v>0</v>
      </c>
      <c r="AV88" s="440">
        <f t="shared" si="78"/>
        <v>0</v>
      </c>
      <c r="AW88" s="440">
        <f t="shared" si="79"/>
        <v>0</v>
      </c>
    </row>
    <row r="89" spans="1:49" s="437" customFormat="1" ht="12" customHeight="1">
      <c r="A89" s="72" t="str">
        <f t="array" ref="A89">IF(C89&lt;&gt;0,SUM(($C$11:C89&lt;&gt;0)*1),"")</f>
        <v/>
      </c>
      <c r="B89" s="438"/>
      <c r="C89" s="438"/>
      <c r="D89" s="438"/>
      <c r="E89" s="504"/>
      <c r="F89" s="505"/>
      <c r="G89" s="507"/>
      <c r="H89" s="507"/>
      <c r="I89" s="72" t="str">
        <f t="shared" si="41"/>
        <v/>
      </c>
      <c r="J89" s="440">
        <f t="shared" si="42"/>
        <v>0</v>
      </c>
      <c r="K89" s="440">
        <f t="shared" si="43"/>
        <v>0</v>
      </c>
      <c r="L89" s="440">
        <f t="shared" si="44"/>
        <v>0</v>
      </c>
      <c r="M89" s="440">
        <f t="shared" si="45"/>
        <v>0</v>
      </c>
      <c r="N89" s="440">
        <f t="shared" si="46"/>
        <v>0</v>
      </c>
      <c r="O89" s="440">
        <f t="shared" si="47"/>
        <v>0</v>
      </c>
      <c r="P89" s="440">
        <f t="shared" si="48"/>
        <v>0</v>
      </c>
      <c r="Q89" s="440">
        <f t="shared" si="49"/>
        <v>0</v>
      </c>
      <c r="R89" s="440">
        <f t="shared" si="80"/>
        <v>0</v>
      </c>
      <c r="S89" s="440">
        <f t="shared" si="81"/>
        <v>0</v>
      </c>
      <c r="T89" s="440">
        <f t="shared" si="50"/>
        <v>0</v>
      </c>
      <c r="U89" s="440">
        <f t="shared" si="51"/>
        <v>0</v>
      </c>
      <c r="V89" s="440">
        <f t="shared" si="52"/>
        <v>0</v>
      </c>
      <c r="W89" s="440">
        <f t="shared" si="53"/>
        <v>0</v>
      </c>
      <c r="X89" s="440">
        <f t="shared" si="54"/>
        <v>0</v>
      </c>
      <c r="Y89" s="440">
        <f t="shared" si="55"/>
        <v>0</v>
      </c>
      <c r="Z89" s="440">
        <f t="shared" si="56"/>
        <v>0</v>
      </c>
      <c r="AA89" s="440">
        <f t="shared" si="57"/>
        <v>0</v>
      </c>
      <c r="AB89" s="440">
        <f t="shared" si="58"/>
        <v>0</v>
      </c>
      <c r="AC89" s="440">
        <f t="shared" si="59"/>
        <v>0</v>
      </c>
      <c r="AD89" s="440">
        <f t="shared" si="60"/>
        <v>0</v>
      </c>
      <c r="AE89" s="440">
        <f t="shared" si="61"/>
        <v>0</v>
      </c>
      <c r="AF89" s="440">
        <f t="shared" si="62"/>
        <v>0</v>
      </c>
      <c r="AG89" s="440">
        <f t="shared" si="63"/>
        <v>0</v>
      </c>
      <c r="AH89" s="440">
        <f t="shared" si="64"/>
        <v>0</v>
      </c>
      <c r="AI89" s="440">
        <f t="shared" si="65"/>
        <v>0</v>
      </c>
      <c r="AJ89" s="440">
        <f t="shared" si="66"/>
        <v>0</v>
      </c>
      <c r="AK89" s="440">
        <f t="shared" si="67"/>
        <v>0</v>
      </c>
      <c r="AL89" s="440">
        <f t="shared" si="68"/>
        <v>0</v>
      </c>
      <c r="AM89" s="440">
        <f t="shared" si="69"/>
        <v>0</v>
      </c>
      <c r="AN89" s="440">
        <f t="shared" si="70"/>
        <v>0</v>
      </c>
      <c r="AO89" s="440">
        <f t="shared" si="71"/>
        <v>0</v>
      </c>
      <c r="AP89" s="440">
        <f t="shared" si="72"/>
        <v>0</v>
      </c>
      <c r="AQ89" s="440">
        <f t="shared" si="73"/>
        <v>0</v>
      </c>
      <c r="AR89" s="440">
        <f t="shared" si="74"/>
        <v>0</v>
      </c>
      <c r="AS89" s="440">
        <f t="shared" si="75"/>
        <v>0</v>
      </c>
      <c r="AT89" s="440">
        <f t="shared" si="76"/>
        <v>0</v>
      </c>
      <c r="AU89" s="440">
        <f t="shared" si="77"/>
        <v>0</v>
      </c>
      <c r="AV89" s="440">
        <f t="shared" si="78"/>
        <v>0</v>
      </c>
      <c r="AW89" s="440">
        <f t="shared" si="79"/>
        <v>0</v>
      </c>
    </row>
    <row r="90" spans="1:49" s="437" customFormat="1" ht="12" customHeight="1">
      <c r="A90" s="72" t="str">
        <f t="array" ref="A90">IF(C90&lt;&gt;0,SUM(($C$11:C90&lt;&gt;0)*1),"")</f>
        <v/>
      </c>
      <c r="B90" s="438"/>
      <c r="C90" s="438"/>
      <c r="D90" s="438"/>
      <c r="E90" s="504"/>
      <c r="F90" s="505"/>
      <c r="G90" s="507"/>
      <c r="H90" s="507"/>
      <c r="I90" s="72" t="str">
        <f t="shared" si="41"/>
        <v/>
      </c>
      <c r="J90" s="440">
        <f t="shared" si="42"/>
        <v>0</v>
      </c>
      <c r="K90" s="440">
        <f t="shared" si="43"/>
        <v>0</v>
      </c>
      <c r="L90" s="440">
        <f t="shared" si="44"/>
        <v>0</v>
      </c>
      <c r="M90" s="440">
        <f t="shared" si="45"/>
        <v>0</v>
      </c>
      <c r="N90" s="440">
        <f t="shared" si="46"/>
        <v>0</v>
      </c>
      <c r="O90" s="440">
        <f t="shared" si="47"/>
        <v>0</v>
      </c>
      <c r="P90" s="440">
        <f t="shared" si="48"/>
        <v>0</v>
      </c>
      <c r="Q90" s="440">
        <f t="shared" si="49"/>
        <v>0</v>
      </c>
      <c r="R90" s="440">
        <f t="shared" si="80"/>
        <v>0</v>
      </c>
      <c r="S90" s="440">
        <f t="shared" si="81"/>
        <v>0</v>
      </c>
      <c r="T90" s="440">
        <f t="shared" si="50"/>
        <v>0</v>
      </c>
      <c r="U90" s="440">
        <f t="shared" si="51"/>
        <v>0</v>
      </c>
      <c r="V90" s="440">
        <f t="shared" si="52"/>
        <v>0</v>
      </c>
      <c r="W90" s="440">
        <f t="shared" si="53"/>
        <v>0</v>
      </c>
      <c r="X90" s="440">
        <f t="shared" si="54"/>
        <v>0</v>
      </c>
      <c r="Y90" s="440">
        <f t="shared" si="55"/>
        <v>0</v>
      </c>
      <c r="Z90" s="440">
        <f t="shared" si="56"/>
        <v>0</v>
      </c>
      <c r="AA90" s="440">
        <f t="shared" si="57"/>
        <v>0</v>
      </c>
      <c r="AB90" s="440">
        <f t="shared" si="58"/>
        <v>0</v>
      </c>
      <c r="AC90" s="440">
        <f t="shared" si="59"/>
        <v>0</v>
      </c>
      <c r="AD90" s="440">
        <f t="shared" si="60"/>
        <v>0</v>
      </c>
      <c r="AE90" s="440">
        <f t="shared" si="61"/>
        <v>0</v>
      </c>
      <c r="AF90" s="440">
        <f t="shared" si="62"/>
        <v>0</v>
      </c>
      <c r="AG90" s="440">
        <f t="shared" si="63"/>
        <v>0</v>
      </c>
      <c r="AH90" s="440">
        <f t="shared" si="64"/>
        <v>0</v>
      </c>
      <c r="AI90" s="440">
        <f t="shared" si="65"/>
        <v>0</v>
      </c>
      <c r="AJ90" s="440">
        <f t="shared" si="66"/>
        <v>0</v>
      </c>
      <c r="AK90" s="440">
        <f t="shared" si="67"/>
        <v>0</v>
      </c>
      <c r="AL90" s="440">
        <f t="shared" si="68"/>
        <v>0</v>
      </c>
      <c r="AM90" s="440">
        <f t="shared" si="69"/>
        <v>0</v>
      </c>
      <c r="AN90" s="440">
        <f t="shared" si="70"/>
        <v>0</v>
      </c>
      <c r="AO90" s="440">
        <f t="shared" si="71"/>
        <v>0</v>
      </c>
      <c r="AP90" s="440">
        <f t="shared" si="72"/>
        <v>0</v>
      </c>
      <c r="AQ90" s="440">
        <f t="shared" si="73"/>
        <v>0</v>
      </c>
      <c r="AR90" s="440">
        <f t="shared" si="74"/>
        <v>0</v>
      </c>
      <c r="AS90" s="440">
        <f t="shared" si="75"/>
        <v>0</v>
      </c>
      <c r="AT90" s="440">
        <f t="shared" si="76"/>
        <v>0</v>
      </c>
      <c r="AU90" s="440">
        <f t="shared" si="77"/>
        <v>0</v>
      </c>
      <c r="AV90" s="440">
        <f t="shared" si="78"/>
        <v>0</v>
      </c>
      <c r="AW90" s="440">
        <f t="shared" si="79"/>
        <v>0</v>
      </c>
    </row>
    <row r="91" spans="1:49" s="437" customFormat="1" ht="12" customHeight="1">
      <c r="A91" s="72" t="str">
        <f t="array" ref="A91">IF(C91&lt;&gt;0,SUM(($C$11:C91&lt;&gt;0)*1),"")</f>
        <v/>
      </c>
      <c r="B91" s="438"/>
      <c r="C91" s="438"/>
      <c r="D91" s="438"/>
      <c r="E91" s="504"/>
      <c r="F91" s="505"/>
      <c r="G91" s="507"/>
      <c r="H91" s="507"/>
      <c r="I91" s="72" t="str">
        <f t="shared" si="41"/>
        <v/>
      </c>
      <c r="J91" s="440">
        <f t="shared" si="42"/>
        <v>0</v>
      </c>
      <c r="K91" s="440">
        <f t="shared" si="43"/>
        <v>0</v>
      </c>
      <c r="L91" s="440">
        <f t="shared" si="44"/>
        <v>0</v>
      </c>
      <c r="M91" s="440">
        <f t="shared" si="45"/>
        <v>0</v>
      </c>
      <c r="N91" s="440">
        <f t="shared" si="46"/>
        <v>0</v>
      </c>
      <c r="O91" s="440">
        <f t="shared" si="47"/>
        <v>0</v>
      </c>
      <c r="P91" s="440">
        <f t="shared" si="48"/>
        <v>0</v>
      </c>
      <c r="Q91" s="440">
        <f t="shared" si="49"/>
        <v>0</v>
      </c>
      <c r="R91" s="440">
        <f t="shared" si="80"/>
        <v>0</v>
      </c>
      <c r="S91" s="440">
        <f t="shared" si="81"/>
        <v>0</v>
      </c>
      <c r="T91" s="440">
        <f t="shared" si="50"/>
        <v>0</v>
      </c>
      <c r="U91" s="440">
        <f t="shared" si="51"/>
        <v>0</v>
      </c>
      <c r="V91" s="440">
        <f t="shared" si="52"/>
        <v>0</v>
      </c>
      <c r="W91" s="440">
        <f t="shared" si="53"/>
        <v>0</v>
      </c>
      <c r="X91" s="440">
        <f t="shared" si="54"/>
        <v>0</v>
      </c>
      <c r="Y91" s="440">
        <f t="shared" si="55"/>
        <v>0</v>
      </c>
      <c r="Z91" s="440">
        <f t="shared" si="56"/>
        <v>0</v>
      </c>
      <c r="AA91" s="440">
        <f t="shared" si="57"/>
        <v>0</v>
      </c>
      <c r="AB91" s="440">
        <f t="shared" si="58"/>
        <v>0</v>
      </c>
      <c r="AC91" s="440">
        <f t="shared" si="59"/>
        <v>0</v>
      </c>
      <c r="AD91" s="440">
        <f t="shared" si="60"/>
        <v>0</v>
      </c>
      <c r="AE91" s="440">
        <f t="shared" si="61"/>
        <v>0</v>
      </c>
      <c r="AF91" s="440">
        <f t="shared" si="62"/>
        <v>0</v>
      </c>
      <c r="AG91" s="440">
        <f t="shared" si="63"/>
        <v>0</v>
      </c>
      <c r="AH91" s="440">
        <f t="shared" si="64"/>
        <v>0</v>
      </c>
      <c r="AI91" s="440">
        <f t="shared" si="65"/>
        <v>0</v>
      </c>
      <c r="AJ91" s="440">
        <f t="shared" si="66"/>
        <v>0</v>
      </c>
      <c r="AK91" s="440">
        <f t="shared" si="67"/>
        <v>0</v>
      </c>
      <c r="AL91" s="440">
        <f t="shared" si="68"/>
        <v>0</v>
      </c>
      <c r="AM91" s="440">
        <f t="shared" si="69"/>
        <v>0</v>
      </c>
      <c r="AN91" s="440">
        <f t="shared" si="70"/>
        <v>0</v>
      </c>
      <c r="AO91" s="440">
        <f t="shared" si="71"/>
        <v>0</v>
      </c>
      <c r="AP91" s="440">
        <f t="shared" si="72"/>
        <v>0</v>
      </c>
      <c r="AQ91" s="440">
        <f t="shared" si="73"/>
        <v>0</v>
      </c>
      <c r="AR91" s="440">
        <f t="shared" si="74"/>
        <v>0</v>
      </c>
      <c r="AS91" s="440">
        <f t="shared" si="75"/>
        <v>0</v>
      </c>
      <c r="AT91" s="440">
        <f t="shared" si="76"/>
        <v>0</v>
      </c>
      <c r="AU91" s="440">
        <f t="shared" si="77"/>
        <v>0</v>
      </c>
      <c r="AV91" s="440">
        <f t="shared" si="78"/>
        <v>0</v>
      </c>
      <c r="AW91" s="440">
        <f t="shared" si="79"/>
        <v>0</v>
      </c>
    </row>
    <row r="92" spans="1:49" s="437" customFormat="1" ht="12" customHeight="1">
      <c r="A92" s="72" t="str">
        <f t="array" ref="A92">IF(C92&lt;&gt;0,SUM(($C$11:C92&lt;&gt;0)*1),"")</f>
        <v/>
      </c>
      <c r="B92" s="438"/>
      <c r="C92" s="438"/>
      <c r="D92" s="438"/>
      <c r="E92" s="504"/>
      <c r="F92" s="505"/>
      <c r="G92" s="507"/>
      <c r="H92" s="507"/>
      <c r="I92" s="72" t="str">
        <f t="shared" ref="I92:I104" si="82">A92</f>
        <v/>
      </c>
      <c r="J92" s="440">
        <f t="shared" si="42"/>
        <v>0</v>
      </c>
      <c r="K92" s="440">
        <f t="shared" si="43"/>
        <v>0</v>
      </c>
      <c r="L92" s="440">
        <f t="shared" si="44"/>
        <v>0</v>
      </c>
      <c r="M92" s="440">
        <f t="shared" si="45"/>
        <v>0</v>
      </c>
      <c r="N92" s="440">
        <f t="shared" si="46"/>
        <v>0</v>
      </c>
      <c r="O92" s="440">
        <f t="shared" si="47"/>
        <v>0</v>
      </c>
      <c r="P92" s="440">
        <f t="shared" si="48"/>
        <v>0</v>
      </c>
      <c r="Q92" s="440">
        <f t="shared" si="49"/>
        <v>0</v>
      </c>
      <c r="R92" s="440">
        <f t="shared" si="80"/>
        <v>0</v>
      </c>
      <c r="S92" s="440">
        <f t="shared" si="81"/>
        <v>0</v>
      </c>
      <c r="T92" s="440">
        <f t="shared" si="50"/>
        <v>0</v>
      </c>
      <c r="U92" s="440">
        <f t="shared" si="51"/>
        <v>0</v>
      </c>
      <c r="V92" s="440">
        <f t="shared" si="52"/>
        <v>0</v>
      </c>
      <c r="W92" s="440">
        <f t="shared" si="53"/>
        <v>0</v>
      </c>
      <c r="X92" s="440">
        <f t="shared" si="54"/>
        <v>0</v>
      </c>
      <c r="Y92" s="440">
        <f t="shared" si="55"/>
        <v>0</v>
      </c>
      <c r="Z92" s="440">
        <f t="shared" si="56"/>
        <v>0</v>
      </c>
      <c r="AA92" s="440">
        <f t="shared" si="57"/>
        <v>0</v>
      </c>
      <c r="AB92" s="440">
        <f t="shared" si="58"/>
        <v>0</v>
      </c>
      <c r="AC92" s="440">
        <f t="shared" si="59"/>
        <v>0</v>
      </c>
      <c r="AD92" s="440">
        <f t="shared" si="60"/>
        <v>0</v>
      </c>
      <c r="AE92" s="440">
        <f t="shared" si="61"/>
        <v>0</v>
      </c>
      <c r="AF92" s="440">
        <f t="shared" si="62"/>
        <v>0</v>
      </c>
      <c r="AG92" s="440">
        <f t="shared" si="63"/>
        <v>0</v>
      </c>
      <c r="AH92" s="440">
        <f t="shared" si="64"/>
        <v>0</v>
      </c>
      <c r="AI92" s="440">
        <f t="shared" si="65"/>
        <v>0</v>
      </c>
      <c r="AJ92" s="440">
        <f t="shared" si="66"/>
        <v>0</v>
      </c>
      <c r="AK92" s="440">
        <f t="shared" si="67"/>
        <v>0</v>
      </c>
      <c r="AL92" s="440">
        <f t="shared" si="68"/>
        <v>0</v>
      </c>
      <c r="AM92" s="440">
        <f t="shared" si="69"/>
        <v>0</v>
      </c>
      <c r="AN92" s="440">
        <f t="shared" si="70"/>
        <v>0</v>
      </c>
      <c r="AO92" s="440">
        <f t="shared" si="71"/>
        <v>0</v>
      </c>
      <c r="AP92" s="440">
        <f t="shared" si="72"/>
        <v>0</v>
      </c>
      <c r="AQ92" s="440">
        <f t="shared" si="73"/>
        <v>0</v>
      </c>
      <c r="AR92" s="440">
        <f t="shared" si="74"/>
        <v>0</v>
      </c>
      <c r="AS92" s="440">
        <f t="shared" si="75"/>
        <v>0</v>
      </c>
      <c r="AT92" s="440">
        <f t="shared" si="76"/>
        <v>0</v>
      </c>
      <c r="AU92" s="440">
        <f t="shared" si="77"/>
        <v>0</v>
      </c>
      <c r="AV92" s="440">
        <f t="shared" si="78"/>
        <v>0</v>
      </c>
      <c r="AW92" s="440">
        <f t="shared" si="79"/>
        <v>0</v>
      </c>
    </row>
    <row r="93" spans="1:49" s="437" customFormat="1" ht="12" customHeight="1">
      <c r="A93" s="72" t="str">
        <f t="array" ref="A93">IF(C93&lt;&gt;0,SUM(($C$11:C93&lt;&gt;0)*1),"")</f>
        <v/>
      </c>
      <c r="B93" s="438"/>
      <c r="C93" s="438"/>
      <c r="D93" s="438"/>
      <c r="E93" s="504"/>
      <c r="F93" s="505"/>
      <c r="G93" s="507"/>
      <c r="H93" s="507"/>
      <c r="I93" s="72" t="str">
        <f t="shared" si="82"/>
        <v/>
      </c>
      <c r="J93" s="440">
        <f t="shared" si="42"/>
        <v>0</v>
      </c>
      <c r="K93" s="440">
        <f t="shared" si="43"/>
        <v>0</v>
      </c>
      <c r="L93" s="440">
        <f t="shared" si="44"/>
        <v>0</v>
      </c>
      <c r="M93" s="440">
        <f t="shared" si="45"/>
        <v>0</v>
      </c>
      <c r="N93" s="440">
        <f t="shared" si="46"/>
        <v>0</v>
      </c>
      <c r="O93" s="440">
        <f t="shared" si="47"/>
        <v>0</v>
      </c>
      <c r="P93" s="440">
        <f t="shared" si="48"/>
        <v>0</v>
      </c>
      <c r="Q93" s="440">
        <f t="shared" si="49"/>
        <v>0</v>
      </c>
      <c r="R93" s="440">
        <f t="shared" si="80"/>
        <v>0</v>
      </c>
      <c r="S93" s="440">
        <f t="shared" si="81"/>
        <v>0</v>
      </c>
      <c r="T93" s="440">
        <f t="shared" si="50"/>
        <v>0</v>
      </c>
      <c r="U93" s="440">
        <f t="shared" si="51"/>
        <v>0</v>
      </c>
      <c r="V93" s="440">
        <f t="shared" si="52"/>
        <v>0</v>
      </c>
      <c r="W93" s="440">
        <f t="shared" si="53"/>
        <v>0</v>
      </c>
      <c r="X93" s="440">
        <f t="shared" si="54"/>
        <v>0</v>
      </c>
      <c r="Y93" s="440">
        <f t="shared" si="55"/>
        <v>0</v>
      </c>
      <c r="Z93" s="440">
        <f t="shared" si="56"/>
        <v>0</v>
      </c>
      <c r="AA93" s="440">
        <f t="shared" si="57"/>
        <v>0</v>
      </c>
      <c r="AB93" s="440">
        <f t="shared" si="58"/>
        <v>0</v>
      </c>
      <c r="AC93" s="440">
        <f t="shared" si="59"/>
        <v>0</v>
      </c>
      <c r="AD93" s="440">
        <f t="shared" si="60"/>
        <v>0</v>
      </c>
      <c r="AE93" s="440">
        <f t="shared" si="61"/>
        <v>0</v>
      </c>
      <c r="AF93" s="440">
        <f t="shared" si="62"/>
        <v>0</v>
      </c>
      <c r="AG93" s="440">
        <f t="shared" si="63"/>
        <v>0</v>
      </c>
      <c r="AH93" s="440">
        <f t="shared" si="64"/>
        <v>0</v>
      </c>
      <c r="AI93" s="440">
        <f t="shared" si="65"/>
        <v>0</v>
      </c>
      <c r="AJ93" s="440">
        <f t="shared" si="66"/>
        <v>0</v>
      </c>
      <c r="AK93" s="440">
        <f t="shared" si="67"/>
        <v>0</v>
      </c>
      <c r="AL93" s="440">
        <f t="shared" si="68"/>
        <v>0</v>
      </c>
      <c r="AM93" s="440">
        <f t="shared" si="69"/>
        <v>0</v>
      </c>
      <c r="AN93" s="440">
        <f t="shared" si="70"/>
        <v>0</v>
      </c>
      <c r="AO93" s="440">
        <f t="shared" si="71"/>
        <v>0</v>
      </c>
      <c r="AP93" s="440">
        <f t="shared" si="72"/>
        <v>0</v>
      </c>
      <c r="AQ93" s="440">
        <f t="shared" si="73"/>
        <v>0</v>
      </c>
      <c r="AR93" s="440">
        <f t="shared" si="74"/>
        <v>0</v>
      </c>
      <c r="AS93" s="440">
        <f t="shared" si="75"/>
        <v>0</v>
      </c>
      <c r="AT93" s="440">
        <f t="shared" si="76"/>
        <v>0</v>
      </c>
      <c r="AU93" s="440">
        <f t="shared" si="77"/>
        <v>0</v>
      </c>
      <c r="AV93" s="440">
        <f t="shared" si="78"/>
        <v>0</v>
      </c>
      <c r="AW93" s="440">
        <f t="shared" si="79"/>
        <v>0</v>
      </c>
    </row>
    <row r="94" spans="1:49" s="437" customFormat="1" ht="12" customHeight="1">
      <c r="A94" s="72" t="str">
        <f t="array" ref="A94">IF(C94&lt;&gt;0,SUM(($C$11:C94&lt;&gt;0)*1),"")</f>
        <v/>
      </c>
      <c r="B94" s="438"/>
      <c r="C94" s="438"/>
      <c r="D94" s="438"/>
      <c r="E94" s="504"/>
      <c r="F94" s="505"/>
      <c r="G94" s="507"/>
      <c r="H94" s="507"/>
      <c r="I94" s="72" t="str">
        <f t="shared" si="82"/>
        <v/>
      </c>
      <c r="J94" s="440">
        <f t="shared" si="42"/>
        <v>0</v>
      </c>
      <c r="K94" s="440">
        <f t="shared" si="43"/>
        <v>0</v>
      </c>
      <c r="L94" s="440">
        <f t="shared" si="44"/>
        <v>0</v>
      </c>
      <c r="M94" s="440">
        <f t="shared" si="45"/>
        <v>0</v>
      </c>
      <c r="N94" s="440">
        <f t="shared" si="46"/>
        <v>0</v>
      </c>
      <c r="O94" s="440">
        <f t="shared" si="47"/>
        <v>0</v>
      </c>
      <c r="P94" s="440">
        <f t="shared" si="48"/>
        <v>0</v>
      </c>
      <c r="Q94" s="440">
        <f t="shared" si="49"/>
        <v>0</v>
      </c>
      <c r="R94" s="440">
        <f t="shared" si="80"/>
        <v>0</v>
      </c>
      <c r="S94" s="440">
        <f t="shared" si="81"/>
        <v>0</v>
      </c>
      <c r="T94" s="440">
        <f t="shared" si="50"/>
        <v>0</v>
      </c>
      <c r="U94" s="440">
        <f t="shared" si="51"/>
        <v>0</v>
      </c>
      <c r="V94" s="440">
        <f t="shared" si="52"/>
        <v>0</v>
      </c>
      <c r="W94" s="440">
        <f t="shared" si="53"/>
        <v>0</v>
      </c>
      <c r="X94" s="440">
        <f t="shared" si="54"/>
        <v>0</v>
      </c>
      <c r="Y94" s="440">
        <f t="shared" si="55"/>
        <v>0</v>
      </c>
      <c r="Z94" s="440">
        <f t="shared" si="56"/>
        <v>0</v>
      </c>
      <c r="AA94" s="440">
        <f t="shared" si="57"/>
        <v>0</v>
      </c>
      <c r="AB94" s="440">
        <f t="shared" si="58"/>
        <v>0</v>
      </c>
      <c r="AC94" s="440">
        <f t="shared" si="59"/>
        <v>0</v>
      </c>
      <c r="AD94" s="440">
        <f t="shared" si="60"/>
        <v>0</v>
      </c>
      <c r="AE94" s="440">
        <f t="shared" si="61"/>
        <v>0</v>
      </c>
      <c r="AF94" s="440">
        <f t="shared" si="62"/>
        <v>0</v>
      </c>
      <c r="AG94" s="440">
        <f t="shared" si="63"/>
        <v>0</v>
      </c>
      <c r="AH94" s="440">
        <f t="shared" si="64"/>
        <v>0</v>
      </c>
      <c r="AI94" s="440">
        <f t="shared" si="65"/>
        <v>0</v>
      </c>
      <c r="AJ94" s="440">
        <f t="shared" si="66"/>
        <v>0</v>
      </c>
      <c r="AK94" s="440">
        <f t="shared" si="67"/>
        <v>0</v>
      </c>
      <c r="AL94" s="440">
        <f t="shared" si="68"/>
        <v>0</v>
      </c>
      <c r="AM94" s="440">
        <f t="shared" si="69"/>
        <v>0</v>
      </c>
      <c r="AN94" s="440">
        <f t="shared" si="70"/>
        <v>0</v>
      </c>
      <c r="AO94" s="440">
        <f t="shared" si="71"/>
        <v>0</v>
      </c>
      <c r="AP94" s="440">
        <f t="shared" si="72"/>
        <v>0</v>
      </c>
      <c r="AQ94" s="440">
        <f t="shared" si="73"/>
        <v>0</v>
      </c>
      <c r="AR94" s="440">
        <f t="shared" si="74"/>
        <v>0</v>
      </c>
      <c r="AS94" s="440">
        <f t="shared" si="75"/>
        <v>0</v>
      </c>
      <c r="AT94" s="440">
        <f t="shared" si="76"/>
        <v>0</v>
      </c>
      <c r="AU94" s="440">
        <f t="shared" si="77"/>
        <v>0</v>
      </c>
      <c r="AV94" s="440">
        <f t="shared" si="78"/>
        <v>0</v>
      </c>
      <c r="AW94" s="440">
        <f t="shared" si="79"/>
        <v>0</v>
      </c>
    </row>
    <row r="95" spans="1:49" s="437" customFormat="1" ht="12" customHeight="1">
      <c r="A95" s="72" t="str">
        <f t="array" ref="A95">IF(C95&lt;&gt;0,SUM(($C$11:C95&lt;&gt;0)*1),"")</f>
        <v/>
      </c>
      <c r="B95" s="438"/>
      <c r="C95" s="438"/>
      <c r="D95" s="438"/>
      <c r="E95" s="504"/>
      <c r="F95" s="505"/>
      <c r="G95" s="507"/>
      <c r="H95" s="507"/>
      <c r="I95" s="72" t="str">
        <f t="shared" si="82"/>
        <v/>
      </c>
      <c r="J95" s="440">
        <f t="shared" si="42"/>
        <v>0</v>
      </c>
      <c r="K95" s="440">
        <f t="shared" si="43"/>
        <v>0</v>
      </c>
      <c r="L95" s="440">
        <f t="shared" si="44"/>
        <v>0</v>
      </c>
      <c r="M95" s="440">
        <f t="shared" si="45"/>
        <v>0</v>
      </c>
      <c r="N95" s="440">
        <f t="shared" si="46"/>
        <v>0</v>
      </c>
      <c r="O95" s="440">
        <f t="shared" si="47"/>
        <v>0</v>
      </c>
      <c r="P95" s="440">
        <f t="shared" si="48"/>
        <v>0</v>
      </c>
      <c r="Q95" s="440">
        <f t="shared" si="49"/>
        <v>0</v>
      </c>
      <c r="R95" s="440">
        <f t="shared" si="80"/>
        <v>0</v>
      </c>
      <c r="S95" s="440">
        <f t="shared" si="81"/>
        <v>0</v>
      </c>
      <c r="T95" s="440">
        <f t="shared" si="50"/>
        <v>0</v>
      </c>
      <c r="U95" s="440">
        <f t="shared" si="51"/>
        <v>0</v>
      </c>
      <c r="V95" s="440">
        <f t="shared" si="52"/>
        <v>0</v>
      </c>
      <c r="W95" s="440">
        <f t="shared" si="53"/>
        <v>0</v>
      </c>
      <c r="X95" s="440">
        <f t="shared" si="54"/>
        <v>0</v>
      </c>
      <c r="Y95" s="440">
        <f t="shared" si="55"/>
        <v>0</v>
      </c>
      <c r="Z95" s="440">
        <f t="shared" si="56"/>
        <v>0</v>
      </c>
      <c r="AA95" s="440">
        <f t="shared" si="57"/>
        <v>0</v>
      </c>
      <c r="AB95" s="440">
        <f t="shared" si="58"/>
        <v>0</v>
      </c>
      <c r="AC95" s="440">
        <f t="shared" si="59"/>
        <v>0</v>
      </c>
      <c r="AD95" s="440">
        <f t="shared" si="60"/>
        <v>0</v>
      </c>
      <c r="AE95" s="440">
        <f t="shared" si="61"/>
        <v>0</v>
      </c>
      <c r="AF95" s="440">
        <f t="shared" si="62"/>
        <v>0</v>
      </c>
      <c r="AG95" s="440">
        <f t="shared" si="63"/>
        <v>0</v>
      </c>
      <c r="AH95" s="440">
        <f t="shared" si="64"/>
        <v>0</v>
      </c>
      <c r="AI95" s="440">
        <f t="shared" si="65"/>
        <v>0</v>
      </c>
      <c r="AJ95" s="440">
        <f t="shared" si="66"/>
        <v>0</v>
      </c>
      <c r="AK95" s="440">
        <f t="shared" si="67"/>
        <v>0</v>
      </c>
      <c r="AL95" s="440">
        <f t="shared" si="68"/>
        <v>0</v>
      </c>
      <c r="AM95" s="440">
        <f t="shared" si="69"/>
        <v>0</v>
      </c>
      <c r="AN95" s="440">
        <f t="shared" si="70"/>
        <v>0</v>
      </c>
      <c r="AO95" s="440">
        <f t="shared" si="71"/>
        <v>0</v>
      </c>
      <c r="AP95" s="440">
        <f t="shared" si="72"/>
        <v>0</v>
      </c>
      <c r="AQ95" s="440">
        <f t="shared" si="73"/>
        <v>0</v>
      </c>
      <c r="AR95" s="440">
        <f t="shared" si="74"/>
        <v>0</v>
      </c>
      <c r="AS95" s="440">
        <f t="shared" si="75"/>
        <v>0</v>
      </c>
      <c r="AT95" s="440">
        <f t="shared" si="76"/>
        <v>0</v>
      </c>
      <c r="AU95" s="440">
        <f t="shared" si="77"/>
        <v>0</v>
      </c>
      <c r="AV95" s="440">
        <f t="shared" si="78"/>
        <v>0</v>
      </c>
      <c r="AW95" s="440">
        <f t="shared" si="79"/>
        <v>0</v>
      </c>
    </row>
    <row r="96" spans="1:49" s="437" customFormat="1" ht="12" customHeight="1">
      <c r="A96" s="72" t="str">
        <f t="array" ref="A96">IF(C96&lt;&gt;0,SUM(($C$11:C96&lt;&gt;0)*1),"")</f>
        <v/>
      </c>
      <c r="B96" s="438"/>
      <c r="C96" s="438"/>
      <c r="D96" s="438"/>
      <c r="E96" s="504"/>
      <c r="F96" s="505"/>
      <c r="G96" s="507"/>
      <c r="H96" s="507"/>
      <c r="I96" s="72" t="str">
        <f t="shared" si="82"/>
        <v/>
      </c>
      <c r="J96" s="440">
        <f t="shared" si="42"/>
        <v>0</v>
      </c>
      <c r="K96" s="440">
        <f t="shared" si="43"/>
        <v>0</v>
      </c>
      <c r="L96" s="440">
        <f t="shared" si="44"/>
        <v>0</v>
      </c>
      <c r="M96" s="440">
        <f t="shared" si="45"/>
        <v>0</v>
      </c>
      <c r="N96" s="440">
        <f t="shared" si="46"/>
        <v>0</v>
      </c>
      <c r="O96" s="440">
        <f t="shared" si="47"/>
        <v>0</v>
      </c>
      <c r="P96" s="440">
        <f t="shared" si="48"/>
        <v>0</v>
      </c>
      <c r="Q96" s="440">
        <f t="shared" si="49"/>
        <v>0</v>
      </c>
      <c r="R96" s="440">
        <f t="shared" si="80"/>
        <v>0</v>
      </c>
      <c r="S96" s="440">
        <f t="shared" si="81"/>
        <v>0</v>
      </c>
      <c r="T96" s="440">
        <f t="shared" si="50"/>
        <v>0</v>
      </c>
      <c r="U96" s="440">
        <f t="shared" si="51"/>
        <v>0</v>
      </c>
      <c r="V96" s="440">
        <f t="shared" si="52"/>
        <v>0</v>
      </c>
      <c r="W96" s="440">
        <f t="shared" si="53"/>
        <v>0</v>
      </c>
      <c r="X96" s="440">
        <f t="shared" si="54"/>
        <v>0</v>
      </c>
      <c r="Y96" s="440">
        <f t="shared" si="55"/>
        <v>0</v>
      </c>
      <c r="Z96" s="440">
        <f t="shared" si="56"/>
        <v>0</v>
      </c>
      <c r="AA96" s="440">
        <f t="shared" si="57"/>
        <v>0</v>
      </c>
      <c r="AB96" s="440">
        <f t="shared" si="58"/>
        <v>0</v>
      </c>
      <c r="AC96" s="440">
        <f t="shared" si="59"/>
        <v>0</v>
      </c>
      <c r="AD96" s="440">
        <f t="shared" si="60"/>
        <v>0</v>
      </c>
      <c r="AE96" s="440">
        <f t="shared" si="61"/>
        <v>0</v>
      </c>
      <c r="AF96" s="440">
        <f t="shared" si="62"/>
        <v>0</v>
      </c>
      <c r="AG96" s="440">
        <f t="shared" si="63"/>
        <v>0</v>
      </c>
      <c r="AH96" s="440">
        <f t="shared" si="64"/>
        <v>0</v>
      </c>
      <c r="AI96" s="440">
        <f t="shared" si="65"/>
        <v>0</v>
      </c>
      <c r="AJ96" s="440">
        <f t="shared" si="66"/>
        <v>0</v>
      </c>
      <c r="AK96" s="440">
        <f t="shared" si="67"/>
        <v>0</v>
      </c>
      <c r="AL96" s="440">
        <f t="shared" si="68"/>
        <v>0</v>
      </c>
      <c r="AM96" s="440">
        <f t="shared" si="69"/>
        <v>0</v>
      </c>
      <c r="AN96" s="440">
        <f t="shared" si="70"/>
        <v>0</v>
      </c>
      <c r="AO96" s="440">
        <f t="shared" si="71"/>
        <v>0</v>
      </c>
      <c r="AP96" s="440">
        <f t="shared" si="72"/>
        <v>0</v>
      </c>
      <c r="AQ96" s="440">
        <f t="shared" si="73"/>
        <v>0</v>
      </c>
      <c r="AR96" s="440">
        <f t="shared" si="74"/>
        <v>0</v>
      </c>
      <c r="AS96" s="440">
        <f t="shared" si="75"/>
        <v>0</v>
      </c>
      <c r="AT96" s="440">
        <f t="shared" si="76"/>
        <v>0</v>
      </c>
      <c r="AU96" s="440">
        <f t="shared" si="77"/>
        <v>0</v>
      </c>
      <c r="AV96" s="440">
        <f t="shared" si="78"/>
        <v>0</v>
      </c>
      <c r="AW96" s="440">
        <f t="shared" si="79"/>
        <v>0</v>
      </c>
    </row>
    <row r="97" spans="1:49" s="437" customFormat="1" ht="12" customHeight="1">
      <c r="A97" s="72" t="str">
        <f t="array" ref="A97">IF(C97&lt;&gt;0,SUM(($C$11:C97&lt;&gt;0)*1),"")</f>
        <v/>
      </c>
      <c r="B97" s="438"/>
      <c r="C97" s="438"/>
      <c r="D97" s="438"/>
      <c r="E97" s="504"/>
      <c r="F97" s="505"/>
      <c r="G97" s="507"/>
      <c r="H97" s="507"/>
      <c r="I97" s="72" t="str">
        <f t="shared" si="82"/>
        <v/>
      </c>
      <c r="J97" s="440">
        <f t="shared" si="42"/>
        <v>0</v>
      </c>
      <c r="K97" s="440">
        <f t="shared" si="43"/>
        <v>0</v>
      </c>
      <c r="L97" s="440">
        <f t="shared" si="44"/>
        <v>0</v>
      </c>
      <c r="M97" s="440">
        <f t="shared" si="45"/>
        <v>0</v>
      </c>
      <c r="N97" s="440">
        <f t="shared" si="46"/>
        <v>0</v>
      </c>
      <c r="O97" s="440">
        <f t="shared" si="47"/>
        <v>0</v>
      </c>
      <c r="P97" s="440">
        <f t="shared" si="48"/>
        <v>0</v>
      </c>
      <c r="Q97" s="440">
        <f t="shared" si="49"/>
        <v>0</v>
      </c>
      <c r="R97" s="440">
        <f t="shared" si="80"/>
        <v>0</v>
      </c>
      <c r="S97" s="440">
        <f t="shared" si="81"/>
        <v>0</v>
      </c>
      <c r="T97" s="440">
        <f t="shared" si="50"/>
        <v>0</v>
      </c>
      <c r="U97" s="440">
        <f t="shared" si="51"/>
        <v>0</v>
      </c>
      <c r="V97" s="440">
        <f t="shared" si="52"/>
        <v>0</v>
      </c>
      <c r="W97" s="440">
        <f t="shared" si="53"/>
        <v>0</v>
      </c>
      <c r="X97" s="440">
        <f t="shared" si="54"/>
        <v>0</v>
      </c>
      <c r="Y97" s="440">
        <f t="shared" si="55"/>
        <v>0</v>
      </c>
      <c r="Z97" s="440">
        <f t="shared" si="56"/>
        <v>0</v>
      </c>
      <c r="AA97" s="440">
        <f t="shared" si="57"/>
        <v>0</v>
      </c>
      <c r="AB97" s="440">
        <f t="shared" si="58"/>
        <v>0</v>
      </c>
      <c r="AC97" s="440">
        <f t="shared" si="59"/>
        <v>0</v>
      </c>
      <c r="AD97" s="440">
        <f t="shared" si="60"/>
        <v>0</v>
      </c>
      <c r="AE97" s="440">
        <f t="shared" si="61"/>
        <v>0</v>
      </c>
      <c r="AF97" s="440">
        <f t="shared" si="62"/>
        <v>0</v>
      </c>
      <c r="AG97" s="440">
        <f t="shared" si="63"/>
        <v>0</v>
      </c>
      <c r="AH97" s="440">
        <f t="shared" si="64"/>
        <v>0</v>
      </c>
      <c r="AI97" s="440">
        <f t="shared" si="65"/>
        <v>0</v>
      </c>
      <c r="AJ97" s="440">
        <f t="shared" si="66"/>
        <v>0</v>
      </c>
      <c r="AK97" s="440">
        <f t="shared" si="67"/>
        <v>0</v>
      </c>
      <c r="AL97" s="440">
        <f t="shared" si="68"/>
        <v>0</v>
      </c>
      <c r="AM97" s="440">
        <f t="shared" si="69"/>
        <v>0</v>
      </c>
      <c r="AN97" s="440">
        <f t="shared" si="70"/>
        <v>0</v>
      </c>
      <c r="AO97" s="440">
        <f t="shared" si="71"/>
        <v>0</v>
      </c>
      <c r="AP97" s="440">
        <f t="shared" si="72"/>
        <v>0</v>
      </c>
      <c r="AQ97" s="440">
        <f t="shared" si="73"/>
        <v>0</v>
      </c>
      <c r="AR97" s="440">
        <f t="shared" si="74"/>
        <v>0</v>
      </c>
      <c r="AS97" s="440">
        <f t="shared" si="75"/>
        <v>0</v>
      </c>
      <c r="AT97" s="440">
        <f t="shared" si="76"/>
        <v>0</v>
      </c>
      <c r="AU97" s="440">
        <f t="shared" si="77"/>
        <v>0</v>
      </c>
      <c r="AV97" s="440">
        <f t="shared" si="78"/>
        <v>0</v>
      </c>
      <c r="AW97" s="440">
        <f t="shared" si="79"/>
        <v>0</v>
      </c>
    </row>
    <row r="98" spans="1:49" s="437" customFormat="1" ht="12" customHeight="1">
      <c r="A98" s="72" t="str">
        <f t="array" ref="A98">IF(C98&lt;&gt;0,SUM(($C$11:C98&lt;&gt;0)*1),"")</f>
        <v/>
      </c>
      <c r="B98" s="438"/>
      <c r="C98" s="438"/>
      <c r="D98" s="438"/>
      <c r="E98" s="504"/>
      <c r="F98" s="505"/>
      <c r="G98" s="507"/>
      <c r="H98" s="507"/>
      <c r="I98" s="72" t="str">
        <f t="shared" si="82"/>
        <v/>
      </c>
      <c r="J98" s="440">
        <f t="shared" si="42"/>
        <v>0</v>
      </c>
      <c r="K98" s="440">
        <f t="shared" si="43"/>
        <v>0</v>
      </c>
      <c r="L98" s="440">
        <f t="shared" si="44"/>
        <v>0</v>
      </c>
      <c r="M98" s="440">
        <f t="shared" si="45"/>
        <v>0</v>
      </c>
      <c r="N98" s="440">
        <f t="shared" si="46"/>
        <v>0</v>
      </c>
      <c r="O98" s="440">
        <f t="shared" si="47"/>
        <v>0</v>
      </c>
      <c r="P98" s="440">
        <f t="shared" si="48"/>
        <v>0</v>
      </c>
      <c r="Q98" s="440">
        <f t="shared" si="49"/>
        <v>0</v>
      </c>
      <c r="R98" s="440">
        <f t="shared" si="80"/>
        <v>0</v>
      </c>
      <c r="S98" s="440">
        <f t="shared" si="81"/>
        <v>0</v>
      </c>
      <c r="T98" s="440">
        <f t="shared" si="50"/>
        <v>0</v>
      </c>
      <c r="U98" s="440">
        <f t="shared" si="51"/>
        <v>0</v>
      </c>
      <c r="V98" s="440">
        <f t="shared" si="52"/>
        <v>0</v>
      </c>
      <c r="W98" s="440">
        <f t="shared" si="53"/>
        <v>0</v>
      </c>
      <c r="X98" s="440">
        <f t="shared" si="54"/>
        <v>0</v>
      </c>
      <c r="Y98" s="440">
        <f t="shared" si="55"/>
        <v>0</v>
      </c>
      <c r="Z98" s="440">
        <f t="shared" si="56"/>
        <v>0</v>
      </c>
      <c r="AA98" s="440">
        <f t="shared" si="57"/>
        <v>0</v>
      </c>
      <c r="AB98" s="440">
        <f t="shared" si="58"/>
        <v>0</v>
      </c>
      <c r="AC98" s="440">
        <f t="shared" si="59"/>
        <v>0</v>
      </c>
      <c r="AD98" s="440">
        <f t="shared" si="60"/>
        <v>0</v>
      </c>
      <c r="AE98" s="440">
        <f t="shared" si="61"/>
        <v>0</v>
      </c>
      <c r="AF98" s="440">
        <f t="shared" si="62"/>
        <v>0</v>
      </c>
      <c r="AG98" s="440">
        <f t="shared" si="63"/>
        <v>0</v>
      </c>
      <c r="AH98" s="440">
        <f t="shared" si="64"/>
        <v>0</v>
      </c>
      <c r="AI98" s="440">
        <f t="shared" si="65"/>
        <v>0</v>
      </c>
      <c r="AJ98" s="440">
        <f t="shared" si="66"/>
        <v>0</v>
      </c>
      <c r="AK98" s="440">
        <f t="shared" si="67"/>
        <v>0</v>
      </c>
      <c r="AL98" s="440">
        <f t="shared" si="68"/>
        <v>0</v>
      </c>
      <c r="AM98" s="440">
        <f t="shared" si="69"/>
        <v>0</v>
      </c>
      <c r="AN98" s="440">
        <f t="shared" si="70"/>
        <v>0</v>
      </c>
      <c r="AO98" s="440">
        <f t="shared" si="71"/>
        <v>0</v>
      </c>
      <c r="AP98" s="440">
        <f t="shared" si="72"/>
        <v>0</v>
      </c>
      <c r="AQ98" s="440">
        <f t="shared" si="73"/>
        <v>0</v>
      </c>
      <c r="AR98" s="440">
        <f t="shared" si="74"/>
        <v>0</v>
      </c>
      <c r="AS98" s="440">
        <f t="shared" si="75"/>
        <v>0</v>
      </c>
      <c r="AT98" s="440">
        <f t="shared" si="76"/>
        <v>0</v>
      </c>
      <c r="AU98" s="440">
        <f t="shared" si="77"/>
        <v>0</v>
      </c>
      <c r="AV98" s="440">
        <f t="shared" si="78"/>
        <v>0</v>
      </c>
      <c r="AW98" s="440">
        <f t="shared" si="79"/>
        <v>0</v>
      </c>
    </row>
    <row r="99" spans="1:49" s="437" customFormat="1" ht="12" customHeight="1">
      <c r="A99" s="72" t="str">
        <f t="array" ref="A99">IF(C99&lt;&gt;0,SUM(($C$11:C99&lt;&gt;0)*1),"")</f>
        <v/>
      </c>
      <c r="B99" s="438"/>
      <c r="C99" s="438"/>
      <c r="D99" s="438"/>
      <c r="E99" s="504"/>
      <c r="F99" s="505"/>
      <c r="G99" s="507"/>
      <c r="H99" s="507"/>
      <c r="I99" s="72" t="str">
        <f t="shared" si="82"/>
        <v/>
      </c>
      <c r="J99" s="440">
        <f t="shared" si="42"/>
        <v>0</v>
      </c>
      <c r="K99" s="440">
        <f t="shared" si="43"/>
        <v>0</v>
      </c>
      <c r="L99" s="440">
        <f t="shared" si="44"/>
        <v>0</v>
      </c>
      <c r="M99" s="440">
        <f t="shared" si="45"/>
        <v>0</v>
      </c>
      <c r="N99" s="440">
        <f t="shared" si="46"/>
        <v>0</v>
      </c>
      <c r="O99" s="440">
        <f t="shared" si="47"/>
        <v>0</v>
      </c>
      <c r="P99" s="440">
        <f t="shared" si="48"/>
        <v>0</v>
      </c>
      <c r="Q99" s="440">
        <f t="shared" si="49"/>
        <v>0</v>
      </c>
      <c r="R99" s="440">
        <f t="shared" si="80"/>
        <v>0</v>
      </c>
      <c r="S99" s="440">
        <f t="shared" si="81"/>
        <v>0</v>
      </c>
      <c r="T99" s="440">
        <f t="shared" si="50"/>
        <v>0</v>
      </c>
      <c r="U99" s="440">
        <f t="shared" si="51"/>
        <v>0</v>
      </c>
      <c r="V99" s="440">
        <f t="shared" si="52"/>
        <v>0</v>
      </c>
      <c r="W99" s="440">
        <f t="shared" si="53"/>
        <v>0</v>
      </c>
      <c r="X99" s="440">
        <f t="shared" si="54"/>
        <v>0</v>
      </c>
      <c r="Y99" s="440">
        <f t="shared" si="55"/>
        <v>0</v>
      </c>
      <c r="Z99" s="440">
        <f t="shared" si="56"/>
        <v>0</v>
      </c>
      <c r="AA99" s="440">
        <f t="shared" si="57"/>
        <v>0</v>
      </c>
      <c r="AB99" s="440">
        <f t="shared" si="58"/>
        <v>0</v>
      </c>
      <c r="AC99" s="440">
        <f t="shared" si="59"/>
        <v>0</v>
      </c>
      <c r="AD99" s="440">
        <f t="shared" si="60"/>
        <v>0</v>
      </c>
      <c r="AE99" s="440">
        <f t="shared" si="61"/>
        <v>0</v>
      </c>
      <c r="AF99" s="440">
        <f t="shared" si="62"/>
        <v>0</v>
      </c>
      <c r="AG99" s="440">
        <f t="shared" si="63"/>
        <v>0</v>
      </c>
      <c r="AH99" s="440">
        <f t="shared" si="64"/>
        <v>0</v>
      </c>
      <c r="AI99" s="440">
        <f t="shared" si="65"/>
        <v>0</v>
      </c>
      <c r="AJ99" s="440">
        <f t="shared" si="66"/>
        <v>0</v>
      </c>
      <c r="AK99" s="440">
        <f t="shared" si="67"/>
        <v>0</v>
      </c>
      <c r="AL99" s="440">
        <f t="shared" si="68"/>
        <v>0</v>
      </c>
      <c r="AM99" s="440">
        <f t="shared" si="69"/>
        <v>0</v>
      </c>
      <c r="AN99" s="440">
        <f t="shared" si="70"/>
        <v>0</v>
      </c>
      <c r="AO99" s="440">
        <f t="shared" si="71"/>
        <v>0</v>
      </c>
      <c r="AP99" s="440">
        <f t="shared" si="72"/>
        <v>0</v>
      </c>
      <c r="AQ99" s="440">
        <f t="shared" si="73"/>
        <v>0</v>
      </c>
      <c r="AR99" s="440">
        <f t="shared" si="74"/>
        <v>0</v>
      </c>
      <c r="AS99" s="440">
        <f t="shared" si="75"/>
        <v>0</v>
      </c>
      <c r="AT99" s="440">
        <f t="shared" si="76"/>
        <v>0</v>
      </c>
      <c r="AU99" s="440">
        <f t="shared" si="77"/>
        <v>0</v>
      </c>
      <c r="AV99" s="440">
        <f t="shared" si="78"/>
        <v>0</v>
      </c>
      <c r="AW99" s="440">
        <f t="shared" si="79"/>
        <v>0</v>
      </c>
    </row>
    <row r="100" spans="1:49" s="437" customFormat="1" ht="12" customHeight="1">
      <c r="A100" s="72" t="str">
        <f t="array" ref="A100">IF(C100&lt;&gt;0,SUM(($C$11:C100&lt;&gt;0)*1),"")</f>
        <v/>
      </c>
      <c r="B100" s="438"/>
      <c r="C100" s="438"/>
      <c r="D100" s="438"/>
      <c r="E100" s="504"/>
      <c r="F100" s="505"/>
      <c r="G100" s="507"/>
      <c r="H100" s="507"/>
      <c r="I100" s="72" t="str">
        <f t="shared" si="82"/>
        <v/>
      </c>
      <c r="J100" s="440">
        <f t="shared" si="42"/>
        <v>0</v>
      </c>
      <c r="K100" s="440">
        <f t="shared" si="43"/>
        <v>0</v>
      </c>
      <c r="L100" s="440">
        <f t="shared" si="44"/>
        <v>0</v>
      </c>
      <c r="M100" s="440">
        <f t="shared" si="45"/>
        <v>0</v>
      </c>
      <c r="N100" s="440">
        <f t="shared" si="46"/>
        <v>0</v>
      </c>
      <c r="O100" s="440">
        <f t="shared" si="47"/>
        <v>0</v>
      </c>
      <c r="P100" s="440">
        <f t="shared" si="48"/>
        <v>0</v>
      </c>
      <c r="Q100" s="440">
        <f t="shared" si="49"/>
        <v>0</v>
      </c>
      <c r="R100" s="440">
        <f t="shared" si="80"/>
        <v>0</v>
      </c>
      <c r="S100" s="440">
        <f t="shared" si="81"/>
        <v>0</v>
      </c>
      <c r="T100" s="440">
        <f t="shared" si="50"/>
        <v>0</v>
      </c>
      <c r="U100" s="440">
        <f t="shared" si="51"/>
        <v>0</v>
      </c>
      <c r="V100" s="440">
        <f t="shared" si="52"/>
        <v>0</v>
      </c>
      <c r="W100" s="440">
        <f t="shared" si="53"/>
        <v>0</v>
      </c>
      <c r="X100" s="440">
        <f t="shared" si="54"/>
        <v>0</v>
      </c>
      <c r="Y100" s="440">
        <f t="shared" si="55"/>
        <v>0</v>
      </c>
      <c r="Z100" s="440">
        <f t="shared" si="56"/>
        <v>0</v>
      </c>
      <c r="AA100" s="440">
        <f t="shared" si="57"/>
        <v>0</v>
      </c>
      <c r="AB100" s="440">
        <f t="shared" si="58"/>
        <v>0</v>
      </c>
      <c r="AC100" s="440">
        <f t="shared" si="59"/>
        <v>0</v>
      </c>
      <c r="AD100" s="440">
        <f t="shared" si="60"/>
        <v>0</v>
      </c>
      <c r="AE100" s="440">
        <f t="shared" si="61"/>
        <v>0</v>
      </c>
      <c r="AF100" s="440">
        <f t="shared" si="62"/>
        <v>0</v>
      </c>
      <c r="AG100" s="440">
        <f t="shared" si="63"/>
        <v>0</v>
      </c>
      <c r="AH100" s="440">
        <f t="shared" si="64"/>
        <v>0</v>
      </c>
      <c r="AI100" s="440">
        <f t="shared" si="65"/>
        <v>0</v>
      </c>
      <c r="AJ100" s="440">
        <f t="shared" si="66"/>
        <v>0</v>
      </c>
      <c r="AK100" s="440">
        <f t="shared" si="67"/>
        <v>0</v>
      </c>
      <c r="AL100" s="440">
        <f t="shared" si="68"/>
        <v>0</v>
      </c>
      <c r="AM100" s="440">
        <f t="shared" si="69"/>
        <v>0</v>
      </c>
      <c r="AN100" s="440">
        <f t="shared" si="70"/>
        <v>0</v>
      </c>
      <c r="AO100" s="440">
        <f t="shared" si="71"/>
        <v>0</v>
      </c>
      <c r="AP100" s="440">
        <f t="shared" si="72"/>
        <v>0</v>
      </c>
      <c r="AQ100" s="440">
        <f t="shared" si="73"/>
        <v>0</v>
      </c>
      <c r="AR100" s="440">
        <f t="shared" si="74"/>
        <v>0</v>
      </c>
      <c r="AS100" s="440">
        <f t="shared" si="75"/>
        <v>0</v>
      </c>
      <c r="AT100" s="440">
        <f t="shared" si="76"/>
        <v>0</v>
      </c>
      <c r="AU100" s="440">
        <f t="shared" si="77"/>
        <v>0</v>
      </c>
      <c r="AV100" s="440">
        <f t="shared" si="78"/>
        <v>0</v>
      </c>
      <c r="AW100" s="440">
        <f t="shared" si="79"/>
        <v>0</v>
      </c>
    </row>
    <row r="101" spans="1:49" s="437" customFormat="1" ht="12" customHeight="1">
      <c r="A101" s="72" t="str">
        <f t="array" ref="A101">IF(C101&lt;&gt;0,SUM(($C$11:C101&lt;&gt;0)*1),"")</f>
        <v/>
      </c>
      <c r="B101" s="438"/>
      <c r="C101" s="438"/>
      <c r="D101" s="438"/>
      <c r="E101" s="504"/>
      <c r="F101" s="505"/>
      <c r="G101" s="507"/>
      <c r="H101" s="507"/>
      <c r="I101" s="72" t="str">
        <f t="shared" si="82"/>
        <v/>
      </c>
      <c r="J101" s="440">
        <f t="shared" si="42"/>
        <v>0</v>
      </c>
      <c r="K101" s="440">
        <f t="shared" si="43"/>
        <v>0</v>
      </c>
      <c r="L101" s="440">
        <f t="shared" si="44"/>
        <v>0</v>
      </c>
      <c r="M101" s="440">
        <f t="shared" si="45"/>
        <v>0</v>
      </c>
      <c r="N101" s="440">
        <f t="shared" si="46"/>
        <v>0</v>
      </c>
      <c r="O101" s="440">
        <f t="shared" si="47"/>
        <v>0</v>
      </c>
      <c r="P101" s="440">
        <f t="shared" si="48"/>
        <v>0</v>
      </c>
      <c r="Q101" s="440">
        <f t="shared" si="49"/>
        <v>0</v>
      </c>
      <c r="R101" s="440">
        <f t="shared" si="80"/>
        <v>0</v>
      </c>
      <c r="S101" s="440">
        <f t="shared" si="81"/>
        <v>0</v>
      </c>
      <c r="T101" s="440">
        <f t="shared" si="50"/>
        <v>0</v>
      </c>
      <c r="U101" s="440">
        <f t="shared" si="51"/>
        <v>0</v>
      </c>
      <c r="V101" s="440">
        <f t="shared" si="52"/>
        <v>0</v>
      </c>
      <c r="W101" s="440">
        <f t="shared" si="53"/>
        <v>0</v>
      </c>
      <c r="X101" s="440">
        <f t="shared" si="54"/>
        <v>0</v>
      </c>
      <c r="Y101" s="440">
        <f t="shared" si="55"/>
        <v>0</v>
      </c>
      <c r="Z101" s="440">
        <f t="shared" si="56"/>
        <v>0</v>
      </c>
      <c r="AA101" s="440">
        <f t="shared" si="57"/>
        <v>0</v>
      </c>
      <c r="AB101" s="440">
        <f t="shared" si="58"/>
        <v>0</v>
      </c>
      <c r="AC101" s="440">
        <f t="shared" si="59"/>
        <v>0</v>
      </c>
      <c r="AD101" s="440">
        <f t="shared" si="60"/>
        <v>0</v>
      </c>
      <c r="AE101" s="440">
        <f t="shared" si="61"/>
        <v>0</v>
      </c>
      <c r="AF101" s="440">
        <f t="shared" si="62"/>
        <v>0</v>
      </c>
      <c r="AG101" s="440">
        <f t="shared" si="63"/>
        <v>0</v>
      </c>
      <c r="AH101" s="440">
        <f t="shared" si="64"/>
        <v>0</v>
      </c>
      <c r="AI101" s="440">
        <f t="shared" si="65"/>
        <v>0</v>
      </c>
      <c r="AJ101" s="440">
        <f t="shared" si="66"/>
        <v>0</v>
      </c>
      <c r="AK101" s="440">
        <f t="shared" si="67"/>
        <v>0</v>
      </c>
      <c r="AL101" s="440">
        <f t="shared" si="68"/>
        <v>0</v>
      </c>
      <c r="AM101" s="440">
        <f t="shared" si="69"/>
        <v>0</v>
      </c>
      <c r="AN101" s="440">
        <f t="shared" si="70"/>
        <v>0</v>
      </c>
      <c r="AO101" s="440">
        <f t="shared" si="71"/>
        <v>0</v>
      </c>
      <c r="AP101" s="440">
        <f t="shared" si="72"/>
        <v>0</v>
      </c>
      <c r="AQ101" s="440">
        <f t="shared" si="73"/>
        <v>0</v>
      </c>
      <c r="AR101" s="440">
        <f t="shared" si="74"/>
        <v>0</v>
      </c>
      <c r="AS101" s="440">
        <f t="shared" si="75"/>
        <v>0</v>
      </c>
      <c r="AT101" s="440">
        <f t="shared" si="76"/>
        <v>0</v>
      </c>
      <c r="AU101" s="440">
        <f t="shared" si="77"/>
        <v>0</v>
      </c>
      <c r="AV101" s="440">
        <f t="shared" si="78"/>
        <v>0</v>
      </c>
      <c r="AW101" s="440">
        <f t="shared" si="79"/>
        <v>0</v>
      </c>
    </row>
    <row r="102" spans="1:49" s="437" customFormat="1" ht="12" customHeight="1">
      <c r="A102" s="72" t="str">
        <f t="array" ref="A102">IF(C102&lt;&gt;0,SUM(($C$11:C102&lt;&gt;0)*1),"")</f>
        <v/>
      </c>
      <c r="B102" s="438"/>
      <c r="C102" s="438"/>
      <c r="D102" s="438"/>
      <c r="E102" s="504"/>
      <c r="F102" s="505"/>
      <c r="G102" s="507"/>
      <c r="H102" s="507"/>
      <c r="I102" s="72" t="str">
        <f t="shared" si="82"/>
        <v/>
      </c>
      <c r="J102" s="440">
        <f t="shared" si="42"/>
        <v>0</v>
      </c>
      <c r="K102" s="440">
        <f t="shared" si="43"/>
        <v>0</v>
      </c>
      <c r="L102" s="440">
        <f t="shared" si="44"/>
        <v>0</v>
      </c>
      <c r="M102" s="440">
        <f t="shared" si="45"/>
        <v>0</v>
      </c>
      <c r="N102" s="440">
        <f t="shared" si="46"/>
        <v>0</v>
      </c>
      <c r="O102" s="440">
        <f t="shared" si="47"/>
        <v>0</v>
      </c>
      <c r="P102" s="440">
        <f t="shared" si="48"/>
        <v>0</v>
      </c>
      <c r="Q102" s="440">
        <f t="shared" si="49"/>
        <v>0</v>
      </c>
      <c r="R102" s="440">
        <f t="shared" si="80"/>
        <v>0</v>
      </c>
      <c r="S102" s="440">
        <f t="shared" si="81"/>
        <v>0</v>
      </c>
      <c r="T102" s="440">
        <f t="shared" si="50"/>
        <v>0</v>
      </c>
      <c r="U102" s="440">
        <f t="shared" si="51"/>
        <v>0</v>
      </c>
      <c r="V102" s="440">
        <f t="shared" si="52"/>
        <v>0</v>
      </c>
      <c r="W102" s="440">
        <f t="shared" si="53"/>
        <v>0</v>
      </c>
      <c r="X102" s="440">
        <f t="shared" si="54"/>
        <v>0</v>
      </c>
      <c r="Y102" s="440">
        <f t="shared" si="55"/>
        <v>0</v>
      </c>
      <c r="Z102" s="440">
        <f t="shared" si="56"/>
        <v>0</v>
      </c>
      <c r="AA102" s="440">
        <f t="shared" si="57"/>
        <v>0</v>
      </c>
      <c r="AB102" s="440">
        <f t="shared" si="58"/>
        <v>0</v>
      </c>
      <c r="AC102" s="440">
        <f t="shared" si="59"/>
        <v>0</v>
      </c>
      <c r="AD102" s="440">
        <f t="shared" si="60"/>
        <v>0</v>
      </c>
      <c r="AE102" s="440">
        <f t="shared" si="61"/>
        <v>0</v>
      </c>
      <c r="AF102" s="440">
        <f t="shared" si="62"/>
        <v>0</v>
      </c>
      <c r="AG102" s="440">
        <f t="shared" si="63"/>
        <v>0</v>
      </c>
      <c r="AH102" s="440">
        <f t="shared" si="64"/>
        <v>0</v>
      </c>
      <c r="AI102" s="440">
        <f t="shared" si="65"/>
        <v>0</v>
      </c>
      <c r="AJ102" s="440">
        <f t="shared" si="66"/>
        <v>0</v>
      </c>
      <c r="AK102" s="440">
        <f t="shared" si="67"/>
        <v>0</v>
      </c>
      <c r="AL102" s="440">
        <f t="shared" si="68"/>
        <v>0</v>
      </c>
      <c r="AM102" s="440">
        <f t="shared" si="69"/>
        <v>0</v>
      </c>
      <c r="AN102" s="440">
        <f t="shared" si="70"/>
        <v>0</v>
      </c>
      <c r="AO102" s="440">
        <f t="shared" si="71"/>
        <v>0</v>
      </c>
      <c r="AP102" s="440">
        <f t="shared" si="72"/>
        <v>0</v>
      </c>
      <c r="AQ102" s="440">
        <f t="shared" si="73"/>
        <v>0</v>
      </c>
      <c r="AR102" s="440">
        <f t="shared" si="74"/>
        <v>0</v>
      </c>
      <c r="AS102" s="440">
        <f t="shared" si="75"/>
        <v>0</v>
      </c>
      <c r="AT102" s="440">
        <f t="shared" si="76"/>
        <v>0</v>
      </c>
      <c r="AU102" s="440">
        <f t="shared" si="77"/>
        <v>0</v>
      </c>
      <c r="AV102" s="440">
        <f t="shared" si="78"/>
        <v>0</v>
      </c>
      <c r="AW102" s="440">
        <f t="shared" si="79"/>
        <v>0</v>
      </c>
    </row>
    <row r="103" spans="1:49" s="437" customFormat="1" ht="12" customHeight="1">
      <c r="A103" s="72" t="str">
        <f t="array" ref="A103">IF(C103&lt;&gt;0,SUM(($C$11:C103&lt;&gt;0)*1),"")</f>
        <v/>
      </c>
      <c r="B103" s="438"/>
      <c r="C103" s="438"/>
      <c r="D103" s="438"/>
      <c r="E103" s="504"/>
      <c r="F103" s="505"/>
      <c r="G103" s="507"/>
      <c r="H103" s="507"/>
      <c r="I103" s="72" t="str">
        <f t="shared" si="82"/>
        <v/>
      </c>
      <c r="J103" s="440">
        <f t="shared" si="42"/>
        <v>0</v>
      </c>
      <c r="K103" s="440">
        <f t="shared" si="43"/>
        <v>0</v>
      </c>
      <c r="L103" s="440">
        <f t="shared" si="44"/>
        <v>0</v>
      </c>
      <c r="M103" s="440">
        <f t="shared" si="45"/>
        <v>0</v>
      </c>
      <c r="N103" s="440">
        <f t="shared" si="46"/>
        <v>0</v>
      </c>
      <c r="O103" s="440">
        <f t="shared" si="47"/>
        <v>0</v>
      </c>
      <c r="P103" s="440">
        <f t="shared" si="48"/>
        <v>0</v>
      </c>
      <c r="Q103" s="440">
        <f t="shared" si="49"/>
        <v>0</v>
      </c>
      <c r="R103" s="440">
        <f t="shared" si="80"/>
        <v>0</v>
      </c>
      <c r="S103" s="440">
        <f t="shared" si="81"/>
        <v>0</v>
      </c>
      <c r="T103" s="440">
        <f t="shared" si="50"/>
        <v>0</v>
      </c>
      <c r="U103" s="440">
        <f t="shared" si="51"/>
        <v>0</v>
      </c>
      <c r="V103" s="440">
        <f t="shared" si="52"/>
        <v>0</v>
      </c>
      <c r="W103" s="440">
        <f t="shared" si="53"/>
        <v>0</v>
      </c>
      <c r="X103" s="440">
        <f t="shared" si="54"/>
        <v>0</v>
      </c>
      <c r="Y103" s="440">
        <f t="shared" si="55"/>
        <v>0</v>
      </c>
      <c r="Z103" s="440">
        <f t="shared" si="56"/>
        <v>0</v>
      </c>
      <c r="AA103" s="440">
        <f t="shared" si="57"/>
        <v>0</v>
      </c>
      <c r="AB103" s="440">
        <f t="shared" si="58"/>
        <v>0</v>
      </c>
      <c r="AC103" s="440">
        <f t="shared" si="59"/>
        <v>0</v>
      </c>
      <c r="AD103" s="440">
        <f t="shared" si="60"/>
        <v>0</v>
      </c>
      <c r="AE103" s="440">
        <f t="shared" si="61"/>
        <v>0</v>
      </c>
      <c r="AF103" s="440">
        <f t="shared" si="62"/>
        <v>0</v>
      </c>
      <c r="AG103" s="440">
        <f t="shared" si="63"/>
        <v>0</v>
      </c>
      <c r="AH103" s="440">
        <f t="shared" si="64"/>
        <v>0</v>
      </c>
      <c r="AI103" s="440">
        <f t="shared" si="65"/>
        <v>0</v>
      </c>
      <c r="AJ103" s="440">
        <f t="shared" si="66"/>
        <v>0</v>
      </c>
      <c r="AK103" s="440">
        <f t="shared" si="67"/>
        <v>0</v>
      </c>
      <c r="AL103" s="440">
        <f t="shared" si="68"/>
        <v>0</v>
      </c>
      <c r="AM103" s="440">
        <f t="shared" si="69"/>
        <v>0</v>
      </c>
      <c r="AN103" s="440">
        <f t="shared" si="70"/>
        <v>0</v>
      </c>
      <c r="AO103" s="440">
        <f t="shared" si="71"/>
        <v>0</v>
      </c>
      <c r="AP103" s="440">
        <f t="shared" si="72"/>
        <v>0</v>
      </c>
      <c r="AQ103" s="440">
        <f t="shared" si="73"/>
        <v>0</v>
      </c>
      <c r="AR103" s="440">
        <f t="shared" si="74"/>
        <v>0</v>
      </c>
      <c r="AS103" s="440">
        <f t="shared" si="75"/>
        <v>0</v>
      </c>
      <c r="AT103" s="440">
        <f t="shared" si="76"/>
        <v>0</v>
      </c>
      <c r="AU103" s="440">
        <f t="shared" si="77"/>
        <v>0</v>
      </c>
      <c r="AV103" s="440">
        <f t="shared" si="78"/>
        <v>0</v>
      </c>
      <c r="AW103" s="440">
        <f t="shared" si="79"/>
        <v>0</v>
      </c>
    </row>
    <row r="104" spans="1:49" s="437" customFormat="1" ht="12" customHeight="1">
      <c r="A104" s="72" t="str">
        <f t="array" ref="A104">IF(C104&lt;&gt;0,SUM(($C$11:C104&lt;&gt;0)*1),"")</f>
        <v/>
      </c>
      <c r="B104" s="438"/>
      <c r="C104" s="438"/>
      <c r="D104" s="438"/>
      <c r="E104" s="504"/>
      <c r="F104" s="505"/>
      <c r="G104" s="507"/>
      <c r="H104" s="507"/>
      <c r="I104" s="72" t="str">
        <f t="shared" si="82"/>
        <v/>
      </c>
      <c r="J104" s="440">
        <f t="shared" si="42"/>
        <v>0</v>
      </c>
      <c r="K104" s="440">
        <f t="shared" si="43"/>
        <v>0</v>
      </c>
      <c r="L104" s="440">
        <f t="shared" si="44"/>
        <v>0</v>
      </c>
      <c r="M104" s="440">
        <f t="shared" si="45"/>
        <v>0</v>
      </c>
      <c r="N104" s="440">
        <f t="shared" si="46"/>
        <v>0</v>
      </c>
      <c r="O104" s="440">
        <f t="shared" si="47"/>
        <v>0</v>
      </c>
      <c r="P104" s="440">
        <f t="shared" si="48"/>
        <v>0</v>
      </c>
      <c r="Q104" s="440">
        <f t="shared" si="49"/>
        <v>0</v>
      </c>
      <c r="R104" s="440">
        <f t="shared" si="80"/>
        <v>0</v>
      </c>
      <c r="S104" s="440">
        <f t="shared" si="81"/>
        <v>0</v>
      </c>
      <c r="T104" s="440">
        <f t="shared" si="50"/>
        <v>0</v>
      </c>
      <c r="U104" s="440">
        <f t="shared" si="51"/>
        <v>0</v>
      </c>
      <c r="V104" s="440">
        <f t="shared" si="52"/>
        <v>0</v>
      </c>
      <c r="W104" s="440">
        <f t="shared" si="53"/>
        <v>0</v>
      </c>
      <c r="X104" s="440">
        <f t="shared" si="54"/>
        <v>0</v>
      </c>
      <c r="Y104" s="440">
        <f t="shared" si="55"/>
        <v>0</v>
      </c>
      <c r="Z104" s="440">
        <f t="shared" si="56"/>
        <v>0</v>
      </c>
      <c r="AA104" s="440">
        <f t="shared" si="57"/>
        <v>0</v>
      </c>
      <c r="AB104" s="440">
        <f t="shared" si="58"/>
        <v>0</v>
      </c>
      <c r="AC104" s="440">
        <f t="shared" si="59"/>
        <v>0</v>
      </c>
      <c r="AD104" s="440">
        <f t="shared" si="60"/>
        <v>0</v>
      </c>
      <c r="AE104" s="440">
        <f t="shared" si="61"/>
        <v>0</v>
      </c>
      <c r="AF104" s="440">
        <f t="shared" si="62"/>
        <v>0</v>
      </c>
      <c r="AG104" s="440">
        <f t="shared" si="63"/>
        <v>0</v>
      </c>
      <c r="AH104" s="440">
        <f t="shared" si="64"/>
        <v>0</v>
      </c>
      <c r="AI104" s="440">
        <f t="shared" si="65"/>
        <v>0</v>
      </c>
      <c r="AJ104" s="440">
        <f t="shared" si="66"/>
        <v>0</v>
      </c>
      <c r="AK104" s="440">
        <f t="shared" si="67"/>
        <v>0</v>
      </c>
      <c r="AL104" s="440">
        <f t="shared" si="68"/>
        <v>0</v>
      </c>
      <c r="AM104" s="440">
        <f t="shared" si="69"/>
        <v>0</v>
      </c>
      <c r="AN104" s="440">
        <f t="shared" si="70"/>
        <v>0</v>
      </c>
      <c r="AO104" s="440">
        <f t="shared" si="71"/>
        <v>0</v>
      </c>
      <c r="AP104" s="440">
        <f t="shared" si="72"/>
        <v>0</v>
      </c>
      <c r="AQ104" s="440">
        <f t="shared" si="73"/>
        <v>0</v>
      </c>
      <c r="AR104" s="440">
        <f t="shared" si="74"/>
        <v>0</v>
      </c>
      <c r="AS104" s="440">
        <f t="shared" si="75"/>
        <v>0</v>
      </c>
      <c r="AT104" s="440">
        <f t="shared" si="76"/>
        <v>0</v>
      </c>
      <c r="AU104" s="440">
        <f t="shared" si="77"/>
        <v>0</v>
      </c>
      <c r="AV104" s="440">
        <f t="shared" si="78"/>
        <v>0</v>
      </c>
      <c r="AW104" s="440">
        <f t="shared" si="79"/>
        <v>0</v>
      </c>
    </row>
    <row r="105" spans="1:49" s="437" customFormat="1" ht="12" customHeight="1">
      <c r="A105" s="72" t="str">
        <f t="array" ref="A105">IF(C105&lt;&gt;0,SUM(($C$11:C105&lt;&gt;0)*1),"")</f>
        <v/>
      </c>
      <c r="B105" s="438"/>
      <c r="C105" s="438"/>
      <c r="D105" s="438"/>
      <c r="E105" s="504"/>
      <c r="F105" s="505"/>
      <c r="G105" s="507"/>
      <c r="H105" s="507"/>
      <c r="I105" s="72" t="str">
        <f>A105</f>
        <v/>
      </c>
      <c r="J105" s="440">
        <f t="shared" si="42"/>
        <v>0</v>
      </c>
      <c r="K105" s="440">
        <f t="shared" si="43"/>
        <v>0</v>
      </c>
      <c r="L105" s="440">
        <f t="shared" si="44"/>
        <v>0</v>
      </c>
      <c r="M105" s="440">
        <f t="shared" si="45"/>
        <v>0</v>
      </c>
      <c r="N105" s="440">
        <f t="shared" si="46"/>
        <v>0</v>
      </c>
      <c r="O105" s="440">
        <f t="shared" si="47"/>
        <v>0</v>
      </c>
      <c r="P105" s="440">
        <f t="shared" si="48"/>
        <v>0</v>
      </c>
      <c r="Q105" s="440">
        <f t="shared" si="49"/>
        <v>0</v>
      </c>
      <c r="R105" s="440">
        <f t="shared" si="80"/>
        <v>0</v>
      </c>
      <c r="S105" s="440">
        <f t="shared" si="81"/>
        <v>0</v>
      </c>
      <c r="T105" s="440">
        <f t="shared" si="50"/>
        <v>0</v>
      </c>
      <c r="U105" s="440">
        <f t="shared" si="51"/>
        <v>0</v>
      </c>
      <c r="V105" s="440">
        <f t="shared" si="52"/>
        <v>0</v>
      </c>
      <c r="W105" s="440">
        <f t="shared" si="53"/>
        <v>0</v>
      </c>
      <c r="X105" s="440">
        <f t="shared" si="54"/>
        <v>0</v>
      </c>
      <c r="Y105" s="440">
        <f t="shared" si="55"/>
        <v>0</v>
      </c>
      <c r="Z105" s="440">
        <f t="shared" si="56"/>
        <v>0</v>
      </c>
      <c r="AA105" s="440">
        <f t="shared" si="57"/>
        <v>0</v>
      </c>
      <c r="AB105" s="440">
        <f t="shared" si="58"/>
        <v>0</v>
      </c>
      <c r="AC105" s="440">
        <f t="shared" si="59"/>
        <v>0</v>
      </c>
      <c r="AD105" s="440">
        <f t="shared" si="60"/>
        <v>0</v>
      </c>
      <c r="AE105" s="440">
        <f t="shared" si="61"/>
        <v>0</v>
      </c>
      <c r="AF105" s="440">
        <f t="shared" si="62"/>
        <v>0</v>
      </c>
      <c r="AG105" s="440">
        <f t="shared" si="63"/>
        <v>0</v>
      </c>
      <c r="AH105" s="440">
        <f t="shared" si="64"/>
        <v>0</v>
      </c>
      <c r="AI105" s="440">
        <f t="shared" si="65"/>
        <v>0</v>
      </c>
      <c r="AJ105" s="440">
        <f t="shared" si="66"/>
        <v>0</v>
      </c>
      <c r="AK105" s="440">
        <f t="shared" si="67"/>
        <v>0</v>
      </c>
      <c r="AL105" s="440">
        <f t="shared" si="68"/>
        <v>0</v>
      </c>
      <c r="AM105" s="440">
        <f t="shared" si="69"/>
        <v>0</v>
      </c>
      <c r="AN105" s="440">
        <f t="shared" si="70"/>
        <v>0</v>
      </c>
      <c r="AO105" s="440">
        <f t="shared" si="71"/>
        <v>0</v>
      </c>
      <c r="AP105" s="440">
        <f t="shared" si="72"/>
        <v>0</v>
      </c>
      <c r="AQ105" s="440">
        <f t="shared" si="73"/>
        <v>0</v>
      </c>
      <c r="AR105" s="440">
        <f t="shared" si="74"/>
        <v>0</v>
      </c>
      <c r="AS105" s="440">
        <f t="shared" si="75"/>
        <v>0</v>
      </c>
      <c r="AT105" s="440">
        <f t="shared" si="76"/>
        <v>0</v>
      </c>
      <c r="AU105" s="440">
        <f t="shared" si="77"/>
        <v>0</v>
      </c>
      <c r="AV105" s="440">
        <f t="shared" si="78"/>
        <v>0</v>
      </c>
      <c r="AW105" s="440">
        <f t="shared" si="79"/>
        <v>0</v>
      </c>
    </row>
    <row r="106" spans="1:49" s="437" customFormat="1" ht="12" customHeight="1">
      <c r="A106" s="72" t="str">
        <f t="array" ref="A106">IF(C106&lt;&gt;0,SUM(($C$11:C106&lt;&gt;0)*1),"")</f>
        <v/>
      </c>
      <c r="B106" s="438"/>
      <c r="C106" s="438"/>
      <c r="D106" s="438"/>
      <c r="E106" s="504"/>
      <c r="F106" s="505"/>
      <c r="G106" s="507"/>
      <c r="H106" s="507"/>
      <c r="I106" s="72" t="str">
        <f t="shared" ref="I106:I159" si="83">A106</f>
        <v/>
      </c>
      <c r="J106" s="440">
        <f t="shared" si="42"/>
        <v>0</v>
      </c>
      <c r="K106" s="440">
        <f t="shared" si="43"/>
        <v>0</v>
      </c>
      <c r="L106" s="440">
        <f t="shared" si="44"/>
        <v>0</v>
      </c>
      <c r="M106" s="440">
        <f t="shared" si="45"/>
        <v>0</v>
      </c>
      <c r="N106" s="440">
        <f t="shared" si="46"/>
        <v>0</v>
      </c>
      <c r="O106" s="440">
        <f t="shared" si="47"/>
        <v>0</v>
      </c>
      <c r="P106" s="440">
        <f t="shared" si="48"/>
        <v>0</v>
      </c>
      <c r="Q106" s="440">
        <f t="shared" si="49"/>
        <v>0</v>
      </c>
      <c r="R106" s="440">
        <f t="shared" si="80"/>
        <v>0</v>
      </c>
      <c r="S106" s="440">
        <f t="shared" si="81"/>
        <v>0</v>
      </c>
      <c r="T106" s="440">
        <f t="shared" si="50"/>
        <v>0</v>
      </c>
      <c r="U106" s="440">
        <f t="shared" si="51"/>
        <v>0</v>
      </c>
      <c r="V106" s="440">
        <f t="shared" si="52"/>
        <v>0</v>
      </c>
      <c r="W106" s="440">
        <f t="shared" si="53"/>
        <v>0</v>
      </c>
      <c r="X106" s="440">
        <f t="shared" si="54"/>
        <v>0</v>
      </c>
      <c r="Y106" s="440">
        <f t="shared" si="55"/>
        <v>0</v>
      </c>
      <c r="Z106" s="440">
        <f t="shared" si="56"/>
        <v>0</v>
      </c>
      <c r="AA106" s="440">
        <f t="shared" si="57"/>
        <v>0</v>
      </c>
      <c r="AB106" s="440">
        <f t="shared" si="58"/>
        <v>0</v>
      </c>
      <c r="AC106" s="440">
        <f t="shared" si="59"/>
        <v>0</v>
      </c>
      <c r="AD106" s="440">
        <f t="shared" si="60"/>
        <v>0</v>
      </c>
      <c r="AE106" s="440">
        <f t="shared" si="61"/>
        <v>0</v>
      </c>
      <c r="AF106" s="440">
        <f t="shared" si="62"/>
        <v>0</v>
      </c>
      <c r="AG106" s="440">
        <f t="shared" si="63"/>
        <v>0</v>
      </c>
      <c r="AH106" s="440">
        <f t="shared" si="64"/>
        <v>0</v>
      </c>
      <c r="AI106" s="440">
        <f t="shared" si="65"/>
        <v>0</v>
      </c>
      <c r="AJ106" s="440">
        <f t="shared" si="66"/>
        <v>0</v>
      </c>
      <c r="AK106" s="440">
        <f t="shared" si="67"/>
        <v>0</v>
      </c>
      <c r="AL106" s="440">
        <f t="shared" si="68"/>
        <v>0</v>
      </c>
      <c r="AM106" s="440">
        <f t="shared" si="69"/>
        <v>0</v>
      </c>
      <c r="AN106" s="440">
        <f t="shared" si="70"/>
        <v>0</v>
      </c>
      <c r="AO106" s="440">
        <f t="shared" si="71"/>
        <v>0</v>
      </c>
      <c r="AP106" s="440">
        <f t="shared" si="72"/>
        <v>0</v>
      </c>
      <c r="AQ106" s="440">
        <f t="shared" si="73"/>
        <v>0</v>
      </c>
      <c r="AR106" s="440">
        <f t="shared" si="74"/>
        <v>0</v>
      </c>
      <c r="AS106" s="440">
        <f t="shared" si="75"/>
        <v>0</v>
      </c>
      <c r="AT106" s="440">
        <f t="shared" si="76"/>
        <v>0</v>
      </c>
      <c r="AU106" s="440">
        <f t="shared" si="77"/>
        <v>0</v>
      </c>
      <c r="AV106" s="440">
        <f t="shared" si="78"/>
        <v>0</v>
      </c>
      <c r="AW106" s="440">
        <f t="shared" si="79"/>
        <v>0</v>
      </c>
    </row>
    <row r="107" spans="1:49" s="437" customFormat="1" ht="12" customHeight="1">
      <c r="A107" s="72" t="str">
        <f t="array" ref="A107">IF(C107&lt;&gt;0,SUM(($C$11:C107&lt;&gt;0)*1),"")</f>
        <v/>
      </c>
      <c r="B107" s="438"/>
      <c r="C107" s="438"/>
      <c r="D107" s="438"/>
      <c r="E107" s="504"/>
      <c r="F107" s="505"/>
      <c r="G107" s="507"/>
      <c r="H107" s="507"/>
      <c r="I107" s="72" t="str">
        <f t="shared" si="83"/>
        <v/>
      </c>
      <c r="J107" s="440">
        <f t="shared" si="42"/>
        <v>0</v>
      </c>
      <c r="K107" s="440">
        <f t="shared" si="43"/>
        <v>0</v>
      </c>
      <c r="L107" s="440">
        <f t="shared" si="44"/>
        <v>0</v>
      </c>
      <c r="M107" s="440">
        <f t="shared" si="45"/>
        <v>0</v>
      </c>
      <c r="N107" s="440">
        <f t="shared" si="46"/>
        <v>0</v>
      </c>
      <c r="O107" s="440">
        <f t="shared" si="47"/>
        <v>0</v>
      </c>
      <c r="P107" s="440">
        <f t="shared" si="48"/>
        <v>0</v>
      </c>
      <c r="Q107" s="440">
        <f t="shared" si="49"/>
        <v>0</v>
      </c>
      <c r="R107" s="440">
        <f t="shared" si="80"/>
        <v>0</v>
      </c>
      <c r="S107" s="440">
        <f t="shared" si="81"/>
        <v>0</v>
      </c>
      <c r="T107" s="440">
        <f t="shared" si="50"/>
        <v>0</v>
      </c>
      <c r="U107" s="440">
        <f t="shared" si="51"/>
        <v>0</v>
      </c>
      <c r="V107" s="440">
        <f t="shared" si="52"/>
        <v>0</v>
      </c>
      <c r="W107" s="440">
        <f t="shared" si="53"/>
        <v>0</v>
      </c>
      <c r="X107" s="440">
        <f t="shared" si="54"/>
        <v>0</v>
      </c>
      <c r="Y107" s="440">
        <f t="shared" si="55"/>
        <v>0</v>
      </c>
      <c r="Z107" s="440">
        <f t="shared" si="56"/>
        <v>0</v>
      </c>
      <c r="AA107" s="440">
        <f t="shared" si="57"/>
        <v>0</v>
      </c>
      <c r="AB107" s="440">
        <f t="shared" si="58"/>
        <v>0</v>
      </c>
      <c r="AC107" s="440">
        <f t="shared" si="59"/>
        <v>0</v>
      </c>
      <c r="AD107" s="440">
        <f t="shared" si="60"/>
        <v>0</v>
      </c>
      <c r="AE107" s="440">
        <f t="shared" si="61"/>
        <v>0</v>
      </c>
      <c r="AF107" s="440">
        <f t="shared" si="62"/>
        <v>0</v>
      </c>
      <c r="AG107" s="440">
        <f t="shared" si="63"/>
        <v>0</v>
      </c>
      <c r="AH107" s="440">
        <f t="shared" si="64"/>
        <v>0</v>
      </c>
      <c r="AI107" s="440">
        <f t="shared" si="65"/>
        <v>0</v>
      </c>
      <c r="AJ107" s="440">
        <f t="shared" si="66"/>
        <v>0</v>
      </c>
      <c r="AK107" s="440">
        <f t="shared" si="67"/>
        <v>0</v>
      </c>
      <c r="AL107" s="440">
        <f t="shared" si="68"/>
        <v>0</v>
      </c>
      <c r="AM107" s="440">
        <f t="shared" si="69"/>
        <v>0</v>
      </c>
      <c r="AN107" s="440">
        <f t="shared" si="70"/>
        <v>0</v>
      </c>
      <c r="AO107" s="440">
        <f t="shared" si="71"/>
        <v>0</v>
      </c>
      <c r="AP107" s="440">
        <f t="shared" si="72"/>
        <v>0</v>
      </c>
      <c r="AQ107" s="440">
        <f t="shared" si="73"/>
        <v>0</v>
      </c>
      <c r="AR107" s="440">
        <f t="shared" si="74"/>
        <v>0</v>
      </c>
      <c r="AS107" s="440">
        <f t="shared" si="75"/>
        <v>0</v>
      </c>
      <c r="AT107" s="440">
        <f t="shared" si="76"/>
        <v>0</v>
      </c>
      <c r="AU107" s="440">
        <f t="shared" si="77"/>
        <v>0</v>
      </c>
      <c r="AV107" s="440">
        <f t="shared" si="78"/>
        <v>0</v>
      </c>
      <c r="AW107" s="440">
        <f t="shared" si="79"/>
        <v>0</v>
      </c>
    </row>
    <row r="108" spans="1:49" s="437" customFormat="1" ht="12" customHeight="1">
      <c r="A108" s="72" t="str">
        <f t="array" ref="A108">IF(C108&lt;&gt;0,SUM(($C$11:C108&lt;&gt;0)*1),"")</f>
        <v/>
      </c>
      <c r="B108" s="438"/>
      <c r="C108" s="438"/>
      <c r="D108" s="438"/>
      <c r="E108" s="504"/>
      <c r="F108" s="505"/>
      <c r="G108" s="507"/>
      <c r="H108" s="507"/>
      <c r="I108" s="72" t="str">
        <f t="shared" si="83"/>
        <v/>
      </c>
      <c r="J108" s="440">
        <f t="shared" si="42"/>
        <v>0</v>
      </c>
      <c r="K108" s="440">
        <f t="shared" si="43"/>
        <v>0</v>
      </c>
      <c r="L108" s="440">
        <f t="shared" si="44"/>
        <v>0</v>
      </c>
      <c r="M108" s="440">
        <f t="shared" si="45"/>
        <v>0</v>
      </c>
      <c r="N108" s="440">
        <f t="shared" si="46"/>
        <v>0</v>
      </c>
      <c r="O108" s="440">
        <f t="shared" si="47"/>
        <v>0</v>
      </c>
      <c r="P108" s="440">
        <f t="shared" si="48"/>
        <v>0</v>
      </c>
      <c r="Q108" s="440">
        <f t="shared" si="49"/>
        <v>0</v>
      </c>
      <c r="R108" s="440">
        <f t="shared" si="80"/>
        <v>0</v>
      </c>
      <c r="S108" s="440">
        <f t="shared" si="81"/>
        <v>0</v>
      </c>
      <c r="T108" s="440">
        <f t="shared" si="50"/>
        <v>0</v>
      </c>
      <c r="U108" s="440">
        <f t="shared" si="51"/>
        <v>0</v>
      </c>
      <c r="V108" s="440">
        <f t="shared" si="52"/>
        <v>0</v>
      </c>
      <c r="W108" s="440">
        <f t="shared" si="53"/>
        <v>0</v>
      </c>
      <c r="X108" s="440">
        <f t="shared" si="54"/>
        <v>0</v>
      </c>
      <c r="Y108" s="440">
        <f t="shared" si="55"/>
        <v>0</v>
      </c>
      <c r="Z108" s="440">
        <f t="shared" si="56"/>
        <v>0</v>
      </c>
      <c r="AA108" s="440">
        <f t="shared" si="57"/>
        <v>0</v>
      </c>
      <c r="AB108" s="440">
        <f t="shared" si="58"/>
        <v>0</v>
      </c>
      <c r="AC108" s="440">
        <f t="shared" si="59"/>
        <v>0</v>
      </c>
      <c r="AD108" s="440">
        <f t="shared" si="60"/>
        <v>0</v>
      </c>
      <c r="AE108" s="440">
        <f t="shared" si="61"/>
        <v>0</v>
      </c>
      <c r="AF108" s="440">
        <f t="shared" si="62"/>
        <v>0</v>
      </c>
      <c r="AG108" s="440">
        <f t="shared" si="63"/>
        <v>0</v>
      </c>
      <c r="AH108" s="440">
        <f t="shared" si="64"/>
        <v>0</v>
      </c>
      <c r="AI108" s="440">
        <f t="shared" si="65"/>
        <v>0</v>
      </c>
      <c r="AJ108" s="440">
        <f t="shared" si="66"/>
        <v>0</v>
      </c>
      <c r="AK108" s="440">
        <f t="shared" si="67"/>
        <v>0</v>
      </c>
      <c r="AL108" s="440">
        <f t="shared" si="68"/>
        <v>0</v>
      </c>
      <c r="AM108" s="440">
        <f t="shared" si="69"/>
        <v>0</v>
      </c>
      <c r="AN108" s="440">
        <f t="shared" si="70"/>
        <v>0</v>
      </c>
      <c r="AO108" s="440">
        <f t="shared" si="71"/>
        <v>0</v>
      </c>
      <c r="AP108" s="440">
        <f t="shared" si="72"/>
        <v>0</v>
      </c>
      <c r="AQ108" s="440">
        <f t="shared" si="73"/>
        <v>0</v>
      </c>
      <c r="AR108" s="440">
        <f t="shared" si="74"/>
        <v>0</v>
      </c>
      <c r="AS108" s="440">
        <f t="shared" si="75"/>
        <v>0</v>
      </c>
      <c r="AT108" s="440">
        <f t="shared" si="76"/>
        <v>0</v>
      </c>
      <c r="AU108" s="440">
        <f t="shared" si="77"/>
        <v>0</v>
      </c>
      <c r="AV108" s="440">
        <f t="shared" si="78"/>
        <v>0</v>
      </c>
      <c r="AW108" s="440">
        <f t="shared" si="79"/>
        <v>0</v>
      </c>
    </row>
    <row r="109" spans="1:49" s="437" customFormat="1" ht="12" customHeight="1">
      <c r="A109" s="72" t="str">
        <f t="array" ref="A109">IF(C109&lt;&gt;0,SUM(($C$11:C109&lt;&gt;0)*1),"")</f>
        <v/>
      </c>
      <c r="B109" s="438"/>
      <c r="C109" s="438"/>
      <c r="D109" s="438"/>
      <c r="E109" s="504"/>
      <c r="F109" s="505"/>
      <c r="G109" s="507"/>
      <c r="H109" s="507"/>
      <c r="I109" s="72" t="str">
        <f t="shared" si="83"/>
        <v/>
      </c>
      <c r="J109" s="440">
        <f t="shared" si="42"/>
        <v>0</v>
      </c>
      <c r="K109" s="440">
        <f t="shared" si="43"/>
        <v>0</v>
      </c>
      <c r="L109" s="440">
        <f t="shared" si="44"/>
        <v>0</v>
      </c>
      <c r="M109" s="440">
        <f t="shared" si="45"/>
        <v>0</v>
      </c>
      <c r="N109" s="440">
        <f t="shared" si="46"/>
        <v>0</v>
      </c>
      <c r="O109" s="440">
        <f t="shared" si="47"/>
        <v>0</v>
      </c>
      <c r="P109" s="440">
        <f t="shared" si="48"/>
        <v>0</v>
      </c>
      <c r="Q109" s="440">
        <f t="shared" si="49"/>
        <v>0</v>
      </c>
      <c r="R109" s="440">
        <f t="shared" si="80"/>
        <v>0</v>
      </c>
      <c r="S109" s="440">
        <f t="shared" si="81"/>
        <v>0</v>
      </c>
      <c r="T109" s="440">
        <f t="shared" si="50"/>
        <v>0</v>
      </c>
      <c r="U109" s="440">
        <f t="shared" si="51"/>
        <v>0</v>
      </c>
      <c r="V109" s="440">
        <f t="shared" si="52"/>
        <v>0</v>
      </c>
      <c r="W109" s="440">
        <f t="shared" si="53"/>
        <v>0</v>
      </c>
      <c r="X109" s="440">
        <f t="shared" si="54"/>
        <v>0</v>
      </c>
      <c r="Y109" s="440">
        <f t="shared" si="55"/>
        <v>0</v>
      </c>
      <c r="Z109" s="440">
        <f t="shared" si="56"/>
        <v>0</v>
      </c>
      <c r="AA109" s="440">
        <f t="shared" si="57"/>
        <v>0</v>
      </c>
      <c r="AB109" s="440">
        <f t="shared" si="58"/>
        <v>0</v>
      </c>
      <c r="AC109" s="440">
        <f t="shared" si="59"/>
        <v>0</v>
      </c>
      <c r="AD109" s="440">
        <f t="shared" si="60"/>
        <v>0</v>
      </c>
      <c r="AE109" s="440">
        <f t="shared" si="61"/>
        <v>0</v>
      </c>
      <c r="AF109" s="440">
        <f t="shared" si="62"/>
        <v>0</v>
      </c>
      <c r="AG109" s="440">
        <f t="shared" si="63"/>
        <v>0</v>
      </c>
      <c r="AH109" s="440">
        <f t="shared" si="64"/>
        <v>0</v>
      </c>
      <c r="AI109" s="440">
        <f t="shared" si="65"/>
        <v>0</v>
      </c>
      <c r="AJ109" s="440">
        <f t="shared" si="66"/>
        <v>0</v>
      </c>
      <c r="AK109" s="440">
        <f t="shared" si="67"/>
        <v>0</v>
      </c>
      <c r="AL109" s="440">
        <f t="shared" si="68"/>
        <v>0</v>
      </c>
      <c r="AM109" s="440">
        <f t="shared" si="69"/>
        <v>0</v>
      </c>
      <c r="AN109" s="440">
        <f t="shared" si="70"/>
        <v>0</v>
      </c>
      <c r="AO109" s="440">
        <f t="shared" si="71"/>
        <v>0</v>
      </c>
      <c r="AP109" s="440">
        <f t="shared" si="72"/>
        <v>0</v>
      </c>
      <c r="AQ109" s="440">
        <f t="shared" si="73"/>
        <v>0</v>
      </c>
      <c r="AR109" s="440">
        <f t="shared" si="74"/>
        <v>0</v>
      </c>
      <c r="AS109" s="440">
        <f t="shared" si="75"/>
        <v>0</v>
      </c>
      <c r="AT109" s="440">
        <f t="shared" si="76"/>
        <v>0</v>
      </c>
      <c r="AU109" s="440">
        <f t="shared" si="77"/>
        <v>0</v>
      </c>
      <c r="AV109" s="440">
        <f t="shared" si="78"/>
        <v>0</v>
      </c>
      <c r="AW109" s="440">
        <f t="shared" si="79"/>
        <v>0</v>
      </c>
    </row>
    <row r="110" spans="1:49" s="437" customFormat="1" ht="12" customHeight="1">
      <c r="A110" s="72" t="str">
        <f t="array" ref="A110">IF(C110&lt;&gt;0,SUM(($C$11:C110&lt;&gt;0)*1),"")</f>
        <v/>
      </c>
      <c r="B110" s="438"/>
      <c r="C110" s="438"/>
      <c r="D110" s="438"/>
      <c r="E110" s="504"/>
      <c r="F110" s="505"/>
      <c r="G110" s="507"/>
      <c r="H110" s="507"/>
      <c r="I110" s="72" t="str">
        <f t="shared" si="83"/>
        <v/>
      </c>
      <c r="J110" s="440">
        <f t="shared" si="42"/>
        <v>0</v>
      </c>
      <c r="K110" s="440">
        <f t="shared" si="43"/>
        <v>0</v>
      </c>
      <c r="L110" s="440">
        <f t="shared" si="44"/>
        <v>0</v>
      </c>
      <c r="M110" s="440">
        <f t="shared" si="45"/>
        <v>0</v>
      </c>
      <c r="N110" s="440">
        <f t="shared" si="46"/>
        <v>0</v>
      </c>
      <c r="O110" s="440">
        <f t="shared" si="47"/>
        <v>0</v>
      </c>
      <c r="P110" s="440">
        <f t="shared" si="48"/>
        <v>0</v>
      </c>
      <c r="Q110" s="440">
        <f t="shared" si="49"/>
        <v>0</v>
      </c>
      <c r="R110" s="440">
        <f t="shared" si="80"/>
        <v>0</v>
      </c>
      <c r="S110" s="440">
        <f t="shared" si="81"/>
        <v>0</v>
      </c>
      <c r="T110" s="440">
        <f t="shared" si="50"/>
        <v>0</v>
      </c>
      <c r="U110" s="440">
        <f t="shared" si="51"/>
        <v>0</v>
      </c>
      <c r="V110" s="440">
        <f t="shared" si="52"/>
        <v>0</v>
      </c>
      <c r="W110" s="440">
        <f t="shared" si="53"/>
        <v>0</v>
      </c>
      <c r="X110" s="440">
        <f t="shared" si="54"/>
        <v>0</v>
      </c>
      <c r="Y110" s="440">
        <f t="shared" si="55"/>
        <v>0</v>
      </c>
      <c r="Z110" s="440">
        <f t="shared" si="56"/>
        <v>0</v>
      </c>
      <c r="AA110" s="440">
        <f t="shared" si="57"/>
        <v>0</v>
      </c>
      <c r="AB110" s="440">
        <f t="shared" si="58"/>
        <v>0</v>
      </c>
      <c r="AC110" s="440">
        <f t="shared" si="59"/>
        <v>0</v>
      </c>
      <c r="AD110" s="440">
        <f t="shared" si="60"/>
        <v>0</v>
      </c>
      <c r="AE110" s="440">
        <f t="shared" si="61"/>
        <v>0</v>
      </c>
      <c r="AF110" s="440">
        <f t="shared" si="62"/>
        <v>0</v>
      </c>
      <c r="AG110" s="440">
        <f t="shared" si="63"/>
        <v>0</v>
      </c>
      <c r="AH110" s="440">
        <f t="shared" si="64"/>
        <v>0</v>
      </c>
      <c r="AI110" s="440">
        <f t="shared" si="65"/>
        <v>0</v>
      </c>
      <c r="AJ110" s="440">
        <f t="shared" si="66"/>
        <v>0</v>
      </c>
      <c r="AK110" s="440">
        <f t="shared" si="67"/>
        <v>0</v>
      </c>
      <c r="AL110" s="440">
        <f t="shared" si="68"/>
        <v>0</v>
      </c>
      <c r="AM110" s="440">
        <f t="shared" si="69"/>
        <v>0</v>
      </c>
      <c r="AN110" s="440">
        <f t="shared" si="70"/>
        <v>0</v>
      </c>
      <c r="AO110" s="440">
        <f t="shared" si="71"/>
        <v>0</v>
      </c>
      <c r="AP110" s="440">
        <f t="shared" si="72"/>
        <v>0</v>
      </c>
      <c r="AQ110" s="440">
        <f t="shared" si="73"/>
        <v>0</v>
      </c>
      <c r="AR110" s="440">
        <f t="shared" si="74"/>
        <v>0</v>
      </c>
      <c r="AS110" s="440">
        <f t="shared" si="75"/>
        <v>0</v>
      </c>
      <c r="AT110" s="440">
        <f t="shared" si="76"/>
        <v>0</v>
      </c>
      <c r="AU110" s="440">
        <f t="shared" si="77"/>
        <v>0</v>
      </c>
      <c r="AV110" s="440">
        <f t="shared" si="78"/>
        <v>0</v>
      </c>
      <c r="AW110" s="440">
        <f t="shared" si="79"/>
        <v>0</v>
      </c>
    </row>
    <row r="111" spans="1:49" s="437" customFormat="1" ht="12" customHeight="1">
      <c r="A111" s="72" t="str">
        <f t="array" ref="A111">IF(C111&lt;&gt;0,SUM(($C$11:C111&lt;&gt;0)*1),"")</f>
        <v/>
      </c>
      <c r="B111" s="438"/>
      <c r="C111" s="438"/>
      <c r="D111" s="438"/>
      <c r="E111" s="504"/>
      <c r="F111" s="505"/>
      <c r="G111" s="507"/>
      <c r="H111" s="507"/>
      <c r="I111" s="72" t="str">
        <f t="shared" si="83"/>
        <v/>
      </c>
      <c r="J111" s="440">
        <f t="shared" si="42"/>
        <v>0</v>
      </c>
      <c r="K111" s="440">
        <f t="shared" si="43"/>
        <v>0</v>
      </c>
      <c r="L111" s="440">
        <f t="shared" si="44"/>
        <v>0</v>
      </c>
      <c r="M111" s="440">
        <f t="shared" si="45"/>
        <v>0</v>
      </c>
      <c r="N111" s="440">
        <f t="shared" si="46"/>
        <v>0</v>
      </c>
      <c r="O111" s="440">
        <f t="shared" si="47"/>
        <v>0</v>
      </c>
      <c r="P111" s="440">
        <f t="shared" si="48"/>
        <v>0</v>
      </c>
      <c r="Q111" s="440">
        <f t="shared" si="49"/>
        <v>0</v>
      </c>
      <c r="R111" s="440">
        <f t="shared" si="80"/>
        <v>0</v>
      </c>
      <c r="S111" s="440">
        <f t="shared" si="81"/>
        <v>0</v>
      </c>
      <c r="T111" s="440">
        <f t="shared" si="50"/>
        <v>0</v>
      </c>
      <c r="U111" s="440">
        <f t="shared" si="51"/>
        <v>0</v>
      </c>
      <c r="V111" s="440">
        <f t="shared" si="52"/>
        <v>0</v>
      </c>
      <c r="W111" s="440">
        <f t="shared" si="53"/>
        <v>0</v>
      </c>
      <c r="X111" s="440">
        <f t="shared" si="54"/>
        <v>0</v>
      </c>
      <c r="Y111" s="440">
        <f t="shared" si="55"/>
        <v>0</v>
      </c>
      <c r="Z111" s="440">
        <f t="shared" si="56"/>
        <v>0</v>
      </c>
      <c r="AA111" s="440">
        <f t="shared" si="57"/>
        <v>0</v>
      </c>
      <c r="AB111" s="440">
        <f t="shared" si="58"/>
        <v>0</v>
      </c>
      <c r="AC111" s="440">
        <f t="shared" si="59"/>
        <v>0</v>
      </c>
      <c r="AD111" s="440">
        <f t="shared" si="60"/>
        <v>0</v>
      </c>
      <c r="AE111" s="440">
        <f t="shared" si="61"/>
        <v>0</v>
      </c>
      <c r="AF111" s="440">
        <f t="shared" si="62"/>
        <v>0</v>
      </c>
      <c r="AG111" s="440">
        <f t="shared" si="63"/>
        <v>0</v>
      </c>
      <c r="AH111" s="440">
        <f t="shared" si="64"/>
        <v>0</v>
      </c>
      <c r="AI111" s="440">
        <f t="shared" si="65"/>
        <v>0</v>
      </c>
      <c r="AJ111" s="440">
        <f t="shared" si="66"/>
        <v>0</v>
      </c>
      <c r="AK111" s="440">
        <f t="shared" si="67"/>
        <v>0</v>
      </c>
      <c r="AL111" s="440">
        <f t="shared" si="68"/>
        <v>0</v>
      </c>
      <c r="AM111" s="440">
        <f t="shared" si="69"/>
        <v>0</v>
      </c>
      <c r="AN111" s="440">
        <f t="shared" si="70"/>
        <v>0</v>
      </c>
      <c r="AO111" s="440">
        <f t="shared" si="71"/>
        <v>0</v>
      </c>
      <c r="AP111" s="440">
        <f t="shared" si="72"/>
        <v>0</v>
      </c>
      <c r="AQ111" s="440">
        <f t="shared" si="73"/>
        <v>0</v>
      </c>
      <c r="AR111" s="440">
        <f t="shared" si="74"/>
        <v>0</v>
      </c>
      <c r="AS111" s="440">
        <f t="shared" si="75"/>
        <v>0</v>
      </c>
      <c r="AT111" s="440">
        <f t="shared" si="76"/>
        <v>0</v>
      </c>
      <c r="AU111" s="440">
        <f t="shared" si="77"/>
        <v>0</v>
      </c>
      <c r="AV111" s="440">
        <f t="shared" si="78"/>
        <v>0</v>
      </c>
      <c r="AW111" s="440">
        <f t="shared" si="79"/>
        <v>0</v>
      </c>
    </row>
    <row r="112" spans="1:49" s="437" customFormat="1" ht="12" customHeight="1">
      <c r="A112" s="72" t="str">
        <f t="array" ref="A112">IF(C112&lt;&gt;0,SUM(($C$11:C112&lt;&gt;0)*1),"")</f>
        <v/>
      </c>
      <c r="B112" s="438"/>
      <c r="C112" s="438"/>
      <c r="D112" s="438"/>
      <c r="E112" s="504"/>
      <c r="F112" s="505"/>
      <c r="G112" s="507"/>
      <c r="H112" s="507"/>
      <c r="I112" s="72" t="str">
        <f t="shared" si="83"/>
        <v/>
      </c>
      <c r="J112" s="440">
        <f t="shared" si="42"/>
        <v>0</v>
      </c>
      <c r="K112" s="440">
        <f t="shared" si="43"/>
        <v>0</v>
      </c>
      <c r="L112" s="440">
        <f t="shared" si="44"/>
        <v>0</v>
      </c>
      <c r="M112" s="440">
        <f t="shared" si="45"/>
        <v>0</v>
      </c>
      <c r="N112" s="440">
        <f t="shared" si="46"/>
        <v>0</v>
      </c>
      <c r="O112" s="440">
        <f t="shared" si="47"/>
        <v>0</v>
      </c>
      <c r="P112" s="440">
        <f t="shared" si="48"/>
        <v>0</v>
      </c>
      <c r="Q112" s="440">
        <f t="shared" si="49"/>
        <v>0</v>
      </c>
      <c r="R112" s="440">
        <f t="shared" si="80"/>
        <v>0</v>
      </c>
      <c r="S112" s="440">
        <f t="shared" si="81"/>
        <v>0</v>
      </c>
      <c r="T112" s="440">
        <f t="shared" si="50"/>
        <v>0</v>
      </c>
      <c r="U112" s="440">
        <f t="shared" si="51"/>
        <v>0</v>
      </c>
      <c r="V112" s="440">
        <f t="shared" si="52"/>
        <v>0</v>
      </c>
      <c r="W112" s="440">
        <f t="shared" si="53"/>
        <v>0</v>
      </c>
      <c r="X112" s="440">
        <f t="shared" si="54"/>
        <v>0</v>
      </c>
      <c r="Y112" s="440">
        <f t="shared" si="55"/>
        <v>0</v>
      </c>
      <c r="Z112" s="440">
        <f t="shared" si="56"/>
        <v>0</v>
      </c>
      <c r="AA112" s="440">
        <f t="shared" si="57"/>
        <v>0</v>
      </c>
      <c r="AB112" s="440">
        <f t="shared" si="58"/>
        <v>0</v>
      </c>
      <c r="AC112" s="440">
        <f t="shared" si="59"/>
        <v>0</v>
      </c>
      <c r="AD112" s="440">
        <f t="shared" si="60"/>
        <v>0</v>
      </c>
      <c r="AE112" s="440">
        <f t="shared" si="61"/>
        <v>0</v>
      </c>
      <c r="AF112" s="440">
        <f t="shared" si="62"/>
        <v>0</v>
      </c>
      <c r="AG112" s="440">
        <f t="shared" si="63"/>
        <v>0</v>
      </c>
      <c r="AH112" s="440">
        <f t="shared" si="64"/>
        <v>0</v>
      </c>
      <c r="AI112" s="440">
        <f t="shared" si="65"/>
        <v>0</v>
      </c>
      <c r="AJ112" s="440">
        <f t="shared" si="66"/>
        <v>0</v>
      </c>
      <c r="AK112" s="440">
        <f t="shared" si="67"/>
        <v>0</v>
      </c>
      <c r="AL112" s="440">
        <f t="shared" si="68"/>
        <v>0</v>
      </c>
      <c r="AM112" s="440">
        <f t="shared" si="69"/>
        <v>0</v>
      </c>
      <c r="AN112" s="440">
        <f t="shared" si="70"/>
        <v>0</v>
      </c>
      <c r="AO112" s="440">
        <f t="shared" si="71"/>
        <v>0</v>
      </c>
      <c r="AP112" s="440">
        <f t="shared" si="72"/>
        <v>0</v>
      </c>
      <c r="AQ112" s="440">
        <f t="shared" si="73"/>
        <v>0</v>
      </c>
      <c r="AR112" s="440">
        <f t="shared" si="74"/>
        <v>0</v>
      </c>
      <c r="AS112" s="440">
        <f t="shared" si="75"/>
        <v>0</v>
      </c>
      <c r="AT112" s="440">
        <f t="shared" si="76"/>
        <v>0</v>
      </c>
      <c r="AU112" s="440">
        <f t="shared" si="77"/>
        <v>0</v>
      </c>
      <c r="AV112" s="440">
        <f t="shared" si="78"/>
        <v>0</v>
      </c>
      <c r="AW112" s="440">
        <f t="shared" si="79"/>
        <v>0</v>
      </c>
    </row>
    <row r="113" spans="1:49" s="437" customFormat="1" ht="12" customHeight="1">
      <c r="A113" s="72" t="str">
        <f t="array" ref="A113">IF(C113&lt;&gt;0,SUM(($C$11:C113&lt;&gt;0)*1),"")</f>
        <v/>
      </c>
      <c r="B113" s="438"/>
      <c r="C113" s="438"/>
      <c r="D113" s="438"/>
      <c r="E113" s="504"/>
      <c r="F113" s="505"/>
      <c r="G113" s="507"/>
      <c r="H113" s="507"/>
      <c r="I113" s="72" t="str">
        <f t="shared" si="83"/>
        <v/>
      </c>
      <c r="J113" s="440">
        <f t="shared" si="42"/>
        <v>0</v>
      </c>
      <c r="K113" s="440">
        <f t="shared" si="43"/>
        <v>0</v>
      </c>
      <c r="L113" s="440">
        <f t="shared" si="44"/>
        <v>0</v>
      </c>
      <c r="M113" s="440">
        <f t="shared" si="45"/>
        <v>0</v>
      </c>
      <c r="N113" s="440">
        <f t="shared" si="46"/>
        <v>0</v>
      </c>
      <c r="O113" s="440">
        <f t="shared" si="47"/>
        <v>0</v>
      </c>
      <c r="P113" s="440">
        <f t="shared" si="48"/>
        <v>0</v>
      </c>
      <c r="Q113" s="440">
        <f t="shared" si="49"/>
        <v>0</v>
      </c>
      <c r="R113" s="440">
        <f t="shared" si="80"/>
        <v>0</v>
      </c>
      <c r="S113" s="440">
        <f t="shared" si="81"/>
        <v>0</v>
      </c>
      <c r="T113" s="440">
        <f t="shared" si="50"/>
        <v>0</v>
      </c>
      <c r="U113" s="440">
        <f t="shared" si="51"/>
        <v>0</v>
      </c>
      <c r="V113" s="440">
        <f t="shared" si="52"/>
        <v>0</v>
      </c>
      <c r="W113" s="440">
        <f t="shared" si="53"/>
        <v>0</v>
      </c>
      <c r="X113" s="440">
        <f t="shared" si="54"/>
        <v>0</v>
      </c>
      <c r="Y113" s="440">
        <f t="shared" si="55"/>
        <v>0</v>
      </c>
      <c r="Z113" s="440">
        <f t="shared" si="56"/>
        <v>0</v>
      </c>
      <c r="AA113" s="440">
        <f t="shared" si="57"/>
        <v>0</v>
      </c>
      <c r="AB113" s="440">
        <f t="shared" si="58"/>
        <v>0</v>
      </c>
      <c r="AC113" s="440">
        <f t="shared" si="59"/>
        <v>0</v>
      </c>
      <c r="AD113" s="440">
        <f t="shared" si="60"/>
        <v>0</v>
      </c>
      <c r="AE113" s="440">
        <f t="shared" si="61"/>
        <v>0</v>
      </c>
      <c r="AF113" s="440">
        <f t="shared" si="62"/>
        <v>0</v>
      </c>
      <c r="AG113" s="440">
        <f t="shared" si="63"/>
        <v>0</v>
      </c>
      <c r="AH113" s="440">
        <f t="shared" si="64"/>
        <v>0</v>
      </c>
      <c r="AI113" s="440">
        <f t="shared" si="65"/>
        <v>0</v>
      </c>
      <c r="AJ113" s="440">
        <f t="shared" si="66"/>
        <v>0</v>
      </c>
      <c r="AK113" s="440">
        <f t="shared" si="67"/>
        <v>0</v>
      </c>
      <c r="AL113" s="440">
        <f t="shared" si="68"/>
        <v>0</v>
      </c>
      <c r="AM113" s="440">
        <f t="shared" si="69"/>
        <v>0</v>
      </c>
      <c r="AN113" s="440">
        <f t="shared" si="70"/>
        <v>0</v>
      </c>
      <c r="AO113" s="440">
        <f t="shared" si="71"/>
        <v>0</v>
      </c>
      <c r="AP113" s="440">
        <f t="shared" si="72"/>
        <v>0</v>
      </c>
      <c r="AQ113" s="440">
        <f t="shared" si="73"/>
        <v>0</v>
      </c>
      <c r="AR113" s="440">
        <f t="shared" si="74"/>
        <v>0</v>
      </c>
      <c r="AS113" s="440">
        <f t="shared" si="75"/>
        <v>0</v>
      </c>
      <c r="AT113" s="440">
        <f t="shared" si="76"/>
        <v>0</v>
      </c>
      <c r="AU113" s="440">
        <f t="shared" si="77"/>
        <v>0</v>
      </c>
      <c r="AV113" s="440">
        <f t="shared" si="78"/>
        <v>0</v>
      </c>
      <c r="AW113" s="440">
        <f t="shared" si="79"/>
        <v>0</v>
      </c>
    </row>
    <row r="114" spans="1:49" s="437" customFormat="1" ht="12" customHeight="1">
      <c r="A114" s="72" t="str">
        <f t="array" ref="A114">IF(C114&lt;&gt;0,SUM(($C$11:C114&lt;&gt;0)*1),"")</f>
        <v/>
      </c>
      <c r="B114" s="438"/>
      <c r="C114" s="438"/>
      <c r="D114" s="438"/>
      <c r="E114" s="504"/>
      <c r="F114" s="505"/>
      <c r="G114" s="507"/>
      <c r="H114" s="507"/>
      <c r="I114" s="72" t="str">
        <f t="shared" si="83"/>
        <v/>
      </c>
      <c r="J114" s="440">
        <f t="shared" si="42"/>
        <v>0</v>
      </c>
      <c r="K114" s="440">
        <f t="shared" si="43"/>
        <v>0</v>
      </c>
      <c r="L114" s="440">
        <f t="shared" si="44"/>
        <v>0</v>
      </c>
      <c r="M114" s="440">
        <f t="shared" si="45"/>
        <v>0</v>
      </c>
      <c r="N114" s="440">
        <f t="shared" si="46"/>
        <v>0</v>
      </c>
      <c r="O114" s="440">
        <f t="shared" si="47"/>
        <v>0</v>
      </c>
      <c r="P114" s="440">
        <f t="shared" si="48"/>
        <v>0</v>
      </c>
      <c r="Q114" s="440">
        <f t="shared" si="49"/>
        <v>0</v>
      </c>
      <c r="R114" s="440">
        <f t="shared" si="80"/>
        <v>0</v>
      </c>
      <c r="S114" s="440">
        <f t="shared" si="81"/>
        <v>0</v>
      </c>
      <c r="T114" s="440">
        <f t="shared" si="50"/>
        <v>0</v>
      </c>
      <c r="U114" s="440">
        <f t="shared" si="51"/>
        <v>0</v>
      </c>
      <c r="V114" s="440">
        <f t="shared" si="52"/>
        <v>0</v>
      </c>
      <c r="W114" s="440">
        <f t="shared" si="53"/>
        <v>0</v>
      </c>
      <c r="X114" s="440">
        <f t="shared" si="54"/>
        <v>0</v>
      </c>
      <c r="Y114" s="440">
        <f t="shared" si="55"/>
        <v>0</v>
      </c>
      <c r="Z114" s="440">
        <f t="shared" si="56"/>
        <v>0</v>
      </c>
      <c r="AA114" s="440">
        <f t="shared" si="57"/>
        <v>0</v>
      </c>
      <c r="AB114" s="440">
        <f t="shared" si="58"/>
        <v>0</v>
      </c>
      <c r="AC114" s="440">
        <f t="shared" si="59"/>
        <v>0</v>
      </c>
      <c r="AD114" s="440">
        <f t="shared" si="60"/>
        <v>0</v>
      </c>
      <c r="AE114" s="440">
        <f t="shared" si="61"/>
        <v>0</v>
      </c>
      <c r="AF114" s="440">
        <f t="shared" si="62"/>
        <v>0</v>
      </c>
      <c r="AG114" s="440">
        <f t="shared" si="63"/>
        <v>0</v>
      </c>
      <c r="AH114" s="440">
        <f t="shared" si="64"/>
        <v>0</v>
      </c>
      <c r="AI114" s="440">
        <f t="shared" si="65"/>
        <v>0</v>
      </c>
      <c r="AJ114" s="440">
        <f t="shared" si="66"/>
        <v>0</v>
      </c>
      <c r="AK114" s="440">
        <f t="shared" si="67"/>
        <v>0</v>
      </c>
      <c r="AL114" s="440">
        <f t="shared" si="68"/>
        <v>0</v>
      </c>
      <c r="AM114" s="440">
        <f t="shared" si="69"/>
        <v>0</v>
      </c>
      <c r="AN114" s="440">
        <f t="shared" si="70"/>
        <v>0</v>
      </c>
      <c r="AO114" s="440">
        <f t="shared" si="71"/>
        <v>0</v>
      </c>
      <c r="AP114" s="440">
        <f t="shared" si="72"/>
        <v>0</v>
      </c>
      <c r="AQ114" s="440">
        <f t="shared" si="73"/>
        <v>0</v>
      </c>
      <c r="AR114" s="440">
        <f t="shared" si="74"/>
        <v>0</v>
      </c>
      <c r="AS114" s="440">
        <f t="shared" si="75"/>
        <v>0</v>
      </c>
      <c r="AT114" s="440">
        <f t="shared" si="76"/>
        <v>0</v>
      </c>
      <c r="AU114" s="440">
        <f t="shared" si="77"/>
        <v>0</v>
      </c>
      <c r="AV114" s="440">
        <f t="shared" si="78"/>
        <v>0</v>
      </c>
      <c r="AW114" s="440">
        <f t="shared" si="79"/>
        <v>0</v>
      </c>
    </row>
    <row r="115" spans="1:49" s="437" customFormat="1" ht="12" customHeight="1">
      <c r="A115" s="72" t="str">
        <f t="array" ref="A115">IF(C115&lt;&gt;0,SUM(($C$11:C115&lt;&gt;0)*1),"")</f>
        <v/>
      </c>
      <c r="B115" s="438"/>
      <c r="C115" s="438"/>
      <c r="D115" s="438"/>
      <c r="E115" s="504"/>
      <c r="F115" s="505"/>
      <c r="G115" s="507"/>
      <c r="H115" s="507"/>
      <c r="I115" s="72" t="str">
        <f t="shared" si="83"/>
        <v/>
      </c>
      <c r="J115" s="440">
        <f t="shared" si="42"/>
        <v>0</v>
      </c>
      <c r="K115" s="440">
        <f t="shared" si="43"/>
        <v>0</v>
      </c>
      <c r="L115" s="440">
        <f t="shared" si="44"/>
        <v>0</v>
      </c>
      <c r="M115" s="440">
        <f t="shared" si="45"/>
        <v>0</v>
      </c>
      <c r="N115" s="440">
        <f t="shared" si="46"/>
        <v>0</v>
      </c>
      <c r="O115" s="440">
        <f t="shared" si="47"/>
        <v>0</v>
      </c>
      <c r="P115" s="440">
        <f t="shared" si="48"/>
        <v>0</v>
      </c>
      <c r="Q115" s="440">
        <f t="shared" si="49"/>
        <v>0</v>
      </c>
      <c r="R115" s="440">
        <f t="shared" si="80"/>
        <v>0</v>
      </c>
      <c r="S115" s="440">
        <f t="shared" si="81"/>
        <v>0</v>
      </c>
      <c r="T115" s="440">
        <f t="shared" si="50"/>
        <v>0</v>
      </c>
      <c r="U115" s="440">
        <f t="shared" si="51"/>
        <v>0</v>
      </c>
      <c r="V115" s="440">
        <f t="shared" si="52"/>
        <v>0</v>
      </c>
      <c r="W115" s="440">
        <f t="shared" si="53"/>
        <v>0</v>
      </c>
      <c r="X115" s="440">
        <f t="shared" si="54"/>
        <v>0</v>
      </c>
      <c r="Y115" s="440">
        <f t="shared" si="55"/>
        <v>0</v>
      </c>
      <c r="Z115" s="440">
        <f t="shared" si="56"/>
        <v>0</v>
      </c>
      <c r="AA115" s="440">
        <f t="shared" si="57"/>
        <v>0</v>
      </c>
      <c r="AB115" s="440">
        <f t="shared" si="58"/>
        <v>0</v>
      </c>
      <c r="AC115" s="440">
        <f t="shared" si="59"/>
        <v>0</v>
      </c>
      <c r="AD115" s="440">
        <f t="shared" si="60"/>
        <v>0</v>
      </c>
      <c r="AE115" s="440">
        <f t="shared" si="61"/>
        <v>0</v>
      </c>
      <c r="AF115" s="440">
        <f t="shared" si="62"/>
        <v>0</v>
      </c>
      <c r="AG115" s="440">
        <f t="shared" si="63"/>
        <v>0</v>
      </c>
      <c r="AH115" s="440">
        <f t="shared" si="64"/>
        <v>0</v>
      </c>
      <c r="AI115" s="440">
        <f t="shared" si="65"/>
        <v>0</v>
      </c>
      <c r="AJ115" s="440">
        <f t="shared" si="66"/>
        <v>0</v>
      </c>
      <c r="AK115" s="440">
        <f t="shared" si="67"/>
        <v>0</v>
      </c>
      <c r="AL115" s="440">
        <f t="shared" si="68"/>
        <v>0</v>
      </c>
      <c r="AM115" s="440">
        <f t="shared" si="69"/>
        <v>0</v>
      </c>
      <c r="AN115" s="440">
        <f t="shared" si="70"/>
        <v>0</v>
      </c>
      <c r="AO115" s="440">
        <f t="shared" si="71"/>
        <v>0</v>
      </c>
      <c r="AP115" s="440">
        <f t="shared" si="72"/>
        <v>0</v>
      </c>
      <c r="AQ115" s="440">
        <f t="shared" si="73"/>
        <v>0</v>
      </c>
      <c r="AR115" s="440">
        <f t="shared" si="74"/>
        <v>0</v>
      </c>
      <c r="AS115" s="440">
        <f t="shared" si="75"/>
        <v>0</v>
      </c>
      <c r="AT115" s="440">
        <f t="shared" si="76"/>
        <v>0</v>
      </c>
      <c r="AU115" s="440">
        <f t="shared" si="77"/>
        <v>0</v>
      </c>
      <c r="AV115" s="440">
        <f t="shared" si="78"/>
        <v>0</v>
      </c>
      <c r="AW115" s="440">
        <f t="shared" si="79"/>
        <v>0</v>
      </c>
    </row>
    <row r="116" spans="1:49" s="437" customFormat="1" ht="12" customHeight="1">
      <c r="A116" s="72" t="str">
        <f t="array" ref="A116">IF(C116&lt;&gt;0,SUM(($C$11:C116&lt;&gt;0)*1),"")</f>
        <v/>
      </c>
      <c r="B116" s="438"/>
      <c r="C116" s="438"/>
      <c r="D116" s="438"/>
      <c r="E116" s="504"/>
      <c r="F116" s="505"/>
      <c r="G116" s="507"/>
      <c r="H116" s="507"/>
      <c r="I116" s="72" t="str">
        <f t="shared" si="83"/>
        <v/>
      </c>
      <c r="J116" s="440">
        <f t="shared" si="42"/>
        <v>0</v>
      </c>
      <c r="K116" s="440">
        <f t="shared" si="43"/>
        <v>0</v>
      </c>
      <c r="L116" s="440">
        <f t="shared" si="44"/>
        <v>0</v>
      </c>
      <c r="M116" s="440">
        <f t="shared" si="45"/>
        <v>0</v>
      </c>
      <c r="N116" s="440">
        <f t="shared" si="46"/>
        <v>0</v>
      </c>
      <c r="O116" s="440">
        <f t="shared" si="47"/>
        <v>0</v>
      </c>
      <c r="P116" s="440">
        <f t="shared" si="48"/>
        <v>0</v>
      </c>
      <c r="Q116" s="440">
        <f t="shared" si="49"/>
        <v>0</v>
      </c>
      <c r="R116" s="440">
        <f t="shared" si="80"/>
        <v>0</v>
      </c>
      <c r="S116" s="440">
        <f t="shared" si="81"/>
        <v>0</v>
      </c>
      <c r="T116" s="440">
        <f t="shared" si="50"/>
        <v>0</v>
      </c>
      <c r="U116" s="440">
        <f t="shared" si="51"/>
        <v>0</v>
      </c>
      <c r="V116" s="440">
        <f t="shared" si="52"/>
        <v>0</v>
      </c>
      <c r="W116" s="440">
        <f t="shared" si="53"/>
        <v>0</v>
      </c>
      <c r="X116" s="440">
        <f t="shared" si="54"/>
        <v>0</v>
      </c>
      <c r="Y116" s="440">
        <f t="shared" si="55"/>
        <v>0</v>
      </c>
      <c r="Z116" s="440">
        <f t="shared" si="56"/>
        <v>0</v>
      </c>
      <c r="AA116" s="440">
        <f t="shared" si="57"/>
        <v>0</v>
      </c>
      <c r="AB116" s="440">
        <f t="shared" si="58"/>
        <v>0</v>
      </c>
      <c r="AC116" s="440">
        <f t="shared" si="59"/>
        <v>0</v>
      </c>
      <c r="AD116" s="440">
        <f t="shared" si="60"/>
        <v>0</v>
      </c>
      <c r="AE116" s="440">
        <f t="shared" si="61"/>
        <v>0</v>
      </c>
      <c r="AF116" s="440">
        <f t="shared" si="62"/>
        <v>0</v>
      </c>
      <c r="AG116" s="440">
        <f t="shared" si="63"/>
        <v>0</v>
      </c>
      <c r="AH116" s="440">
        <f t="shared" si="64"/>
        <v>0</v>
      </c>
      <c r="AI116" s="440">
        <f t="shared" si="65"/>
        <v>0</v>
      </c>
      <c r="AJ116" s="440">
        <f t="shared" si="66"/>
        <v>0</v>
      </c>
      <c r="AK116" s="440">
        <f t="shared" si="67"/>
        <v>0</v>
      </c>
      <c r="AL116" s="440">
        <f t="shared" si="68"/>
        <v>0</v>
      </c>
      <c r="AM116" s="440">
        <f t="shared" si="69"/>
        <v>0</v>
      </c>
      <c r="AN116" s="440">
        <f t="shared" si="70"/>
        <v>0</v>
      </c>
      <c r="AO116" s="440">
        <f t="shared" si="71"/>
        <v>0</v>
      </c>
      <c r="AP116" s="440">
        <f t="shared" si="72"/>
        <v>0</v>
      </c>
      <c r="AQ116" s="440">
        <f t="shared" si="73"/>
        <v>0</v>
      </c>
      <c r="AR116" s="440">
        <f t="shared" si="74"/>
        <v>0</v>
      </c>
      <c r="AS116" s="440">
        <f t="shared" si="75"/>
        <v>0</v>
      </c>
      <c r="AT116" s="440">
        <f t="shared" si="76"/>
        <v>0</v>
      </c>
      <c r="AU116" s="440">
        <f t="shared" si="77"/>
        <v>0</v>
      </c>
      <c r="AV116" s="440">
        <f t="shared" si="78"/>
        <v>0</v>
      </c>
      <c r="AW116" s="440">
        <f t="shared" si="79"/>
        <v>0</v>
      </c>
    </row>
    <row r="117" spans="1:49" s="437" customFormat="1" ht="12" customHeight="1">
      <c r="A117" s="72" t="str">
        <f t="array" ref="A117">IF(C117&lt;&gt;0,SUM(($C$11:C117&lt;&gt;0)*1),"")</f>
        <v/>
      </c>
      <c r="B117" s="438"/>
      <c r="C117" s="438"/>
      <c r="D117" s="438"/>
      <c r="E117" s="504"/>
      <c r="F117" s="505"/>
      <c r="G117" s="507"/>
      <c r="H117" s="507"/>
      <c r="I117" s="72" t="str">
        <f t="shared" si="83"/>
        <v/>
      </c>
      <c r="J117" s="440">
        <f t="shared" si="42"/>
        <v>0</v>
      </c>
      <c r="K117" s="440">
        <f t="shared" si="43"/>
        <v>0</v>
      </c>
      <c r="L117" s="440">
        <f t="shared" si="44"/>
        <v>0</v>
      </c>
      <c r="M117" s="440">
        <f t="shared" si="45"/>
        <v>0</v>
      </c>
      <c r="N117" s="440">
        <f t="shared" si="46"/>
        <v>0</v>
      </c>
      <c r="O117" s="440">
        <f t="shared" si="47"/>
        <v>0</v>
      </c>
      <c r="P117" s="440">
        <f t="shared" si="48"/>
        <v>0</v>
      </c>
      <c r="Q117" s="440">
        <f t="shared" si="49"/>
        <v>0</v>
      </c>
      <c r="R117" s="440">
        <f t="shared" si="80"/>
        <v>0</v>
      </c>
      <c r="S117" s="440">
        <f t="shared" si="81"/>
        <v>0</v>
      </c>
      <c r="T117" s="440">
        <f t="shared" si="50"/>
        <v>0</v>
      </c>
      <c r="U117" s="440">
        <f t="shared" si="51"/>
        <v>0</v>
      </c>
      <c r="V117" s="440">
        <f t="shared" si="52"/>
        <v>0</v>
      </c>
      <c r="W117" s="440">
        <f t="shared" si="53"/>
        <v>0</v>
      </c>
      <c r="X117" s="440">
        <f t="shared" si="54"/>
        <v>0</v>
      </c>
      <c r="Y117" s="440">
        <f t="shared" si="55"/>
        <v>0</v>
      </c>
      <c r="Z117" s="440">
        <f t="shared" si="56"/>
        <v>0</v>
      </c>
      <c r="AA117" s="440">
        <f t="shared" si="57"/>
        <v>0</v>
      </c>
      <c r="AB117" s="440">
        <f t="shared" si="58"/>
        <v>0</v>
      </c>
      <c r="AC117" s="440">
        <f t="shared" si="59"/>
        <v>0</v>
      </c>
      <c r="AD117" s="440">
        <f t="shared" si="60"/>
        <v>0</v>
      </c>
      <c r="AE117" s="440">
        <f t="shared" si="61"/>
        <v>0</v>
      </c>
      <c r="AF117" s="440">
        <f t="shared" si="62"/>
        <v>0</v>
      </c>
      <c r="AG117" s="440">
        <f t="shared" si="63"/>
        <v>0</v>
      </c>
      <c r="AH117" s="440">
        <f t="shared" si="64"/>
        <v>0</v>
      </c>
      <c r="AI117" s="440">
        <f t="shared" si="65"/>
        <v>0</v>
      </c>
      <c r="AJ117" s="440">
        <f t="shared" si="66"/>
        <v>0</v>
      </c>
      <c r="AK117" s="440">
        <f t="shared" si="67"/>
        <v>0</v>
      </c>
      <c r="AL117" s="440">
        <f t="shared" si="68"/>
        <v>0</v>
      </c>
      <c r="AM117" s="440">
        <f t="shared" si="69"/>
        <v>0</v>
      </c>
      <c r="AN117" s="440">
        <f t="shared" si="70"/>
        <v>0</v>
      </c>
      <c r="AO117" s="440">
        <f t="shared" si="71"/>
        <v>0</v>
      </c>
      <c r="AP117" s="440">
        <f t="shared" si="72"/>
        <v>0</v>
      </c>
      <c r="AQ117" s="440">
        <f t="shared" si="73"/>
        <v>0</v>
      </c>
      <c r="AR117" s="440">
        <f t="shared" si="74"/>
        <v>0</v>
      </c>
      <c r="AS117" s="440">
        <f t="shared" si="75"/>
        <v>0</v>
      </c>
      <c r="AT117" s="440">
        <f t="shared" si="76"/>
        <v>0</v>
      </c>
      <c r="AU117" s="440">
        <f t="shared" si="77"/>
        <v>0</v>
      </c>
      <c r="AV117" s="440">
        <f t="shared" si="78"/>
        <v>0</v>
      </c>
      <c r="AW117" s="440">
        <f t="shared" si="79"/>
        <v>0</v>
      </c>
    </row>
    <row r="118" spans="1:49" s="437" customFormat="1" ht="12" customHeight="1">
      <c r="A118" s="72" t="str">
        <f t="array" ref="A118">IF(C118&lt;&gt;0,SUM(($C$11:C118&lt;&gt;0)*1),"")</f>
        <v/>
      </c>
      <c r="B118" s="438"/>
      <c r="C118" s="438"/>
      <c r="D118" s="438"/>
      <c r="E118" s="504"/>
      <c r="F118" s="505"/>
      <c r="G118" s="507"/>
      <c r="H118" s="507"/>
      <c r="I118" s="72" t="str">
        <f t="shared" si="83"/>
        <v/>
      </c>
      <c r="J118" s="440">
        <f t="shared" si="42"/>
        <v>0</v>
      </c>
      <c r="K118" s="440">
        <f t="shared" si="43"/>
        <v>0</v>
      </c>
      <c r="L118" s="440">
        <f t="shared" si="44"/>
        <v>0</v>
      </c>
      <c r="M118" s="440">
        <f t="shared" si="45"/>
        <v>0</v>
      </c>
      <c r="N118" s="440">
        <f t="shared" si="46"/>
        <v>0</v>
      </c>
      <c r="O118" s="440">
        <f t="shared" si="47"/>
        <v>0</v>
      </c>
      <c r="P118" s="440">
        <f t="shared" si="48"/>
        <v>0</v>
      </c>
      <c r="Q118" s="440">
        <f t="shared" si="49"/>
        <v>0</v>
      </c>
      <c r="R118" s="440">
        <f t="shared" si="80"/>
        <v>0</v>
      </c>
      <c r="S118" s="440">
        <f t="shared" si="81"/>
        <v>0</v>
      </c>
      <c r="T118" s="440">
        <f t="shared" si="50"/>
        <v>0</v>
      </c>
      <c r="U118" s="440">
        <f t="shared" si="51"/>
        <v>0</v>
      </c>
      <c r="V118" s="440">
        <f t="shared" si="52"/>
        <v>0</v>
      </c>
      <c r="W118" s="440">
        <f t="shared" si="53"/>
        <v>0</v>
      </c>
      <c r="X118" s="440">
        <f t="shared" si="54"/>
        <v>0</v>
      </c>
      <c r="Y118" s="440">
        <f t="shared" si="55"/>
        <v>0</v>
      </c>
      <c r="Z118" s="440">
        <f t="shared" si="56"/>
        <v>0</v>
      </c>
      <c r="AA118" s="440">
        <f t="shared" si="57"/>
        <v>0</v>
      </c>
      <c r="AB118" s="440">
        <f t="shared" si="58"/>
        <v>0</v>
      </c>
      <c r="AC118" s="440">
        <f t="shared" si="59"/>
        <v>0</v>
      </c>
      <c r="AD118" s="440">
        <f t="shared" si="60"/>
        <v>0</v>
      </c>
      <c r="AE118" s="440">
        <f t="shared" si="61"/>
        <v>0</v>
      </c>
      <c r="AF118" s="440">
        <f t="shared" si="62"/>
        <v>0</v>
      </c>
      <c r="AG118" s="440">
        <f t="shared" si="63"/>
        <v>0</v>
      </c>
      <c r="AH118" s="440">
        <f t="shared" si="64"/>
        <v>0</v>
      </c>
      <c r="AI118" s="440">
        <f t="shared" si="65"/>
        <v>0</v>
      </c>
      <c r="AJ118" s="440">
        <f t="shared" si="66"/>
        <v>0</v>
      </c>
      <c r="AK118" s="440">
        <f t="shared" si="67"/>
        <v>0</v>
      </c>
      <c r="AL118" s="440">
        <f t="shared" si="68"/>
        <v>0</v>
      </c>
      <c r="AM118" s="440">
        <f t="shared" si="69"/>
        <v>0</v>
      </c>
      <c r="AN118" s="440">
        <f t="shared" si="70"/>
        <v>0</v>
      </c>
      <c r="AO118" s="440">
        <f t="shared" si="71"/>
        <v>0</v>
      </c>
      <c r="AP118" s="440">
        <f t="shared" si="72"/>
        <v>0</v>
      </c>
      <c r="AQ118" s="440">
        <f t="shared" si="73"/>
        <v>0</v>
      </c>
      <c r="AR118" s="440">
        <f t="shared" si="74"/>
        <v>0</v>
      </c>
      <c r="AS118" s="440">
        <f t="shared" si="75"/>
        <v>0</v>
      </c>
      <c r="AT118" s="440">
        <f t="shared" si="76"/>
        <v>0</v>
      </c>
      <c r="AU118" s="440">
        <f t="shared" si="77"/>
        <v>0</v>
      </c>
      <c r="AV118" s="440">
        <f t="shared" si="78"/>
        <v>0</v>
      </c>
      <c r="AW118" s="440">
        <f t="shared" si="79"/>
        <v>0</v>
      </c>
    </row>
    <row r="119" spans="1:49" s="437" customFormat="1" ht="12" customHeight="1">
      <c r="A119" s="72" t="str">
        <f t="array" ref="A119">IF(C119&lt;&gt;0,SUM(($C$11:C119&lt;&gt;0)*1),"")</f>
        <v/>
      </c>
      <c r="B119" s="438"/>
      <c r="C119" s="438"/>
      <c r="D119" s="438"/>
      <c r="E119" s="504"/>
      <c r="F119" s="505"/>
      <c r="G119" s="507"/>
      <c r="H119" s="507"/>
      <c r="I119" s="72" t="str">
        <f t="shared" si="83"/>
        <v/>
      </c>
      <c r="J119" s="440">
        <f t="shared" si="42"/>
        <v>0</v>
      </c>
      <c r="K119" s="440">
        <f t="shared" si="43"/>
        <v>0</v>
      </c>
      <c r="L119" s="440">
        <f t="shared" si="44"/>
        <v>0</v>
      </c>
      <c r="M119" s="440">
        <f t="shared" si="45"/>
        <v>0</v>
      </c>
      <c r="N119" s="440">
        <f t="shared" si="46"/>
        <v>0</v>
      </c>
      <c r="O119" s="440">
        <f t="shared" si="47"/>
        <v>0</v>
      </c>
      <c r="P119" s="440">
        <f t="shared" si="48"/>
        <v>0</v>
      </c>
      <c r="Q119" s="440">
        <f t="shared" si="49"/>
        <v>0</v>
      </c>
      <c r="R119" s="440">
        <f t="shared" si="80"/>
        <v>0</v>
      </c>
      <c r="S119" s="440">
        <f t="shared" si="81"/>
        <v>0</v>
      </c>
      <c r="T119" s="440">
        <f t="shared" si="50"/>
        <v>0</v>
      </c>
      <c r="U119" s="440">
        <f t="shared" si="51"/>
        <v>0</v>
      </c>
      <c r="V119" s="440">
        <f t="shared" si="52"/>
        <v>0</v>
      </c>
      <c r="W119" s="440">
        <f t="shared" si="53"/>
        <v>0</v>
      </c>
      <c r="X119" s="440">
        <f t="shared" si="54"/>
        <v>0</v>
      </c>
      <c r="Y119" s="440">
        <f t="shared" si="55"/>
        <v>0</v>
      </c>
      <c r="Z119" s="440">
        <f t="shared" si="56"/>
        <v>0</v>
      </c>
      <c r="AA119" s="440">
        <f t="shared" si="57"/>
        <v>0</v>
      </c>
      <c r="AB119" s="440">
        <f t="shared" si="58"/>
        <v>0</v>
      </c>
      <c r="AC119" s="440">
        <f t="shared" si="59"/>
        <v>0</v>
      </c>
      <c r="AD119" s="440">
        <f t="shared" si="60"/>
        <v>0</v>
      </c>
      <c r="AE119" s="440">
        <f t="shared" si="61"/>
        <v>0</v>
      </c>
      <c r="AF119" s="440">
        <f t="shared" si="62"/>
        <v>0</v>
      </c>
      <c r="AG119" s="440">
        <f t="shared" si="63"/>
        <v>0</v>
      </c>
      <c r="AH119" s="440">
        <f t="shared" si="64"/>
        <v>0</v>
      </c>
      <c r="AI119" s="440">
        <f t="shared" si="65"/>
        <v>0</v>
      </c>
      <c r="AJ119" s="440">
        <f t="shared" si="66"/>
        <v>0</v>
      </c>
      <c r="AK119" s="440">
        <f t="shared" si="67"/>
        <v>0</v>
      </c>
      <c r="AL119" s="440">
        <f t="shared" si="68"/>
        <v>0</v>
      </c>
      <c r="AM119" s="440">
        <f t="shared" si="69"/>
        <v>0</v>
      </c>
      <c r="AN119" s="440">
        <f t="shared" si="70"/>
        <v>0</v>
      </c>
      <c r="AO119" s="440">
        <f t="shared" si="71"/>
        <v>0</v>
      </c>
      <c r="AP119" s="440">
        <f t="shared" si="72"/>
        <v>0</v>
      </c>
      <c r="AQ119" s="440">
        <f t="shared" si="73"/>
        <v>0</v>
      </c>
      <c r="AR119" s="440">
        <f t="shared" si="74"/>
        <v>0</v>
      </c>
      <c r="AS119" s="440">
        <f t="shared" si="75"/>
        <v>0</v>
      </c>
      <c r="AT119" s="440">
        <f t="shared" si="76"/>
        <v>0</v>
      </c>
      <c r="AU119" s="440">
        <f t="shared" si="77"/>
        <v>0</v>
      </c>
      <c r="AV119" s="440">
        <f t="shared" si="78"/>
        <v>0</v>
      </c>
      <c r="AW119" s="440">
        <f t="shared" si="79"/>
        <v>0</v>
      </c>
    </row>
    <row r="120" spans="1:49" s="437" customFormat="1" ht="12" customHeight="1">
      <c r="A120" s="72" t="str">
        <f t="array" ref="A120">IF(C120&lt;&gt;0,SUM(($C$11:C120&lt;&gt;0)*1),"")</f>
        <v/>
      </c>
      <c r="B120" s="438"/>
      <c r="C120" s="438"/>
      <c r="D120" s="438"/>
      <c r="E120" s="504"/>
      <c r="F120" s="505"/>
      <c r="G120" s="507"/>
      <c r="H120" s="507"/>
      <c r="I120" s="72" t="str">
        <f t="shared" si="83"/>
        <v/>
      </c>
      <c r="J120" s="440">
        <f t="shared" si="42"/>
        <v>0</v>
      </c>
      <c r="K120" s="440">
        <f t="shared" si="43"/>
        <v>0</v>
      </c>
      <c r="L120" s="440">
        <f t="shared" si="44"/>
        <v>0</v>
      </c>
      <c r="M120" s="440">
        <f t="shared" si="45"/>
        <v>0</v>
      </c>
      <c r="N120" s="440">
        <f t="shared" si="46"/>
        <v>0</v>
      </c>
      <c r="O120" s="440">
        <f t="shared" si="47"/>
        <v>0</v>
      </c>
      <c r="P120" s="440">
        <f t="shared" si="48"/>
        <v>0</v>
      </c>
      <c r="Q120" s="440">
        <f t="shared" si="49"/>
        <v>0</v>
      </c>
      <c r="R120" s="440">
        <f t="shared" si="80"/>
        <v>0</v>
      </c>
      <c r="S120" s="440">
        <f t="shared" si="81"/>
        <v>0</v>
      </c>
      <c r="T120" s="440">
        <f t="shared" si="50"/>
        <v>0</v>
      </c>
      <c r="U120" s="440">
        <f t="shared" si="51"/>
        <v>0</v>
      </c>
      <c r="V120" s="440">
        <f t="shared" si="52"/>
        <v>0</v>
      </c>
      <c r="W120" s="440">
        <f t="shared" si="53"/>
        <v>0</v>
      </c>
      <c r="X120" s="440">
        <f t="shared" si="54"/>
        <v>0</v>
      </c>
      <c r="Y120" s="440">
        <f t="shared" si="55"/>
        <v>0</v>
      </c>
      <c r="Z120" s="440">
        <f t="shared" si="56"/>
        <v>0</v>
      </c>
      <c r="AA120" s="440">
        <f t="shared" si="57"/>
        <v>0</v>
      </c>
      <c r="AB120" s="440">
        <f t="shared" si="58"/>
        <v>0</v>
      </c>
      <c r="AC120" s="440">
        <f t="shared" si="59"/>
        <v>0</v>
      </c>
      <c r="AD120" s="440">
        <f t="shared" si="60"/>
        <v>0</v>
      </c>
      <c r="AE120" s="440">
        <f t="shared" si="61"/>
        <v>0</v>
      </c>
      <c r="AF120" s="440">
        <f t="shared" si="62"/>
        <v>0</v>
      </c>
      <c r="AG120" s="440">
        <f t="shared" si="63"/>
        <v>0</v>
      </c>
      <c r="AH120" s="440">
        <f t="shared" si="64"/>
        <v>0</v>
      </c>
      <c r="AI120" s="440">
        <f t="shared" si="65"/>
        <v>0</v>
      </c>
      <c r="AJ120" s="440">
        <f t="shared" si="66"/>
        <v>0</v>
      </c>
      <c r="AK120" s="440">
        <f t="shared" si="67"/>
        <v>0</v>
      </c>
      <c r="AL120" s="440">
        <f t="shared" si="68"/>
        <v>0</v>
      </c>
      <c r="AM120" s="440">
        <f t="shared" si="69"/>
        <v>0</v>
      </c>
      <c r="AN120" s="440">
        <f t="shared" si="70"/>
        <v>0</v>
      </c>
      <c r="AO120" s="440">
        <f t="shared" si="71"/>
        <v>0</v>
      </c>
      <c r="AP120" s="440">
        <f t="shared" si="72"/>
        <v>0</v>
      </c>
      <c r="AQ120" s="440">
        <f t="shared" si="73"/>
        <v>0</v>
      </c>
      <c r="AR120" s="440">
        <f t="shared" si="74"/>
        <v>0</v>
      </c>
      <c r="AS120" s="440">
        <f t="shared" si="75"/>
        <v>0</v>
      </c>
      <c r="AT120" s="440">
        <f t="shared" si="76"/>
        <v>0</v>
      </c>
      <c r="AU120" s="440">
        <f t="shared" si="77"/>
        <v>0</v>
      </c>
      <c r="AV120" s="440">
        <f t="shared" si="78"/>
        <v>0</v>
      </c>
      <c r="AW120" s="440">
        <f t="shared" si="79"/>
        <v>0</v>
      </c>
    </row>
    <row r="121" spans="1:49" s="437" customFormat="1" ht="12" customHeight="1">
      <c r="A121" s="72" t="str">
        <f t="array" ref="A121">IF(C121&lt;&gt;0,SUM(($C$11:C121&lt;&gt;0)*1),"")</f>
        <v/>
      </c>
      <c r="B121" s="438"/>
      <c r="C121" s="438"/>
      <c r="D121" s="438"/>
      <c r="E121" s="504"/>
      <c r="F121" s="505"/>
      <c r="G121" s="507"/>
      <c r="H121" s="507"/>
      <c r="I121" s="72" t="str">
        <f t="shared" si="83"/>
        <v/>
      </c>
      <c r="J121" s="440">
        <f t="shared" si="42"/>
        <v>0</v>
      </c>
      <c r="K121" s="440">
        <f t="shared" si="43"/>
        <v>0</v>
      </c>
      <c r="L121" s="440">
        <f t="shared" si="44"/>
        <v>0</v>
      </c>
      <c r="M121" s="440">
        <f t="shared" si="45"/>
        <v>0</v>
      </c>
      <c r="N121" s="440">
        <f t="shared" si="46"/>
        <v>0</v>
      </c>
      <c r="O121" s="440">
        <f t="shared" si="47"/>
        <v>0</v>
      </c>
      <c r="P121" s="440">
        <f t="shared" si="48"/>
        <v>0</v>
      </c>
      <c r="Q121" s="440">
        <f t="shared" si="49"/>
        <v>0</v>
      </c>
      <c r="R121" s="440">
        <f t="shared" si="80"/>
        <v>0</v>
      </c>
      <c r="S121" s="440">
        <f t="shared" si="81"/>
        <v>0</v>
      </c>
      <c r="T121" s="440">
        <f t="shared" si="50"/>
        <v>0</v>
      </c>
      <c r="U121" s="440">
        <f t="shared" si="51"/>
        <v>0</v>
      </c>
      <c r="V121" s="440">
        <f t="shared" si="52"/>
        <v>0</v>
      </c>
      <c r="W121" s="440">
        <f t="shared" si="53"/>
        <v>0</v>
      </c>
      <c r="X121" s="440">
        <f t="shared" si="54"/>
        <v>0</v>
      </c>
      <c r="Y121" s="440">
        <f t="shared" si="55"/>
        <v>0</v>
      </c>
      <c r="Z121" s="440">
        <f t="shared" si="56"/>
        <v>0</v>
      </c>
      <c r="AA121" s="440">
        <f t="shared" si="57"/>
        <v>0</v>
      </c>
      <c r="AB121" s="440">
        <f t="shared" si="58"/>
        <v>0</v>
      </c>
      <c r="AC121" s="440">
        <f t="shared" si="59"/>
        <v>0</v>
      </c>
      <c r="AD121" s="440">
        <f t="shared" si="60"/>
        <v>0</v>
      </c>
      <c r="AE121" s="440">
        <f t="shared" si="61"/>
        <v>0</v>
      </c>
      <c r="AF121" s="440">
        <f t="shared" si="62"/>
        <v>0</v>
      </c>
      <c r="AG121" s="440">
        <f t="shared" si="63"/>
        <v>0</v>
      </c>
      <c r="AH121" s="440">
        <f t="shared" si="64"/>
        <v>0</v>
      </c>
      <c r="AI121" s="440">
        <f t="shared" si="65"/>
        <v>0</v>
      </c>
      <c r="AJ121" s="440">
        <f t="shared" si="66"/>
        <v>0</v>
      </c>
      <c r="AK121" s="440">
        <f t="shared" si="67"/>
        <v>0</v>
      </c>
      <c r="AL121" s="440">
        <f t="shared" si="68"/>
        <v>0</v>
      </c>
      <c r="AM121" s="440">
        <f t="shared" si="69"/>
        <v>0</v>
      </c>
      <c r="AN121" s="440">
        <f t="shared" si="70"/>
        <v>0</v>
      </c>
      <c r="AO121" s="440">
        <f t="shared" si="71"/>
        <v>0</v>
      </c>
      <c r="AP121" s="440">
        <f t="shared" si="72"/>
        <v>0</v>
      </c>
      <c r="AQ121" s="440">
        <f t="shared" si="73"/>
        <v>0</v>
      </c>
      <c r="AR121" s="440">
        <f t="shared" si="74"/>
        <v>0</v>
      </c>
      <c r="AS121" s="440">
        <f t="shared" si="75"/>
        <v>0</v>
      </c>
      <c r="AT121" s="440">
        <f t="shared" si="76"/>
        <v>0</v>
      </c>
      <c r="AU121" s="440">
        <f t="shared" si="77"/>
        <v>0</v>
      </c>
      <c r="AV121" s="440">
        <f t="shared" si="78"/>
        <v>0</v>
      </c>
      <c r="AW121" s="440">
        <f t="shared" si="79"/>
        <v>0</v>
      </c>
    </row>
    <row r="122" spans="1:49" s="437" customFormat="1" ht="12" customHeight="1">
      <c r="A122" s="72" t="str">
        <f t="array" ref="A122">IF(C122&lt;&gt;0,SUM(($C$11:C122&lt;&gt;0)*1),"")</f>
        <v/>
      </c>
      <c r="B122" s="438"/>
      <c r="C122" s="438"/>
      <c r="D122" s="438"/>
      <c r="E122" s="504"/>
      <c r="F122" s="505"/>
      <c r="G122" s="507"/>
      <c r="H122" s="507"/>
      <c r="I122" s="72" t="str">
        <f t="shared" si="83"/>
        <v/>
      </c>
      <c r="J122" s="440">
        <f t="shared" si="42"/>
        <v>0</v>
      </c>
      <c r="K122" s="440">
        <f t="shared" si="43"/>
        <v>0</v>
      </c>
      <c r="L122" s="440">
        <f t="shared" si="44"/>
        <v>0</v>
      </c>
      <c r="M122" s="440">
        <f t="shared" si="45"/>
        <v>0</v>
      </c>
      <c r="N122" s="440">
        <f t="shared" si="46"/>
        <v>0</v>
      </c>
      <c r="O122" s="440">
        <f t="shared" si="47"/>
        <v>0</v>
      </c>
      <c r="P122" s="440">
        <f t="shared" si="48"/>
        <v>0</v>
      </c>
      <c r="Q122" s="440">
        <f t="shared" si="49"/>
        <v>0</v>
      </c>
      <c r="R122" s="440">
        <f t="shared" si="80"/>
        <v>0</v>
      </c>
      <c r="S122" s="440">
        <f t="shared" si="81"/>
        <v>0</v>
      </c>
      <c r="T122" s="440">
        <f t="shared" si="50"/>
        <v>0</v>
      </c>
      <c r="U122" s="440">
        <f t="shared" si="51"/>
        <v>0</v>
      </c>
      <c r="V122" s="440">
        <f t="shared" si="52"/>
        <v>0</v>
      </c>
      <c r="W122" s="440">
        <f t="shared" si="53"/>
        <v>0</v>
      </c>
      <c r="X122" s="440">
        <f t="shared" si="54"/>
        <v>0</v>
      </c>
      <c r="Y122" s="440">
        <f t="shared" si="55"/>
        <v>0</v>
      </c>
      <c r="Z122" s="440">
        <f t="shared" si="56"/>
        <v>0</v>
      </c>
      <c r="AA122" s="440">
        <f t="shared" si="57"/>
        <v>0</v>
      </c>
      <c r="AB122" s="440">
        <f t="shared" si="58"/>
        <v>0</v>
      </c>
      <c r="AC122" s="440">
        <f t="shared" si="59"/>
        <v>0</v>
      </c>
      <c r="AD122" s="440">
        <f t="shared" si="60"/>
        <v>0</v>
      </c>
      <c r="AE122" s="440">
        <f t="shared" si="61"/>
        <v>0</v>
      </c>
      <c r="AF122" s="440">
        <f t="shared" si="62"/>
        <v>0</v>
      </c>
      <c r="AG122" s="440">
        <f t="shared" si="63"/>
        <v>0</v>
      </c>
      <c r="AH122" s="440">
        <f t="shared" si="64"/>
        <v>0</v>
      </c>
      <c r="AI122" s="440">
        <f t="shared" si="65"/>
        <v>0</v>
      </c>
      <c r="AJ122" s="440">
        <f t="shared" si="66"/>
        <v>0</v>
      </c>
      <c r="AK122" s="440">
        <f t="shared" si="67"/>
        <v>0</v>
      </c>
      <c r="AL122" s="440">
        <f t="shared" si="68"/>
        <v>0</v>
      </c>
      <c r="AM122" s="440">
        <f t="shared" si="69"/>
        <v>0</v>
      </c>
      <c r="AN122" s="440">
        <f t="shared" si="70"/>
        <v>0</v>
      </c>
      <c r="AO122" s="440">
        <f t="shared" si="71"/>
        <v>0</v>
      </c>
      <c r="AP122" s="440">
        <f t="shared" si="72"/>
        <v>0</v>
      </c>
      <c r="AQ122" s="440">
        <f t="shared" si="73"/>
        <v>0</v>
      </c>
      <c r="AR122" s="440">
        <f t="shared" si="74"/>
        <v>0</v>
      </c>
      <c r="AS122" s="440">
        <f t="shared" si="75"/>
        <v>0</v>
      </c>
      <c r="AT122" s="440">
        <f t="shared" si="76"/>
        <v>0</v>
      </c>
      <c r="AU122" s="440">
        <f t="shared" si="77"/>
        <v>0</v>
      </c>
      <c r="AV122" s="440">
        <f t="shared" si="78"/>
        <v>0</v>
      </c>
      <c r="AW122" s="440">
        <f t="shared" si="79"/>
        <v>0</v>
      </c>
    </row>
    <row r="123" spans="1:49" s="437" customFormat="1" ht="12" customHeight="1">
      <c r="A123" s="72" t="str">
        <f t="array" ref="A123">IF(C123&lt;&gt;0,SUM(($C$11:C123&lt;&gt;0)*1),"")</f>
        <v/>
      </c>
      <c r="B123" s="438"/>
      <c r="C123" s="438"/>
      <c r="D123" s="438"/>
      <c r="E123" s="504"/>
      <c r="F123" s="505"/>
      <c r="G123" s="507"/>
      <c r="H123" s="507"/>
      <c r="I123" s="72" t="str">
        <f t="shared" si="83"/>
        <v/>
      </c>
      <c r="J123" s="440">
        <f t="shared" si="42"/>
        <v>0</v>
      </c>
      <c r="K123" s="440">
        <f t="shared" si="43"/>
        <v>0</v>
      </c>
      <c r="L123" s="440">
        <f t="shared" si="44"/>
        <v>0</v>
      </c>
      <c r="M123" s="440">
        <f t="shared" si="45"/>
        <v>0</v>
      </c>
      <c r="N123" s="440">
        <f t="shared" si="46"/>
        <v>0</v>
      </c>
      <c r="O123" s="440">
        <f t="shared" si="47"/>
        <v>0</v>
      </c>
      <c r="P123" s="440">
        <f t="shared" si="48"/>
        <v>0</v>
      </c>
      <c r="Q123" s="440">
        <f t="shared" si="49"/>
        <v>0</v>
      </c>
      <c r="R123" s="440">
        <f t="shared" si="80"/>
        <v>0</v>
      </c>
      <c r="S123" s="440">
        <f t="shared" si="81"/>
        <v>0</v>
      </c>
      <c r="T123" s="440">
        <f t="shared" si="50"/>
        <v>0</v>
      </c>
      <c r="U123" s="440">
        <f t="shared" si="51"/>
        <v>0</v>
      </c>
      <c r="V123" s="440">
        <f t="shared" si="52"/>
        <v>0</v>
      </c>
      <c r="W123" s="440">
        <f t="shared" si="53"/>
        <v>0</v>
      </c>
      <c r="X123" s="440">
        <f t="shared" si="54"/>
        <v>0</v>
      </c>
      <c r="Y123" s="440">
        <f t="shared" si="55"/>
        <v>0</v>
      </c>
      <c r="Z123" s="440">
        <f t="shared" si="56"/>
        <v>0</v>
      </c>
      <c r="AA123" s="440">
        <f t="shared" si="57"/>
        <v>0</v>
      </c>
      <c r="AB123" s="440">
        <f t="shared" si="58"/>
        <v>0</v>
      </c>
      <c r="AC123" s="440">
        <f t="shared" si="59"/>
        <v>0</v>
      </c>
      <c r="AD123" s="440">
        <f t="shared" si="60"/>
        <v>0</v>
      </c>
      <c r="AE123" s="440">
        <f t="shared" si="61"/>
        <v>0</v>
      </c>
      <c r="AF123" s="440">
        <f t="shared" si="62"/>
        <v>0</v>
      </c>
      <c r="AG123" s="440">
        <f t="shared" si="63"/>
        <v>0</v>
      </c>
      <c r="AH123" s="440">
        <f t="shared" si="64"/>
        <v>0</v>
      </c>
      <c r="AI123" s="440">
        <f t="shared" si="65"/>
        <v>0</v>
      </c>
      <c r="AJ123" s="440">
        <f t="shared" si="66"/>
        <v>0</v>
      </c>
      <c r="AK123" s="440">
        <f t="shared" si="67"/>
        <v>0</v>
      </c>
      <c r="AL123" s="440">
        <f t="shared" si="68"/>
        <v>0</v>
      </c>
      <c r="AM123" s="440">
        <f t="shared" si="69"/>
        <v>0</v>
      </c>
      <c r="AN123" s="440">
        <f t="shared" si="70"/>
        <v>0</v>
      </c>
      <c r="AO123" s="440">
        <f t="shared" si="71"/>
        <v>0</v>
      </c>
      <c r="AP123" s="440">
        <f t="shared" si="72"/>
        <v>0</v>
      </c>
      <c r="AQ123" s="440">
        <f t="shared" si="73"/>
        <v>0</v>
      </c>
      <c r="AR123" s="440">
        <f t="shared" si="74"/>
        <v>0</v>
      </c>
      <c r="AS123" s="440">
        <f t="shared" si="75"/>
        <v>0</v>
      </c>
      <c r="AT123" s="440">
        <f t="shared" si="76"/>
        <v>0</v>
      </c>
      <c r="AU123" s="440">
        <f t="shared" si="77"/>
        <v>0</v>
      </c>
      <c r="AV123" s="440">
        <f t="shared" si="78"/>
        <v>0</v>
      </c>
      <c r="AW123" s="440">
        <f t="shared" si="79"/>
        <v>0</v>
      </c>
    </row>
    <row r="124" spans="1:49" s="437" customFormat="1" ht="12" customHeight="1">
      <c r="A124" s="72" t="str">
        <f t="array" ref="A124">IF(C124&lt;&gt;0,SUM(($C$11:C124&lt;&gt;0)*1),"")</f>
        <v/>
      </c>
      <c r="B124" s="438"/>
      <c r="C124" s="438"/>
      <c r="D124" s="438"/>
      <c r="E124" s="504"/>
      <c r="F124" s="505"/>
      <c r="G124" s="507"/>
      <c r="H124" s="507"/>
      <c r="I124" s="72" t="str">
        <f t="shared" si="83"/>
        <v/>
      </c>
      <c r="J124" s="440">
        <f t="shared" si="42"/>
        <v>0</v>
      </c>
      <c r="K124" s="440">
        <f t="shared" si="43"/>
        <v>0</v>
      </c>
      <c r="L124" s="440">
        <f t="shared" si="44"/>
        <v>0</v>
      </c>
      <c r="M124" s="440">
        <f t="shared" si="45"/>
        <v>0</v>
      </c>
      <c r="N124" s="440">
        <f t="shared" si="46"/>
        <v>0</v>
      </c>
      <c r="O124" s="440">
        <f t="shared" si="47"/>
        <v>0</v>
      </c>
      <c r="P124" s="440">
        <f t="shared" si="48"/>
        <v>0</v>
      </c>
      <c r="Q124" s="440">
        <f t="shared" si="49"/>
        <v>0</v>
      </c>
      <c r="R124" s="440">
        <f t="shared" si="80"/>
        <v>0</v>
      </c>
      <c r="S124" s="440">
        <f t="shared" si="81"/>
        <v>0</v>
      </c>
      <c r="T124" s="440">
        <f t="shared" si="50"/>
        <v>0</v>
      </c>
      <c r="U124" s="440">
        <f t="shared" si="51"/>
        <v>0</v>
      </c>
      <c r="V124" s="440">
        <f t="shared" si="52"/>
        <v>0</v>
      </c>
      <c r="W124" s="440">
        <f t="shared" si="53"/>
        <v>0</v>
      </c>
      <c r="X124" s="440">
        <f t="shared" si="54"/>
        <v>0</v>
      </c>
      <c r="Y124" s="440">
        <f t="shared" si="55"/>
        <v>0</v>
      </c>
      <c r="Z124" s="440">
        <f t="shared" si="56"/>
        <v>0</v>
      </c>
      <c r="AA124" s="440">
        <f t="shared" si="57"/>
        <v>0</v>
      </c>
      <c r="AB124" s="440">
        <f t="shared" si="58"/>
        <v>0</v>
      </c>
      <c r="AC124" s="440">
        <f t="shared" si="59"/>
        <v>0</v>
      </c>
      <c r="AD124" s="440">
        <f t="shared" si="60"/>
        <v>0</v>
      </c>
      <c r="AE124" s="440">
        <f t="shared" si="61"/>
        <v>0</v>
      </c>
      <c r="AF124" s="440">
        <f t="shared" si="62"/>
        <v>0</v>
      </c>
      <c r="AG124" s="440">
        <f t="shared" si="63"/>
        <v>0</v>
      </c>
      <c r="AH124" s="440">
        <f t="shared" si="64"/>
        <v>0</v>
      </c>
      <c r="AI124" s="440">
        <f t="shared" si="65"/>
        <v>0</v>
      </c>
      <c r="AJ124" s="440">
        <f t="shared" si="66"/>
        <v>0</v>
      </c>
      <c r="AK124" s="440">
        <f t="shared" si="67"/>
        <v>0</v>
      </c>
      <c r="AL124" s="440">
        <f t="shared" si="68"/>
        <v>0</v>
      </c>
      <c r="AM124" s="440">
        <f t="shared" si="69"/>
        <v>0</v>
      </c>
      <c r="AN124" s="440">
        <f t="shared" si="70"/>
        <v>0</v>
      </c>
      <c r="AO124" s="440">
        <f t="shared" si="71"/>
        <v>0</v>
      </c>
      <c r="AP124" s="440">
        <f t="shared" si="72"/>
        <v>0</v>
      </c>
      <c r="AQ124" s="440">
        <f t="shared" si="73"/>
        <v>0</v>
      </c>
      <c r="AR124" s="440">
        <f t="shared" si="74"/>
        <v>0</v>
      </c>
      <c r="AS124" s="440">
        <f t="shared" si="75"/>
        <v>0</v>
      </c>
      <c r="AT124" s="440">
        <f t="shared" si="76"/>
        <v>0</v>
      </c>
      <c r="AU124" s="440">
        <f t="shared" si="77"/>
        <v>0</v>
      </c>
      <c r="AV124" s="440">
        <f t="shared" si="78"/>
        <v>0</v>
      </c>
      <c r="AW124" s="440">
        <f t="shared" si="79"/>
        <v>0</v>
      </c>
    </row>
    <row r="125" spans="1:49" s="437" customFormat="1" ht="12" customHeight="1">
      <c r="A125" s="72" t="str">
        <f t="array" ref="A125">IF(C125&lt;&gt;0,SUM(($C$11:C125&lt;&gt;0)*1),"")</f>
        <v/>
      </c>
      <c r="B125" s="438"/>
      <c r="C125" s="438"/>
      <c r="D125" s="438"/>
      <c r="E125" s="504"/>
      <c r="F125" s="505"/>
      <c r="G125" s="507"/>
      <c r="H125" s="507"/>
      <c r="I125" s="72" t="str">
        <f t="shared" si="83"/>
        <v/>
      </c>
      <c r="J125" s="440">
        <f t="shared" si="42"/>
        <v>0</v>
      </c>
      <c r="K125" s="440">
        <f t="shared" si="43"/>
        <v>0</v>
      </c>
      <c r="L125" s="440">
        <f t="shared" si="44"/>
        <v>0</v>
      </c>
      <c r="M125" s="440">
        <f t="shared" si="45"/>
        <v>0</v>
      </c>
      <c r="N125" s="440">
        <f t="shared" si="46"/>
        <v>0</v>
      </c>
      <c r="O125" s="440">
        <f t="shared" si="47"/>
        <v>0</v>
      </c>
      <c r="P125" s="440">
        <f t="shared" si="48"/>
        <v>0</v>
      </c>
      <c r="Q125" s="440">
        <f t="shared" si="49"/>
        <v>0</v>
      </c>
      <c r="R125" s="440">
        <f t="shared" si="80"/>
        <v>0</v>
      </c>
      <c r="S125" s="440">
        <f t="shared" si="81"/>
        <v>0</v>
      </c>
      <c r="T125" s="440">
        <f t="shared" si="50"/>
        <v>0</v>
      </c>
      <c r="U125" s="440">
        <f t="shared" si="51"/>
        <v>0</v>
      </c>
      <c r="V125" s="440">
        <f t="shared" si="52"/>
        <v>0</v>
      </c>
      <c r="W125" s="440">
        <f t="shared" si="53"/>
        <v>0</v>
      </c>
      <c r="X125" s="440">
        <f t="shared" si="54"/>
        <v>0</v>
      </c>
      <c r="Y125" s="440">
        <f t="shared" si="55"/>
        <v>0</v>
      </c>
      <c r="Z125" s="440">
        <f t="shared" si="56"/>
        <v>0</v>
      </c>
      <c r="AA125" s="440">
        <f t="shared" si="57"/>
        <v>0</v>
      </c>
      <c r="AB125" s="440">
        <f t="shared" si="58"/>
        <v>0</v>
      </c>
      <c r="AC125" s="440">
        <f t="shared" si="59"/>
        <v>0</v>
      </c>
      <c r="AD125" s="440">
        <f t="shared" si="60"/>
        <v>0</v>
      </c>
      <c r="AE125" s="440">
        <f t="shared" si="61"/>
        <v>0</v>
      </c>
      <c r="AF125" s="440">
        <f t="shared" si="62"/>
        <v>0</v>
      </c>
      <c r="AG125" s="440">
        <f t="shared" si="63"/>
        <v>0</v>
      </c>
      <c r="AH125" s="440">
        <f t="shared" si="64"/>
        <v>0</v>
      </c>
      <c r="AI125" s="440">
        <f t="shared" si="65"/>
        <v>0</v>
      </c>
      <c r="AJ125" s="440">
        <f t="shared" si="66"/>
        <v>0</v>
      </c>
      <c r="AK125" s="440">
        <f t="shared" si="67"/>
        <v>0</v>
      </c>
      <c r="AL125" s="440">
        <f t="shared" si="68"/>
        <v>0</v>
      </c>
      <c r="AM125" s="440">
        <f t="shared" si="69"/>
        <v>0</v>
      </c>
      <c r="AN125" s="440">
        <f t="shared" si="70"/>
        <v>0</v>
      </c>
      <c r="AO125" s="440">
        <f t="shared" si="71"/>
        <v>0</v>
      </c>
      <c r="AP125" s="440">
        <f t="shared" si="72"/>
        <v>0</v>
      </c>
      <c r="AQ125" s="440">
        <f t="shared" si="73"/>
        <v>0</v>
      </c>
      <c r="AR125" s="440">
        <f t="shared" si="74"/>
        <v>0</v>
      </c>
      <c r="AS125" s="440">
        <f t="shared" si="75"/>
        <v>0</v>
      </c>
      <c r="AT125" s="440">
        <f t="shared" si="76"/>
        <v>0</v>
      </c>
      <c r="AU125" s="440">
        <f t="shared" si="77"/>
        <v>0</v>
      </c>
      <c r="AV125" s="440">
        <f t="shared" si="78"/>
        <v>0</v>
      </c>
      <c r="AW125" s="440">
        <f t="shared" si="79"/>
        <v>0</v>
      </c>
    </row>
    <row r="126" spans="1:49" s="437" customFormat="1" ht="12" customHeight="1">
      <c r="A126" s="72" t="str">
        <f t="array" ref="A126">IF(C126&lt;&gt;0,SUM(($C$11:C126&lt;&gt;0)*1),"")</f>
        <v/>
      </c>
      <c r="B126" s="438"/>
      <c r="C126" s="438"/>
      <c r="D126" s="438"/>
      <c r="E126" s="504"/>
      <c r="F126" s="505"/>
      <c r="G126" s="507"/>
      <c r="H126" s="507"/>
      <c r="I126" s="72" t="str">
        <f t="shared" si="83"/>
        <v/>
      </c>
      <c r="J126" s="440">
        <f t="shared" si="42"/>
        <v>0</v>
      </c>
      <c r="K126" s="440">
        <f t="shared" si="43"/>
        <v>0</v>
      </c>
      <c r="L126" s="440">
        <f t="shared" si="44"/>
        <v>0</v>
      </c>
      <c r="M126" s="440">
        <f t="shared" si="45"/>
        <v>0</v>
      </c>
      <c r="N126" s="440">
        <f t="shared" si="46"/>
        <v>0</v>
      </c>
      <c r="O126" s="440">
        <f t="shared" si="47"/>
        <v>0</v>
      </c>
      <c r="P126" s="440">
        <f t="shared" si="48"/>
        <v>0</v>
      </c>
      <c r="Q126" s="440">
        <f t="shared" si="49"/>
        <v>0</v>
      </c>
      <c r="R126" s="440">
        <f t="shared" si="80"/>
        <v>0</v>
      </c>
      <c r="S126" s="440">
        <f t="shared" si="81"/>
        <v>0</v>
      </c>
      <c r="T126" s="440">
        <f t="shared" si="50"/>
        <v>0</v>
      </c>
      <c r="U126" s="440">
        <f t="shared" si="51"/>
        <v>0</v>
      </c>
      <c r="V126" s="440">
        <f t="shared" si="52"/>
        <v>0</v>
      </c>
      <c r="W126" s="440">
        <f t="shared" si="53"/>
        <v>0</v>
      </c>
      <c r="X126" s="440">
        <f t="shared" si="54"/>
        <v>0</v>
      </c>
      <c r="Y126" s="440">
        <f t="shared" si="55"/>
        <v>0</v>
      </c>
      <c r="Z126" s="440">
        <f t="shared" si="56"/>
        <v>0</v>
      </c>
      <c r="AA126" s="440">
        <f t="shared" si="57"/>
        <v>0</v>
      </c>
      <c r="AB126" s="440">
        <f t="shared" si="58"/>
        <v>0</v>
      </c>
      <c r="AC126" s="440">
        <f t="shared" si="59"/>
        <v>0</v>
      </c>
      <c r="AD126" s="440">
        <f t="shared" si="60"/>
        <v>0</v>
      </c>
      <c r="AE126" s="440">
        <f t="shared" si="61"/>
        <v>0</v>
      </c>
      <c r="AF126" s="440">
        <f t="shared" si="62"/>
        <v>0</v>
      </c>
      <c r="AG126" s="440">
        <f t="shared" si="63"/>
        <v>0</v>
      </c>
      <c r="AH126" s="440">
        <f t="shared" si="64"/>
        <v>0</v>
      </c>
      <c r="AI126" s="440">
        <f t="shared" si="65"/>
        <v>0</v>
      </c>
      <c r="AJ126" s="440">
        <f t="shared" si="66"/>
        <v>0</v>
      </c>
      <c r="AK126" s="440">
        <f t="shared" si="67"/>
        <v>0</v>
      </c>
      <c r="AL126" s="440">
        <f t="shared" si="68"/>
        <v>0</v>
      </c>
      <c r="AM126" s="440">
        <f t="shared" si="69"/>
        <v>0</v>
      </c>
      <c r="AN126" s="440">
        <f t="shared" si="70"/>
        <v>0</v>
      </c>
      <c r="AO126" s="440">
        <f t="shared" si="71"/>
        <v>0</v>
      </c>
      <c r="AP126" s="440">
        <f t="shared" si="72"/>
        <v>0</v>
      </c>
      <c r="AQ126" s="440">
        <f t="shared" si="73"/>
        <v>0</v>
      </c>
      <c r="AR126" s="440">
        <f t="shared" si="74"/>
        <v>0</v>
      </c>
      <c r="AS126" s="440">
        <f t="shared" si="75"/>
        <v>0</v>
      </c>
      <c r="AT126" s="440">
        <f t="shared" si="76"/>
        <v>0</v>
      </c>
      <c r="AU126" s="440">
        <f t="shared" si="77"/>
        <v>0</v>
      </c>
      <c r="AV126" s="440">
        <f t="shared" si="78"/>
        <v>0</v>
      </c>
      <c r="AW126" s="440">
        <f t="shared" si="79"/>
        <v>0</v>
      </c>
    </row>
    <row r="127" spans="1:49" s="437" customFormat="1" ht="12" customHeight="1">
      <c r="A127" s="72" t="str">
        <f t="array" ref="A127">IF(C127&lt;&gt;0,SUM(($C$11:C127&lt;&gt;0)*1),"")</f>
        <v/>
      </c>
      <c r="B127" s="438"/>
      <c r="C127" s="438"/>
      <c r="D127" s="438"/>
      <c r="E127" s="504"/>
      <c r="F127" s="505"/>
      <c r="G127" s="507"/>
      <c r="H127" s="507"/>
      <c r="I127" s="72" t="str">
        <f t="shared" si="83"/>
        <v/>
      </c>
      <c r="J127" s="440">
        <f t="shared" si="42"/>
        <v>0</v>
      </c>
      <c r="K127" s="440">
        <f t="shared" si="43"/>
        <v>0</v>
      </c>
      <c r="L127" s="440">
        <f t="shared" si="44"/>
        <v>0</v>
      </c>
      <c r="M127" s="440">
        <f t="shared" si="45"/>
        <v>0</v>
      </c>
      <c r="N127" s="440">
        <f t="shared" si="46"/>
        <v>0</v>
      </c>
      <c r="O127" s="440">
        <f t="shared" si="47"/>
        <v>0</v>
      </c>
      <c r="P127" s="440">
        <f t="shared" si="48"/>
        <v>0</v>
      </c>
      <c r="Q127" s="440">
        <f t="shared" si="49"/>
        <v>0</v>
      </c>
      <c r="R127" s="440">
        <f t="shared" si="80"/>
        <v>0</v>
      </c>
      <c r="S127" s="440">
        <f t="shared" si="81"/>
        <v>0</v>
      </c>
      <c r="T127" s="440">
        <f t="shared" si="50"/>
        <v>0</v>
      </c>
      <c r="U127" s="440">
        <f t="shared" si="51"/>
        <v>0</v>
      </c>
      <c r="V127" s="440">
        <f t="shared" si="52"/>
        <v>0</v>
      </c>
      <c r="W127" s="440">
        <f t="shared" si="53"/>
        <v>0</v>
      </c>
      <c r="X127" s="440">
        <f t="shared" si="54"/>
        <v>0</v>
      </c>
      <c r="Y127" s="440">
        <f t="shared" si="55"/>
        <v>0</v>
      </c>
      <c r="Z127" s="440">
        <f t="shared" si="56"/>
        <v>0</v>
      </c>
      <c r="AA127" s="440">
        <f t="shared" si="57"/>
        <v>0</v>
      </c>
      <c r="AB127" s="440">
        <f t="shared" si="58"/>
        <v>0</v>
      </c>
      <c r="AC127" s="440">
        <f t="shared" si="59"/>
        <v>0</v>
      </c>
      <c r="AD127" s="440">
        <f t="shared" si="60"/>
        <v>0</v>
      </c>
      <c r="AE127" s="440">
        <f t="shared" si="61"/>
        <v>0</v>
      </c>
      <c r="AF127" s="440">
        <f t="shared" si="62"/>
        <v>0</v>
      </c>
      <c r="AG127" s="440">
        <f t="shared" si="63"/>
        <v>0</v>
      </c>
      <c r="AH127" s="440">
        <f t="shared" si="64"/>
        <v>0</v>
      </c>
      <c r="AI127" s="440">
        <f t="shared" si="65"/>
        <v>0</v>
      </c>
      <c r="AJ127" s="440">
        <f t="shared" si="66"/>
        <v>0</v>
      </c>
      <c r="AK127" s="440">
        <f t="shared" si="67"/>
        <v>0</v>
      </c>
      <c r="AL127" s="440">
        <f t="shared" si="68"/>
        <v>0</v>
      </c>
      <c r="AM127" s="440">
        <f t="shared" si="69"/>
        <v>0</v>
      </c>
      <c r="AN127" s="440">
        <f t="shared" si="70"/>
        <v>0</v>
      </c>
      <c r="AO127" s="440">
        <f t="shared" si="71"/>
        <v>0</v>
      </c>
      <c r="AP127" s="440">
        <f t="shared" si="72"/>
        <v>0</v>
      </c>
      <c r="AQ127" s="440">
        <f t="shared" si="73"/>
        <v>0</v>
      </c>
      <c r="AR127" s="440">
        <f t="shared" si="74"/>
        <v>0</v>
      </c>
      <c r="AS127" s="440">
        <f t="shared" si="75"/>
        <v>0</v>
      </c>
      <c r="AT127" s="440">
        <f t="shared" si="76"/>
        <v>0</v>
      </c>
      <c r="AU127" s="440">
        <f t="shared" si="77"/>
        <v>0</v>
      </c>
      <c r="AV127" s="440">
        <f t="shared" si="78"/>
        <v>0</v>
      </c>
      <c r="AW127" s="440">
        <f t="shared" si="79"/>
        <v>0</v>
      </c>
    </row>
    <row r="128" spans="1:49" s="437" customFormat="1" ht="12" customHeight="1">
      <c r="A128" s="72" t="str">
        <f t="array" ref="A128">IF(C128&lt;&gt;0,SUM(($C$11:C128&lt;&gt;0)*1),"")</f>
        <v/>
      </c>
      <c r="B128" s="438"/>
      <c r="C128" s="438"/>
      <c r="D128" s="438"/>
      <c r="E128" s="504"/>
      <c r="F128" s="505"/>
      <c r="G128" s="507"/>
      <c r="H128" s="507"/>
      <c r="I128" s="72" t="str">
        <f t="shared" si="83"/>
        <v/>
      </c>
      <c r="J128" s="440">
        <f t="shared" si="42"/>
        <v>0</v>
      </c>
      <c r="K128" s="440">
        <f t="shared" si="43"/>
        <v>0</v>
      </c>
      <c r="L128" s="440">
        <f t="shared" si="44"/>
        <v>0</v>
      </c>
      <c r="M128" s="440">
        <f t="shared" si="45"/>
        <v>0</v>
      </c>
      <c r="N128" s="440">
        <f t="shared" si="46"/>
        <v>0</v>
      </c>
      <c r="O128" s="440">
        <f t="shared" si="47"/>
        <v>0</v>
      </c>
      <c r="P128" s="440">
        <f t="shared" si="48"/>
        <v>0</v>
      </c>
      <c r="Q128" s="440">
        <f t="shared" si="49"/>
        <v>0</v>
      </c>
      <c r="R128" s="440">
        <f t="shared" si="80"/>
        <v>0</v>
      </c>
      <c r="S128" s="440">
        <f t="shared" si="81"/>
        <v>0</v>
      </c>
      <c r="T128" s="440">
        <f t="shared" si="50"/>
        <v>0</v>
      </c>
      <c r="U128" s="440">
        <f t="shared" si="51"/>
        <v>0</v>
      </c>
      <c r="V128" s="440">
        <f t="shared" si="52"/>
        <v>0</v>
      </c>
      <c r="W128" s="440">
        <f t="shared" si="53"/>
        <v>0</v>
      </c>
      <c r="X128" s="440">
        <f t="shared" si="54"/>
        <v>0</v>
      </c>
      <c r="Y128" s="440">
        <f t="shared" si="55"/>
        <v>0</v>
      </c>
      <c r="Z128" s="440">
        <f t="shared" si="56"/>
        <v>0</v>
      </c>
      <c r="AA128" s="440">
        <f t="shared" si="57"/>
        <v>0</v>
      </c>
      <c r="AB128" s="440">
        <f t="shared" si="58"/>
        <v>0</v>
      </c>
      <c r="AC128" s="440">
        <f t="shared" si="59"/>
        <v>0</v>
      </c>
      <c r="AD128" s="440">
        <f t="shared" si="60"/>
        <v>0</v>
      </c>
      <c r="AE128" s="440">
        <f t="shared" si="61"/>
        <v>0</v>
      </c>
      <c r="AF128" s="440">
        <f t="shared" si="62"/>
        <v>0</v>
      </c>
      <c r="AG128" s="440">
        <f t="shared" si="63"/>
        <v>0</v>
      </c>
      <c r="AH128" s="440">
        <f t="shared" si="64"/>
        <v>0</v>
      </c>
      <c r="AI128" s="440">
        <f t="shared" si="65"/>
        <v>0</v>
      </c>
      <c r="AJ128" s="440">
        <f t="shared" si="66"/>
        <v>0</v>
      </c>
      <c r="AK128" s="440">
        <f t="shared" si="67"/>
        <v>0</v>
      </c>
      <c r="AL128" s="440">
        <f t="shared" si="68"/>
        <v>0</v>
      </c>
      <c r="AM128" s="440">
        <f t="shared" si="69"/>
        <v>0</v>
      </c>
      <c r="AN128" s="440">
        <f t="shared" si="70"/>
        <v>0</v>
      </c>
      <c r="AO128" s="440">
        <f t="shared" si="71"/>
        <v>0</v>
      </c>
      <c r="AP128" s="440">
        <f t="shared" si="72"/>
        <v>0</v>
      </c>
      <c r="AQ128" s="440">
        <f t="shared" si="73"/>
        <v>0</v>
      </c>
      <c r="AR128" s="440">
        <f t="shared" si="74"/>
        <v>0</v>
      </c>
      <c r="AS128" s="440">
        <f t="shared" si="75"/>
        <v>0</v>
      </c>
      <c r="AT128" s="440">
        <f t="shared" si="76"/>
        <v>0</v>
      </c>
      <c r="AU128" s="440">
        <f t="shared" si="77"/>
        <v>0</v>
      </c>
      <c r="AV128" s="440">
        <f t="shared" si="78"/>
        <v>0</v>
      </c>
      <c r="AW128" s="440">
        <f t="shared" si="79"/>
        <v>0</v>
      </c>
    </row>
    <row r="129" spans="1:49" s="437" customFormat="1" ht="12" customHeight="1">
      <c r="A129" s="72" t="str">
        <f t="array" ref="A129">IF(C129&lt;&gt;0,SUM(($C$11:C129&lt;&gt;0)*1),"")</f>
        <v/>
      </c>
      <c r="B129" s="438"/>
      <c r="C129" s="438"/>
      <c r="D129" s="438"/>
      <c r="E129" s="504"/>
      <c r="F129" s="505"/>
      <c r="G129" s="507"/>
      <c r="H129" s="507"/>
      <c r="I129" s="72" t="str">
        <f t="shared" si="83"/>
        <v/>
      </c>
      <c r="J129" s="440">
        <f t="shared" si="42"/>
        <v>0</v>
      </c>
      <c r="K129" s="440">
        <f t="shared" si="43"/>
        <v>0</v>
      </c>
      <c r="L129" s="440">
        <f t="shared" si="44"/>
        <v>0</v>
      </c>
      <c r="M129" s="440">
        <f t="shared" si="45"/>
        <v>0</v>
      </c>
      <c r="N129" s="440">
        <f t="shared" si="46"/>
        <v>0</v>
      </c>
      <c r="O129" s="440">
        <f t="shared" si="47"/>
        <v>0</v>
      </c>
      <c r="P129" s="440">
        <f t="shared" si="48"/>
        <v>0</v>
      </c>
      <c r="Q129" s="440">
        <f t="shared" si="49"/>
        <v>0</v>
      </c>
      <c r="R129" s="440">
        <f t="shared" si="80"/>
        <v>0</v>
      </c>
      <c r="S129" s="440">
        <f t="shared" si="81"/>
        <v>0</v>
      </c>
      <c r="T129" s="440">
        <f t="shared" si="50"/>
        <v>0</v>
      </c>
      <c r="U129" s="440">
        <f t="shared" si="51"/>
        <v>0</v>
      </c>
      <c r="V129" s="440">
        <f t="shared" si="52"/>
        <v>0</v>
      </c>
      <c r="W129" s="440">
        <f t="shared" si="53"/>
        <v>0</v>
      </c>
      <c r="X129" s="440">
        <f t="shared" si="54"/>
        <v>0</v>
      </c>
      <c r="Y129" s="440">
        <f t="shared" si="55"/>
        <v>0</v>
      </c>
      <c r="Z129" s="440">
        <f t="shared" si="56"/>
        <v>0</v>
      </c>
      <c r="AA129" s="440">
        <f t="shared" si="57"/>
        <v>0</v>
      </c>
      <c r="AB129" s="440">
        <f t="shared" si="58"/>
        <v>0</v>
      </c>
      <c r="AC129" s="440">
        <f t="shared" si="59"/>
        <v>0</v>
      </c>
      <c r="AD129" s="440">
        <f t="shared" si="60"/>
        <v>0</v>
      </c>
      <c r="AE129" s="440">
        <f t="shared" si="61"/>
        <v>0</v>
      </c>
      <c r="AF129" s="440">
        <f t="shared" si="62"/>
        <v>0</v>
      </c>
      <c r="AG129" s="440">
        <f t="shared" si="63"/>
        <v>0</v>
      </c>
      <c r="AH129" s="440">
        <f t="shared" si="64"/>
        <v>0</v>
      </c>
      <c r="AI129" s="440">
        <f t="shared" si="65"/>
        <v>0</v>
      </c>
      <c r="AJ129" s="440">
        <f t="shared" si="66"/>
        <v>0</v>
      </c>
      <c r="AK129" s="440">
        <f t="shared" si="67"/>
        <v>0</v>
      </c>
      <c r="AL129" s="440">
        <f t="shared" si="68"/>
        <v>0</v>
      </c>
      <c r="AM129" s="440">
        <f t="shared" si="69"/>
        <v>0</v>
      </c>
      <c r="AN129" s="440">
        <f t="shared" si="70"/>
        <v>0</v>
      </c>
      <c r="AO129" s="440">
        <f t="shared" si="71"/>
        <v>0</v>
      </c>
      <c r="AP129" s="440">
        <f t="shared" si="72"/>
        <v>0</v>
      </c>
      <c r="AQ129" s="440">
        <f t="shared" si="73"/>
        <v>0</v>
      </c>
      <c r="AR129" s="440">
        <f t="shared" si="74"/>
        <v>0</v>
      </c>
      <c r="AS129" s="440">
        <f t="shared" si="75"/>
        <v>0</v>
      </c>
      <c r="AT129" s="440">
        <f t="shared" si="76"/>
        <v>0</v>
      </c>
      <c r="AU129" s="440">
        <f t="shared" si="77"/>
        <v>0</v>
      </c>
      <c r="AV129" s="440">
        <f t="shared" si="78"/>
        <v>0</v>
      </c>
      <c r="AW129" s="440">
        <f t="shared" si="79"/>
        <v>0</v>
      </c>
    </row>
    <row r="130" spans="1:49" s="437" customFormat="1" ht="12" customHeight="1">
      <c r="A130" s="72" t="str">
        <f t="array" ref="A130">IF(C130&lt;&gt;0,SUM(($C$11:C130&lt;&gt;0)*1),"")</f>
        <v/>
      </c>
      <c r="B130" s="438"/>
      <c r="C130" s="438"/>
      <c r="D130" s="438"/>
      <c r="E130" s="504"/>
      <c r="F130" s="505"/>
      <c r="G130" s="507"/>
      <c r="H130" s="507"/>
      <c r="I130" s="72" t="str">
        <f t="shared" si="83"/>
        <v/>
      </c>
      <c r="J130" s="440">
        <f t="shared" si="42"/>
        <v>0</v>
      </c>
      <c r="K130" s="440">
        <f t="shared" si="43"/>
        <v>0</v>
      </c>
      <c r="L130" s="440">
        <f t="shared" si="44"/>
        <v>0</v>
      </c>
      <c r="M130" s="440">
        <f t="shared" si="45"/>
        <v>0</v>
      </c>
      <c r="N130" s="440">
        <f t="shared" si="46"/>
        <v>0</v>
      </c>
      <c r="O130" s="440">
        <f t="shared" si="47"/>
        <v>0</v>
      </c>
      <c r="P130" s="440">
        <f t="shared" si="48"/>
        <v>0</v>
      </c>
      <c r="Q130" s="440">
        <f t="shared" si="49"/>
        <v>0</v>
      </c>
      <c r="R130" s="440">
        <f t="shared" si="80"/>
        <v>0</v>
      </c>
      <c r="S130" s="440">
        <f t="shared" si="81"/>
        <v>0</v>
      </c>
      <c r="T130" s="440">
        <f t="shared" si="50"/>
        <v>0</v>
      </c>
      <c r="U130" s="440">
        <f t="shared" si="51"/>
        <v>0</v>
      </c>
      <c r="V130" s="440">
        <f t="shared" si="52"/>
        <v>0</v>
      </c>
      <c r="W130" s="440">
        <f t="shared" si="53"/>
        <v>0</v>
      </c>
      <c r="X130" s="440">
        <f t="shared" si="54"/>
        <v>0</v>
      </c>
      <c r="Y130" s="440">
        <f t="shared" si="55"/>
        <v>0</v>
      </c>
      <c r="Z130" s="440">
        <f t="shared" si="56"/>
        <v>0</v>
      </c>
      <c r="AA130" s="440">
        <f t="shared" si="57"/>
        <v>0</v>
      </c>
      <c r="AB130" s="440">
        <f t="shared" si="58"/>
        <v>0</v>
      </c>
      <c r="AC130" s="440">
        <f t="shared" si="59"/>
        <v>0</v>
      </c>
      <c r="AD130" s="440">
        <f t="shared" si="60"/>
        <v>0</v>
      </c>
      <c r="AE130" s="440">
        <f t="shared" si="61"/>
        <v>0</v>
      </c>
      <c r="AF130" s="440">
        <f t="shared" si="62"/>
        <v>0</v>
      </c>
      <c r="AG130" s="440">
        <f t="shared" si="63"/>
        <v>0</v>
      </c>
      <c r="AH130" s="440">
        <f t="shared" si="64"/>
        <v>0</v>
      </c>
      <c r="AI130" s="440">
        <f t="shared" si="65"/>
        <v>0</v>
      </c>
      <c r="AJ130" s="440">
        <f t="shared" si="66"/>
        <v>0</v>
      </c>
      <c r="AK130" s="440">
        <f t="shared" si="67"/>
        <v>0</v>
      </c>
      <c r="AL130" s="440">
        <f t="shared" si="68"/>
        <v>0</v>
      </c>
      <c r="AM130" s="440">
        <f t="shared" si="69"/>
        <v>0</v>
      </c>
      <c r="AN130" s="440">
        <f t="shared" si="70"/>
        <v>0</v>
      </c>
      <c r="AO130" s="440">
        <f t="shared" si="71"/>
        <v>0</v>
      </c>
      <c r="AP130" s="440">
        <f t="shared" si="72"/>
        <v>0</v>
      </c>
      <c r="AQ130" s="440">
        <f t="shared" si="73"/>
        <v>0</v>
      </c>
      <c r="AR130" s="440">
        <f t="shared" si="74"/>
        <v>0</v>
      </c>
      <c r="AS130" s="440">
        <f t="shared" si="75"/>
        <v>0</v>
      </c>
      <c r="AT130" s="440">
        <f t="shared" si="76"/>
        <v>0</v>
      </c>
      <c r="AU130" s="440">
        <f t="shared" si="77"/>
        <v>0</v>
      </c>
      <c r="AV130" s="440">
        <f t="shared" si="78"/>
        <v>0</v>
      </c>
      <c r="AW130" s="440">
        <f t="shared" si="79"/>
        <v>0</v>
      </c>
    </row>
    <row r="131" spans="1:49" s="437" customFormat="1" ht="12" customHeight="1">
      <c r="A131" s="72" t="str">
        <f t="array" ref="A131">IF(C131&lt;&gt;0,SUM(($C$11:C131&lt;&gt;0)*1),"")</f>
        <v/>
      </c>
      <c r="B131" s="438"/>
      <c r="C131" s="438"/>
      <c r="D131" s="438"/>
      <c r="E131" s="504"/>
      <c r="F131" s="505"/>
      <c r="G131" s="507"/>
      <c r="H131" s="507"/>
      <c r="I131" s="72" t="str">
        <f t="shared" si="83"/>
        <v/>
      </c>
      <c r="J131" s="440">
        <f t="shared" si="42"/>
        <v>0</v>
      </c>
      <c r="K131" s="440">
        <f t="shared" si="43"/>
        <v>0</v>
      </c>
      <c r="L131" s="440">
        <f t="shared" si="44"/>
        <v>0</v>
      </c>
      <c r="M131" s="440">
        <f t="shared" si="45"/>
        <v>0</v>
      </c>
      <c r="N131" s="440">
        <f t="shared" si="46"/>
        <v>0</v>
      </c>
      <c r="O131" s="440">
        <f t="shared" si="47"/>
        <v>0</v>
      </c>
      <c r="P131" s="440">
        <f t="shared" si="48"/>
        <v>0</v>
      </c>
      <c r="Q131" s="440">
        <f t="shared" si="49"/>
        <v>0</v>
      </c>
      <c r="R131" s="440">
        <f t="shared" si="80"/>
        <v>0</v>
      </c>
      <c r="S131" s="440">
        <f t="shared" si="81"/>
        <v>0</v>
      </c>
      <c r="T131" s="440">
        <f t="shared" si="50"/>
        <v>0</v>
      </c>
      <c r="U131" s="440">
        <f t="shared" si="51"/>
        <v>0</v>
      </c>
      <c r="V131" s="440">
        <f t="shared" si="52"/>
        <v>0</v>
      </c>
      <c r="W131" s="440">
        <f t="shared" si="53"/>
        <v>0</v>
      </c>
      <c r="X131" s="440">
        <f t="shared" si="54"/>
        <v>0</v>
      </c>
      <c r="Y131" s="440">
        <f t="shared" si="55"/>
        <v>0</v>
      </c>
      <c r="Z131" s="440">
        <f t="shared" si="56"/>
        <v>0</v>
      </c>
      <c r="AA131" s="440">
        <f t="shared" si="57"/>
        <v>0</v>
      </c>
      <c r="AB131" s="440">
        <f t="shared" si="58"/>
        <v>0</v>
      </c>
      <c r="AC131" s="440">
        <f t="shared" si="59"/>
        <v>0</v>
      </c>
      <c r="AD131" s="440">
        <f t="shared" si="60"/>
        <v>0</v>
      </c>
      <c r="AE131" s="440">
        <f t="shared" si="61"/>
        <v>0</v>
      </c>
      <c r="AF131" s="440">
        <f t="shared" si="62"/>
        <v>0</v>
      </c>
      <c r="AG131" s="440">
        <f t="shared" si="63"/>
        <v>0</v>
      </c>
      <c r="AH131" s="440">
        <f t="shared" si="64"/>
        <v>0</v>
      </c>
      <c r="AI131" s="440">
        <f t="shared" si="65"/>
        <v>0</v>
      </c>
      <c r="AJ131" s="440">
        <f t="shared" si="66"/>
        <v>0</v>
      </c>
      <c r="AK131" s="440">
        <f t="shared" si="67"/>
        <v>0</v>
      </c>
      <c r="AL131" s="440">
        <f t="shared" si="68"/>
        <v>0</v>
      </c>
      <c r="AM131" s="440">
        <f t="shared" si="69"/>
        <v>0</v>
      </c>
      <c r="AN131" s="440">
        <f t="shared" si="70"/>
        <v>0</v>
      </c>
      <c r="AO131" s="440">
        <f t="shared" si="71"/>
        <v>0</v>
      </c>
      <c r="AP131" s="440">
        <f t="shared" si="72"/>
        <v>0</v>
      </c>
      <c r="AQ131" s="440">
        <f t="shared" si="73"/>
        <v>0</v>
      </c>
      <c r="AR131" s="440">
        <f t="shared" si="74"/>
        <v>0</v>
      </c>
      <c r="AS131" s="440">
        <f t="shared" si="75"/>
        <v>0</v>
      </c>
      <c r="AT131" s="440">
        <f t="shared" si="76"/>
        <v>0</v>
      </c>
      <c r="AU131" s="440">
        <f t="shared" si="77"/>
        <v>0</v>
      </c>
      <c r="AV131" s="440">
        <f t="shared" si="78"/>
        <v>0</v>
      </c>
      <c r="AW131" s="440">
        <f t="shared" si="79"/>
        <v>0</v>
      </c>
    </row>
    <row r="132" spans="1:49" s="437" customFormat="1" ht="12" customHeight="1">
      <c r="A132" s="72" t="str">
        <f t="array" ref="A132">IF(C132&lt;&gt;0,SUM(($C$11:C132&lt;&gt;0)*1),"")</f>
        <v/>
      </c>
      <c r="B132" s="438"/>
      <c r="C132" s="438"/>
      <c r="D132" s="438"/>
      <c r="E132" s="504"/>
      <c r="F132" s="505"/>
      <c r="G132" s="507"/>
      <c r="H132" s="507"/>
      <c r="I132" s="72" t="str">
        <f t="shared" si="83"/>
        <v/>
      </c>
      <c r="J132" s="440">
        <f t="shared" si="42"/>
        <v>0</v>
      </c>
      <c r="K132" s="440">
        <f t="shared" si="43"/>
        <v>0</v>
      </c>
      <c r="L132" s="440">
        <f t="shared" si="44"/>
        <v>0</v>
      </c>
      <c r="M132" s="440">
        <f t="shared" si="45"/>
        <v>0</v>
      </c>
      <c r="N132" s="440">
        <f t="shared" si="46"/>
        <v>0</v>
      </c>
      <c r="O132" s="440">
        <f t="shared" si="47"/>
        <v>0</v>
      </c>
      <c r="P132" s="440">
        <f t="shared" si="48"/>
        <v>0</v>
      </c>
      <c r="Q132" s="440">
        <f t="shared" si="49"/>
        <v>0</v>
      </c>
      <c r="R132" s="440">
        <f t="shared" si="80"/>
        <v>0</v>
      </c>
      <c r="S132" s="440">
        <f t="shared" si="81"/>
        <v>0</v>
      </c>
      <c r="T132" s="440">
        <f t="shared" si="50"/>
        <v>0</v>
      </c>
      <c r="U132" s="440">
        <f t="shared" si="51"/>
        <v>0</v>
      </c>
      <c r="V132" s="440">
        <f t="shared" si="52"/>
        <v>0</v>
      </c>
      <c r="W132" s="440">
        <f t="shared" si="53"/>
        <v>0</v>
      </c>
      <c r="X132" s="440">
        <f t="shared" si="54"/>
        <v>0</v>
      </c>
      <c r="Y132" s="440">
        <f t="shared" si="55"/>
        <v>0</v>
      </c>
      <c r="Z132" s="440">
        <f t="shared" si="56"/>
        <v>0</v>
      </c>
      <c r="AA132" s="440">
        <f t="shared" si="57"/>
        <v>0</v>
      </c>
      <c r="AB132" s="440">
        <f t="shared" si="58"/>
        <v>0</v>
      </c>
      <c r="AC132" s="440">
        <f t="shared" si="59"/>
        <v>0</v>
      </c>
      <c r="AD132" s="440">
        <f t="shared" si="60"/>
        <v>0</v>
      </c>
      <c r="AE132" s="440">
        <f t="shared" si="61"/>
        <v>0</v>
      </c>
      <c r="AF132" s="440">
        <f t="shared" si="62"/>
        <v>0</v>
      </c>
      <c r="AG132" s="440">
        <f t="shared" si="63"/>
        <v>0</v>
      </c>
      <c r="AH132" s="440">
        <f t="shared" si="64"/>
        <v>0</v>
      </c>
      <c r="AI132" s="440">
        <f t="shared" si="65"/>
        <v>0</v>
      </c>
      <c r="AJ132" s="440">
        <f t="shared" si="66"/>
        <v>0</v>
      </c>
      <c r="AK132" s="440">
        <f t="shared" si="67"/>
        <v>0</v>
      </c>
      <c r="AL132" s="440">
        <f t="shared" si="68"/>
        <v>0</v>
      </c>
      <c r="AM132" s="440">
        <f t="shared" si="69"/>
        <v>0</v>
      </c>
      <c r="AN132" s="440">
        <f t="shared" si="70"/>
        <v>0</v>
      </c>
      <c r="AO132" s="440">
        <f t="shared" si="71"/>
        <v>0</v>
      </c>
      <c r="AP132" s="440">
        <f t="shared" si="72"/>
        <v>0</v>
      </c>
      <c r="AQ132" s="440">
        <f t="shared" si="73"/>
        <v>0</v>
      </c>
      <c r="AR132" s="440">
        <f t="shared" si="74"/>
        <v>0</v>
      </c>
      <c r="AS132" s="440">
        <f t="shared" si="75"/>
        <v>0</v>
      </c>
      <c r="AT132" s="440">
        <f t="shared" si="76"/>
        <v>0</v>
      </c>
      <c r="AU132" s="440">
        <f t="shared" si="77"/>
        <v>0</v>
      </c>
      <c r="AV132" s="440">
        <f t="shared" si="78"/>
        <v>0</v>
      </c>
      <c r="AW132" s="440">
        <f t="shared" si="79"/>
        <v>0</v>
      </c>
    </row>
    <row r="133" spans="1:49" s="437" customFormat="1" ht="12" customHeight="1">
      <c r="A133" s="72" t="str">
        <f t="array" ref="A133">IF(C133&lt;&gt;0,SUM(($C$11:C133&lt;&gt;0)*1),"")</f>
        <v/>
      </c>
      <c r="B133" s="438"/>
      <c r="C133" s="438"/>
      <c r="D133" s="438"/>
      <c r="E133" s="504"/>
      <c r="F133" s="505"/>
      <c r="G133" s="507"/>
      <c r="H133" s="507"/>
      <c r="I133" s="72" t="str">
        <f t="shared" si="83"/>
        <v/>
      </c>
      <c r="J133" s="440">
        <f t="shared" si="42"/>
        <v>0</v>
      </c>
      <c r="K133" s="440">
        <f t="shared" si="43"/>
        <v>0</v>
      </c>
      <c r="L133" s="440">
        <f t="shared" si="44"/>
        <v>0</v>
      </c>
      <c r="M133" s="440">
        <f t="shared" si="45"/>
        <v>0</v>
      </c>
      <c r="N133" s="440">
        <f t="shared" si="46"/>
        <v>0</v>
      </c>
      <c r="O133" s="440">
        <f t="shared" si="47"/>
        <v>0</v>
      </c>
      <c r="P133" s="440">
        <f t="shared" si="48"/>
        <v>0</v>
      </c>
      <c r="Q133" s="440">
        <f t="shared" si="49"/>
        <v>0</v>
      </c>
      <c r="R133" s="440">
        <f t="shared" si="80"/>
        <v>0</v>
      </c>
      <c r="S133" s="440">
        <f t="shared" si="81"/>
        <v>0</v>
      </c>
      <c r="T133" s="440">
        <f t="shared" si="50"/>
        <v>0</v>
      </c>
      <c r="U133" s="440">
        <f t="shared" si="51"/>
        <v>0</v>
      </c>
      <c r="V133" s="440">
        <f t="shared" si="52"/>
        <v>0</v>
      </c>
      <c r="W133" s="440">
        <f t="shared" si="53"/>
        <v>0</v>
      </c>
      <c r="X133" s="440">
        <f t="shared" si="54"/>
        <v>0</v>
      </c>
      <c r="Y133" s="440">
        <f t="shared" si="55"/>
        <v>0</v>
      </c>
      <c r="Z133" s="440">
        <f t="shared" si="56"/>
        <v>0</v>
      </c>
      <c r="AA133" s="440">
        <f t="shared" si="57"/>
        <v>0</v>
      </c>
      <c r="AB133" s="440">
        <f t="shared" si="58"/>
        <v>0</v>
      </c>
      <c r="AC133" s="440">
        <f t="shared" si="59"/>
        <v>0</v>
      </c>
      <c r="AD133" s="440">
        <f t="shared" si="60"/>
        <v>0</v>
      </c>
      <c r="AE133" s="440">
        <f t="shared" si="61"/>
        <v>0</v>
      </c>
      <c r="AF133" s="440">
        <f t="shared" si="62"/>
        <v>0</v>
      </c>
      <c r="AG133" s="440">
        <f t="shared" si="63"/>
        <v>0</v>
      </c>
      <c r="AH133" s="440">
        <f t="shared" si="64"/>
        <v>0</v>
      </c>
      <c r="AI133" s="440">
        <f t="shared" si="65"/>
        <v>0</v>
      </c>
      <c r="AJ133" s="440">
        <f t="shared" si="66"/>
        <v>0</v>
      </c>
      <c r="AK133" s="440">
        <f t="shared" si="67"/>
        <v>0</v>
      </c>
      <c r="AL133" s="440">
        <f t="shared" si="68"/>
        <v>0</v>
      </c>
      <c r="AM133" s="440">
        <f t="shared" si="69"/>
        <v>0</v>
      </c>
      <c r="AN133" s="440">
        <f t="shared" si="70"/>
        <v>0</v>
      </c>
      <c r="AO133" s="440">
        <f t="shared" si="71"/>
        <v>0</v>
      </c>
      <c r="AP133" s="440">
        <f t="shared" si="72"/>
        <v>0</v>
      </c>
      <c r="AQ133" s="440">
        <f t="shared" si="73"/>
        <v>0</v>
      </c>
      <c r="AR133" s="440">
        <f t="shared" si="74"/>
        <v>0</v>
      </c>
      <c r="AS133" s="440">
        <f t="shared" si="75"/>
        <v>0</v>
      </c>
      <c r="AT133" s="440">
        <f t="shared" si="76"/>
        <v>0</v>
      </c>
      <c r="AU133" s="440">
        <f t="shared" si="77"/>
        <v>0</v>
      </c>
      <c r="AV133" s="440">
        <f t="shared" si="78"/>
        <v>0</v>
      </c>
      <c r="AW133" s="440">
        <f t="shared" si="79"/>
        <v>0</v>
      </c>
    </row>
    <row r="134" spans="1:49" s="437" customFormat="1" ht="12" customHeight="1">
      <c r="A134" s="72" t="str">
        <f t="array" ref="A134">IF(C134&lt;&gt;0,SUM(($C$11:C134&lt;&gt;0)*1),"")</f>
        <v/>
      </c>
      <c r="B134" s="438"/>
      <c r="C134" s="438"/>
      <c r="D134" s="438"/>
      <c r="E134" s="504"/>
      <c r="F134" s="505"/>
      <c r="G134" s="507"/>
      <c r="H134" s="507"/>
      <c r="I134" s="72" t="str">
        <f t="shared" si="83"/>
        <v/>
      </c>
      <c r="J134" s="440">
        <f t="shared" si="42"/>
        <v>0</v>
      </c>
      <c r="K134" s="440">
        <f t="shared" si="43"/>
        <v>0</v>
      </c>
      <c r="L134" s="440">
        <f t="shared" si="44"/>
        <v>0</v>
      </c>
      <c r="M134" s="440">
        <f t="shared" si="45"/>
        <v>0</v>
      </c>
      <c r="N134" s="440">
        <f t="shared" si="46"/>
        <v>0</v>
      </c>
      <c r="O134" s="440">
        <f t="shared" si="47"/>
        <v>0</v>
      </c>
      <c r="P134" s="440">
        <f t="shared" si="48"/>
        <v>0</v>
      </c>
      <c r="Q134" s="440">
        <f t="shared" si="49"/>
        <v>0</v>
      </c>
      <c r="R134" s="440">
        <f t="shared" si="80"/>
        <v>0</v>
      </c>
      <c r="S134" s="440">
        <f t="shared" si="81"/>
        <v>0</v>
      </c>
      <c r="T134" s="440">
        <f t="shared" si="50"/>
        <v>0</v>
      </c>
      <c r="U134" s="440">
        <f t="shared" si="51"/>
        <v>0</v>
      </c>
      <c r="V134" s="440">
        <f t="shared" si="52"/>
        <v>0</v>
      </c>
      <c r="W134" s="440">
        <f t="shared" si="53"/>
        <v>0</v>
      </c>
      <c r="X134" s="440">
        <f t="shared" si="54"/>
        <v>0</v>
      </c>
      <c r="Y134" s="440">
        <f t="shared" si="55"/>
        <v>0</v>
      </c>
      <c r="Z134" s="440">
        <f t="shared" si="56"/>
        <v>0</v>
      </c>
      <c r="AA134" s="440">
        <f t="shared" si="57"/>
        <v>0</v>
      </c>
      <c r="AB134" s="440">
        <f t="shared" si="58"/>
        <v>0</v>
      </c>
      <c r="AC134" s="440">
        <f t="shared" si="59"/>
        <v>0</v>
      </c>
      <c r="AD134" s="440">
        <f t="shared" si="60"/>
        <v>0</v>
      </c>
      <c r="AE134" s="440">
        <f t="shared" si="61"/>
        <v>0</v>
      </c>
      <c r="AF134" s="440">
        <f t="shared" si="62"/>
        <v>0</v>
      </c>
      <c r="AG134" s="440">
        <f t="shared" si="63"/>
        <v>0</v>
      </c>
      <c r="AH134" s="440">
        <f t="shared" si="64"/>
        <v>0</v>
      </c>
      <c r="AI134" s="440">
        <f t="shared" si="65"/>
        <v>0</v>
      </c>
      <c r="AJ134" s="440">
        <f t="shared" si="66"/>
        <v>0</v>
      </c>
      <c r="AK134" s="440">
        <f t="shared" si="67"/>
        <v>0</v>
      </c>
      <c r="AL134" s="440">
        <f t="shared" si="68"/>
        <v>0</v>
      </c>
      <c r="AM134" s="440">
        <f t="shared" si="69"/>
        <v>0</v>
      </c>
      <c r="AN134" s="440">
        <f t="shared" si="70"/>
        <v>0</v>
      </c>
      <c r="AO134" s="440">
        <f t="shared" si="71"/>
        <v>0</v>
      </c>
      <c r="AP134" s="440">
        <f t="shared" si="72"/>
        <v>0</v>
      </c>
      <c r="AQ134" s="440">
        <f t="shared" si="73"/>
        <v>0</v>
      </c>
      <c r="AR134" s="440">
        <f t="shared" si="74"/>
        <v>0</v>
      </c>
      <c r="AS134" s="440">
        <f t="shared" si="75"/>
        <v>0</v>
      </c>
      <c r="AT134" s="440">
        <f t="shared" si="76"/>
        <v>0</v>
      </c>
      <c r="AU134" s="440">
        <f t="shared" si="77"/>
        <v>0</v>
      </c>
      <c r="AV134" s="440">
        <f t="shared" si="78"/>
        <v>0</v>
      </c>
      <c r="AW134" s="440">
        <f t="shared" si="79"/>
        <v>0</v>
      </c>
    </row>
    <row r="135" spans="1:49" s="437" customFormat="1" ht="12" customHeight="1">
      <c r="A135" s="72" t="str">
        <f t="array" ref="A135">IF(C135&lt;&gt;0,SUM(($C$11:C135&lt;&gt;0)*1),"")</f>
        <v/>
      </c>
      <c r="B135" s="438"/>
      <c r="C135" s="438"/>
      <c r="D135" s="438"/>
      <c r="E135" s="504"/>
      <c r="F135" s="505"/>
      <c r="G135" s="507"/>
      <c r="H135" s="507"/>
      <c r="I135" s="72" t="str">
        <f t="shared" si="83"/>
        <v/>
      </c>
      <c r="J135" s="440">
        <f t="shared" si="42"/>
        <v>0</v>
      </c>
      <c r="K135" s="440">
        <f t="shared" si="43"/>
        <v>0</v>
      </c>
      <c r="L135" s="440">
        <f t="shared" si="44"/>
        <v>0</v>
      </c>
      <c r="M135" s="440">
        <f t="shared" si="45"/>
        <v>0</v>
      </c>
      <c r="N135" s="440">
        <f t="shared" si="46"/>
        <v>0</v>
      </c>
      <c r="O135" s="440">
        <f t="shared" si="47"/>
        <v>0</v>
      </c>
      <c r="P135" s="440">
        <f t="shared" si="48"/>
        <v>0</v>
      </c>
      <c r="Q135" s="440">
        <f t="shared" si="49"/>
        <v>0</v>
      </c>
      <c r="R135" s="440">
        <f t="shared" si="80"/>
        <v>0</v>
      </c>
      <c r="S135" s="440">
        <f t="shared" si="81"/>
        <v>0</v>
      </c>
      <c r="T135" s="440">
        <f t="shared" si="50"/>
        <v>0</v>
      </c>
      <c r="U135" s="440">
        <f t="shared" si="51"/>
        <v>0</v>
      </c>
      <c r="V135" s="440">
        <f t="shared" si="52"/>
        <v>0</v>
      </c>
      <c r="W135" s="440">
        <f t="shared" si="53"/>
        <v>0</v>
      </c>
      <c r="X135" s="440">
        <f t="shared" si="54"/>
        <v>0</v>
      </c>
      <c r="Y135" s="440">
        <f t="shared" si="55"/>
        <v>0</v>
      </c>
      <c r="Z135" s="440">
        <f t="shared" si="56"/>
        <v>0</v>
      </c>
      <c r="AA135" s="440">
        <f t="shared" si="57"/>
        <v>0</v>
      </c>
      <c r="AB135" s="440">
        <f t="shared" si="58"/>
        <v>0</v>
      </c>
      <c r="AC135" s="440">
        <f t="shared" si="59"/>
        <v>0</v>
      </c>
      <c r="AD135" s="440">
        <f t="shared" si="60"/>
        <v>0</v>
      </c>
      <c r="AE135" s="440">
        <f t="shared" si="61"/>
        <v>0</v>
      </c>
      <c r="AF135" s="440">
        <f t="shared" si="62"/>
        <v>0</v>
      </c>
      <c r="AG135" s="440">
        <f t="shared" si="63"/>
        <v>0</v>
      </c>
      <c r="AH135" s="440">
        <f t="shared" si="64"/>
        <v>0</v>
      </c>
      <c r="AI135" s="440">
        <f t="shared" si="65"/>
        <v>0</v>
      </c>
      <c r="AJ135" s="440">
        <f t="shared" si="66"/>
        <v>0</v>
      </c>
      <c r="AK135" s="440">
        <f t="shared" si="67"/>
        <v>0</v>
      </c>
      <c r="AL135" s="440">
        <f t="shared" si="68"/>
        <v>0</v>
      </c>
      <c r="AM135" s="440">
        <f t="shared" si="69"/>
        <v>0</v>
      </c>
      <c r="AN135" s="440">
        <f t="shared" si="70"/>
        <v>0</v>
      </c>
      <c r="AO135" s="440">
        <f t="shared" si="71"/>
        <v>0</v>
      </c>
      <c r="AP135" s="440">
        <f t="shared" si="72"/>
        <v>0</v>
      </c>
      <c r="AQ135" s="440">
        <f t="shared" si="73"/>
        <v>0</v>
      </c>
      <c r="AR135" s="440">
        <f t="shared" si="74"/>
        <v>0</v>
      </c>
      <c r="AS135" s="440">
        <f t="shared" si="75"/>
        <v>0</v>
      </c>
      <c r="AT135" s="440">
        <f t="shared" si="76"/>
        <v>0</v>
      </c>
      <c r="AU135" s="440">
        <f t="shared" si="77"/>
        <v>0</v>
      </c>
      <c r="AV135" s="440">
        <f t="shared" si="78"/>
        <v>0</v>
      </c>
      <c r="AW135" s="440">
        <f t="shared" si="79"/>
        <v>0</v>
      </c>
    </row>
    <row r="136" spans="1:49" s="437" customFormat="1" ht="12" customHeight="1">
      <c r="A136" s="72" t="str">
        <f t="array" ref="A136">IF(C136&lt;&gt;0,SUM(($C$11:C136&lt;&gt;0)*1),"")</f>
        <v/>
      </c>
      <c r="B136" s="438"/>
      <c r="C136" s="438"/>
      <c r="D136" s="438"/>
      <c r="E136" s="504"/>
      <c r="F136" s="505"/>
      <c r="G136" s="507"/>
      <c r="H136" s="507"/>
      <c r="I136" s="72" t="str">
        <f t="shared" si="83"/>
        <v/>
      </c>
      <c r="J136" s="440">
        <f t="shared" si="42"/>
        <v>0</v>
      </c>
      <c r="K136" s="440">
        <f t="shared" si="43"/>
        <v>0</v>
      </c>
      <c r="L136" s="440">
        <f t="shared" si="44"/>
        <v>0</v>
      </c>
      <c r="M136" s="440">
        <f t="shared" si="45"/>
        <v>0</v>
      </c>
      <c r="N136" s="440">
        <f t="shared" si="46"/>
        <v>0</v>
      </c>
      <c r="O136" s="440">
        <f t="shared" si="47"/>
        <v>0</v>
      </c>
      <c r="P136" s="440">
        <f t="shared" si="48"/>
        <v>0</v>
      </c>
      <c r="Q136" s="440">
        <f t="shared" si="49"/>
        <v>0</v>
      </c>
      <c r="R136" s="440">
        <f t="shared" si="80"/>
        <v>0</v>
      </c>
      <c r="S136" s="440">
        <f t="shared" si="81"/>
        <v>0</v>
      </c>
      <c r="T136" s="440">
        <f t="shared" si="50"/>
        <v>0</v>
      </c>
      <c r="U136" s="440">
        <f t="shared" si="51"/>
        <v>0</v>
      </c>
      <c r="V136" s="440">
        <f t="shared" si="52"/>
        <v>0</v>
      </c>
      <c r="W136" s="440">
        <f t="shared" si="53"/>
        <v>0</v>
      </c>
      <c r="X136" s="440">
        <f t="shared" si="54"/>
        <v>0</v>
      </c>
      <c r="Y136" s="440">
        <f t="shared" si="55"/>
        <v>0</v>
      </c>
      <c r="Z136" s="440">
        <f t="shared" si="56"/>
        <v>0</v>
      </c>
      <c r="AA136" s="440">
        <f t="shared" si="57"/>
        <v>0</v>
      </c>
      <c r="AB136" s="440">
        <f t="shared" si="58"/>
        <v>0</v>
      </c>
      <c r="AC136" s="440">
        <f t="shared" si="59"/>
        <v>0</v>
      </c>
      <c r="AD136" s="440">
        <f t="shared" si="60"/>
        <v>0</v>
      </c>
      <c r="AE136" s="440">
        <f t="shared" si="61"/>
        <v>0</v>
      </c>
      <c r="AF136" s="440">
        <f t="shared" si="62"/>
        <v>0</v>
      </c>
      <c r="AG136" s="440">
        <f t="shared" si="63"/>
        <v>0</v>
      </c>
      <c r="AH136" s="440">
        <f t="shared" si="64"/>
        <v>0</v>
      </c>
      <c r="AI136" s="440">
        <f t="shared" si="65"/>
        <v>0</v>
      </c>
      <c r="AJ136" s="440">
        <f t="shared" si="66"/>
        <v>0</v>
      </c>
      <c r="AK136" s="440">
        <f t="shared" si="67"/>
        <v>0</v>
      </c>
      <c r="AL136" s="440">
        <f t="shared" si="68"/>
        <v>0</v>
      </c>
      <c r="AM136" s="440">
        <f t="shared" si="69"/>
        <v>0</v>
      </c>
      <c r="AN136" s="440">
        <f t="shared" si="70"/>
        <v>0</v>
      </c>
      <c r="AO136" s="440">
        <f t="shared" si="71"/>
        <v>0</v>
      </c>
      <c r="AP136" s="440">
        <f t="shared" si="72"/>
        <v>0</v>
      </c>
      <c r="AQ136" s="440">
        <f t="shared" si="73"/>
        <v>0</v>
      </c>
      <c r="AR136" s="440">
        <f t="shared" si="74"/>
        <v>0</v>
      </c>
      <c r="AS136" s="440">
        <f t="shared" si="75"/>
        <v>0</v>
      </c>
      <c r="AT136" s="440">
        <f t="shared" si="76"/>
        <v>0</v>
      </c>
      <c r="AU136" s="440">
        <f t="shared" si="77"/>
        <v>0</v>
      </c>
      <c r="AV136" s="440">
        <f t="shared" si="78"/>
        <v>0</v>
      </c>
      <c r="AW136" s="440">
        <f t="shared" si="79"/>
        <v>0</v>
      </c>
    </row>
    <row r="137" spans="1:49" s="437" customFormat="1" ht="12" customHeight="1">
      <c r="A137" s="72" t="str">
        <f t="array" ref="A137">IF(C137&lt;&gt;0,SUM(($C$11:C137&lt;&gt;0)*1),"")</f>
        <v/>
      </c>
      <c r="B137" s="438"/>
      <c r="C137" s="438"/>
      <c r="D137" s="438"/>
      <c r="E137" s="504"/>
      <c r="F137" s="505"/>
      <c r="G137" s="507"/>
      <c r="H137" s="507"/>
      <c r="I137" s="72" t="str">
        <f t="shared" si="83"/>
        <v/>
      </c>
      <c r="J137" s="440">
        <f t="shared" si="42"/>
        <v>0</v>
      </c>
      <c r="K137" s="440">
        <f t="shared" si="43"/>
        <v>0</v>
      </c>
      <c r="L137" s="440">
        <f t="shared" si="44"/>
        <v>0</v>
      </c>
      <c r="M137" s="440">
        <f t="shared" si="45"/>
        <v>0</v>
      </c>
      <c r="N137" s="440">
        <f t="shared" si="46"/>
        <v>0</v>
      </c>
      <c r="O137" s="440">
        <f t="shared" si="47"/>
        <v>0</v>
      </c>
      <c r="P137" s="440">
        <f t="shared" si="48"/>
        <v>0</v>
      </c>
      <c r="Q137" s="440">
        <f t="shared" si="49"/>
        <v>0</v>
      </c>
      <c r="R137" s="440">
        <f t="shared" si="80"/>
        <v>0</v>
      </c>
      <c r="S137" s="440">
        <f t="shared" si="81"/>
        <v>0</v>
      </c>
      <c r="T137" s="440">
        <f t="shared" si="50"/>
        <v>0</v>
      </c>
      <c r="U137" s="440">
        <f t="shared" si="51"/>
        <v>0</v>
      </c>
      <c r="V137" s="440">
        <f t="shared" si="52"/>
        <v>0</v>
      </c>
      <c r="W137" s="440">
        <f t="shared" si="53"/>
        <v>0</v>
      </c>
      <c r="X137" s="440">
        <f t="shared" si="54"/>
        <v>0</v>
      </c>
      <c r="Y137" s="440">
        <f t="shared" si="55"/>
        <v>0</v>
      </c>
      <c r="Z137" s="440">
        <f t="shared" si="56"/>
        <v>0</v>
      </c>
      <c r="AA137" s="440">
        <f t="shared" si="57"/>
        <v>0</v>
      </c>
      <c r="AB137" s="440">
        <f t="shared" si="58"/>
        <v>0</v>
      </c>
      <c r="AC137" s="440">
        <f t="shared" si="59"/>
        <v>0</v>
      </c>
      <c r="AD137" s="440">
        <f t="shared" si="60"/>
        <v>0</v>
      </c>
      <c r="AE137" s="440">
        <f t="shared" si="61"/>
        <v>0</v>
      </c>
      <c r="AF137" s="440">
        <f t="shared" si="62"/>
        <v>0</v>
      </c>
      <c r="AG137" s="440">
        <f t="shared" si="63"/>
        <v>0</v>
      </c>
      <c r="AH137" s="440">
        <f t="shared" si="64"/>
        <v>0</v>
      </c>
      <c r="AI137" s="440">
        <f t="shared" si="65"/>
        <v>0</v>
      </c>
      <c r="AJ137" s="440">
        <f t="shared" si="66"/>
        <v>0</v>
      </c>
      <c r="AK137" s="440">
        <f t="shared" si="67"/>
        <v>0</v>
      </c>
      <c r="AL137" s="440">
        <f t="shared" si="68"/>
        <v>0</v>
      </c>
      <c r="AM137" s="440">
        <f t="shared" si="69"/>
        <v>0</v>
      </c>
      <c r="AN137" s="440">
        <f t="shared" si="70"/>
        <v>0</v>
      </c>
      <c r="AO137" s="440">
        <f t="shared" si="71"/>
        <v>0</v>
      </c>
      <c r="AP137" s="440">
        <f t="shared" si="72"/>
        <v>0</v>
      </c>
      <c r="AQ137" s="440">
        <f t="shared" si="73"/>
        <v>0</v>
      </c>
      <c r="AR137" s="440">
        <f t="shared" si="74"/>
        <v>0</v>
      </c>
      <c r="AS137" s="440">
        <f t="shared" si="75"/>
        <v>0</v>
      </c>
      <c r="AT137" s="440">
        <f t="shared" si="76"/>
        <v>0</v>
      </c>
      <c r="AU137" s="440">
        <f t="shared" si="77"/>
        <v>0</v>
      </c>
      <c r="AV137" s="440">
        <f t="shared" si="78"/>
        <v>0</v>
      </c>
      <c r="AW137" s="440">
        <f t="shared" si="79"/>
        <v>0</v>
      </c>
    </row>
    <row r="138" spans="1:49" s="437" customFormat="1" ht="12" customHeight="1">
      <c r="A138" s="72" t="str">
        <f t="array" ref="A138">IF(C138&lt;&gt;0,SUM(($C$11:C138&lt;&gt;0)*1),"")</f>
        <v/>
      </c>
      <c r="B138" s="438"/>
      <c r="C138" s="438"/>
      <c r="D138" s="438"/>
      <c r="E138" s="504"/>
      <c r="F138" s="505"/>
      <c r="G138" s="507"/>
      <c r="H138" s="507"/>
      <c r="I138" s="72" t="str">
        <f t="shared" si="83"/>
        <v/>
      </c>
      <c r="J138" s="440">
        <f t="shared" si="42"/>
        <v>0</v>
      </c>
      <c r="K138" s="440">
        <f t="shared" si="43"/>
        <v>0</v>
      </c>
      <c r="L138" s="440">
        <f t="shared" si="44"/>
        <v>0</v>
      </c>
      <c r="M138" s="440">
        <f t="shared" si="45"/>
        <v>0</v>
      </c>
      <c r="N138" s="440">
        <f t="shared" si="46"/>
        <v>0</v>
      </c>
      <c r="O138" s="440">
        <f t="shared" si="47"/>
        <v>0</v>
      </c>
      <c r="P138" s="440">
        <f t="shared" si="48"/>
        <v>0</v>
      </c>
      <c r="Q138" s="440">
        <f t="shared" si="49"/>
        <v>0</v>
      </c>
      <c r="R138" s="440">
        <f t="shared" si="80"/>
        <v>0</v>
      </c>
      <c r="S138" s="440">
        <f t="shared" si="81"/>
        <v>0</v>
      </c>
      <c r="T138" s="440">
        <f t="shared" si="50"/>
        <v>0</v>
      </c>
      <c r="U138" s="440">
        <f t="shared" si="51"/>
        <v>0</v>
      </c>
      <c r="V138" s="440">
        <f t="shared" si="52"/>
        <v>0</v>
      </c>
      <c r="W138" s="440">
        <f t="shared" si="53"/>
        <v>0</v>
      </c>
      <c r="X138" s="440">
        <f t="shared" si="54"/>
        <v>0</v>
      </c>
      <c r="Y138" s="440">
        <f t="shared" si="55"/>
        <v>0</v>
      </c>
      <c r="Z138" s="440">
        <f t="shared" si="56"/>
        <v>0</v>
      </c>
      <c r="AA138" s="440">
        <f t="shared" si="57"/>
        <v>0</v>
      </c>
      <c r="AB138" s="440">
        <f t="shared" si="58"/>
        <v>0</v>
      </c>
      <c r="AC138" s="440">
        <f t="shared" si="59"/>
        <v>0</v>
      </c>
      <c r="AD138" s="440">
        <f t="shared" si="60"/>
        <v>0</v>
      </c>
      <c r="AE138" s="440">
        <f t="shared" si="61"/>
        <v>0</v>
      </c>
      <c r="AF138" s="440">
        <f t="shared" si="62"/>
        <v>0</v>
      </c>
      <c r="AG138" s="440">
        <f t="shared" si="63"/>
        <v>0</v>
      </c>
      <c r="AH138" s="440">
        <f t="shared" si="64"/>
        <v>0</v>
      </c>
      <c r="AI138" s="440">
        <f t="shared" si="65"/>
        <v>0</v>
      </c>
      <c r="AJ138" s="440">
        <f t="shared" si="66"/>
        <v>0</v>
      </c>
      <c r="AK138" s="440">
        <f t="shared" si="67"/>
        <v>0</v>
      </c>
      <c r="AL138" s="440">
        <f t="shared" si="68"/>
        <v>0</v>
      </c>
      <c r="AM138" s="440">
        <f t="shared" si="69"/>
        <v>0</v>
      </c>
      <c r="AN138" s="440">
        <f t="shared" si="70"/>
        <v>0</v>
      </c>
      <c r="AO138" s="440">
        <f t="shared" si="71"/>
        <v>0</v>
      </c>
      <c r="AP138" s="440">
        <f t="shared" si="72"/>
        <v>0</v>
      </c>
      <c r="AQ138" s="440">
        <f t="shared" si="73"/>
        <v>0</v>
      </c>
      <c r="AR138" s="440">
        <f t="shared" si="74"/>
        <v>0</v>
      </c>
      <c r="AS138" s="440">
        <f t="shared" si="75"/>
        <v>0</v>
      </c>
      <c r="AT138" s="440">
        <f t="shared" si="76"/>
        <v>0</v>
      </c>
      <c r="AU138" s="440">
        <f t="shared" si="77"/>
        <v>0</v>
      </c>
      <c r="AV138" s="440">
        <f t="shared" si="78"/>
        <v>0</v>
      </c>
      <c r="AW138" s="440">
        <f t="shared" si="79"/>
        <v>0</v>
      </c>
    </row>
    <row r="139" spans="1:49" s="437" customFormat="1" ht="12" customHeight="1">
      <c r="A139" s="72" t="str">
        <f t="array" ref="A139">IF(C139&lt;&gt;0,SUM(($C$11:C139&lt;&gt;0)*1),"")</f>
        <v/>
      </c>
      <c r="B139" s="438"/>
      <c r="C139" s="438"/>
      <c r="D139" s="438"/>
      <c r="E139" s="504"/>
      <c r="F139" s="505"/>
      <c r="G139" s="507"/>
      <c r="H139" s="507"/>
      <c r="I139" s="72" t="str">
        <f t="shared" si="83"/>
        <v/>
      </c>
      <c r="J139" s="440">
        <f t="shared" ref="J139:J202" si="84">IF($G139="1111",$F139,0)</f>
        <v>0</v>
      </c>
      <c r="K139" s="440">
        <f t="shared" ref="K139:K202" si="85">IF($H139="1111",$F139,0)</f>
        <v>0</v>
      </c>
      <c r="L139" s="440">
        <f t="shared" ref="L139:L202" si="86">IF($G139="1121",$F139,0)</f>
        <v>0</v>
      </c>
      <c r="M139" s="440">
        <f t="shared" ref="M139:M202" si="87">IF($H139="1121",$F139,0)</f>
        <v>0</v>
      </c>
      <c r="N139" s="440">
        <f t="shared" ref="N139:N202" si="88">IF($G139="1331",$F139,0)</f>
        <v>0</v>
      </c>
      <c r="O139" s="440">
        <f t="shared" ref="O139:O202" si="89">IF($H139="1331",$F139,0)</f>
        <v>0</v>
      </c>
      <c r="P139" s="440">
        <f t="shared" ref="P139:P202" si="90">IF($G139="1388",$F139,0)</f>
        <v>0</v>
      </c>
      <c r="Q139" s="440">
        <f t="shared" ref="Q139:Q202" si="91">IF($H139="1388",$F139,0)</f>
        <v>0</v>
      </c>
      <c r="R139" s="440">
        <f t="shared" si="80"/>
        <v>0</v>
      </c>
      <c r="S139" s="440">
        <f t="shared" si="81"/>
        <v>0</v>
      </c>
      <c r="T139" s="440">
        <f t="shared" ref="T139:T202" si="92">IF($G139="331",$F139,0)</f>
        <v>0</v>
      </c>
      <c r="U139" s="440">
        <f t="shared" ref="U139:U202" si="93">IF($H139="331",$F139,0)</f>
        <v>0</v>
      </c>
      <c r="V139" s="440">
        <f t="shared" ref="V139:V202" si="94">IF($G139="3334",$F139,0)</f>
        <v>0</v>
      </c>
      <c r="W139" s="440">
        <f t="shared" ref="W139:W202" si="95">IF($H139="3334",$F139,0)</f>
        <v>0</v>
      </c>
      <c r="X139" s="440">
        <f t="shared" ref="X139:X202" si="96">IF($G139="33382",$F139,0)</f>
        <v>0</v>
      </c>
      <c r="Y139" s="440">
        <f t="shared" ref="Y139:Y202" si="97">IF($H139="33382",$F139,0)</f>
        <v>0</v>
      </c>
      <c r="Z139" s="440">
        <f t="shared" ref="Z139:Z202" si="98">IF($G139="3388",$F139,0)</f>
        <v>0</v>
      </c>
      <c r="AA139" s="440">
        <f t="shared" ref="AA139:AA202" si="99">IF($H139="3388",$F139,0)</f>
        <v>0</v>
      </c>
      <c r="AB139" s="440">
        <f t="shared" ref="AB139:AB202" si="100">IF($G139="3411",$F139,0)</f>
        <v>0</v>
      </c>
      <c r="AC139" s="440">
        <f t="shared" ref="AC139:AC202" si="101">IF($H139="3411",$F139,0)</f>
        <v>0</v>
      </c>
      <c r="AD139" s="440">
        <f t="shared" ref="AD139:AD202" si="102">IF($G139="4111",$F139,0)</f>
        <v>0</v>
      </c>
      <c r="AE139" s="440">
        <f t="shared" ref="AE139:AE202" si="103">IF($H139="4111",$F139,0)</f>
        <v>0</v>
      </c>
      <c r="AF139" s="440">
        <f t="shared" ref="AF139:AF202" si="104">IF($G139="4211",$F139,0)</f>
        <v>0</v>
      </c>
      <c r="AG139" s="440">
        <f t="shared" ref="AG139:AG202" si="105">IF($H139="4211",$F139,0)</f>
        <v>0</v>
      </c>
      <c r="AH139" s="440">
        <f t="shared" ref="AH139:AH202" si="106">IF($G139="4212",$F139,0)</f>
        <v>0</v>
      </c>
      <c r="AI139" s="440">
        <f t="shared" ref="AI139:AI202" si="107">IF($H139="4212",$F139,0)</f>
        <v>0</v>
      </c>
      <c r="AJ139" s="440">
        <f t="shared" ref="AJ139:AJ202" si="108">IF($G139="515",$F139,0)</f>
        <v>0</v>
      </c>
      <c r="AK139" s="440">
        <f t="shared" ref="AK139:AK202" si="109">IF($H139="515",$F139,0)</f>
        <v>0</v>
      </c>
      <c r="AL139" s="440">
        <f t="shared" ref="AL139:AL202" si="110">IF($G139="635",$F139,0)</f>
        <v>0</v>
      </c>
      <c r="AM139" s="440">
        <f t="shared" ref="AM139:AM202" si="111">IF($H139="635",$F139,0)</f>
        <v>0</v>
      </c>
      <c r="AN139" s="440">
        <f t="shared" ref="AN139:AN202" si="112">IF($G139="642",$F139,0)</f>
        <v>0</v>
      </c>
      <c r="AO139" s="440">
        <f t="shared" ref="AO139:AO202" si="113">IF($H139="642",$F139,0)</f>
        <v>0</v>
      </c>
      <c r="AP139" s="440">
        <f t="shared" ref="AP139:AP202" si="114">IF($G139="711",$F139,0)</f>
        <v>0</v>
      </c>
      <c r="AQ139" s="440">
        <f t="shared" ref="AQ139:AQ202" si="115">IF($H139="711",$F139,0)</f>
        <v>0</v>
      </c>
      <c r="AR139" s="440">
        <f t="shared" ref="AR139:AR202" si="116">IF($G139="811",$F139,0)</f>
        <v>0</v>
      </c>
      <c r="AS139" s="440">
        <f t="shared" ref="AS139:AS202" si="117">IF($H139="811",$F139,0)</f>
        <v>0</v>
      </c>
      <c r="AT139" s="440">
        <f t="shared" ref="AT139:AT202" si="118">IF($G139="821",$F139,0)</f>
        <v>0</v>
      </c>
      <c r="AU139" s="440">
        <f t="shared" ref="AU139:AU202" si="119">IF($H139="821",$F139,0)</f>
        <v>0</v>
      </c>
      <c r="AV139" s="440">
        <f t="shared" ref="AV139:AV202" si="120">IF($G139="911",$F139,0)</f>
        <v>0</v>
      </c>
      <c r="AW139" s="440">
        <f t="shared" ref="AW139:AW202" si="121">IF($H139="911",$F139,0)</f>
        <v>0</v>
      </c>
    </row>
    <row r="140" spans="1:49" s="437" customFormat="1" ht="12" customHeight="1">
      <c r="A140" s="72" t="str">
        <f t="array" ref="A140">IF(C140&lt;&gt;0,SUM(($C$11:C140&lt;&gt;0)*1),"")</f>
        <v/>
      </c>
      <c r="B140" s="438"/>
      <c r="C140" s="438"/>
      <c r="D140" s="438"/>
      <c r="E140" s="504"/>
      <c r="F140" s="505"/>
      <c r="G140" s="507"/>
      <c r="H140" s="507"/>
      <c r="I140" s="72" t="str">
        <f t="shared" si="83"/>
        <v/>
      </c>
      <c r="J140" s="440">
        <f t="shared" si="84"/>
        <v>0</v>
      </c>
      <c r="K140" s="440">
        <f t="shared" si="85"/>
        <v>0</v>
      </c>
      <c r="L140" s="440">
        <f t="shared" si="86"/>
        <v>0</v>
      </c>
      <c r="M140" s="440">
        <f t="shared" si="87"/>
        <v>0</v>
      </c>
      <c r="N140" s="440">
        <f t="shared" si="88"/>
        <v>0</v>
      </c>
      <c r="O140" s="440">
        <f t="shared" si="89"/>
        <v>0</v>
      </c>
      <c r="P140" s="440">
        <f t="shared" si="90"/>
        <v>0</v>
      </c>
      <c r="Q140" s="440">
        <f t="shared" si="91"/>
        <v>0</v>
      </c>
      <c r="R140" s="440">
        <f t="shared" ref="R140:R203" si="122">IF($G140="2412",$F140,0)</f>
        <v>0</v>
      </c>
      <c r="S140" s="440">
        <f t="shared" ref="S140:S203" si="123">IF($H140="2412",$F140,0)</f>
        <v>0</v>
      </c>
      <c r="T140" s="440">
        <f t="shared" si="92"/>
        <v>0</v>
      </c>
      <c r="U140" s="440">
        <f t="shared" si="93"/>
        <v>0</v>
      </c>
      <c r="V140" s="440">
        <f t="shared" si="94"/>
        <v>0</v>
      </c>
      <c r="W140" s="440">
        <f t="shared" si="95"/>
        <v>0</v>
      </c>
      <c r="X140" s="440">
        <f t="shared" si="96"/>
        <v>0</v>
      </c>
      <c r="Y140" s="440">
        <f t="shared" si="97"/>
        <v>0</v>
      </c>
      <c r="Z140" s="440">
        <f t="shared" si="98"/>
        <v>0</v>
      </c>
      <c r="AA140" s="440">
        <f t="shared" si="99"/>
        <v>0</v>
      </c>
      <c r="AB140" s="440">
        <f t="shared" si="100"/>
        <v>0</v>
      </c>
      <c r="AC140" s="440">
        <f t="shared" si="101"/>
        <v>0</v>
      </c>
      <c r="AD140" s="440">
        <f t="shared" si="102"/>
        <v>0</v>
      </c>
      <c r="AE140" s="440">
        <f t="shared" si="103"/>
        <v>0</v>
      </c>
      <c r="AF140" s="440">
        <f t="shared" si="104"/>
        <v>0</v>
      </c>
      <c r="AG140" s="440">
        <f t="shared" si="105"/>
        <v>0</v>
      </c>
      <c r="AH140" s="440">
        <f t="shared" si="106"/>
        <v>0</v>
      </c>
      <c r="AI140" s="440">
        <f t="shared" si="107"/>
        <v>0</v>
      </c>
      <c r="AJ140" s="440">
        <f t="shared" si="108"/>
        <v>0</v>
      </c>
      <c r="AK140" s="440">
        <f t="shared" si="109"/>
        <v>0</v>
      </c>
      <c r="AL140" s="440">
        <f t="shared" si="110"/>
        <v>0</v>
      </c>
      <c r="AM140" s="440">
        <f t="shared" si="111"/>
        <v>0</v>
      </c>
      <c r="AN140" s="440">
        <f t="shared" si="112"/>
        <v>0</v>
      </c>
      <c r="AO140" s="440">
        <f t="shared" si="113"/>
        <v>0</v>
      </c>
      <c r="AP140" s="440">
        <f t="shared" si="114"/>
        <v>0</v>
      </c>
      <c r="AQ140" s="440">
        <f t="shared" si="115"/>
        <v>0</v>
      </c>
      <c r="AR140" s="440">
        <f t="shared" si="116"/>
        <v>0</v>
      </c>
      <c r="AS140" s="440">
        <f t="shared" si="117"/>
        <v>0</v>
      </c>
      <c r="AT140" s="440">
        <f t="shared" si="118"/>
        <v>0</v>
      </c>
      <c r="AU140" s="440">
        <f t="shared" si="119"/>
        <v>0</v>
      </c>
      <c r="AV140" s="440">
        <f t="shared" si="120"/>
        <v>0</v>
      </c>
      <c r="AW140" s="440">
        <f t="shared" si="121"/>
        <v>0</v>
      </c>
    </row>
    <row r="141" spans="1:49" s="437" customFormat="1" ht="12" customHeight="1">
      <c r="A141" s="72" t="str">
        <f t="array" ref="A141">IF(C141&lt;&gt;0,SUM(($C$11:C141&lt;&gt;0)*1),"")</f>
        <v/>
      </c>
      <c r="B141" s="438"/>
      <c r="C141" s="438"/>
      <c r="D141" s="438"/>
      <c r="E141" s="504"/>
      <c r="F141" s="505"/>
      <c r="G141" s="507"/>
      <c r="H141" s="507"/>
      <c r="I141" s="72" t="str">
        <f t="shared" si="83"/>
        <v/>
      </c>
      <c r="J141" s="440">
        <f t="shared" si="84"/>
        <v>0</v>
      </c>
      <c r="K141" s="440">
        <f t="shared" si="85"/>
        <v>0</v>
      </c>
      <c r="L141" s="440">
        <f t="shared" si="86"/>
        <v>0</v>
      </c>
      <c r="M141" s="440">
        <f t="shared" si="87"/>
        <v>0</v>
      </c>
      <c r="N141" s="440">
        <f t="shared" si="88"/>
        <v>0</v>
      </c>
      <c r="O141" s="440">
        <f t="shared" si="89"/>
        <v>0</v>
      </c>
      <c r="P141" s="440">
        <f t="shared" si="90"/>
        <v>0</v>
      </c>
      <c r="Q141" s="440">
        <f t="shared" si="91"/>
        <v>0</v>
      </c>
      <c r="R141" s="440">
        <f t="shared" si="122"/>
        <v>0</v>
      </c>
      <c r="S141" s="440">
        <f t="shared" si="123"/>
        <v>0</v>
      </c>
      <c r="T141" s="440">
        <f t="shared" si="92"/>
        <v>0</v>
      </c>
      <c r="U141" s="440">
        <f t="shared" si="93"/>
        <v>0</v>
      </c>
      <c r="V141" s="440">
        <f t="shared" si="94"/>
        <v>0</v>
      </c>
      <c r="W141" s="440">
        <f t="shared" si="95"/>
        <v>0</v>
      </c>
      <c r="X141" s="440">
        <f t="shared" si="96"/>
        <v>0</v>
      </c>
      <c r="Y141" s="440">
        <f t="shared" si="97"/>
        <v>0</v>
      </c>
      <c r="Z141" s="440">
        <f t="shared" si="98"/>
        <v>0</v>
      </c>
      <c r="AA141" s="440">
        <f t="shared" si="99"/>
        <v>0</v>
      </c>
      <c r="AB141" s="440">
        <f t="shared" si="100"/>
        <v>0</v>
      </c>
      <c r="AC141" s="440">
        <f t="shared" si="101"/>
        <v>0</v>
      </c>
      <c r="AD141" s="440">
        <f t="shared" si="102"/>
        <v>0</v>
      </c>
      <c r="AE141" s="440">
        <f t="shared" si="103"/>
        <v>0</v>
      </c>
      <c r="AF141" s="440">
        <f t="shared" si="104"/>
        <v>0</v>
      </c>
      <c r="AG141" s="440">
        <f t="shared" si="105"/>
        <v>0</v>
      </c>
      <c r="AH141" s="440">
        <f t="shared" si="106"/>
        <v>0</v>
      </c>
      <c r="AI141" s="440">
        <f t="shared" si="107"/>
        <v>0</v>
      </c>
      <c r="AJ141" s="440">
        <f t="shared" si="108"/>
        <v>0</v>
      </c>
      <c r="AK141" s="440">
        <f t="shared" si="109"/>
        <v>0</v>
      </c>
      <c r="AL141" s="440">
        <f t="shared" si="110"/>
        <v>0</v>
      </c>
      <c r="AM141" s="440">
        <f t="shared" si="111"/>
        <v>0</v>
      </c>
      <c r="AN141" s="440">
        <f t="shared" si="112"/>
        <v>0</v>
      </c>
      <c r="AO141" s="440">
        <f t="shared" si="113"/>
        <v>0</v>
      </c>
      <c r="AP141" s="440">
        <f t="shared" si="114"/>
        <v>0</v>
      </c>
      <c r="AQ141" s="440">
        <f t="shared" si="115"/>
        <v>0</v>
      </c>
      <c r="AR141" s="440">
        <f t="shared" si="116"/>
        <v>0</v>
      </c>
      <c r="AS141" s="440">
        <f t="shared" si="117"/>
        <v>0</v>
      </c>
      <c r="AT141" s="440">
        <f t="shared" si="118"/>
        <v>0</v>
      </c>
      <c r="AU141" s="440">
        <f t="shared" si="119"/>
        <v>0</v>
      </c>
      <c r="AV141" s="440">
        <f t="shared" si="120"/>
        <v>0</v>
      </c>
      <c r="AW141" s="440">
        <f t="shared" si="121"/>
        <v>0</v>
      </c>
    </row>
    <row r="142" spans="1:49" s="437" customFormat="1" ht="12" customHeight="1">
      <c r="A142" s="72" t="str">
        <f t="array" ref="A142">IF(C142&lt;&gt;0,SUM(($C$11:C142&lt;&gt;0)*1),"")</f>
        <v/>
      </c>
      <c r="B142" s="438"/>
      <c r="C142" s="438"/>
      <c r="D142" s="438"/>
      <c r="E142" s="504"/>
      <c r="F142" s="505"/>
      <c r="G142" s="507"/>
      <c r="H142" s="507"/>
      <c r="I142" s="72" t="str">
        <f t="shared" si="83"/>
        <v/>
      </c>
      <c r="J142" s="440">
        <f t="shared" si="84"/>
        <v>0</v>
      </c>
      <c r="K142" s="440">
        <f t="shared" si="85"/>
        <v>0</v>
      </c>
      <c r="L142" s="440">
        <f t="shared" si="86"/>
        <v>0</v>
      </c>
      <c r="M142" s="440">
        <f t="shared" si="87"/>
        <v>0</v>
      </c>
      <c r="N142" s="440">
        <f t="shared" si="88"/>
        <v>0</v>
      </c>
      <c r="O142" s="440">
        <f t="shared" si="89"/>
        <v>0</v>
      </c>
      <c r="P142" s="440">
        <f t="shared" si="90"/>
        <v>0</v>
      </c>
      <c r="Q142" s="440">
        <f t="shared" si="91"/>
        <v>0</v>
      </c>
      <c r="R142" s="440">
        <f t="shared" si="122"/>
        <v>0</v>
      </c>
      <c r="S142" s="440">
        <f t="shared" si="123"/>
        <v>0</v>
      </c>
      <c r="T142" s="440">
        <f t="shared" si="92"/>
        <v>0</v>
      </c>
      <c r="U142" s="440">
        <f t="shared" si="93"/>
        <v>0</v>
      </c>
      <c r="V142" s="440">
        <f t="shared" si="94"/>
        <v>0</v>
      </c>
      <c r="W142" s="440">
        <f t="shared" si="95"/>
        <v>0</v>
      </c>
      <c r="X142" s="440">
        <f t="shared" si="96"/>
        <v>0</v>
      </c>
      <c r="Y142" s="440">
        <f t="shared" si="97"/>
        <v>0</v>
      </c>
      <c r="Z142" s="440">
        <f t="shared" si="98"/>
        <v>0</v>
      </c>
      <c r="AA142" s="440">
        <f t="shared" si="99"/>
        <v>0</v>
      </c>
      <c r="AB142" s="440">
        <f t="shared" si="100"/>
        <v>0</v>
      </c>
      <c r="AC142" s="440">
        <f t="shared" si="101"/>
        <v>0</v>
      </c>
      <c r="AD142" s="440">
        <f t="shared" si="102"/>
        <v>0</v>
      </c>
      <c r="AE142" s="440">
        <f t="shared" si="103"/>
        <v>0</v>
      </c>
      <c r="AF142" s="440">
        <f t="shared" si="104"/>
        <v>0</v>
      </c>
      <c r="AG142" s="440">
        <f t="shared" si="105"/>
        <v>0</v>
      </c>
      <c r="AH142" s="440">
        <f t="shared" si="106"/>
        <v>0</v>
      </c>
      <c r="AI142" s="440">
        <f t="shared" si="107"/>
        <v>0</v>
      </c>
      <c r="AJ142" s="440">
        <f t="shared" si="108"/>
        <v>0</v>
      </c>
      <c r="AK142" s="440">
        <f t="shared" si="109"/>
        <v>0</v>
      </c>
      <c r="AL142" s="440">
        <f t="shared" si="110"/>
        <v>0</v>
      </c>
      <c r="AM142" s="440">
        <f t="shared" si="111"/>
        <v>0</v>
      </c>
      <c r="AN142" s="440">
        <f t="shared" si="112"/>
        <v>0</v>
      </c>
      <c r="AO142" s="440">
        <f t="shared" si="113"/>
        <v>0</v>
      </c>
      <c r="AP142" s="440">
        <f t="shared" si="114"/>
        <v>0</v>
      </c>
      <c r="AQ142" s="440">
        <f t="shared" si="115"/>
        <v>0</v>
      </c>
      <c r="AR142" s="440">
        <f t="shared" si="116"/>
        <v>0</v>
      </c>
      <c r="AS142" s="440">
        <f t="shared" si="117"/>
        <v>0</v>
      </c>
      <c r="AT142" s="440">
        <f t="shared" si="118"/>
        <v>0</v>
      </c>
      <c r="AU142" s="440">
        <f t="shared" si="119"/>
        <v>0</v>
      </c>
      <c r="AV142" s="440">
        <f t="shared" si="120"/>
        <v>0</v>
      </c>
      <c r="AW142" s="440">
        <f t="shared" si="121"/>
        <v>0</v>
      </c>
    </row>
    <row r="143" spans="1:49" s="437" customFormat="1" ht="12" customHeight="1">
      <c r="A143" s="72" t="str">
        <f t="array" ref="A143">IF(C143&lt;&gt;0,SUM(($C$11:C143&lt;&gt;0)*1),"")</f>
        <v/>
      </c>
      <c r="B143" s="438"/>
      <c r="C143" s="438"/>
      <c r="D143" s="438"/>
      <c r="E143" s="504"/>
      <c r="F143" s="505"/>
      <c r="G143" s="507"/>
      <c r="H143" s="507"/>
      <c r="I143" s="72" t="str">
        <f t="shared" si="83"/>
        <v/>
      </c>
      <c r="J143" s="440">
        <f t="shared" si="84"/>
        <v>0</v>
      </c>
      <c r="K143" s="440">
        <f t="shared" si="85"/>
        <v>0</v>
      </c>
      <c r="L143" s="440">
        <f t="shared" si="86"/>
        <v>0</v>
      </c>
      <c r="M143" s="440">
        <f t="shared" si="87"/>
        <v>0</v>
      </c>
      <c r="N143" s="440">
        <f t="shared" si="88"/>
        <v>0</v>
      </c>
      <c r="O143" s="440">
        <f t="shared" si="89"/>
        <v>0</v>
      </c>
      <c r="P143" s="440">
        <f t="shared" si="90"/>
        <v>0</v>
      </c>
      <c r="Q143" s="440">
        <f t="shared" si="91"/>
        <v>0</v>
      </c>
      <c r="R143" s="440">
        <f t="shared" si="122"/>
        <v>0</v>
      </c>
      <c r="S143" s="440">
        <f t="shared" si="123"/>
        <v>0</v>
      </c>
      <c r="T143" s="440">
        <f t="shared" si="92"/>
        <v>0</v>
      </c>
      <c r="U143" s="440">
        <f t="shared" si="93"/>
        <v>0</v>
      </c>
      <c r="V143" s="440">
        <f t="shared" si="94"/>
        <v>0</v>
      </c>
      <c r="W143" s="440">
        <f t="shared" si="95"/>
        <v>0</v>
      </c>
      <c r="X143" s="440">
        <f t="shared" si="96"/>
        <v>0</v>
      </c>
      <c r="Y143" s="440">
        <f t="shared" si="97"/>
        <v>0</v>
      </c>
      <c r="Z143" s="440">
        <f t="shared" si="98"/>
        <v>0</v>
      </c>
      <c r="AA143" s="440">
        <f t="shared" si="99"/>
        <v>0</v>
      </c>
      <c r="AB143" s="440">
        <f t="shared" si="100"/>
        <v>0</v>
      </c>
      <c r="AC143" s="440">
        <f t="shared" si="101"/>
        <v>0</v>
      </c>
      <c r="AD143" s="440">
        <f t="shared" si="102"/>
        <v>0</v>
      </c>
      <c r="AE143" s="440">
        <f t="shared" si="103"/>
        <v>0</v>
      </c>
      <c r="AF143" s="440">
        <f t="shared" si="104"/>
        <v>0</v>
      </c>
      <c r="AG143" s="440">
        <f t="shared" si="105"/>
        <v>0</v>
      </c>
      <c r="AH143" s="440">
        <f t="shared" si="106"/>
        <v>0</v>
      </c>
      <c r="AI143" s="440">
        <f t="shared" si="107"/>
        <v>0</v>
      </c>
      <c r="AJ143" s="440">
        <f t="shared" si="108"/>
        <v>0</v>
      </c>
      <c r="AK143" s="440">
        <f t="shared" si="109"/>
        <v>0</v>
      </c>
      <c r="AL143" s="440">
        <f t="shared" si="110"/>
        <v>0</v>
      </c>
      <c r="AM143" s="440">
        <f t="shared" si="111"/>
        <v>0</v>
      </c>
      <c r="AN143" s="440">
        <f t="shared" si="112"/>
        <v>0</v>
      </c>
      <c r="AO143" s="440">
        <f t="shared" si="113"/>
        <v>0</v>
      </c>
      <c r="AP143" s="440">
        <f t="shared" si="114"/>
        <v>0</v>
      </c>
      <c r="AQ143" s="440">
        <f t="shared" si="115"/>
        <v>0</v>
      </c>
      <c r="AR143" s="440">
        <f t="shared" si="116"/>
        <v>0</v>
      </c>
      <c r="AS143" s="440">
        <f t="shared" si="117"/>
        <v>0</v>
      </c>
      <c r="AT143" s="440">
        <f t="shared" si="118"/>
        <v>0</v>
      </c>
      <c r="AU143" s="440">
        <f t="shared" si="119"/>
        <v>0</v>
      </c>
      <c r="AV143" s="440">
        <f t="shared" si="120"/>
        <v>0</v>
      </c>
      <c r="AW143" s="440">
        <f t="shared" si="121"/>
        <v>0</v>
      </c>
    </row>
    <row r="144" spans="1:49" s="437" customFormat="1" ht="12" customHeight="1">
      <c r="A144" s="72" t="str">
        <f t="array" ref="A144">IF(C144&lt;&gt;0,SUM(($C$11:C144&lt;&gt;0)*1),"")</f>
        <v/>
      </c>
      <c r="B144" s="438"/>
      <c r="C144" s="438"/>
      <c r="D144" s="438"/>
      <c r="E144" s="504"/>
      <c r="F144" s="505"/>
      <c r="G144" s="507"/>
      <c r="H144" s="507"/>
      <c r="I144" s="72" t="str">
        <f t="shared" si="83"/>
        <v/>
      </c>
      <c r="J144" s="440">
        <f t="shared" si="84"/>
        <v>0</v>
      </c>
      <c r="K144" s="440">
        <f t="shared" si="85"/>
        <v>0</v>
      </c>
      <c r="L144" s="440">
        <f t="shared" si="86"/>
        <v>0</v>
      </c>
      <c r="M144" s="440">
        <f t="shared" si="87"/>
        <v>0</v>
      </c>
      <c r="N144" s="440">
        <f t="shared" si="88"/>
        <v>0</v>
      </c>
      <c r="O144" s="440">
        <f t="shared" si="89"/>
        <v>0</v>
      </c>
      <c r="P144" s="440">
        <f t="shared" si="90"/>
        <v>0</v>
      </c>
      <c r="Q144" s="440">
        <f t="shared" si="91"/>
        <v>0</v>
      </c>
      <c r="R144" s="440">
        <f t="shared" si="122"/>
        <v>0</v>
      </c>
      <c r="S144" s="440">
        <f t="shared" si="123"/>
        <v>0</v>
      </c>
      <c r="T144" s="440">
        <f t="shared" si="92"/>
        <v>0</v>
      </c>
      <c r="U144" s="440">
        <f t="shared" si="93"/>
        <v>0</v>
      </c>
      <c r="V144" s="440">
        <f t="shared" si="94"/>
        <v>0</v>
      </c>
      <c r="W144" s="440">
        <f t="shared" si="95"/>
        <v>0</v>
      </c>
      <c r="X144" s="440">
        <f t="shared" si="96"/>
        <v>0</v>
      </c>
      <c r="Y144" s="440">
        <f t="shared" si="97"/>
        <v>0</v>
      </c>
      <c r="Z144" s="440">
        <f t="shared" si="98"/>
        <v>0</v>
      </c>
      <c r="AA144" s="440">
        <f t="shared" si="99"/>
        <v>0</v>
      </c>
      <c r="AB144" s="440">
        <f t="shared" si="100"/>
        <v>0</v>
      </c>
      <c r="AC144" s="440">
        <f t="shared" si="101"/>
        <v>0</v>
      </c>
      <c r="AD144" s="440">
        <f t="shared" si="102"/>
        <v>0</v>
      </c>
      <c r="AE144" s="440">
        <f t="shared" si="103"/>
        <v>0</v>
      </c>
      <c r="AF144" s="440">
        <f t="shared" si="104"/>
        <v>0</v>
      </c>
      <c r="AG144" s="440">
        <f t="shared" si="105"/>
        <v>0</v>
      </c>
      <c r="AH144" s="440">
        <f t="shared" si="106"/>
        <v>0</v>
      </c>
      <c r="AI144" s="440">
        <f t="shared" si="107"/>
        <v>0</v>
      </c>
      <c r="AJ144" s="440">
        <f t="shared" si="108"/>
        <v>0</v>
      </c>
      <c r="AK144" s="440">
        <f t="shared" si="109"/>
        <v>0</v>
      </c>
      <c r="AL144" s="440">
        <f t="shared" si="110"/>
        <v>0</v>
      </c>
      <c r="AM144" s="440">
        <f t="shared" si="111"/>
        <v>0</v>
      </c>
      <c r="AN144" s="440">
        <f t="shared" si="112"/>
        <v>0</v>
      </c>
      <c r="AO144" s="440">
        <f t="shared" si="113"/>
        <v>0</v>
      </c>
      <c r="AP144" s="440">
        <f t="shared" si="114"/>
        <v>0</v>
      </c>
      <c r="AQ144" s="440">
        <f t="shared" si="115"/>
        <v>0</v>
      </c>
      <c r="AR144" s="440">
        <f t="shared" si="116"/>
        <v>0</v>
      </c>
      <c r="AS144" s="440">
        <f t="shared" si="117"/>
        <v>0</v>
      </c>
      <c r="AT144" s="440">
        <f t="shared" si="118"/>
        <v>0</v>
      </c>
      <c r="AU144" s="440">
        <f t="shared" si="119"/>
        <v>0</v>
      </c>
      <c r="AV144" s="440">
        <f t="shared" si="120"/>
        <v>0</v>
      </c>
      <c r="AW144" s="440">
        <f t="shared" si="121"/>
        <v>0</v>
      </c>
    </row>
    <row r="145" spans="1:49" s="437" customFormat="1" ht="12" customHeight="1">
      <c r="A145" s="72" t="str">
        <f t="array" ref="A145">IF(C145&lt;&gt;0,SUM(($C$11:C145&lt;&gt;0)*1),"")</f>
        <v/>
      </c>
      <c r="B145" s="438"/>
      <c r="C145" s="438"/>
      <c r="D145" s="438"/>
      <c r="E145" s="504"/>
      <c r="F145" s="505"/>
      <c r="G145" s="507"/>
      <c r="H145" s="507"/>
      <c r="I145" s="72" t="str">
        <f t="shared" si="83"/>
        <v/>
      </c>
      <c r="J145" s="440">
        <f t="shared" si="84"/>
        <v>0</v>
      </c>
      <c r="K145" s="440">
        <f t="shared" si="85"/>
        <v>0</v>
      </c>
      <c r="L145" s="440">
        <f t="shared" si="86"/>
        <v>0</v>
      </c>
      <c r="M145" s="440">
        <f t="shared" si="87"/>
        <v>0</v>
      </c>
      <c r="N145" s="440">
        <f t="shared" si="88"/>
        <v>0</v>
      </c>
      <c r="O145" s="440">
        <f t="shared" si="89"/>
        <v>0</v>
      </c>
      <c r="P145" s="440">
        <f t="shared" si="90"/>
        <v>0</v>
      </c>
      <c r="Q145" s="440">
        <f t="shared" si="91"/>
        <v>0</v>
      </c>
      <c r="R145" s="440">
        <f t="shared" si="122"/>
        <v>0</v>
      </c>
      <c r="S145" s="440">
        <f t="shared" si="123"/>
        <v>0</v>
      </c>
      <c r="T145" s="440">
        <f t="shared" si="92"/>
        <v>0</v>
      </c>
      <c r="U145" s="440">
        <f t="shared" si="93"/>
        <v>0</v>
      </c>
      <c r="V145" s="440">
        <f t="shared" si="94"/>
        <v>0</v>
      </c>
      <c r="W145" s="440">
        <f t="shared" si="95"/>
        <v>0</v>
      </c>
      <c r="X145" s="440">
        <f t="shared" si="96"/>
        <v>0</v>
      </c>
      <c r="Y145" s="440">
        <f t="shared" si="97"/>
        <v>0</v>
      </c>
      <c r="Z145" s="440">
        <f t="shared" si="98"/>
        <v>0</v>
      </c>
      <c r="AA145" s="440">
        <f t="shared" si="99"/>
        <v>0</v>
      </c>
      <c r="AB145" s="440">
        <f t="shared" si="100"/>
        <v>0</v>
      </c>
      <c r="AC145" s="440">
        <f t="shared" si="101"/>
        <v>0</v>
      </c>
      <c r="AD145" s="440">
        <f t="shared" si="102"/>
        <v>0</v>
      </c>
      <c r="AE145" s="440">
        <f t="shared" si="103"/>
        <v>0</v>
      </c>
      <c r="AF145" s="440">
        <f t="shared" si="104"/>
        <v>0</v>
      </c>
      <c r="AG145" s="440">
        <f t="shared" si="105"/>
        <v>0</v>
      </c>
      <c r="AH145" s="440">
        <f t="shared" si="106"/>
        <v>0</v>
      </c>
      <c r="AI145" s="440">
        <f t="shared" si="107"/>
        <v>0</v>
      </c>
      <c r="AJ145" s="440">
        <f t="shared" si="108"/>
        <v>0</v>
      </c>
      <c r="AK145" s="440">
        <f t="shared" si="109"/>
        <v>0</v>
      </c>
      <c r="AL145" s="440">
        <f t="shared" si="110"/>
        <v>0</v>
      </c>
      <c r="AM145" s="440">
        <f t="shared" si="111"/>
        <v>0</v>
      </c>
      <c r="AN145" s="440">
        <f t="shared" si="112"/>
        <v>0</v>
      </c>
      <c r="AO145" s="440">
        <f t="shared" si="113"/>
        <v>0</v>
      </c>
      <c r="AP145" s="440">
        <f t="shared" si="114"/>
        <v>0</v>
      </c>
      <c r="AQ145" s="440">
        <f t="shared" si="115"/>
        <v>0</v>
      </c>
      <c r="AR145" s="440">
        <f t="shared" si="116"/>
        <v>0</v>
      </c>
      <c r="AS145" s="440">
        <f t="shared" si="117"/>
        <v>0</v>
      </c>
      <c r="AT145" s="440">
        <f t="shared" si="118"/>
        <v>0</v>
      </c>
      <c r="AU145" s="440">
        <f t="shared" si="119"/>
        <v>0</v>
      </c>
      <c r="AV145" s="440">
        <f t="shared" si="120"/>
        <v>0</v>
      </c>
      <c r="AW145" s="440">
        <f t="shared" si="121"/>
        <v>0</v>
      </c>
    </row>
    <row r="146" spans="1:49" s="437" customFormat="1" ht="12" customHeight="1">
      <c r="A146" s="72" t="str">
        <f t="array" ref="A146">IF(C146&lt;&gt;0,SUM(($C$11:C146&lt;&gt;0)*1),"")</f>
        <v/>
      </c>
      <c r="B146" s="438"/>
      <c r="C146" s="438"/>
      <c r="D146" s="438"/>
      <c r="E146" s="504"/>
      <c r="F146" s="505"/>
      <c r="G146" s="507"/>
      <c r="H146" s="507"/>
      <c r="I146" s="72" t="str">
        <f t="shared" si="83"/>
        <v/>
      </c>
      <c r="J146" s="440">
        <f t="shared" si="84"/>
        <v>0</v>
      </c>
      <c r="K146" s="440">
        <f t="shared" si="85"/>
        <v>0</v>
      </c>
      <c r="L146" s="440">
        <f t="shared" si="86"/>
        <v>0</v>
      </c>
      <c r="M146" s="440">
        <f t="shared" si="87"/>
        <v>0</v>
      </c>
      <c r="N146" s="440">
        <f t="shared" si="88"/>
        <v>0</v>
      </c>
      <c r="O146" s="440">
        <f t="shared" si="89"/>
        <v>0</v>
      </c>
      <c r="P146" s="440">
        <f t="shared" si="90"/>
        <v>0</v>
      </c>
      <c r="Q146" s="440">
        <f t="shared" si="91"/>
        <v>0</v>
      </c>
      <c r="R146" s="440">
        <f t="shared" si="122"/>
        <v>0</v>
      </c>
      <c r="S146" s="440">
        <f t="shared" si="123"/>
        <v>0</v>
      </c>
      <c r="T146" s="440">
        <f t="shared" si="92"/>
        <v>0</v>
      </c>
      <c r="U146" s="440">
        <f t="shared" si="93"/>
        <v>0</v>
      </c>
      <c r="V146" s="440">
        <f t="shared" si="94"/>
        <v>0</v>
      </c>
      <c r="W146" s="440">
        <f t="shared" si="95"/>
        <v>0</v>
      </c>
      <c r="X146" s="440">
        <f t="shared" si="96"/>
        <v>0</v>
      </c>
      <c r="Y146" s="440">
        <f t="shared" si="97"/>
        <v>0</v>
      </c>
      <c r="Z146" s="440">
        <f t="shared" si="98"/>
        <v>0</v>
      </c>
      <c r="AA146" s="440">
        <f t="shared" si="99"/>
        <v>0</v>
      </c>
      <c r="AB146" s="440">
        <f t="shared" si="100"/>
        <v>0</v>
      </c>
      <c r="AC146" s="440">
        <f t="shared" si="101"/>
        <v>0</v>
      </c>
      <c r="AD146" s="440">
        <f t="shared" si="102"/>
        <v>0</v>
      </c>
      <c r="AE146" s="440">
        <f t="shared" si="103"/>
        <v>0</v>
      </c>
      <c r="AF146" s="440">
        <f t="shared" si="104"/>
        <v>0</v>
      </c>
      <c r="AG146" s="440">
        <f t="shared" si="105"/>
        <v>0</v>
      </c>
      <c r="AH146" s="440">
        <f t="shared" si="106"/>
        <v>0</v>
      </c>
      <c r="AI146" s="440">
        <f t="shared" si="107"/>
        <v>0</v>
      </c>
      <c r="AJ146" s="440">
        <f t="shared" si="108"/>
        <v>0</v>
      </c>
      <c r="AK146" s="440">
        <f t="shared" si="109"/>
        <v>0</v>
      </c>
      <c r="AL146" s="440">
        <f t="shared" si="110"/>
        <v>0</v>
      </c>
      <c r="AM146" s="440">
        <f t="shared" si="111"/>
        <v>0</v>
      </c>
      <c r="AN146" s="440">
        <f t="shared" si="112"/>
        <v>0</v>
      </c>
      <c r="AO146" s="440">
        <f t="shared" si="113"/>
        <v>0</v>
      </c>
      <c r="AP146" s="440">
        <f t="shared" si="114"/>
        <v>0</v>
      </c>
      <c r="AQ146" s="440">
        <f t="shared" si="115"/>
        <v>0</v>
      </c>
      <c r="AR146" s="440">
        <f t="shared" si="116"/>
        <v>0</v>
      </c>
      <c r="AS146" s="440">
        <f t="shared" si="117"/>
        <v>0</v>
      </c>
      <c r="AT146" s="440">
        <f t="shared" si="118"/>
        <v>0</v>
      </c>
      <c r="AU146" s="440">
        <f t="shared" si="119"/>
        <v>0</v>
      </c>
      <c r="AV146" s="440">
        <f t="shared" si="120"/>
        <v>0</v>
      </c>
      <c r="AW146" s="440">
        <f t="shared" si="121"/>
        <v>0</v>
      </c>
    </row>
    <row r="147" spans="1:49" s="437" customFormat="1" ht="12" customHeight="1">
      <c r="A147" s="72" t="str">
        <f t="array" ref="A147">IF(C147&lt;&gt;0,SUM(($C$11:C147&lt;&gt;0)*1),"")</f>
        <v/>
      </c>
      <c r="B147" s="438"/>
      <c r="C147" s="438"/>
      <c r="D147" s="438"/>
      <c r="E147" s="504"/>
      <c r="F147" s="505"/>
      <c r="G147" s="507"/>
      <c r="H147" s="507"/>
      <c r="I147" s="72" t="str">
        <f t="shared" si="83"/>
        <v/>
      </c>
      <c r="J147" s="440">
        <f t="shared" si="84"/>
        <v>0</v>
      </c>
      <c r="K147" s="440">
        <f t="shared" si="85"/>
        <v>0</v>
      </c>
      <c r="L147" s="440">
        <f t="shared" si="86"/>
        <v>0</v>
      </c>
      <c r="M147" s="440">
        <f t="shared" si="87"/>
        <v>0</v>
      </c>
      <c r="N147" s="440">
        <f t="shared" si="88"/>
        <v>0</v>
      </c>
      <c r="O147" s="440">
        <f t="shared" si="89"/>
        <v>0</v>
      </c>
      <c r="P147" s="440">
        <f t="shared" si="90"/>
        <v>0</v>
      </c>
      <c r="Q147" s="440">
        <f t="shared" si="91"/>
        <v>0</v>
      </c>
      <c r="R147" s="440">
        <f t="shared" si="122"/>
        <v>0</v>
      </c>
      <c r="S147" s="440">
        <f t="shared" si="123"/>
        <v>0</v>
      </c>
      <c r="T147" s="440">
        <f t="shared" si="92"/>
        <v>0</v>
      </c>
      <c r="U147" s="440">
        <f t="shared" si="93"/>
        <v>0</v>
      </c>
      <c r="V147" s="440">
        <f t="shared" si="94"/>
        <v>0</v>
      </c>
      <c r="W147" s="440">
        <f t="shared" si="95"/>
        <v>0</v>
      </c>
      <c r="X147" s="440">
        <f t="shared" si="96"/>
        <v>0</v>
      </c>
      <c r="Y147" s="440">
        <f t="shared" si="97"/>
        <v>0</v>
      </c>
      <c r="Z147" s="440">
        <f t="shared" si="98"/>
        <v>0</v>
      </c>
      <c r="AA147" s="440">
        <f t="shared" si="99"/>
        <v>0</v>
      </c>
      <c r="AB147" s="440">
        <f t="shared" si="100"/>
        <v>0</v>
      </c>
      <c r="AC147" s="440">
        <f t="shared" si="101"/>
        <v>0</v>
      </c>
      <c r="AD147" s="440">
        <f t="shared" si="102"/>
        <v>0</v>
      </c>
      <c r="AE147" s="440">
        <f t="shared" si="103"/>
        <v>0</v>
      </c>
      <c r="AF147" s="440">
        <f t="shared" si="104"/>
        <v>0</v>
      </c>
      <c r="AG147" s="440">
        <f t="shared" si="105"/>
        <v>0</v>
      </c>
      <c r="AH147" s="440">
        <f t="shared" si="106"/>
        <v>0</v>
      </c>
      <c r="AI147" s="440">
        <f t="shared" si="107"/>
        <v>0</v>
      </c>
      <c r="AJ147" s="440">
        <f t="shared" si="108"/>
        <v>0</v>
      </c>
      <c r="AK147" s="440">
        <f t="shared" si="109"/>
        <v>0</v>
      </c>
      <c r="AL147" s="440">
        <f t="shared" si="110"/>
        <v>0</v>
      </c>
      <c r="AM147" s="440">
        <f t="shared" si="111"/>
        <v>0</v>
      </c>
      <c r="AN147" s="440">
        <f t="shared" si="112"/>
        <v>0</v>
      </c>
      <c r="AO147" s="440">
        <f t="shared" si="113"/>
        <v>0</v>
      </c>
      <c r="AP147" s="440">
        <f t="shared" si="114"/>
        <v>0</v>
      </c>
      <c r="AQ147" s="440">
        <f t="shared" si="115"/>
        <v>0</v>
      </c>
      <c r="AR147" s="440">
        <f t="shared" si="116"/>
        <v>0</v>
      </c>
      <c r="AS147" s="440">
        <f t="shared" si="117"/>
        <v>0</v>
      </c>
      <c r="AT147" s="440">
        <f t="shared" si="118"/>
        <v>0</v>
      </c>
      <c r="AU147" s="440">
        <f t="shared" si="119"/>
        <v>0</v>
      </c>
      <c r="AV147" s="440">
        <f t="shared" si="120"/>
        <v>0</v>
      </c>
      <c r="AW147" s="440">
        <f t="shared" si="121"/>
        <v>0</v>
      </c>
    </row>
    <row r="148" spans="1:49" s="437" customFormat="1" ht="12" customHeight="1">
      <c r="A148" s="72" t="str">
        <f t="array" ref="A148">IF(C148&lt;&gt;0,SUM(($C$11:C148&lt;&gt;0)*1),"")</f>
        <v/>
      </c>
      <c r="B148" s="438"/>
      <c r="C148" s="438"/>
      <c r="D148" s="438"/>
      <c r="E148" s="504"/>
      <c r="F148" s="505"/>
      <c r="G148" s="507"/>
      <c r="H148" s="507"/>
      <c r="I148" s="72" t="str">
        <f t="shared" si="83"/>
        <v/>
      </c>
      <c r="J148" s="440">
        <f t="shared" si="84"/>
        <v>0</v>
      </c>
      <c r="K148" s="440">
        <f t="shared" si="85"/>
        <v>0</v>
      </c>
      <c r="L148" s="440">
        <f t="shared" si="86"/>
        <v>0</v>
      </c>
      <c r="M148" s="440">
        <f t="shared" si="87"/>
        <v>0</v>
      </c>
      <c r="N148" s="440">
        <f t="shared" si="88"/>
        <v>0</v>
      </c>
      <c r="O148" s="440">
        <f t="shared" si="89"/>
        <v>0</v>
      </c>
      <c r="P148" s="440">
        <f t="shared" si="90"/>
        <v>0</v>
      </c>
      <c r="Q148" s="440">
        <f t="shared" si="91"/>
        <v>0</v>
      </c>
      <c r="R148" s="440">
        <f t="shared" si="122"/>
        <v>0</v>
      </c>
      <c r="S148" s="440">
        <f t="shared" si="123"/>
        <v>0</v>
      </c>
      <c r="T148" s="440">
        <f t="shared" si="92"/>
        <v>0</v>
      </c>
      <c r="U148" s="440">
        <f t="shared" si="93"/>
        <v>0</v>
      </c>
      <c r="V148" s="440">
        <f t="shared" si="94"/>
        <v>0</v>
      </c>
      <c r="W148" s="440">
        <f t="shared" si="95"/>
        <v>0</v>
      </c>
      <c r="X148" s="440">
        <f t="shared" si="96"/>
        <v>0</v>
      </c>
      <c r="Y148" s="440">
        <f t="shared" si="97"/>
        <v>0</v>
      </c>
      <c r="Z148" s="440">
        <f t="shared" si="98"/>
        <v>0</v>
      </c>
      <c r="AA148" s="440">
        <f t="shared" si="99"/>
        <v>0</v>
      </c>
      <c r="AB148" s="440">
        <f t="shared" si="100"/>
        <v>0</v>
      </c>
      <c r="AC148" s="440">
        <f t="shared" si="101"/>
        <v>0</v>
      </c>
      <c r="AD148" s="440">
        <f t="shared" si="102"/>
        <v>0</v>
      </c>
      <c r="AE148" s="440">
        <f t="shared" si="103"/>
        <v>0</v>
      </c>
      <c r="AF148" s="440">
        <f t="shared" si="104"/>
        <v>0</v>
      </c>
      <c r="AG148" s="440">
        <f t="shared" si="105"/>
        <v>0</v>
      </c>
      <c r="AH148" s="440">
        <f t="shared" si="106"/>
        <v>0</v>
      </c>
      <c r="AI148" s="440">
        <f t="shared" si="107"/>
        <v>0</v>
      </c>
      <c r="AJ148" s="440">
        <f t="shared" si="108"/>
        <v>0</v>
      </c>
      <c r="AK148" s="440">
        <f t="shared" si="109"/>
        <v>0</v>
      </c>
      <c r="AL148" s="440">
        <f t="shared" si="110"/>
        <v>0</v>
      </c>
      <c r="AM148" s="440">
        <f t="shared" si="111"/>
        <v>0</v>
      </c>
      <c r="AN148" s="440">
        <f t="shared" si="112"/>
        <v>0</v>
      </c>
      <c r="AO148" s="440">
        <f t="shared" si="113"/>
        <v>0</v>
      </c>
      <c r="AP148" s="440">
        <f t="shared" si="114"/>
        <v>0</v>
      </c>
      <c r="AQ148" s="440">
        <f t="shared" si="115"/>
        <v>0</v>
      </c>
      <c r="AR148" s="440">
        <f t="shared" si="116"/>
        <v>0</v>
      </c>
      <c r="AS148" s="440">
        <f t="shared" si="117"/>
        <v>0</v>
      </c>
      <c r="AT148" s="440">
        <f t="shared" si="118"/>
        <v>0</v>
      </c>
      <c r="AU148" s="440">
        <f t="shared" si="119"/>
        <v>0</v>
      </c>
      <c r="AV148" s="440">
        <f t="shared" si="120"/>
        <v>0</v>
      </c>
      <c r="AW148" s="440">
        <f t="shared" si="121"/>
        <v>0</v>
      </c>
    </row>
    <row r="149" spans="1:49" s="437" customFormat="1" ht="12" customHeight="1">
      <c r="A149" s="72" t="str">
        <f t="array" ref="A149">IF(C149&lt;&gt;0,SUM(($C$11:C149&lt;&gt;0)*1),"")</f>
        <v/>
      </c>
      <c r="B149" s="438"/>
      <c r="C149" s="438"/>
      <c r="D149" s="438"/>
      <c r="E149" s="504"/>
      <c r="F149" s="505"/>
      <c r="G149" s="507"/>
      <c r="H149" s="507"/>
      <c r="I149" s="72" t="str">
        <f t="shared" si="83"/>
        <v/>
      </c>
      <c r="J149" s="440">
        <f t="shared" si="84"/>
        <v>0</v>
      </c>
      <c r="K149" s="440">
        <f t="shared" si="85"/>
        <v>0</v>
      </c>
      <c r="L149" s="440">
        <f t="shared" si="86"/>
        <v>0</v>
      </c>
      <c r="M149" s="440">
        <f t="shared" si="87"/>
        <v>0</v>
      </c>
      <c r="N149" s="440">
        <f t="shared" si="88"/>
        <v>0</v>
      </c>
      <c r="O149" s="440">
        <f t="shared" si="89"/>
        <v>0</v>
      </c>
      <c r="P149" s="440">
        <f t="shared" si="90"/>
        <v>0</v>
      </c>
      <c r="Q149" s="440">
        <f t="shared" si="91"/>
        <v>0</v>
      </c>
      <c r="R149" s="440">
        <f t="shared" si="122"/>
        <v>0</v>
      </c>
      <c r="S149" s="440">
        <f t="shared" si="123"/>
        <v>0</v>
      </c>
      <c r="T149" s="440">
        <f t="shared" si="92"/>
        <v>0</v>
      </c>
      <c r="U149" s="440">
        <f t="shared" si="93"/>
        <v>0</v>
      </c>
      <c r="V149" s="440">
        <f t="shared" si="94"/>
        <v>0</v>
      </c>
      <c r="W149" s="440">
        <f t="shared" si="95"/>
        <v>0</v>
      </c>
      <c r="X149" s="440">
        <f t="shared" si="96"/>
        <v>0</v>
      </c>
      <c r="Y149" s="440">
        <f t="shared" si="97"/>
        <v>0</v>
      </c>
      <c r="Z149" s="440">
        <f t="shared" si="98"/>
        <v>0</v>
      </c>
      <c r="AA149" s="440">
        <f t="shared" si="99"/>
        <v>0</v>
      </c>
      <c r="AB149" s="440">
        <f t="shared" si="100"/>
        <v>0</v>
      </c>
      <c r="AC149" s="440">
        <f t="shared" si="101"/>
        <v>0</v>
      </c>
      <c r="AD149" s="440">
        <f t="shared" si="102"/>
        <v>0</v>
      </c>
      <c r="AE149" s="440">
        <f t="shared" si="103"/>
        <v>0</v>
      </c>
      <c r="AF149" s="440">
        <f t="shared" si="104"/>
        <v>0</v>
      </c>
      <c r="AG149" s="440">
        <f t="shared" si="105"/>
        <v>0</v>
      </c>
      <c r="AH149" s="440">
        <f t="shared" si="106"/>
        <v>0</v>
      </c>
      <c r="AI149" s="440">
        <f t="shared" si="107"/>
        <v>0</v>
      </c>
      <c r="AJ149" s="440">
        <f t="shared" si="108"/>
        <v>0</v>
      </c>
      <c r="AK149" s="440">
        <f t="shared" si="109"/>
        <v>0</v>
      </c>
      <c r="AL149" s="440">
        <f t="shared" si="110"/>
        <v>0</v>
      </c>
      <c r="AM149" s="440">
        <f t="shared" si="111"/>
        <v>0</v>
      </c>
      <c r="AN149" s="440">
        <f t="shared" si="112"/>
        <v>0</v>
      </c>
      <c r="AO149" s="440">
        <f t="shared" si="113"/>
        <v>0</v>
      </c>
      <c r="AP149" s="440">
        <f t="shared" si="114"/>
        <v>0</v>
      </c>
      <c r="AQ149" s="440">
        <f t="shared" si="115"/>
        <v>0</v>
      </c>
      <c r="AR149" s="440">
        <f t="shared" si="116"/>
        <v>0</v>
      </c>
      <c r="AS149" s="440">
        <f t="shared" si="117"/>
        <v>0</v>
      </c>
      <c r="AT149" s="440">
        <f t="shared" si="118"/>
        <v>0</v>
      </c>
      <c r="AU149" s="440">
        <f t="shared" si="119"/>
        <v>0</v>
      </c>
      <c r="AV149" s="440">
        <f t="shared" si="120"/>
        <v>0</v>
      </c>
      <c r="AW149" s="440">
        <f t="shared" si="121"/>
        <v>0</v>
      </c>
    </row>
    <row r="150" spans="1:49" s="437" customFormat="1" ht="12" customHeight="1">
      <c r="A150" s="72" t="str">
        <f t="array" ref="A150">IF(C150&lt;&gt;0,SUM(($C$11:C150&lt;&gt;0)*1),"")</f>
        <v/>
      </c>
      <c r="B150" s="438"/>
      <c r="C150" s="438"/>
      <c r="D150" s="438"/>
      <c r="E150" s="504"/>
      <c r="F150" s="505"/>
      <c r="G150" s="507"/>
      <c r="H150" s="507"/>
      <c r="I150" s="72" t="str">
        <f t="shared" si="83"/>
        <v/>
      </c>
      <c r="J150" s="440">
        <f t="shared" si="84"/>
        <v>0</v>
      </c>
      <c r="K150" s="440">
        <f t="shared" si="85"/>
        <v>0</v>
      </c>
      <c r="L150" s="440">
        <f t="shared" si="86"/>
        <v>0</v>
      </c>
      <c r="M150" s="440">
        <f t="shared" si="87"/>
        <v>0</v>
      </c>
      <c r="N150" s="440">
        <f t="shared" si="88"/>
        <v>0</v>
      </c>
      <c r="O150" s="440">
        <f t="shared" si="89"/>
        <v>0</v>
      </c>
      <c r="P150" s="440">
        <f t="shared" si="90"/>
        <v>0</v>
      </c>
      <c r="Q150" s="440">
        <f t="shared" si="91"/>
        <v>0</v>
      </c>
      <c r="R150" s="440">
        <f t="shared" si="122"/>
        <v>0</v>
      </c>
      <c r="S150" s="440">
        <f t="shared" si="123"/>
        <v>0</v>
      </c>
      <c r="T150" s="440">
        <f t="shared" si="92"/>
        <v>0</v>
      </c>
      <c r="U150" s="440">
        <f t="shared" si="93"/>
        <v>0</v>
      </c>
      <c r="V150" s="440">
        <f t="shared" si="94"/>
        <v>0</v>
      </c>
      <c r="W150" s="440">
        <f t="shared" si="95"/>
        <v>0</v>
      </c>
      <c r="X150" s="440">
        <f t="shared" si="96"/>
        <v>0</v>
      </c>
      <c r="Y150" s="440">
        <f t="shared" si="97"/>
        <v>0</v>
      </c>
      <c r="Z150" s="440">
        <f t="shared" si="98"/>
        <v>0</v>
      </c>
      <c r="AA150" s="440">
        <f t="shared" si="99"/>
        <v>0</v>
      </c>
      <c r="AB150" s="440">
        <f t="shared" si="100"/>
        <v>0</v>
      </c>
      <c r="AC150" s="440">
        <f t="shared" si="101"/>
        <v>0</v>
      </c>
      <c r="AD150" s="440">
        <f t="shared" si="102"/>
        <v>0</v>
      </c>
      <c r="AE150" s="440">
        <f t="shared" si="103"/>
        <v>0</v>
      </c>
      <c r="AF150" s="440">
        <f t="shared" si="104"/>
        <v>0</v>
      </c>
      <c r="AG150" s="440">
        <f t="shared" si="105"/>
        <v>0</v>
      </c>
      <c r="AH150" s="440">
        <f t="shared" si="106"/>
        <v>0</v>
      </c>
      <c r="AI150" s="440">
        <f t="shared" si="107"/>
        <v>0</v>
      </c>
      <c r="AJ150" s="440">
        <f t="shared" si="108"/>
        <v>0</v>
      </c>
      <c r="AK150" s="440">
        <f t="shared" si="109"/>
        <v>0</v>
      </c>
      <c r="AL150" s="440">
        <f t="shared" si="110"/>
        <v>0</v>
      </c>
      <c r="AM150" s="440">
        <f t="shared" si="111"/>
        <v>0</v>
      </c>
      <c r="AN150" s="440">
        <f t="shared" si="112"/>
        <v>0</v>
      </c>
      <c r="AO150" s="440">
        <f t="shared" si="113"/>
        <v>0</v>
      </c>
      <c r="AP150" s="440">
        <f t="shared" si="114"/>
        <v>0</v>
      </c>
      <c r="AQ150" s="440">
        <f t="shared" si="115"/>
        <v>0</v>
      </c>
      <c r="AR150" s="440">
        <f t="shared" si="116"/>
        <v>0</v>
      </c>
      <c r="AS150" s="440">
        <f t="shared" si="117"/>
        <v>0</v>
      </c>
      <c r="AT150" s="440">
        <f t="shared" si="118"/>
        <v>0</v>
      </c>
      <c r="AU150" s="440">
        <f t="shared" si="119"/>
        <v>0</v>
      </c>
      <c r="AV150" s="440">
        <f t="shared" si="120"/>
        <v>0</v>
      </c>
      <c r="AW150" s="440">
        <f t="shared" si="121"/>
        <v>0</v>
      </c>
    </row>
    <row r="151" spans="1:49" s="437" customFormat="1" ht="12" customHeight="1">
      <c r="A151" s="72" t="str">
        <f t="array" ref="A151">IF(C151&lt;&gt;0,SUM(($C$11:C151&lt;&gt;0)*1),"")</f>
        <v/>
      </c>
      <c r="B151" s="438"/>
      <c r="C151" s="438"/>
      <c r="D151" s="438"/>
      <c r="E151" s="504"/>
      <c r="F151" s="505"/>
      <c r="G151" s="507"/>
      <c r="H151" s="507"/>
      <c r="I151" s="72" t="str">
        <f t="shared" si="83"/>
        <v/>
      </c>
      <c r="J151" s="440">
        <f t="shared" si="84"/>
        <v>0</v>
      </c>
      <c r="K151" s="440">
        <f t="shared" si="85"/>
        <v>0</v>
      </c>
      <c r="L151" s="440">
        <f t="shared" si="86"/>
        <v>0</v>
      </c>
      <c r="M151" s="440">
        <f t="shared" si="87"/>
        <v>0</v>
      </c>
      <c r="N151" s="440">
        <f t="shared" si="88"/>
        <v>0</v>
      </c>
      <c r="O151" s="440">
        <f t="shared" si="89"/>
        <v>0</v>
      </c>
      <c r="P151" s="440">
        <f t="shared" si="90"/>
        <v>0</v>
      </c>
      <c r="Q151" s="440">
        <f t="shared" si="91"/>
        <v>0</v>
      </c>
      <c r="R151" s="440">
        <f t="shared" si="122"/>
        <v>0</v>
      </c>
      <c r="S151" s="440">
        <f t="shared" si="123"/>
        <v>0</v>
      </c>
      <c r="T151" s="440">
        <f t="shared" si="92"/>
        <v>0</v>
      </c>
      <c r="U151" s="440">
        <f t="shared" si="93"/>
        <v>0</v>
      </c>
      <c r="V151" s="440">
        <f t="shared" si="94"/>
        <v>0</v>
      </c>
      <c r="W151" s="440">
        <f t="shared" si="95"/>
        <v>0</v>
      </c>
      <c r="X151" s="440">
        <f t="shared" si="96"/>
        <v>0</v>
      </c>
      <c r="Y151" s="440">
        <f t="shared" si="97"/>
        <v>0</v>
      </c>
      <c r="Z151" s="440">
        <f t="shared" si="98"/>
        <v>0</v>
      </c>
      <c r="AA151" s="440">
        <f t="shared" si="99"/>
        <v>0</v>
      </c>
      <c r="AB151" s="440">
        <f t="shared" si="100"/>
        <v>0</v>
      </c>
      <c r="AC151" s="440">
        <f t="shared" si="101"/>
        <v>0</v>
      </c>
      <c r="AD151" s="440">
        <f t="shared" si="102"/>
        <v>0</v>
      </c>
      <c r="AE151" s="440">
        <f t="shared" si="103"/>
        <v>0</v>
      </c>
      <c r="AF151" s="440">
        <f t="shared" si="104"/>
        <v>0</v>
      </c>
      <c r="AG151" s="440">
        <f t="shared" si="105"/>
        <v>0</v>
      </c>
      <c r="AH151" s="440">
        <f t="shared" si="106"/>
        <v>0</v>
      </c>
      <c r="AI151" s="440">
        <f t="shared" si="107"/>
        <v>0</v>
      </c>
      <c r="AJ151" s="440">
        <f t="shared" si="108"/>
        <v>0</v>
      </c>
      <c r="AK151" s="440">
        <f t="shared" si="109"/>
        <v>0</v>
      </c>
      <c r="AL151" s="440">
        <f t="shared" si="110"/>
        <v>0</v>
      </c>
      <c r="AM151" s="440">
        <f t="shared" si="111"/>
        <v>0</v>
      </c>
      <c r="AN151" s="440">
        <f t="shared" si="112"/>
        <v>0</v>
      </c>
      <c r="AO151" s="440">
        <f t="shared" si="113"/>
        <v>0</v>
      </c>
      <c r="AP151" s="440">
        <f t="shared" si="114"/>
        <v>0</v>
      </c>
      <c r="AQ151" s="440">
        <f t="shared" si="115"/>
        <v>0</v>
      </c>
      <c r="AR151" s="440">
        <f t="shared" si="116"/>
        <v>0</v>
      </c>
      <c r="AS151" s="440">
        <f t="shared" si="117"/>
        <v>0</v>
      </c>
      <c r="AT151" s="440">
        <f t="shared" si="118"/>
        <v>0</v>
      </c>
      <c r="AU151" s="440">
        <f t="shared" si="119"/>
        <v>0</v>
      </c>
      <c r="AV151" s="440">
        <f t="shared" si="120"/>
        <v>0</v>
      </c>
      <c r="AW151" s="440">
        <f t="shared" si="121"/>
        <v>0</v>
      </c>
    </row>
    <row r="152" spans="1:49" s="437" customFormat="1" ht="12" customHeight="1">
      <c r="A152" s="72" t="str">
        <f t="array" ref="A152">IF(C152&lt;&gt;0,SUM(($C$11:C152&lt;&gt;0)*1),"")</f>
        <v/>
      </c>
      <c r="B152" s="438"/>
      <c r="C152" s="438"/>
      <c r="D152" s="438"/>
      <c r="E152" s="504"/>
      <c r="F152" s="505"/>
      <c r="G152" s="507"/>
      <c r="H152" s="507"/>
      <c r="I152" s="72" t="str">
        <f t="shared" si="83"/>
        <v/>
      </c>
      <c r="J152" s="440">
        <f t="shared" si="84"/>
        <v>0</v>
      </c>
      <c r="K152" s="440">
        <f t="shared" si="85"/>
        <v>0</v>
      </c>
      <c r="L152" s="440">
        <f t="shared" si="86"/>
        <v>0</v>
      </c>
      <c r="M152" s="440">
        <f t="shared" si="87"/>
        <v>0</v>
      </c>
      <c r="N152" s="440">
        <f t="shared" si="88"/>
        <v>0</v>
      </c>
      <c r="O152" s="440">
        <f t="shared" si="89"/>
        <v>0</v>
      </c>
      <c r="P152" s="440">
        <f t="shared" si="90"/>
        <v>0</v>
      </c>
      <c r="Q152" s="440">
        <f t="shared" si="91"/>
        <v>0</v>
      </c>
      <c r="R152" s="440">
        <f t="shared" si="122"/>
        <v>0</v>
      </c>
      <c r="S152" s="440">
        <f t="shared" si="123"/>
        <v>0</v>
      </c>
      <c r="T152" s="440">
        <f t="shared" si="92"/>
        <v>0</v>
      </c>
      <c r="U152" s="440">
        <f t="shared" si="93"/>
        <v>0</v>
      </c>
      <c r="V152" s="440">
        <f t="shared" si="94"/>
        <v>0</v>
      </c>
      <c r="W152" s="440">
        <f t="shared" si="95"/>
        <v>0</v>
      </c>
      <c r="X152" s="440">
        <f t="shared" si="96"/>
        <v>0</v>
      </c>
      <c r="Y152" s="440">
        <f t="shared" si="97"/>
        <v>0</v>
      </c>
      <c r="Z152" s="440">
        <f t="shared" si="98"/>
        <v>0</v>
      </c>
      <c r="AA152" s="440">
        <f t="shared" si="99"/>
        <v>0</v>
      </c>
      <c r="AB152" s="440">
        <f t="shared" si="100"/>
        <v>0</v>
      </c>
      <c r="AC152" s="440">
        <f t="shared" si="101"/>
        <v>0</v>
      </c>
      <c r="AD152" s="440">
        <f t="shared" si="102"/>
        <v>0</v>
      </c>
      <c r="AE152" s="440">
        <f t="shared" si="103"/>
        <v>0</v>
      </c>
      <c r="AF152" s="440">
        <f t="shared" si="104"/>
        <v>0</v>
      </c>
      <c r="AG152" s="440">
        <f t="shared" si="105"/>
        <v>0</v>
      </c>
      <c r="AH152" s="440">
        <f t="shared" si="106"/>
        <v>0</v>
      </c>
      <c r="AI152" s="440">
        <f t="shared" si="107"/>
        <v>0</v>
      </c>
      <c r="AJ152" s="440">
        <f t="shared" si="108"/>
        <v>0</v>
      </c>
      <c r="AK152" s="440">
        <f t="shared" si="109"/>
        <v>0</v>
      </c>
      <c r="AL152" s="440">
        <f t="shared" si="110"/>
        <v>0</v>
      </c>
      <c r="AM152" s="440">
        <f t="shared" si="111"/>
        <v>0</v>
      </c>
      <c r="AN152" s="440">
        <f t="shared" si="112"/>
        <v>0</v>
      </c>
      <c r="AO152" s="440">
        <f t="shared" si="113"/>
        <v>0</v>
      </c>
      <c r="AP152" s="440">
        <f t="shared" si="114"/>
        <v>0</v>
      </c>
      <c r="AQ152" s="440">
        <f t="shared" si="115"/>
        <v>0</v>
      </c>
      <c r="AR152" s="440">
        <f t="shared" si="116"/>
        <v>0</v>
      </c>
      <c r="AS152" s="440">
        <f t="shared" si="117"/>
        <v>0</v>
      </c>
      <c r="AT152" s="440">
        <f t="shared" si="118"/>
        <v>0</v>
      </c>
      <c r="AU152" s="440">
        <f t="shared" si="119"/>
        <v>0</v>
      </c>
      <c r="AV152" s="440">
        <f t="shared" si="120"/>
        <v>0</v>
      </c>
      <c r="AW152" s="440">
        <f t="shared" si="121"/>
        <v>0</v>
      </c>
    </row>
    <row r="153" spans="1:49" s="437" customFormat="1" ht="12" customHeight="1">
      <c r="A153" s="72" t="str">
        <f t="array" ref="A153">IF(C153&lt;&gt;0,SUM(($C$11:C153&lt;&gt;0)*1),"")</f>
        <v/>
      </c>
      <c r="B153" s="438"/>
      <c r="C153" s="438"/>
      <c r="D153" s="438"/>
      <c r="E153" s="504"/>
      <c r="F153" s="505"/>
      <c r="G153" s="507"/>
      <c r="H153" s="507"/>
      <c r="I153" s="72" t="str">
        <f t="shared" si="83"/>
        <v/>
      </c>
      <c r="J153" s="440">
        <f t="shared" si="84"/>
        <v>0</v>
      </c>
      <c r="K153" s="440">
        <f t="shared" si="85"/>
        <v>0</v>
      </c>
      <c r="L153" s="440">
        <f t="shared" si="86"/>
        <v>0</v>
      </c>
      <c r="M153" s="440">
        <f t="shared" si="87"/>
        <v>0</v>
      </c>
      <c r="N153" s="440">
        <f t="shared" si="88"/>
        <v>0</v>
      </c>
      <c r="O153" s="440">
        <f t="shared" si="89"/>
        <v>0</v>
      </c>
      <c r="P153" s="440">
        <f t="shared" si="90"/>
        <v>0</v>
      </c>
      <c r="Q153" s="440">
        <f t="shared" si="91"/>
        <v>0</v>
      </c>
      <c r="R153" s="440">
        <f t="shared" si="122"/>
        <v>0</v>
      </c>
      <c r="S153" s="440">
        <f t="shared" si="123"/>
        <v>0</v>
      </c>
      <c r="T153" s="440">
        <f t="shared" si="92"/>
        <v>0</v>
      </c>
      <c r="U153" s="440">
        <f t="shared" si="93"/>
        <v>0</v>
      </c>
      <c r="V153" s="440">
        <f t="shared" si="94"/>
        <v>0</v>
      </c>
      <c r="W153" s="440">
        <f t="shared" si="95"/>
        <v>0</v>
      </c>
      <c r="X153" s="440">
        <f t="shared" si="96"/>
        <v>0</v>
      </c>
      <c r="Y153" s="440">
        <f t="shared" si="97"/>
        <v>0</v>
      </c>
      <c r="Z153" s="440">
        <f t="shared" si="98"/>
        <v>0</v>
      </c>
      <c r="AA153" s="440">
        <f t="shared" si="99"/>
        <v>0</v>
      </c>
      <c r="AB153" s="440">
        <f t="shared" si="100"/>
        <v>0</v>
      </c>
      <c r="AC153" s="440">
        <f t="shared" si="101"/>
        <v>0</v>
      </c>
      <c r="AD153" s="440">
        <f t="shared" si="102"/>
        <v>0</v>
      </c>
      <c r="AE153" s="440">
        <f t="shared" si="103"/>
        <v>0</v>
      </c>
      <c r="AF153" s="440">
        <f t="shared" si="104"/>
        <v>0</v>
      </c>
      <c r="AG153" s="440">
        <f t="shared" si="105"/>
        <v>0</v>
      </c>
      <c r="AH153" s="440">
        <f t="shared" si="106"/>
        <v>0</v>
      </c>
      <c r="AI153" s="440">
        <f t="shared" si="107"/>
        <v>0</v>
      </c>
      <c r="AJ153" s="440">
        <f t="shared" si="108"/>
        <v>0</v>
      </c>
      <c r="AK153" s="440">
        <f t="shared" si="109"/>
        <v>0</v>
      </c>
      <c r="AL153" s="440">
        <f t="shared" si="110"/>
        <v>0</v>
      </c>
      <c r="AM153" s="440">
        <f t="shared" si="111"/>
        <v>0</v>
      </c>
      <c r="AN153" s="440">
        <f t="shared" si="112"/>
        <v>0</v>
      </c>
      <c r="AO153" s="440">
        <f t="shared" si="113"/>
        <v>0</v>
      </c>
      <c r="AP153" s="440">
        <f t="shared" si="114"/>
        <v>0</v>
      </c>
      <c r="AQ153" s="440">
        <f t="shared" si="115"/>
        <v>0</v>
      </c>
      <c r="AR153" s="440">
        <f t="shared" si="116"/>
        <v>0</v>
      </c>
      <c r="AS153" s="440">
        <f t="shared" si="117"/>
        <v>0</v>
      </c>
      <c r="AT153" s="440">
        <f t="shared" si="118"/>
        <v>0</v>
      </c>
      <c r="AU153" s="440">
        <f t="shared" si="119"/>
        <v>0</v>
      </c>
      <c r="AV153" s="440">
        <f t="shared" si="120"/>
        <v>0</v>
      </c>
      <c r="AW153" s="440">
        <f t="shared" si="121"/>
        <v>0</v>
      </c>
    </row>
    <row r="154" spans="1:49" s="437" customFormat="1" ht="12" customHeight="1">
      <c r="A154" s="72" t="str">
        <f t="array" ref="A154">IF(C154&lt;&gt;0,SUM(($C$11:C154&lt;&gt;0)*1),"")</f>
        <v/>
      </c>
      <c r="B154" s="438"/>
      <c r="C154" s="438"/>
      <c r="D154" s="438"/>
      <c r="E154" s="504"/>
      <c r="F154" s="505"/>
      <c r="G154" s="507"/>
      <c r="H154" s="507"/>
      <c r="I154" s="72" t="str">
        <f t="shared" si="83"/>
        <v/>
      </c>
      <c r="J154" s="440">
        <f t="shared" si="84"/>
        <v>0</v>
      </c>
      <c r="K154" s="440">
        <f t="shared" si="85"/>
        <v>0</v>
      </c>
      <c r="L154" s="440">
        <f t="shared" si="86"/>
        <v>0</v>
      </c>
      <c r="M154" s="440">
        <f t="shared" si="87"/>
        <v>0</v>
      </c>
      <c r="N154" s="440">
        <f t="shared" si="88"/>
        <v>0</v>
      </c>
      <c r="O154" s="440">
        <f t="shared" si="89"/>
        <v>0</v>
      </c>
      <c r="P154" s="440">
        <f t="shared" si="90"/>
        <v>0</v>
      </c>
      <c r="Q154" s="440">
        <f t="shared" si="91"/>
        <v>0</v>
      </c>
      <c r="R154" s="440">
        <f t="shared" si="122"/>
        <v>0</v>
      </c>
      <c r="S154" s="440">
        <f t="shared" si="123"/>
        <v>0</v>
      </c>
      <c r="T154" s="440">
        <f t="shared" si="92"/>
        <v>0</v>
      </c>
      <c r="U154" s="440">
        <f t="shared" si="93"/>
        <v>0</v>
      </c>
      <c r="V154" s="440">
        <f t="shared" si="94"/>
        <v>0</v>
      </c>
      <c r="W154" s="440">
        <f t="shared" si="95"/>
        <v>0</v>
      </c>
      <c r="X154" s="440">
        <f t="shared" si="96"/>
        <v>0</v>
      </c>
      <c r="Y154" s="440">
        <f t="shared" si="97"/>
        <v>0</v>
      </c>
      <c r="Z154" s="440">
        <f t="shared" si="98"/>
        <v>0</v>
      </c>
      <c r="AA154" s="440">
        <f t="shared" si="99"/>
        <v>0</v>
      </c>
      <c r="AB154" s="440">
        <f t="shared" si="100"/>
        <v>0</v>
      </c>
      <c r="AC154" s="440">
        <f t="shared" si="101"/>
        <v>0</v>
      </c>
      <c r="AD154" s="440">
        <f t="shared" si="102"/>
        <v>0</v>
      </c>
      <c r="AE154" s="440">
        <f t="shared" si="103"/>
        <v>0</v>
      </c>
      <c r="AF154" s="440">
        <f t="shared" si="104"/>
        <v>0</v>
      </c>
      <c r="AG154" s="440">
        <f t="shared" si="105"/>
        <v>0</v>
      </c>
      <c r="AH154" s="440">
        <f t="shared" si="106"/>
        <v>0</v>
      </c>
      <c r="AI154" s="440">
        <f t="shared" si="107"/>
        <v>0</v>
      </c>
      <c r="AJ154" s="440">
        <f t="shared" si="108"/>
        <v>0</v>
      </c>
      <c r="AK154" s="440">
        <f t="shared" si="109"/>
        <v>0</v>
      </c>
      <c r="AL154" s="440">
        <f t="shared" si="110"/>
        <v>0</v>
      </c>
      <c r="AM154" s="440">
        <f t="shared" si="111"/>
        <v>0</v>
      </c>
      <c r="AN154" s="440">
        <f t="shared" si="112"/>
        <v>0</v>
      </c>
      <c r="AO154" s="440">
        <f t="shared" si="113"/>
        <v>0</v>
      </c>
      <c r="AP154" s="440">
        <f t="shared" si="114"/>
        <v>0</v>
      </c>
      <c r="AQ154" s="440">
        <f t="shared" si="115"/>
        <v>0</v>
      </c>
      <c r="AR154" s="440">
        <f t="shared" si="116"/>
        <v>0</v>
      </c>
      <c r="AS154" s="440">
        <f t="shared" si="117"/>
        <v>0</v>
      </c>
      <c r="AT154" s="440">
        <f t="shared" si="118"/>
        <v>0</v>
      </c>
      <c r="AU154" s="440">
        <f t="shared" si="119"/>
        <v>0</v>
      </c>
      <c r="AV154" s="440">
        <f t="shared" si="120"/>
        <v>0</v>
      </c>
      <c r="AW154" s="440">
        <f t="shared" si="121"/>
        <v>0</v>
      </c>
    </row>
    <row r="155" spans="1:49" s="437" customFormat="1" ht="12" customHeight="1">
      <c r="A155" s="72" t="str">
        <f t="array" ref="A155">IF(C155&lt;&gt;0,SUM(($C$11:C155&lt;&gt;0)*1),"")</f>
        <v/>
      </c>
      <c r="B155" s="438"/>
      <c r="C155" s="438"/>
      <c r="D155" s="438"/>
      <c r="E155" s="504"/>
      <c r="F155" s="505"/>
      <c r="G155" s="507"/>
      <c r="H155" s="507"/>
      <c r="I155" s="72" t="str">
        <f t="shared" si="83"/>
        <v/>
      </c>
      <c r="J155" s="440">
        <f t="shared" si="84"/>
        <v>0</v>
      </c>
      <c r="K155" s="440">
        <f t="shared" si="85"/>
        <v>0</v>
      </c>
      <c r="L155" s="440">
        <f t="shared" si="86"/>
        <v>0</v>
      </c>
      <c r="M155" s="440">
        <f t="shared" si="87"/>
        <v>0</v>
      </c>
      <c r="N155" s="440">
        <f t="shared" si="88"/>
        <v>0</v>
      </c>
      <c r="O155" s="440">
        <f t="shared" si="89"/>
        <v>0</v>
      </c>
      <c r="P155" s="440">
        <f t="shared" si="90"/>
        <v>0</v>
      </c>
      <c r="Q155" s="440">
        <f t="shared" si="91"/>
        <v>0</v>
      </c>
      <c r="R155" s="440">
        <f t="shared" si="122"/>
        <v>0</v>
      </c>
      <c r="S155" s="440">
        <f t="shared" si="123"/>
        <v>0</v>
      </c>
      <c r="T155" s="440">
        <f t="shared" si="92"/>
        <v>0</v>
      </c>
      <c r="U155" s="440">
        <f t="shared" si="93"/>
        <v>0</v>
      </c>
      <c r="V155" s="440">
        <f t="shared" si="94"/>
        <v>0</v>
      </c>
      <c r="W155" s="440">
        <f t="shared" si="95"/>
        <v>0</v>
      </c>
      <c r="X155" s="440">
        <f t="shared" si="96"/>
        <v>0</v>
      </c>
      <c r="Y155" s="440">
        <f t="shared" si="97"/>
        <v>0</v>
      </c>
      <c r="Z155" s="440">
        <f t="shared" si="98"/>
        <v>0</v>
      </c>
      <c r="AA155" s="440">
        <f t="shared" si="99"/>
        <v>0</v>
      </c>
      <c r="AB155" s="440">
        <f t="shared" si="100"/>
        <v>0</v>
      </c>
      <c r="AC155" s="440">
        <f t="shared" si="101"/>
        <v>0</v>
      </c>
      <c r="AD155" s="440">
        <f t="shared" si="102"/>
        <v>0</v>
      </c>
      <c r="AE155" s="440">
        <f t="shared" si="103"/>
        <v>0</v>
      </c>
      <c r="AF155" s="440">
        <f t="shared" si="104"/>
        <v>0</v>
      </c>
      <c r="AG155" s="440">
        <f t="shared" si="105"/>
        <v>0</v>
      </c>
      <c r="AH155" s="440">
        <f t="shared" si="106"/>
        <v>0</v>
      </c>
      <c r="AI155" s="440">
        <f t="shared" si="107"/>
        <v>0</v>
      </c>
      <c r="AJ155" s="440">
        <f t="shared" si="108"/>
        <v>0</v>
      </c>
      <c r="AK155" s="440">
        <f t="shared" si="109"/>
        <v>0</v>
      </c>
      <c r="AL155" s="440">
        <f t="shared" si="110"/>
        <v>0</v>
      </c>
      <c r="AM155" s="440">
        <f t="shared" si="111"/>
        <v>0</v>
      </c>
      <c r="AN155" s="440">
        <f t="shared" si="112"/>
        <v>0</v>
      </c>
      <c r="AO155" s="440">
        <f t="shared" si="113"/>
        <v>0</v>
      </c>
      <c r="AP155" s="440">
        <f t="shared" si="114"/>
        <v>0</v>
      </c>
      <c r="AQ155" s="440">
        <f t="shared" si="115"/>
        <v>0</v>
      </c>
      <c r="AR155" s="440">
        <f t="shared" si="116"/>
        <v>0</v>
      </c>
      <c r="AS155" s="440">
        <f t="shared" si="117"/>
        <v>0</v>
      </c>
      <c r="AT155" s="440">
        <f t="shared" si="118"/>
        <v>0</v>
      </c>
      <c r="AU155" s="440">
        <f t="shared" si="119"/>
        <v>0</v>
      </c>
      <c r="AV155" s="440">
        <f t="shared" si="120"/>
        <v>0</v>
      </c>
      <c r="AW155" s="440">
        <f t="shared" si="121"/>
        <v>0</v>
      </c>
    </row>
    <row r="156" spans="1:49" s="437" customFormat="1" ht="12" customHeight="1">
      <c r="A156" s="72" t="str">
        <f t="array" ref="A156">IF(C156&lt;&gt;0,SUM(($C$11:C156&lt;&gt;0)*1),"")</f>
        <v/>
      </c>
      <c r="B156" s="438"/>
      <c r="C156" s="438"/>
      <c r="D156" s="438"/>
      <c r="E156" s="504"/>
      <c r="F156" s="505"/>
      <c r="G156" s="507"/>
      <c r="H156" s="507"/>
      <c r="I156" s="72" t="str">
        <f t="shared" si="83"/>
        <v/>
      </c>
      <c r="J156" s="440">
        <f t="shared" si="84"/>
        <v>0</v>
      </c>
      <c r="K156" s="440">
        <f t="shared" si="85"/>
        <v>0</v>
      </c>
      <c r="L156" s="440">
        <f t="shared" si="86"/>
        <v>0</v>
      </c>
      <c r="M156" s="440">
        <f t="shared" si="87"/>
        <v>0</v>
      </c>
      <c r="N156" s="440">
        <f t="shared" si="88"/>
        <v>0</v>
      </c>
      <c r="O156" s="440">
        <f t="shared" si="89"/>
        <v>0</v>
      </c>
      <c r="P156" s="440">
        <f t="shared" si="90"/>
        <v>0</v>
      </c>
      <c r="Q156" s="440">
        <f t="shared" si="91"/>
        <v>0</v>
      </c>
      <c r="R156" s="440">
        <f t="shared" si="122"/>
        <v>0</v>
      </c>
      <c r="S156" s="440">
        <f t="shared" si="123"/>
        <v>0</v>
      </c>
      <c r="T156" s="440">
        <f t="shared" si="92"/>
        <v>0</v>
      </c>
      <c r="U156" s="440">
        <f t="shared" si="93"/>
        <v>0</v>
      </c>
      <c r="V156" s="440">
        <f t="shared" si="94"/>
        <v>0</v>
      </c>
      <c r="W156" s="440">
        <f t="shared" si="95"/>
        <v>0</v>
      </c>
      <c r="X156" s="440">
        <f t="shared" si="96"/>
        <v>0</v>
      </c>
      <c r="Y156" s="440">
        <f t="shared" si="97"/>
        <v>0</v>
      </c>
      <c r="Z156" s="440">
        <f t="shared" si="98"/>
        <v>0</v>
      </c>
      <c r="AA156" s="440">
        <f t="shared" si="99"/>
        <v>0</v>
      </c>
      <c r="AB156" s="440">
        <f t="shared" si="100"/>
        <v>0</v>
      </c>
      <c r="AC156" s="440">
        <f t="shared" si="101"/>
        <v>0</v>
      </c>
      <c r="AD156" s="440">
        <f t="shared" si="102"/>
        <v>0</v>
      </c>
      <c r="AE156" s="440">
        <f t="shared" si="103"/>
        <v>0</v>
      </c>
      <c r="AF156" s="440">
        <f t="shared" si="104"/>
        <v>0</v>
      </c>
      <c r="AG156" s="440">
        <f t="shared" si="105"/>
        <v>0</v>
      </c>
      <c r="AH156" s="440">
        <f t="shared" si="106"/>
        <v>0</v>
      </c>
      <c r="AI156" s="440">
        <f t="shared" si="107"/>
        <v>0</v>
      </c>
      <c r="AJ156" s="440">
        <f t="shared" si="108"/>
        <v>0</v>
      </c>
      <c r="AK156" s="440">
        <f t="shared" si="109"/>
        <v>0</v>
      </c>
      <c r="AL156" s="440">
        <f t="shared" si="110"/>
        <v>0</v>
      </c>
      <c r="AM156" s="440">
        <f t="shared" si="111"/>
        <v>0</v>
      </c>
      <c r="AN156" s="440">
        <f t="shared" si="112"/>
        <v>0</v>
      </c>
      <c r="AO156" s="440">
        <f t="shared" si="113"/>
        <v>0</v>
      </c>
      <c r="AP156" s="440">
        <f t="shared" si="114"/>
        <v>0</v>
      </c>
      <c r="AQ156" s="440">
        <f t="shared" si="115"/>
        <v>0</v>
      </c>
      <c r="AR156" s="440">
        <f t="shared" si="116"/>
        <v>0</v>
      </c>
      <c r="AS156" s="440">
        <f t="shared" si="117"/>
        <v>0</v>
      </c>
      <c r="AT156" s="440">
        <f t="shared" si="118"/>
        <v>0</v>
      </c>
      <c r="AU156" s="440">
        <f t="shared" si="119"/>
        <v>0</v>
      </c>
      <c r="AV156" s="440">
        <f t="shared" si="120"/>
        <v>0</v>
      </c>
      <c r="AW156" s="440">
        <f t="shared" si="121"/>
        <v>0</v>
      </c>
    </row>
    <row r="157" spans="1:49" s="437" customFormat="1" ht="12" customHeight="1">
      <c r="A157" s="72" t="str">
        <f t="array" ref="A157">IF(C157&lt;&gt;0,SUM(($C$11:C157&lt;&gt;0)*1),"")</f>
        <v/>
      </c>
      <c r="B157" s="438"/>
      <c r="C157" s="438"/>
      <c r="D157" s="438"/>
      <c r="E157" s="504"/>
      <c r="F157" s="505"/>
      <c r="G157" s="507"/>
      <c r="H157" s="507"/>
      <c r="I157" s="72" t="str">
        <f t="shared" si="83"/>
        <v/>
      </c>
      <c r="J157" s="440">
        <f t="shared" si="84"/>
        <v>0</v>
      </c>
      <c r="K157" s="440">
        <f t="shared" si="85"/>
        <v>0</v>
      </c>
      <c r="L157" s="440">
        <f t="shared" si="86"/>
        <v>0</v>
      </c>
      <c r="M157" s="440">
        <f t="shared" si="87"/>
        <v>0</v>
      </c>
      <c r="N157" s="440">
        <f t="shared" si="88"/>
        <v>0</v>
      </c>
      <c r="O157" s="440">
        <f t="shared" si="89"/>
        <v>0</v>
      </c>
      <c r="P157" s="440">
        <f t="shared" si="90"/>
        <v>0</v>
      </c>
      <c r="Q157" s="440">
        <f t="shared" si="91"/>
        <v>0</v>
      </c>
      <c r="R157" s="440">
        <f t="shared" si="122"/>
        <v>0</v>
      </c>
      <c r="S157" s="440">
        <f t="shared" si="123"/>
        <v>0</v>
      </c>
      <c r="T157" s="440">
        <f t="shared" si="92"/>
        <v>0</v>
      </c>
      <c r="U157" s="440">
        <f t="shared" si="93"/>
        <v>0</v>
      </c>
      <c r="V157" s="440">
        <f t="shared" si="94"/>
        <v>0</v>
      </c>
      <c r="W157" s="440">
        <f t="shared" si="95"/>
        <v>0</v>
      </c>
      <c r="X157" s="440">
        <f t="shared" si="96"/>
        <v>0</v>
      </c>
      <c r="Y157" s="440">
        <f t="shared" si="97"/>
        <v>0</v>
      </c>
      <c r="Z157" s="440">
        <f t="shared" si="98"/>
        <v>0</v>
      </c>
      <c r="AA157" s="440">
        <f t="shared" si="99"/>
        <v>0</v>
      </c>
      <c r="AB157" s="440">
        <f t="shared" si="100"/>
        <v>0</v>
      </c>
      <c r="AC157" s="440">
        <f t="shared" si="101"/>
        <v>0</v>
      </c>
      <c r="AD157" s="440">
        <f t="shared" si="102"/>
        <v>0</v>
      </c>
      <c r="AE157" s="440">
        <f t="shared" si="103"/>
        <v>0</v>
      </c>
      <c r="AF157" s="440">
        <f t="shared" si="104"/>
        <v>0</v>
      </c>
      <c r="AG157" s="440">
        <f t="shared" si="105"/>
        <v>0</v>
      </c>
      <c r="AH157" s="440">
        <f t="shared" si="106"/>
        <v>0</v>
      </c>
      <c r="AI157" s="440">
        <f t="shared" si="107"/>
        <v>0</v>
      </c>
      <c r="AJ157" s="440">
        <f t="shared" si="108"/>
        <v>0</v>
      </c>
      <c r="AK157" s="440">
        <f t="shared" si="109"/>
        <v>0</v>
      </c>
      <c r="AL157" s="440">
        <f t="shared" si="110"/>
        <v>0</v>
      </c>
      <c r="AM157" s="440">
        <f t="shared" si="111"/>
        <v>0</v>
      </c>
      <c r="AN157" s="440">
        <f t="shared" si="112"/>
        <v>0</v>
      </c>
      <c r="AO157" s="440">
        <f t="shared" si="113"/>
        <v>0</v>
      </c>
      <c r="AP157" s="440">
        <f t="shared" si="114"/>
        <v>0</v>
      </c>
      <c r="AQ157" s="440">
        <f t="shared" si="115"/>
        <v>0</v>
      </c>
      <c r="AR157" s="440">
        <f t="shared" si="116"/>
        <v>0</v>
      </c>
      <c r="AS157" s="440">
        <f t="shared" si="117"/>
        <v>0</v>
      </c>
      <c r="AT157" s="440">
        <f t="shared" si="118"/>
        <v>0</v>
      </c>
      <c r="AU157" s="440">
        <f t="shared" si="119"/>
        <v>0</v>
      </c>
      <c r="AV157" s="440">
        <f t="shared" si="120"/>
        <v>0</v>
      </c>
      <c r="AW157" s="440">
        <f t="shared" si="121"/>
        <v>0</v>
      </c>
    </row>
    <row r="158" spans="1:49" s="437" customFormat="1" ht="12" customHeight="1">
      <c r="A158" s="72" t="str">
        <f t="array" ref="A158">IF(C158&lt;&gt;0,SUM(($C$11:C158&lt;&gt;0)*1),"")</f>
        <v/>
      </c>
      <c r="B158" s="438"/>
      <c r="C158" s="438"/>
      <c r="D158" s="438"/>
      <c r="E158" s="504"/>
      <c r="F158" s="505"/>
      <c r="G158" s="507"/>
      <c r="H158" s="507"/>
      <c r="I158" s="72" t="str">
        <f t="shared" si="83"/>
        <v/>
      </c>
      <c r="J158" s="440">
        <f t="shared" si="84"/>
        <v>0</v>
      </c>
      <c r="K158" s="440">
        <f t="shared" si="85"/>
        <v>0</v>
      </c>
      <c r="L158" s="440">
        <f t="shared" si="86"/>
        <v>0</v>
      </c>
      <c r="M158" s="440">
        <f t="shared" si="87"/>
        <v>0</v>
      </c>
      <c r="N158" s="440">
        <f t="shared" si="88"/>
        <v>0</v>
      </c>
      <c r="O158" s="440">
        <f t="shared" si="89"/>
        <v>0</v>
      </c>
      <c r="P158" s="440">
        <f t="shared" si="90"/>
        <v>0</v>
      </c>
      <c r="Q158" s="440">
        <f t="shared" si="91"/>
        <v>0</v>
      </c>
      <c r="R158" s="440">
        <f t="shared" si="122"/>
        <v>0</v>
      </c>
      <c r="S158" s="440">
        <f t="shared" si="123"/>
        <v>0</v>
      </c>
      <c r="T158" s="440">
        <f t="shared" si="92"/>
        <v>0</v>
      </c>
      <c r="U158" s="440">
        <f t="shared" si="93"/>
        <v>0</v>
      </c>
      <c r="V158" s="440">
        <f t="shared" si="94"/>
        <v>0</v>
      </c>
      <c r="W158" s="440">
        <f t="shared" si="95"/>
        <v>0</v>
      </c>
      <c r="X158" s="440">
        <f t="shared" si="96"/>
        <v>0</v>
      </c>
      <c r="Y158" s="440">
        <f t="shared" si="97"/>
        <v>0</v>
      </c>
      <c r="Z158" s="440">
        <f t="shared" si="98"/>
        <v>0</v>
      </c>
      <c r="AA158" s="440">
        <f t="shared" si="99"/>
        <v>0</v>
      </c>
      <c r="AB158" s="440">
        <f t="shared" si="100"/>
        <v>0</v>
      </c>
      <c r="AC158" s="440">
        <f t="shared" si="101"/>
        <v>0</v>
      </c>
      <c r="AD158" s="440">
        <f t="shared" si="102"/>
        <v>0</v>
      </c>
      <c r="AE158" s="440">
        <f t="shared" si="103"/>
        <v>0</v>
      </c>
      <c r="AF158" s="440">
        <f t="shared" si="104"/>
        <v>0</v>
      </c>
      <c r="AG158" s="440">
        <f t="shared" si="105"/>
        <v>0</v>
      </c>
      <c r="AH158" s="440">
        <f t="shared" si="106"/>
        <v>0</v>
      </c>
      <c r="AI158" s="440">
        <f t="shared" si="107"/>
        <v>0</v>
      </c>
      <c r="AJ158" s="440">
        <f t="shared" si="108"/>
        <v>0</v>
      </c>
      <c r="AK158" s="440">
        <f t="shared" si="109"/>
        <v>0</v>
      </c>
      <c r="AL158" s="440">
        <f t="shared" si="110"/>
        <v>0</v>
      </c>
      <c r="AM158" s="440">
        <f t="shared" si="111"/>
        <v>0</v>
      </c>
      <c r="AN158" s="440">
        <f t="shared" si="112"/>
        <v>0</v>
      </c>
      <c r="AO158" s="440">
        <f t="shared" si="113"/>
        <v>0</v>
      </c>
      <c r="AP158" s="440">
        <f t="shared" si="114"/>
        <v>0</v>
      </c>
      <c r="AQ158" s="440">
        <f t="shared" si="115"/>
        <v>0</v>
      </c>
      <c r="AR158" s="440">
        <f t="shared" si="116"/>
        <v>0</v>
      </c>
      <c r="AS158" s="440">
        <f t="shared" si="117"/>
        <v>0</v>
      </c>
      <c r="AT158" s="440">
        <f t="shared" si="118"/>
        <v>0</v>
      </c>
      <c r="AU158" s="440">
        <f t="shared" si="119"/>
        <v>0</v>
      </c>
      <c r="AV158" s="440">
        <f t="shared" si="120"/>
        <v>0</v>
      </c>
      <c r="AW158" s="440">
        <f t="shared" si="121"/>
        <v>0</v>
      </c>
    </row>
    <row r="159" spans="1:49" s="437" customFormat="1" ht="12" customHeight="1">
      <c r="A159" s="72" t="str">
        <f t="array" ref="A159">IF(C159&lt;&gt;0,SUM(($C$11:C159&lt;&gt;0)*1),"")</f>
        <v/>
      </c>
      <c r="B159" s="438"/>
      <c r="C159" s="438"/>
      <c r="D159" s="438"/>
      <c r="E159" s="504"/>
      <c r="F159" s="505"/>
      <c r="G159" s="507"/>
      <c r="H159" s="507"/>
      <c r="I159" s="72" t="str">
        <f t="shared" si="83"/>
        <v/>
      </c>
      <c r="J159" s="440">
        <f t="shared" si="84"/>
        <v>0</v>
      </c>
      <c r="K159" s="440">
        <f t="shared" si="85"/>
        <v>0</v>
      </c>
      <c r="L159" s="440">
        <f t="shared" si="86"/>
        <v>0</v>
      </c>
      <c r="M159" s="440">
        <f t="shared" si="87"/>
        <v>0</v>
      </c>
      <c r="N159" s="440">
        <f t="shared" si="88"/>
        <v>0</v>
      </c>
      <c r="O159" s="440">
        <f t="shared" si="89"/>
        <v>0</v>
      </c>
      <c r="P159" s="440">
        <f t="shared" si="90"/>
        <v>0</v>
      </c>
      <c r="Q159" s="440">
        <f t="shared" si="91"/>
        <v>0</v>
      </c>
      <c r="R159" s="440">
        <f t="shared" si="122"/>
        <v>0</v>
      </c>
      <c r="S159" s="440">
        <f t="shared" si="123"/>
        <v>0</v>
      </c>
      <c r="T159" s="440">
        <f t="shared" si="92"/>
        <v>0</v>
      </c>
      <c r="U159" s="440">
        <f t="shared" si="93"/>
        <v>0</v>
      </c>
      <c r="V159" s="440">
        <f t="shared" si="94"/>
        <v>0</v>
      </c>
      <c r="W159" s="440">
        <f t="shared" si="95"/>
        <v>0</v>
      </c>
      <c r="X159" s="440">
        <f t="shared" si="96"/>
        <v>0</v>
      </c>
      <c r="Y159" s="440">
        <f t="shared" si="97"/>
        <v>0</v>
      </c>
      <c r="Z159" s="440">
        <f t="shared" si="98"/>
        <v>0</v>
      </c>
      <c r="AA159" s="440">
        <f t="shared" si="99"/>
        <v>0</v>
      </c>
      <c r="AB159" s="440">
        <f t="shared" si="100"/>
        <v>0</v>
      </c>
      <c r="AC159" s="440">
        <f t="shared" si="101"/>
        <v>0</v>
      </c>
      <c r="AD159" s="440">
        <f t="shared" si="102"/>
        <v>0</v>
      </c>
      <c r="AE159" s="440">
        <f t="shared" si="103"/>
        <v>0</v>
      </c>
      <c r="AF159" s="440">
        <f t="shared" si="104"/>
        <v>0</v>
      </c>
      <c r="AG159" s="440">
        <f t="shared" si="105"/>
        <v>0</v>
      </c>
      <c r="AH159" s="440">
        <f t="shared" si="106"/>
        <v>0</v>
      </c>
      <c r="AI159" s="440">
        <f t="shared" si="107"/>
        <v>0</v>
      </c>
      <c r="AJ159" s="440">
        <f t="shared" si="108"/>
        <v>0</v>
      </c>
      <c r="AK159" s="440">
        <f t="shared" si="109"/>
        <v>0</v>
      </c>
      <c r="AL159" s="440">
        <f t="shared" si="110"/>
        <v>0</v>
      </c>
      <c r="AM159" s="440">
        <f t="shared" si="111"/>
        <v>0</v>
      </c>
      <c r="AN159" s="440">
        <f t="shared" si="112"/>
        <v>0</v>
      </c>
      <c r="AO159" s="440">
        <f t="shared" si="113"/>
        <v>0</v>
      </c>
      <c r="AP159" s="440">
        <f t="shared" si="114"/>
        <v>0</v>
      </c>
      <c r="AQ159" s="440">
        <f t="shared" si="115"/>
        <v>0</v>
      </c>
      <c r="AR159" s="440">
        <f t="shared" si="116"/>
        <v>0</v>
      </c>
      <c r="AS159" s="440">
        <f t="shared" si="117"/>
        <v>0</v>
      </c>
      <c r="AT159" s="440">
        <f t="shared" si="118"/>
        <v>0</v>
      </c>
      <c r="AU159" s="440">
        <f t="shared" si="119"/>
        <v>0</v>
      </c>
      <c r="AV159" s="440">
        <f t="shared" si="120"/>
        <v>0</v>
      </c>
      <c r="AW159" s="440">
        <f t="shared" si="121"/>
        <v>0</v>
      </c>
    </row>
    <row r="160" spans="1:49" s="437" customFormat="1" ht="12" customHeight="1">
      <c r="A160" s="72" t="str">
        <f t="array" ref="A160">IF(C160&lt;&gt;0,SUM(($C$11:C160&lt;&gt;0)*1),"")</f>
        <v/>
      </c>
      <c r="B160" s="438"/>
      <c r="C160" s="438"/>
      <c r="D160" s="438"/>
      <c r="E160" s="504"/>
      <c r="F160" s="505"/>
      <c r="G160" s="507"/>
      <c r="H160" s="507"/>
      <c r="I160" s="72" t="str">
        <f>A160</f>
        <v/>
      </c>
      <c r="J160" s="440">
        <f t="shared" si="84"/>
        <v>0</v>
      </c>
      <c r="K160" s="440">
        <f t="shared" si="85"/>
        <v>0</v>
      </c>
      <c r="L160" s="440">
        <f t="shared" si="86"/>
        <v>0</v>
      </c>
      <c r="M160" s="440">
        <f t="shared" si="87"/>
        <v>0</v>
      </c>
      <c r="N160" s="440">
        <f t="shared" si="88"/>
        <v>0</v>
      </c>
      <c r="O160" s="440">
        <f t="shared" si="89"/>
        <v>0</v>
      </c>
      <c r="P160" s="440">
        <f t="shared" si="90"/>
        <v>0</v>
      </c>
      <c r="Q160" s="440">
        <f t="shared" si="91"/>
        <v>0</v>
      </c>
      <c r="R160" s="440">
        <f t="shared" si="122"/>
        <v>0</v>
      </c>
      <c r="S160" s="440">
        <f t="shared" si="123"/>
        <v>0</v>
      </c>
      <c r="T160" s="440">
        <f t="shared" si="92"/>
        <v>0</v>
      </c>
      <c r="U160" s="440">
        <f t="shared" si="93"/>
        <v>0</v>
      </c>
      <c r="V160" s="440">
        <f t="shared" si="94"/>
        <v>0</v>
      </c>
      <c r="W160" s="440">
        <f t="shared" si="95"/>
        <v>0</v>
      </c>
      <c r="X160" s="440">
        <f t="shared" si="96"/>
        <v>0</v>
      </c>
      <c r="Y160" s="440">
        <f t="shared" si="97"/>
        <v>0</v>
      </c>
      <c r="Z160" s="440">
        <f t="shared" si="98"/>
        <v>0</v>
      </c>
      <c r="AA160" s="440">
        <f t="shared" si="99"/>
        <v>0</v>
      </c>
      <c r="AB160" s="440">
        <f t="shared" si="100"/>
        <v>0</v>
      </c>
      <c r="AC160" s="440">
        <f t="shared" si="101"/>
        <v>0</v>
      </c>
      <c r="AD160" s="440">
        <f t="shared" si="102"/>
        <v>0</v>
      </c>
      <c r="AE160" s="440">
        <f t="shared" si="103"/>
        <v>0</v>
      </c>
      <c r="AF160" s="440">
        <f t="shared" si="104"/>
        <v>0</v>
      </c>
      <c r="AG160" s="440">
        <f t="shared" si="105"/>
        <v>0</v>
      </c>
      <c r="AH160" s="440">
        <f t="shared" si="106"/>
        <v>0</v>
      </c>
      <c r="AI160" s="440">
        <f t="shared" si="107"/>
        <v>0</v>
      </c>
      <c r="AJ160" s="440">
        <f t="shared" si="108"/>
        <v>0</v>
      </c>
      <c r="AK160" s="440">
        <f t="shared" si="109"/>
        <v>0</v>
      </c>
      <c r="AL160" s="440">
        <f t="shared" si="110"/>
        <v>0</v>
      </c>
      <c r="AM160" s="440">
        <f t="shared" si="111"/>
        <v>0</v>
      </c>
      <c r="AN160" s="440">
        <f t="shared" si="112"/>
        <v>0</v>
      </c>
      <c r="AO160" s="440">
        <f t="shared" si="113"/>
        <v>0</v>
      </c>
      <c r="AP160" s="440">
        <f t="shared" si="114"/>
        <v>0</v>
      </c>
      <c r="AQ160" s="440">
        <f t="shared" si="115"/>
        <v>0</v>
      </c>
      <c r="AR160" s="440">
        <f t="shared" si="116"/>
        <v>0</v>
      </c>
      <c r="AS160" s="440">
        <f t="shared" si="117"/>
        <v>0</v>
      </c>
      <c r="AT160" s="440">
        <f t="shared" si="118"/>
        <v>0</v>
      </c>
      <c r="AU160" s="440">
        <f t="shared" si="119"/>
        <v>0</v>
      </c>
      <c r="AV160" s="440">
        <f t="shared" si="120"/>
        <v>0</v>
      </c>
      <c r="AW160" s="440">
        <f t="shared" si="121"/>
        <v>0</v>
      </c>
    </row>
    <row r="161" spans="1:49" s="437" customFormat="1" ht="12" customHeight="1">
      <c r="A161" s="72" t="str">
        <f t="array" ref="A161">IF(C161&lt;&gt;0,SUM(($C$11:C161&lt;&gt;0)*1),"")</f>
        <v/>
      </c>
      <c r="B161" s="438"/>
      <c r="C161" s="438"/>
      <c r="D161" s="438"/>
      <c r="E161" s="504"/>
      <c r="F161" s="505"/>
      <c r="G161" s="507"/>
      <c r="H161" s="507"/>
      <c r="I161" s="72" t="str">
        <f>A161</f>
        <v/>
      </c>
      <c r="J161" s="440">
        <f t="shared" si="84"/>
        <v>0</v>
      </c>
      <c r="K161" s="440">
        <f t="shared" si="85"/>
        <v>0</v>
      </c>
      <c r="L161" s="440">
        <f t="shared" si="86"/>
        <v>0</v>
      </c>
      <c r="M161" s="440">
        <f t="shared" si="87"/>
        <v>0</v>
      </c>
      <c r="N161" s="440">
        <f t="shared" si="88"/>
        <v>0</v>
      </c>
      <c r="O161" s="440">
        <f t="shared" si="89"/>
        <v>0</v>
      </c>
      <c r="P161" s="440">
        <f t="shared" si="90"/>
        <v>0</v>
      </c>
      <c r="Q161" s="440">
        <f t="shared" si="91"/>
        <v>0</v>
      </c>
      <c r="R161" s="440">
        <f t="shared" si="122"/>
        <v>0</v>
      </c>
      <c r="S161" s="440">
        <f t="shared" si="123"/>
        <v>0</v>
      </c>
      <c r="T161" s="440">
        <f t="shared" si="92"/>
        <v>0</v>
      </c>
      <c r="U161" s="440">
        <f t="shared" si="93"/>
        <v>0</v>
      </c>
      <c r="V161" s="440">
        <f t="shared" si="94"/>
        <v>0</v>
      </c>
      <c r="W161" s="440">
        <f t="shared" si="95"/>
        <v>0</v>
      </c>
      <c r="X161" s="440">
        <f t="shared" si="96"/>
        <v>0</v>
      </c>
      <c r="Y161" s="440">
        <f t="shared" si="97"/>
        <v>0</v>
      </c>
      <c r="Z161" s="440">
        <f t="shared" si="98"/>
        <v>0</v>
      </c>
      <c r="AA161" s="440">
        <f t="shared" si="99"/>
        <v>0</v>
      </c>
      <c r="AB161" s="440">
        <f t="shared" si="100"/>
        <v>0</v>
      </c>
      <c r="AC161" s="440">
        <f t="shared" si="101"/>
        <v>0</v>
      </c>
      <c r="AD161" s="440">
        <f t="shared" si="102"/>
        <v>0</v>
      </c>
      <c r="AE161" s="440">
        <f t="shared" si="103"/>
        <v>0</v>
      </c>
      <c r="AF161" s="440">
        <f t="shared" si="104"/>
        <v>0</v>
      </c>
      <c r="AG161" s="440">
        <f t="shared" si="105"/>
        <v>0</v>
      </c>
      <c r="AH161" s="440">
        <f t="shared" si="106"/>
        <v>0</v>
      </c>
      <c r="AI161" s="440">
        <f t="shared" si="107"/>
        <v>0</v>
      </c>
      <c r="AJ161" s="440">
        <f t="shared" si="108"/>
        <v>0</v>
      </c>
      <c r="AK161" s="440">
        <f t="shared" si="109"/>
        <v>0</v>
      </c>
      <c r="AL161" s="440">
        <f t="shared" si="110"/>
        <v>0</v>
      </c>
      <c r="AM161" s="440">
        <f t="shared" si="111"/>
        <v>0</v>
      </c>
      <c r="AN161" s="440">
        <f t="shared" si="112"/>
        <v>0</v>
      </c>
      <c r="AO161" s="440">
        <f t="shared" si="113"/>
        <v>0</v>
      </c>
      <c r="AP161" s="440">
        <f t="shared" si="114"/>
        <v>0</v>
      </c>
      <c r="AQ161" s="440">
        <f t="shared" si="115"/>
        <v>0</v>
      </c>
      <c r="AR161" s="440">
        <f t="shared" si="116"/>
        <v>0</v>
      </c>
      <c r="AS161" s="440">
        <f t="shared" si="117"/>
        <v>0</v>
      </c>
      <c r="AT161" s="440">
        <f t="shared" si="118"/>
        <v>0</v>
      </c>
      <c r="AU161" s="440">
        <f t="shared" si="119"/>
        <v>0</v>
      </c>
      <c r="AV161" s="440">
        <f t="shared" si="120"/>
        <v>0</v>
      </c>
      <c r="AW161" s="440">
        <f t="shared" si="121"/>
        <v>0</v>
      </c>
    </row>
    <row r="162" spans="1:49" s="437" customFormat="1" ht="12" customHeight="1">
      <c r="A162" s="72" t="str">
        <f t="array" ref="A162">IF(C162&lt;&gt;0,SUM(($C$11:C162&lt;&gt;0)*1),"")</f>
        <v/>
      </c>
      <c r="B162" s="438"/>
      <c r="C162" s="438"/>
      <c r="D162" s="438"/>
      <c r="E162" s="504"/>
      <c r="F162" s="505"/>
      <c r="G162" s="507"/>
      <c r="H162" s="507"/>
      <c r="I162" s="72" t="str">
        <f t="shared" ref="I162:I175" si="124">A162</f>
        <v/>
      </c>
      <c r="J162" s="440">
        <f t="shared" si="84"/>
        <v>0</v>
      </c>
      <c r="K162" s="440">
        <f t="shared" si="85"/>
        <v>0</v>
      </c>
      <c r="L162" s="440">
        <f t="shared" si="86"/>
        <v>0</v>
      </c>
      <c r="M162" s="440">
        <f t="shared" si="87"/>
        <v>0</v>
      </c>
      <c r="N162" s="440">
        <f t="shared" si="88"/>
        <v>0</v>
      </c>
      <c r="O162" s="440">
        <f t="shared" si="89"/>
        <v>0</v>
      </c>
      <c r="P162" s="440">
        <f t="shared" si="90"/>
        <v>0</v>
      </c>
      <c r="Q162" s="440">
        <f t="shared" si="91"/>
        <v>0</v>
      </c>
      <c r="R162" s="440">
        <f t="shared" si="122"/>
        <v>0</v>
      </c>
      <c r="S162" s="440">
        <f t="shared" si="123"/>
        <v>0</v>
      </c>
      <c r="T162" s="440">
        <f t="shared" si="92"/>
        <v>0</v>
      </c>
      <c r="U162" s="440">
        <f t="shared" si="93"/>
        <v>0</v>
      </c>
      <c r="V162" s="440">
        <f t="shared" si="94"/>
        <v>0</v>
      </c>
      <c r="W162" s="440">
        <f t="shared" si="95"/>
        <v>0</v>
      </c>
      <c r="X162" s="440">
        <f t="shared" si="96"/>
        <v>0</v>
      </c>
      <c r="Y162" s="440">
        <f t="shared" si="97"/>
        <v>0</v>
      </c>
      <c r="Z162" s="440">
        <f t="shared" si="98"/>
        <v>0</v>
      </c>
      <c r="AA162" s="440">
        <f t="shared" si="99"/>
        <v>0</v>
      </c>
      <c r="AB162" s="440">
        <f t="shared" si="100"/>
        <v>0</v>
      </c>
      <c r="AC162" s="440">
        <f t="shared" si="101"/>
        <v>0</v>
      </c>
      <c r="AD162" s="440">
        <f t="shared" si="102"/>
        <v>0</v>
      </c>
      <c r="AE162" s="440">
        <f t="shared" si="103"/>
        <v>0</v>
      </c>
      <c r="AF162" s="440">
        <f t="shared" si="104"/>
        <v>0</v>
      </c>
      <c r="AG162" s="440">
        <f t="shared" si="105"/>
        <v>0</v>
      </c>
      <c r="AH162" s="440">
        <f t="shared" si="106"/>
        <v>0</v>
      </c>
      <c r="AI162" s="440">
        <f t="shared" si="107"/>
        <v>0</v>
      </c>
      <c r="AJ162" s="440">
        <f t="shared" si="108"/>
        <v>0</v>
      </c>
      <c r="AK162" s="440">
        <f t="shared" si="109"/>
        <v>0</v>
      </c>
      <c r="AL162" s="440">
        <f t="shared" si="110"/>
        <v>0</v>
      </c>
      <c r="AM162" s="440">
        <f t="shared" si="111"/>
        <v>0</v>
      </c>
      <c r="AN162" s="440">
        <f t="shared" si="112"/>
        <v>0</v>
      </c>
      <c r="AO162" s="440">
        <f t="shared" si="113"/>
        <v>0</v>
      </c>
      <c r="AP162" s="440">
        <f t="shared" si="114"/>
        <v>0</v>
      </c>
      <c r="AQ162" s="440">
        <f t="shared" si="115"/>
        <v>0</v>
      </c>
      <c r="AR162" s="440">
        <f t="shared" si="116"/>
        <v>0</v>
      </c>
      <c r="AS162" s="440">
        <f t="shared" si="117"/>
        <v>0</v>
      </c>
      <c r="AT162" s="440">
        <f t="shared" si="118"/>
        <v>0</v>
      </c>
      <c r="AU162" s="440">
        <f t="shared" si="119"/>
        <v>0</v>
      </c>
      <c r="AV162" s="440">
        <f t="shared" si="120"/>
        <v>0</v>
      </c>
      <c r="AW162" s="440">
        <f t="shared" si="121"/>
        <v>0</v>
      </c>
    </row>
    <row r="163" spans="1:49" s="437" customFormat="1" ht="12" customHeight="1">
      <c r="A163" s="72" t="str">
        <f t="array" ref="A163">IF(C163&lt;&gt;0,SUM(($C$11:C163&lt;&gt;0)*1),"")</f>
        <v/>
      </c>
      <c r="B163" s="438"/>
      <c r="C163" s="438"/>
      <c r="D163" s="438"/>
      <c r="E163" s="504"/>
      <c r="F163" s="505"/>
      <c r="G163" s="507"/>
      <c r="H163" s="507"/>
      <c r="I163" s="72" t="str">
        <f t="shared" si="124"/>
        <v/>
      </c>
      <c r="J163" s="440">
        <f t="shared" si="84"/>
        <v>0</v>
      </c>
      <c r="K163" s="440">
        <f t="shared" si="85"/>
        <v>0</v>
      </c>
      <c r="L163" s="440">
        <f t="shared" si="86"/>
        <v>0</v>
      </c>
      <c r="M163" s="440">
        <f t="shared" si="87"/>
        <v>0</v>
      </c>
      <c r="N163" s="440">
        <f t="shared" si="88"/>
        <v>0</v>
      </c>
      <c r="O163" s="440">
        <f t="shared" si="89"/>
        <v>0</v>
      </c>
      <c r="P163" s="440">
        <f t="shared" si="90"/>
        <v>0</v>
      </c>
      <c r="Q163" s="440">
        <f t="shared" si="91"/>
        <v>0</v>
      </c>
      <c r="R163" s="440">
        <f t="shared" si="122"/>
        <v>0</v>
      </c>
      <c r="S163" s="440">
        <f t="shared" si="123"/>
        <v>0</v>
      </c>
      <c r="T163" s="440">
        <f t="shared" si="92"/>
        <v>0</v>
      </c>
      <c r="U163" s="440">
        <f t="shared" si="93"/>
        <v>0</v>
      </c>
      <c r="V163" s="440">
        <f t="shared" si="94"/>
        <v>0</v>
      </c>
      <c r="W163" s="440">
        <f t="shared" si="95"/>
        <v>0</v>
      </c>
      <c r="X163" s="440">
        <f t="shared" si="96"/>
        <v>0</v>
      </c>
      <c r="Y163" s="440">
        <f t="shared" si="97"/>
        <v>0</v>
      </c>
      <c r="Z163" s="440">
        <f t="shared" si="98"/>
        <v>0</v>
      </c>
      <c r="AA163" s="440">
        <f t="shared" si="99"/>
        <v>0</v>
      </c>
      <c r="AB163" s="440">
        <f t="shared" si="100"/>
        <v>0</v>
      </c>
      <c r="AC163" s="440">
        <f t="shared" si="101"/>
        <v>0</v>
      </c>
      <c r="AD163" s="440">
        <f t="shared" si="102"/>
        <v>0</v>
      </c>
      <c r="AE163" s="440">
        <f t="shared" si="103"/>
        <v>0</v>
      </c>
      <c r="AF163" s="440">
        <f t="shared" si="104"/>
        <v>0</v>
      </c>
      <c r="AG163" s="440">
        <f t="shared" si="105"/>
        <v>0</v>
      </c>
      <c r="AH163" s="440">
        <f t="shared" si="106"/>
        <v>0</v>
      </c>
      <c r="AI163" s="440">
        <f t="shared" si="107"/>
        <v>0</v>
      </c>
      <c r="AJ163" s="440">
        <f t="shared" si="108"/>
        <v>0</v>
      </c>
      <c r="AK163" s="440">
        <f t="shared" si="109"/>
        <v>0</v>
      </c>
      <c r="AL163" s="440">
        <f t="shared" si="110"/>
        <v>0</v>
      </c>
      <c r="AM163" s="440">
        <f t="shared" si="111"/>
        <v>0</v>
      </c>
      <c r="AN163" s="440">
        <f t="shared" si="112"/>
        <v>0</v>
      </c>
      <c r="AO163" s="440">
        <f t="shared" si="113"/>
        <v>0</v>
      </c>
      <c r="AP163" s="440">
        <f t="shared" si="114"/>
        <v>0</v>
      </c>
      <c r="AQ163" s="440">
        <f t="shared" si="115"/>
        <v>0</v>
      </c>
      <c r="AR163" s="440">
        <f t="shared" si="116"/>
        <v>0</v>
      </c>
      <c r="AS163" s="440">
        <f t="shared" si="117"/>
        <v>0</v>
      </c>
      <c r="AT163" s="440">
        <f t="shared" si="118"/>
        <v>0</v>
      </c>
      <c r="AU163" s="440">
        <f t="shared" si="119"/>
        <v>0</v>
      </c>
      <c r="AV163" s="440">
        <f t="shared" si="120"/>
        <v>0</v>
      </c>
      <c r="AW163" s="440">
        <f t="shared" si="121"/>
        <v>0</v>
      </c>
    </row>
    <row r="164" spans="1:49" s="437" customFormat="1" ht="12" customHeight="1">
      <c r="A164" s="72" t="str">
        <f t="array" ref="A164">IF(C164&lt;&gt;0,SUM(($C$11:C164&lt;&gt;0)*1),"")</f>
        <v/>
      </c>
      <c r="B164" s="438"/>
      <c r="C164" s="438"/>
      <c r="D164" s="438"/>
      <c r="E164" s="504"/>
      <c r="F164" s="505"/>
      <c r="G164" s="507"/>
      <c r="H164" s="507"/>
      <c r="I164" s="72" t="str">
        <f t="shared" si="124"/>
        <v/>
      </c>
      <c r="J164" s="440">
        <f t="shared" si="84"/>
        <v>0</v>
      </c>
      <c r="K164" s="440">
        <f t="shared" si="85"/>
        <v>0</v>
      </c>
      <c r="L164" s="440">
        <f t="shared" si="86"/>
        <v>0</v>
      </c>
      <c r="M164" s="440">
        <f t="shared" si="87"/>
        <v>0</v>
      </c>
      <c r="N164" s="440">
        <f t="shared" si="88"/>
        <v>0</v>
      </c>
      <c r="O164" s="440">
        <f t="shared" si="89"/>
        <v>0</v>
      </c>
      <c r="P164" s="440">
        <f t="shared" si="90"/>
        <v>0</v>
      </c>
      <c r="Q164" s="440">
        <f t="shared" si="91"/>
        <v>0</v>
      </c>
      <c r="R164" s="440">
        <f t="shared" si="122"/>
        <v>0</v>
      </c>
      <c r="S164" s="440">
        <f t="shared" si="123"/>
        <v>0</v>
      </c>
      <c r="T164" s="440">
        <f t="shared" si="92"/>
        <v>0</v>
      </c>
      <c r="U164" s="440">
        <f t="shared" si="93"/>
        <v>0</v>
      </c>
      <c r="V164" s="440">
        <f t="shared" si="94"/>
        <v>0</v>
      </c>
      <c r="W164" s="440">
        <f t="shared" si="95"/>
        <v>0</v>
      </c>
      <c r="X164" s="440">
        <f t="shared" si="96"/>
        <v>0</v>
      </c>
      <c r="Y164" s="440">
        <f t="shared" si="97"/>
        <v>0</v>
      </c>
      <c r="Z164" s="440">
        <f t="shared" si="98"/>
        <v>0</v>
      </c>
      <c r="AA164" s="440">
        <f t="shared" si="99"/>
        <v>0</v>
      </c>
      <c r="AB164" s="440">
        <f t="shared" si="100"/>
        <v>0</v>
      </c>
      <c r="AC164" s="440">
        <f t="shared" si="101"/>
        <v>0</v>
      </c>
      <c r="AD164" s="440">
        <f t="shared" si="102"/>
        <v>0</v>
      </c>
      <c r="AE164" s="440">
        <f t="shared" si="103"/>
        <v>0</v>
      </c>
      <c r="AF164" s="440">
        <f t="shared" si="104"/>
        <v>0</v>
      </c>
      <c r="AG164" s="440">
        <f t="shared" si="105"/>
        <v>0</v>
      </c>
      <c r="AH164" s="440">
        <f t="shared" si="106"/>
        <v>0</v>
      </c>
      <c r="AI164" s="440">
        <f t="shared" si="107"/>
        <v>0</v>
      </c>
      <c r="AJ164" s="440">
        <f t="shared" si="108"/>
        <v>0</v>
      </c>
      <c r="AK164" s="440">
        <f t="shared" si="109"/>
        <v>0</v>
      </c>
      <c r="AL164" s="440">
        <f t="shared" si="110"/>
        <v>0</v>
      </c>
      <c r="AM164" s="440">
        <f t="shared" si="111"/>
        <v>0</v>
      </c>
      <c r="AN164" s="440">
        <f t="shared" si="112"/>
        <v>0</v>
      </c>
      <c r="AO164" s="440">
        <f t="shared" si="113"/>
        <v>0</v>
      </c>
      <c r="AP164" s="440">
        <f t="shared" si="114"/>
        <v>0</v>
      </c>
      <c r="AQ164" s="440">
        <f t="shared" si="115"/>
        <v>0</v>
      </c>
      <c r="AR164" s="440">
        <f t="shared" si="116"/>
        <v>0</v>
      </c>
      <c r="AS164" s="440">
        <f t="shared" si="117"/>
        <v>0</v>
      </c>
      <c r="AT164" s="440">
        <f t="shared" si="118"/>
        <v>0</v>
      </c>
      <c r="AU164" s="440">
        <f t="shared" si="119"/>
        <v>0</v>
      </c>
      <c r="AV164" s="440">
        <f t="shared" si="120"/>
        <v>0</v>
      </c>
      <c r="AW164" s="440">
        <f t="shared" si="121"/>
        <v>0</v>
      </c>
    </row>
    <row r="165" spans="1:49" s="437" customFormat="1" ht="12" customHeight="1">
      <c r="A165" s="72" t="str">
        <f t="array" ref="A165">IF(C165&lt;&gt;0,SUM(($C$11:C165&lt;&gt;0)*1),"")</f>
        <v/>
      </c>
      <c r="B165" s="438"/>
      <c r="C165" s="438"/>
      <c r="D165" s="438"/>
      <c r="E165" s="504"/>
      <c r="F165" s="505"/>
      <c r="G165" s="507"/>
      <c r="H165" s="507"/>
      <c r="I165" s="72" t="str">
        <f t="shared" si="124"/>
        <v/>
      </c>
      <c r="J165" s="440">
        <f t="shared" si="84"/>
        <v>0</v>
      </c>
      <c r="K165" s="440">
        <f t="shared" si="85"/>
        <v>0</v>
      </c>
      <c r="L165" s="440">
        <f t="shared" si="86"/>
        <v>0</v>
      </c>
      <c r="M165" s="440">
        <f t="shared" si="87"/>
        <v>0</v>
      </c>
      <c r="N165" s="440">
        <f t="shared" si="88"/>
        <v>0</v>
      </c>
      <c r="O165" s="440">
        <f t="shared" si="89"/>
        <v>0</v>
      </c>
      <c r="P165" s="440">
        <f t="shared" si="90"/>
        <v>0</v>
      </c>
      <c r="Q165" s="440">
        <f t="shared" si="91"/>
        <v>0</v>
      </c>
      <c r="R165" s="440">
        <f t="shared" si="122"/>
        <v>0</v>
      </c>
      <c r="S165" s="440">
        <f t="shared" si="123"/>
        <v>0</v>
      </c>
      <c r="T165" s="440">
        <f t="shared" si="92"/>
        <v>0</v>
      </c>
      <c r="U165" s="440">
        <f t="shared" si="93"/>
        <v>0</v>
      </c>
      <c r="V165" s="440">
        <f t="shared" si="94"/>
        <v>0</v>
      </c>
      <c r="W165" s="440">
        <f t="shared" si="95"/>
        <v>0</v>
      </c>
      <c r="X165" s="440">
        <f t="shared" si="96"/>
        <v>0</v>
      </c>
      <c r="Y165" s="440">
        <f t="shared" si="97"/>
        <v>0</v>
      </c>
      <c r="Z165" s="440">
        <f t="shared" si="98"/>
        <v>0</v>
      </c>
      <c r="AA165" s="440">
        <f t="shared" si="99"/>
        <v>0</v>
      </c>
      <c r="AB165" s="440">
        <f t="shared" si="100"/>
        <v>0</v>
      </c>
      <c r="AC165" s="440">
        <f t="shared" si="101"/>
        <v>0</v>
      </c>
      <c r="AD165" s="440">
        <f t="shared" si="102"/>
        <v>0</v>
      </c>
      <c r="AE165" s="440">
        <f t="shared" si="103"/>
        <v>0</v>
      </c>
      <c r="AF165" s="440">
        <f t="shared" si="104"/>
        <v>0</v>
      </c>
      <c r="AG165" s="440">
        <f t="shared" si="105"/>
        <v>0</v>
      </c>
      <c r="AH165" s="440">
        <f t="shared" si="106"/>
        <v>0</v>
      </c>
      <c r="AI165" s="440">
        <f t="shared" si="107"/>
        <v>0</v>
      </c>
      <c r="AJ165" s="440">
        <f t="shared" si="108"/>
        <v>0</v>
      </c>
      <c r="AK165" s="440">
        <f t="shared" si="109"/>
        <v>0</v>
      </c>
      <c r="AL165" s="440">
        <f t="shared" si="110"/>
        <v>0</v>
      </c>
      <c r="AM165" s="440">
        <f t="shared" si="111"/>
        <v>0</v>
      </c>
      <c r="AN165" s="440">
        <f t="shared" si="112"/>
        <v>0</v>
      </c>
      <c r="AO165" s="440">
        <f t="shared" si="113"/>
        <v>0</v>
      </c>
      <c r="AP165" s="440">
        <f t="shared" si="114"/>
        <v>0</v>
      </c>
      <c r="AQ165" s="440">
        <f t="shared" si="115"/>
        <v>0</v>
      </c>
      <c r="AR165" s="440">
        <f t="shared" si="116"/>
        <v>0</v>
      </c>
      <c r="AS165" s="440">
        <f t="shared" si="117"/>
        <v>0</v>
      </c>
      <c r="AT165" s="440">
        <f t="shared" si="118"/>
        <v>0</v>
      </c>
      <c r="AU165" s="440">
        <f t="shared" si="119"/>
        <v>0</v>
      </c>
      <c r="AV165" s="440">
        <f t="shared" si="120"/>
        <v>0</v>
      </c>
      <c r="AW165" s="440">
        <f t="shared" si="121"/>
        <v>0</v>
      </c>
    </row>
    <row r="166" spans="1:49" s="437" customFormat="1" ht="12" customHeight="1">
      <c r="A166" s="72" t="str">
        <f t="array" ref="A166">IF(C166&lt;&gt;0,SUM(($C$11:C166&lt;&gt;0)*1),"")</f>
        <v/>
      </c>
      <c r="B166" s="438"/>
      <c r="C166" s="438"/>
      <c r="D166" s="438"/>
      <c r="E166" s="504"/>
      <c r="F166" s="505"/>
      <c r="G166" s="507"/>
      <c r="H166" s="507"/>
      <c r="I166" s="72" t="str">
        <f t="shared" si="124"/>
        <v/>
      </c>
      <c r="J166" s="440">
        <f t="shared" si="84"/>
        <v>0</v>
      </c>
      <c r="K166" s="440">
        <f t="shared" si="85"/>
        <v>0</v>
      </c>
      <c r="L166" s="440">
        <f t="shared" si="86"/>
        <v>0</v>
      </c>
      <c r="M166" s="440">
        <f t="shared" si="87"/>
        <v>0</v>
      </c>
      <c r="N166" s="440">
        <f t="shared" si="88"/>
        <v>0</v>
      </c>
      <c r="O166" s="440">
        <f t="shared" si="89"/>
        <v>0</v>
      </c>
      <c r="P166" s="440">
        <f t="shared" si="90"/>
        <v>0</v>
      </c>
      <c r="Q166" s="440">
        <f t="shared" si="91"/>
        <v>0</v>
      </c>
      <c r="R166" s="440">
        <f t="shared" si="122"/>
        <v>0</v>
      </c>
      <c r="S166" s="440">
        <f t="shared" si="123"/>
        <v>0</v>
      </c>
      <c r="T166" s="440">
        <f t="shared" si="92"/>
        <v>0</v>
      </c>
      <c r="U166" s="440">
        <f t="shared" si="93"/>
        <v>0</v>
      </c>
      <c r="V166" s="440">
        <f t="shared" si="94"/>
        <v>0</v>
      </c>
      <c r="W166" s="440">
        <f t="shared" si="95"/>
        <v>0</v>
      </c>
      <c r="X166" s="440">
        <f t="shared" si="96"/>
        <v>0</v>
      </c>
      <c r="Y166" s="440">
        <f t="shared" si="97"/>
        <v>0</v>
      </c>
      <c r="Z166" s="440">
        <f t="shared" si="98"/>
        <v>0</v>
      </c>
      <c r="AA166" s="440">
        <f t="shared" si="99"/>
        <v>0</v>
      </c>
      <c r="AB166" s="440">
        <f t="shared" si="100"/>
        <v>0</v>
      </c>
      <c r="AC166" s="440">
        <f t="shared" si="101"/>
        <v>0</v>
      </c>
      <c r="AD166" s="440">
        <f t="shared" si="102"/>
        <v>0</v>
      </c>
      <c r="AE166" s="440">
        <f t="shared" si="103"/>
        <v>0</v>
      </c>
      <c r="AF166" s="440">
        <f t="shared" si="104"/>
        <v>0</v>
      </c>
      <c r="AG166" s="440">
        <f t="shared" si="105"/>
        <v>0</v>
      </c>
      <c r="AH166" s="440">
        <f t="shared" si="106"/>
        <v>0</v>
      </c>
      <c r="AI166" s="440">
        <f t="shared" si="107"/>
        <v>0</v>
      </c>
      <c r="AJ166" s="440">
        <f t="shared" si="108"/>
        <v>0</v>
      </c>
      <c r="AK166" s="440">
        <f t="shared" si="109"/>
        <v>0</v>
      </c>
      <c r="AL166" s="440">
        <f t="shared" si="110"/>
        <v>0</v>
      </c>
      <c r="AM166" s="440">
        <f t="shared" si="111"/>
        <v>0</v>
      </c>
      <c r="AN166" s="440">
        <f t="shared" si="112"/>
        <v>0</v>
      </c>
      <c r="AO166" s="440">
        <f t="shared" si="113"/>
        <v>0</v>
      </c>
      <c r="AP166" s="440">
        <f t="shared" si="114"/>
        <v>0</v>
      </c>
      <c r="AQ166" s="440">
        <f t="shared" si="115"/>
        <v>0</v>
      </c>
      <c r="AR166" s="440">
        <f t="shared" si="116"/>
        <v>0</v>
      </c>
      <c r="AS166" s="440">
        <f t="shared" si="117"/>
        <v>0</v>
      </c>
      <c r="AT166" s="440">
        <f t="shared" si="118"/>
        <v>0</v>
      </c>
      <c r="AU166" s="440">
        <f t="shared" si="119"/>
        <v>0</v>
      </c>
      <c r="AV166" s="440">
        <f t="shared" si="120"/>
        <v>0</v>
      </c>
      <c r="AW166" s="440">
        <f t="shared" si="121"/>
        <v>0</v>
      </c>
    </row>
    <row r="167" spans="1:49" s="437" customFormat="1" ht="12" customHeight="1">
      <c r="A167" s="72" t="str">
        <f t="array" ref="A167">IF(C167&lt;&gt;0,SUM(($C$11:C167&lt;&gt;0)*1),"")</f>
        <v/>
      </c>
      <c r="B167" s="438"/>
      <c r="C167" s="438"/>
      <c r="D167" s="438"/>
      <c r="E167" s="504"/>
      <c r="F167" s="505"/>
      <c r="G167" s="507"/>
      <c r="H167" s="507"/>
      <c r="I167" s="72" t="str">
        <f t="shared" si="124"/>
        <v/>
      </c>
      <c r="J167" s="440">
        <f t="shared" si="84"/>
        <v>0</v>
      </c>
      <c r="K167" s="440">
        <f t="shared" si="85"/>
        <v>0</v>
      </c>
      <c r="L167" s="440">
        <f t="shared" si="86"/>
        <v>0</v>
      </c>
      <c r="M167" s="440">
        <f t="shared" si="87"/>
        <v>0</v>
      </c>
      <c r="N167" s="440">
        <f t="shared" si="88"/>
        <v>0</v>
      </c>
      <c r="O167" s="440">
        <f t="shared" si="89"/>
        <v>0</v>
      </c>
      <c r="P167" s="440">
        <f t="shared" si="90"/>
        <v>0</v>
      </c>
      <c r="Q167" s="440">
        <f t="shared" si="91"/>
        <v>0</v>
      </c>
      <c r="R167" s="440">
        <f t="shared" si="122"/>
        <v>0</v>
      </c>
      <c r="S167" s="440">
        <f t="shared" si="123"/>
        <v>0</v>
      </c>
      <c r="T167" s="440">
        <f t="shared" si="92"/>
        <v>0</v>
      </c>
      <c r="U167" s="440">
        <f t="shared" si="93"/>
        <v>0</v>
      </c>
      <c r="V167" s="440">
        <f t="shared" si="94"/>
        <v>0</v>
      </c>
      <c r="W167" s="440">
        <f t="shared" si="95"/>
        <v>0</v>
      </c>
      <c r="X167" s="440">
        <f t="shared" si="96"/>
        <v>0</v>
      </c>
      <c r="Y167" s="440">
        <f t="shared" si="97"/>
        <v>0</v>
      </c>
      <c r="Z167" s="440">
        <f t="shared" si="98"/>
        <v>0</v>
      </c>
      <c r="AA167" s="440">
        <f t="shared" si="99"/>
        <v>0</v>
      </c>
      <c r="AB167" s="440">
        <f t="shared" si="100"/>
        <v>0</v>
      </c>
      <c r="AC167" s="440">
        <f t="shared" si="101"/>
        <v>0</v>
      </c>
      <c r="AD167" s="440">
        <f t="shared" si="102"/>
        <v>0</v>
      </c>
      <c r="AE167" s="440">
        <f t="shared" si="103"/>
        <v>0</v>
      </c>
      <c r="AF167" s="440">
        <f t="shared" si="104"/>
        <v>0</v>
      </c>
      <c r="AG167" s="440">
        <f t="shared" si="105"/>
        <v>0</v>
      </c>
      <c r="AH167" s="440">
        <f t="shared" si="106"/>
        <v>0</v>
      </c>
      <c r="AI167" s="440">
        <f t="shared" si="107"/>
        <v>0</v>
      </c>
      <c r="AJ167" s="440">
        <f t="shared" si="108"/>
        <v>0</v>
      </c>
      <c r="AK167" s="440">
        <f t="shared" si="109"/>
        <v>0</v>
      </c>
      <c r="AL167" s="440">
        <f t="shared" si="110"/>
        <v>0</v>
      </c>
      <c r="AM167" s="440">
        <f t="shared" si="111"/>
        <v>0</v>
      </c>
      <c r="AN167" s="440">
        <f t="shared" si="112"/>
        <v>0</v>
      </c>
      <c r="AO167" s="440">
        <f t="shared" si="113"/>
        <v>0</v>
      </c>
      <c r="AP167" s="440">
        <f t="shared" si="114"/>
        <v>0</v>
      </c>
      <c r="AQ167" s="440">
        <f t="shared" si="115"/>
        <v>0</v>
      </c>
      <c r="AR167" s="440">
        <f t="shared" si="116"/>
        <v>0</v>
      </c>
      <c r="AS167" s="440">
        <f t="shared" si="117"/>
        <v>0</v>
      </c>
      <c r="AT167" s="440">
        <f t="shared" si="118"/>
        <v>0</v>
      </c>
      <c r="AU167" s="440">
        <f t="shared" si="119"/>
        <v>0</v>
      </c>
      <c r="AV167" s="440">
        <f t="shared" si="120"/>
        <v>0</v>
      </c>
      <c r="AW167" s="440">
        <f t="shared" si="121"/>
        <v>0</v>
      </c>
    </row>
    <row r="168" spans="1:49" s="437" customFormat="1" ht="12" customHeight="1">
      <c r="A168" s="72" t="str">
        <f t="array" ref="A168">IF(C168&lt;&gt;0,SUM(($C$11:C168&lt;&gt;0)*1),"")</f>
        <v/>
      </c>
      <c r="B168" s="438"/>
      <c r="C168" s="438"/>
      <c r="D168" s="438"/>
      <c r="E168" s="504"/>
      <c r="F168" s="505"/>
      <c r="G168" s="507"/>
      <c r="H168" s="507"/>
      <c r="I168" s="72" t="str">
        <f t="shared" si="124"/>
        <v/>
      </c>
      <c r="J168" s="440">
        <f t="shared" si="84"/>
        <v>0</v>
      </c>
      <c r="K168" s="440">
        <f t="shared" si="85"/>
        <v>0</v>
      </c>
      <c r="L168" s="440">
        <f t="shared" si="86"/>
        <v>0</v>
      </c>
      <c r="M168" s="440">
        <f t="shared" si="87"/>
        <v>0</v>
      </c>
      <c r="N168" s="440">
        <f t="shared" si="88"/>
        <v>0</v>
      </c>
      <c r="O168" s="440">
        <f t="shared" si="89"/>
        <v>0</v>
      </c>
      <c r="P168" s="440">
        <f t="shared" si="90"/>
        <v>0</v>
      </c>
      <c r="Q168" s="440">
        <f t="shared" si="91"/>
        <v>0</v>
      </c>
      <c r="R168" s="440">
        <f t="shared" si="122"/>
        <v>0</v>
      </c>
      <c r="S168" s="440">
        <f t="shared" si="123"/>
        <v>0</v>
      </c>
      <c r="T168" s="440">
        <f t="shared" si="92"/>
        <v>0</v>
      </c>
      <c r="U168" s="440">
        <f t="shared" si="93"/>
        <v>0</v>
      </c>
      <c r="V168" s="440">
        <f t="shared" si="94"/>
        <v>0</v>
      </c>
      <c r="W168" s="440">
        <f t="shared" si="95"/>
        <v>0</v>
      </c>
      <c r="X168" s="440">
        <f t="shared" si="96"/>
        <v>0</v>
      </c>
      <c r="Y168" s="440">
        <f t="shared" si="97"/>
        <v>0</v>
      </c>
      <c r="Z168" s="440">
        <f t="shared" si="98"/>
        <v>0</v>
      </c>
      <c r="AA168" s="440">
        <f t="shared" si="99"/>
        <v>0</v>
      </c>
      <c r="AB168" s="440">
        <f t="shared" si="100"/>
        <v>0</v>
      </c>
      <c r="AC168" s="440">
        <f t="shared" si="101"/>
        <v>0</v>
      </c>
      <c r="AD168" s="440">
        <f t="shared" si="102"/>
        <v>0</v>
      </c>
      <c r="AE168" s="440">
        <f t="shared" si="103"/>
        <v>0</v>
      </c>
      <c r="AF168" s="440">
        <f t="shared" si="104"/>
        <v>0</v>
      </c>
      <c r="AG168" s="440">
        <f t="shared" si="105"/>
        <v>0</v>
      </c>
      <c r="AH168" s="440">
        <f t="shared" si="106"/>
        <v>0</v>
      </c>
      <c r="AI168" s="440">
        <f t="shared" si="107"/>
        <v>0</v>
      </c>
      <c r="AJ168" s="440">
        <f t="shared" si="108"/>
        <v>0</v>
      </c>
      <c r="AK168" s="440">
        <f t="shared" si="109"/>
        <v>0</v>
      </c>
      <c r="AL168" s="440">
        <f t="shared" si="110"/>
        <v>0</v>
      </c>
      <c r="AM168" s="440">
        <f t="shared" si="111"/>
        <v>0</v>
      </c>
      <c r="AN168" s="440">
        <f t="shared" si="112"/>
        <v>0</v>
      </c>
      <c r="AO168" s="440">
        <f t="shared" si="113"/>
        <v>0</v>
      </c>
      <c r="AP168" s="440">
        <f t="shared" si="114"/>
        <v>0</v>
      </c>
      <c r="AQ168" s="440">
        <f t="shared" si="115"/>
        <v>0</v>
      </c>
      <c r="AR168" s="440">
        <f t="shared" si="116"/>
        <v>0</v>
      </c>
      <c r="AS168" s="440">
        <f t="shared" si="117"/>
        <v>0</v>
      </c>
      <c r="AT168" s="440">
        <f t="shared" si="118"/>
        <v>0</v>
      </c>
      <c r="AU168" s="440">
        <f t="shared" si="119"/>
        <v>0</v>
      </c>
      <c r="AV168" s="440">
        <f t="shared" si="120"/>
        <v>0</v>
      </c>
      <c r="AW168" s="440">
        <f t="shared" si="121"/>
        <v>0</v>
      </c>
    </row>
    <row r="169" spans="1:49" s="437" customFormat="1" ht="12" customHeight="1">
      <c r="A169" s="72" t="str">
        <f t="array" ref="A169">IF(C169&lt;&gt;0,SUM(($C$11:C169&lt;&gt;0)*1),"")</f>
        <v/>
      </c>
      <c r="B169" s="438"/>
      <c r="C169" s="438"/>
      <c r="D169" s="438"/>
      <c r="E169" s="504"/>
      <c r="F169" s="505"/>
      <c r="G169" s="507"/>
      <c r="H169" s="507"/>
      <c r="I169" s="72" t="str">
        <f t="shared" si="124"/>
        <v/>
      </c>
      <c r="J169" s="440">
        <f t="shared" si="84"/>
        <v>0</v>
      </c>
      <c r="K169" s="440">
        <f t="shared" si="85"/>
        <v>0</v>
      </c>
      <c r="L169" s="440">
        <f t="shared" si="86"/>
        <v>0</v>
      </c>
      <c r="M169" s="440">
        <f t="shared" si="87"/>
        <v>0</v>
      </c>
      <c r="N169" s="440">
        <f t="shared" si="88"/>
        <v>0</v>
      </c>
      <c r="O169" s="440">
        <f t="shared" si="89"/>
        <v>0</v>
      </c>
      <c r="P169" s="440">
        <f t="shared" si="90"/>
        <v>0</v>
      </c>
      <c r="Q169" s="440">
        <f t="shared" si="91"/>
        <v>0</v>
      </c>
      <c r="R169" s="440">
        <f t="shared" si="122"/>
        <v>0</v>
      </c>
      <c r="S169" s="440">
        <f t="shared" si="123"/>
        <v>0</v>
      </c>
      <c r="T169" s="440">
        <f t="shared" si="92"/>
        <v>0</v>
      </c>
      <c r="U169" s="440">
        <f t="shared" si="93"/>
        <v>0</v>
      </c>
      <c r="V169" s="440">
        <f t="shared" si="94"/>
        <v>0</v>
      </c>
      <c r="W169" s="440">
        <f t="shared" si="95"/>
        <v>0</v>
      </c>
      <c r="X169" s="440">
        <f t="shared" si="96"/>
        <v>0</v>
      </c>
      <c r="Y169" s="440">
        <f t="shared" si="97"/>
        <v>0</v>
      </c>
      <c r="Z169" s="440">
        <f t="shared" si="98"/>
        <v>0</v>
      </c>
      <c r="AA169" s="440">
        <f t="shared" si="99"/>
        <v>0</v>
      </c>
      <c r="AB169" s="440">
        <f t="shared" si="100"/>
        <v>0</v>
      </c>
      <c r="AC169" s="440">
        <f t="shared" si="101"/>
        <v>0</v>
      </c>
      <c r="AD169" s="440">
        <f t="shared" si="102"/>
        <v>0</v>
      </c>
      <c r="AE169" s="440">
        <f t="shared" si="103"/>
        <v>0</v>
      </c>
      <c r="AF169" s="440">
        <f t="shared" si="104"/>
        <v>0</v>
      </c>
      <c r="AG169" s="440">
        <f t="shared" si="105"/>
        <v>0</v>
      </c>
      <c r="AH169" s="440">
        <f t="shared" si="106"/>
        <v>0</v>
      </c>
      <c r="AI169" s="440">
        <f t="shared" si="107"/>
        <v>0</v>
      </c>
      <c r="AJ169" s="440">
        <f t="shared" si="108"/>
        <v>0</v>
      </c>
      <c r="AK169" s="440">
        <f t="shared" si="109"/>
        <v>0</v>
      </c>
      <c r="AL169" s="440">
        <f t="shared" si="110"/>
        <v>0</v>
      </c>
      <c r="AM169" s="440">
        <f t="shared" si="111"/>
        <v>0</v>
      </c>
      <c r="AN169" s="440">
        <f t="shared" si="112"/>
        <v>0</v>
      </c>
      <c r="AO169" s="440">
        <f t="shared" si="113"/>
        <v>0</v>
      </c>
      <c r="AP169" s="440">
        <f t="shared" si="114"/>
        <v>0</v>
      </c>
      <c r="AQ169" s="440">
        <f t="shared" si="115"/>
        <v>0</v>
      </c>
      <c r="AR169" s="440">
        <f t="shared" si="116"/>
        <v>0</v>
      </c>
      <c r="AS169" s="440">
        <f t="shared" si="117"/>
        <v>0</v>
      </c>
      <c r="AT169" s="440">
        <f t="shared" si="118"/>
        <v>0</v>
      </c>
      <c r="AU169" s="440">
        <f t="shared" si="119"/>
        <v>0</v>
      </c>
      <c r="AV169" s="440">
        <f t="shared" si="120"/>
        <v>0</v>
      </c>
      <c r="AW169" s="440">
        <f t="shared" si="121"/>
        <v>0</v>
      </c>
    </row>
    <row r="170" spans="1:49" s="437" customFormat="1" ht="12" customHeight="1">
      <c r="A170" s="72" t="str">
        <f t="array" ref="A170">IF(C170&lt;&gt;0,SUM(($C$11:C170&lt;&gt;0)*1),"")</f>
        <v/>
      </c>
      <c r="B170" s="438"/>
      <c r="C170" s="438"/>
      <c r="D170" s="438"/>
      <c r="E170" s="504"/>
      <c r="F170" s="505"/>
      <c r="G170" s="507"/>
      <c r="H170" s="507"/>
      <c r="I170" s="72" t="str">
        <f t="shared" si="124"/>
        <v/>
      </c>
      <c r="J170" s="440">
        <f t="shared" si="84"/>
        <v>0</v>
      </c>
      <c r="K170" s="440">
        <f t="shared" si="85"/>
        <v>0</v>
      </c>
      <c r="L170" s="440">
        <f t="shared" si="86"/>
        <v>0</v>
      </c>
      <c r="M170" s="440">
        <f t="shared" si="87"/>
        <v>0</v>
      </c>
      <c r="N170" s="440">
        <f t="shared" si="88"/>
        <v>0</v>
      </c>
      <c r="O170" s="440">
        <f t="shared" si="89"/>
        <v>0</v>
      </c>
      <c r="P170" s="440">
        <f t="shared" si="90"/>
        <v>0</v>
      </c>
      <c r="Q170" s="440">
        <f t="shared" si="91"/>
        <v>0</v>
      </c>
      <c r="R170" s="440">
        <f t="shared" si="122"/>
        <v>0</v>
      </c>
      <c r="S170" s="440">
        <f t="shared" si="123"/>
        <v>0</v>
      </c>
      <c r="T170" s="440">
        <f t="shared" si="92"/>
        <v>0</v>
      </c>
      <c r="U170" s="440">
        <f t="shared" si="93"/>
        <v>0</v>
      </c>
      <c r="V170" s="440">
        <f t="shared" si="94"/>
        <v>0</v>
      </c>
      <c r="W170" s="440">
        <f t="shared" si="95"/>
        <v>0</v>
      </c>
      <c r="X170" s="440">
        <f t="shared" si="96"/>
        <v>0</v>
      </c>
      <c r="Y170" s="440">
        <f t="shared" si="97"/>
        <v>0</v>
      </c>
      <c r="Z170" s="440">
        <f t="shared" si="98"/>
        <v>0</v>
      </c>
      <c r="AA170" s="440">
        <f t="shared" si="99"/>
        <v>0</v>
      </c>
      <c r="AB170" s="440">
        <f t="shared" si="100"/>
        <v>0</v>
      </c>
      <c r="AC170" s="440">
        <f t="shared" si="101"/>
        <v>0</v>
      </c>
      <c r="AD170" s="440">
        <f t="shared" si="102"/>
        <v>0</v>
      </c>
      <c r="AE170" s="440">
        <f t="shared" si="103"/>
        <v>0</v>
      </c>
      <c r="AF170" s="440">
        <f t="shared" si="104"/>
        <v>0</v>
      </c>
      <c r="AG170" s="440">
        <f t="shared" si="105"/>
        <v>0</v>
      </c>
      <c r="AH170" s="440">
        <f t="shared" si="106"/>
        <v>0</v>
      </c>
      <c r="AI170" s="440">
        <f t="shared" si="107"/>
        <v>0</v>
      </c>
      <c r="AJ170" s="440">
        <f t="shared" si="108"/>
        <v>0</v>
      </c>
      <c r="AK170" s="440">
        <f t="shared" si="109"/>
        <v>0</v>
      </c>
      <c r="AL170" s="440">
        <f t="shared" si="110"/>
        <v>0</v>
      </c>
      <c r="AM170" s="440">
        <f t="shared" si="111"/>
        <v>0</v>
      </c>
      <c r="AN170" s="440">
        <f t="shared" si="112"/>
        <v>0</v>
      </c>
      <c r="AO170" s="440">
        <f t="shared" si="113"/>
        <v>0</v>
      </c>
      <c r="AP170" s="440">
        <f t="shared" si="114"/>
        <v>0</v>
      </c>
      <c r="AQ170" s="440">
        <f t="shared" si="115"/>
        <v>0</v>
      </c>
      <c r="AR170" s="440">
        <f t="shared" si="116"/>
        <v>0</v>
      </c>
      <c r="AS170" s="440">
        <f t="shared" si="117"/>
        <v>0</v>
      </c>
      <c r="AT170" s="440">
        <f t="shared" si="118"/>
        <v>0</v>
      </c>
      <c r="AU170" s="440">
        <f t="shared" si="119"/>
        <v>0</v>
      </c>
      <c r="AV170" s="440">
        <f t="shared" si="120"/>
        <v>0</v>
      </c>
      <c r="AW170" s="440">
        <f t="shared" si="121"/>
        <v>0</v>
      </c>
    </row>
    <row r="171" spans="1:49" s="437" customFormat="1" ht="12" customHeight="1">
      <c r="A171" s="72" t="str">
        <f t="array" ref="A171">IF(C171&lt;&gt;0,SUM(($C$11:C171&lt;&gt;0)*1),"")</f>
        <v/>
      </c>
      <c r="B171" s="438"/>
      <c r="C171" s="438"/>
      <c r="D171" s="438"/>
      <c r="E171" s="504"/>
      <c r="F171" s="505"/>
      <c r="G171" s="507"/>
      <c r="H171" s="507"/>
      <c r="I171" s="72" t="str">
        <f t="shared" si="124"/>
        <v/>
      </c>
      <c r="J171" s="440">
        <f t="shared" si="84"/>
        <v>0</v>
      </c>
      <c r="K171" s="440">
        <f t="shared" si="85"/>
        <v>0</v>
      </c>
      <c r="L171" s="440">
        <f t="shared" si="86"/>
        <v>0</v>
      </c>
      <c r="M171" s="440">
        <f t="shared" si="87"/>
        <v>0</v>
      </c>
      <c r="N171" s="440">
        <f t="shared" si="88"/>
        <v>0</v>
      </c>
      <c r="O171" s="440">
        <f t="shared" si="89"/>
        <v>0</v>
      </c>
      <c r="P171" s="440">
        <f t="shared" si="90"/>
        <v>0</v>
      </c>
      <c r="Q171" s="440">
        <f t="shared" si="91"/>
        <v>0</v>
      </c>
      <c r="R171" s="440">
        <f t="shared" si="122"/>
        <v>0</v>
      </c>
      <c r="S171" s="440">
        <f t="shared" si="123"/>
        <v>0</v>
      </c>
      <c r="T171" s="440">
        <f t="shared" si="92"/>
        <v>0</v>
      </c>
      <c r="U171" s="440">
        <f t="shared" si="93"/>
        <v>0</v>
      </c>
      <c r="V171" s="440">
        <f t="shared" si="94"/>
        <v>0</v>
      </c>
      <c r="W171" s="440">
        <f t="shared" si="95"/>
        <v>0</v>
      </c>
      <c r="X171" s="440">
        <f t="shared" si="96"/>
        <v>0</v>
      </c>
      <c r="Y171" s="440">
        <f t="shared" si="97"/>
        <v>0</v>
      </c>
      <c r="Z171" s="440">
        <f t="shared" si="98"/>
        <v>0</v>
      </c>
      <c r="AA171" s="440">
        <f t="shared" si="99"/>
        <v>0</v>
      </c>
      <c r="AB171" s="440">
        <f t="shared" si="100"/>
        <v>0</v>
      </c>
      <c r="AC171" s="440">
        <f t="shared" si="101"/>
        <v>0</v>
      </c>
      <c r="AD171" s="440">
        <f t="shared" si="102"/>
        <v>0</v>
      </c>
      <c r="AE171" s="440">
        <f t="shared" si="103"/>
        <v>0</v>
      </c>
      <c r="AF171" s="440">
        <f t="shared" si="104"/>
        <v>0</v>
      </c>
      <c r="AG171" s="440">
        <f t="shared" si="105"/>
        <v>0</v>
      </c>
      <c r="AH171" s="440">
        <f t="shared" si="106"/>
        <v>0</v>
      </c>
      <c r="AI171" s="440">
        <f t="shared" si="107"/>
        <v>0</v>
      </c>
      <c r="AJ171" s="440">
        <f t="shared" si="108"/>
        <v>0</v>
      </c>
      <c r="AK171" s="440">
        <f t="shared" si="109"/>
        <v>0</v>
      </c>
      <c r="AL171" s="440">
        <f t="shared" si="110"/>
        <v>0</v>
      </c>
      <c r="AM171" s="440">
        <f t="shared" si="111"/>
        <v>0</v>
      </c>
      <c r="AN171" s="440">
        <f t="shared" si="112"/>
        <v>0</v>
      </c>
      <c r="AO171" s="440">
        <f t="shared" si="113"/>
        <v>0</v>
      </c>
      <c r="AP171" s="440">
        <f t="shared" si="114"/>
        <v>0</v>
      </c>
      <c r="AQ171" s="440">
        <f t="shared" si="115"/>
        <v>0</v>
      </c>
      <c r="AR171" s="440">
        <f t="shared" si="116"/>
        <v>0</v>
      </c>
      <c r="AS171" s="440">
        <f t="shared" si="117"/>
        <v>0</v>
      </c>
      <c r="AT171" s="440">
        <f t="shared" si="118"/>
        <v>0</v>
      </c>
      <c r="AU171" s="440">
        <f t="shared" si="119"/>
        <v>0</v>
      </c>
      <c r="AV171" s="440">
        <f t="shared" si="120"/>
        <v>0</v>
      </c>
      <c r="AW171" s="440">
        <f t="shared" si="121"/>
        <v>0</v>
      </c>
    </row>
    <row r="172" spans="1:49" s="437" customFormat="1" ht="12" customHeight="1">
      <c r="A172" s="72" t="str">
        <f t="array" ref="A172">IF(C172&lt;&gt;0,SUM(($C$11:C172&lt;&gt;0)*1),"")</f>
        <v/>
      </c>
      <c r="B172" s="438"/>
      <c r="C172" s="438"/>
      <c r="D172" s="438"/>
      <c r="E172" s="504"/>
      <c r="F172" s="505"/>
      <c r="G172" s="507"/>
      <c r="H172" s="507"/>
      <c r="I172" s="72" t="str">
        <f t="shared" si="124"/>
        <v/>
      </c>
      <c r="J172" s="440">
        <f t="shared" si="84"/>
        <v>0</v>
      </c>
      <c r="K172" s="440">
        <f t="shared" si="85"/>
        <v>0</v>
      </c>
      <c r="L172" s="440">
        <f t="shared" si="86"/>
        <v>0</v>
      </c>
      <c r="M172" s="440">
        <f t="shared" si="87"/>
        <v>0</v>
      </c>
      <c r="N172" s="440">
        <f t="shared" si="88"/>
        <v>0</v>
      </c>
      <c r="O172" s="440">
        <f t="shared" si="89"/>
        <v>0</v>
      </c>
      <c r="P172" s="440">
        <f t="shared" si="90"/>
        <v>0</v>
      </c>
      <c r="Q172" s="440">
        <f t="shared" si="91"/>
        <v>0</v>
      </c>
      <c r="R172" s="440">
        <f t="shared" si="122"/>
        <v>0</v>
      </c>
      <c r="S172" s="440">
        <f t="shared" si="123"/>
        <v>0</v>
      </c>
      <c r="T172" s="440">
        <f t="shared" si="92"/>
        <v>0</v>
      </c>
      <c r="U172" s="440">
        <f t="shared" si="93"/>
        <v>0</v>
      </c>
      <c r="V172" s="440">
        <f t="shared" si="94"/>
        <v>0</v>
      </c>
      <c r="W172" s="440">
        <f t="shared" si="95"/>
        <v>0</v>
      </c>
      <c r="X172" s="440">
        <f t="shared" si="96"/>
        <v>0</v>
      </c>
      <c r="Y172" s="440">
        <f t="shared" si="97"/>
        <v>0</v>
      </c>
      <c r="Z172" s="440">
        <f t="shared" si="98"/>
        <v>0</v>
      </c>
      <c r="AA172" s="440">
        <f t="shared" si="99"/>
        <v>0</v>
      </c>
      <c r="AB172" s="440">
        <f t="shared" si="100"/>
        <v>0</v>
      </c>
      <c r="AC172" s="440">
        <f t="shared" si="101"/>
        <v>0</v>
      </c>
      <c r="AD172" s="440">
        <f t="shared" si="102"/>
        <v>0</v>
      </c>
      <c r="AE172" s="440">
        <f t="shared" si="103"/>
        <v>0</v>
      </c>
      <c r="AF172" s="440">
        <f t="shared" si="104"/>
        <v>0</v>
      </c>
      <c r="AG172" s="440">
        <f t="shared" si="105"/>
        <v>0</v>
      </c>
      <c r="AH172" s="440">
        <f t="shared" si="106"/>
        <v>0</v>
      </c>
      <c r="AI172" s="440">
        <f t="shared" si="107"/>
        <v>0</v>
      </c>
      <c r="AJ172" s="440">
        <f t="shared" si="108"/>
        <v>0</v>
      </c>
      <c r="AK172" s="440">
        <f t="shared" si="109"/>
        <v>0</v>
      </c>
      <c r="AL172" s="440">
        <f t="shared" si="110"/>
        <v>0</v>
      </c>
      <c r="AM172" s="440">
        <f t="shared" si="111"/>
        <v>0</v>
      </c>
      <c r="AN172" s="440">
        <f t="shared" si="112"/>
        <v>0</v>
      </c>
      <c r="AO172" s="440">
        <f t="shared" si="113"/>
        <v>0</v>
      </c>
      <c r="AP172" s="440">
        <f t="shared" si="114"/>
        <v>0</v>
      </c>
      <c r="AQ172" s="440">
        <f t="shared" si="115"/>
        <v>0</v>
      </c>
      <c r="AR172" s="440">
        <f t="shared" si="116"/>
        <v>0</v>
      </c>
      <c r="AS172" s="440">
        <f t="shared" si="117"/>
        <v>0</v>
      </c>
      <c r="AT172" s="440">
        <f t="shared" si="118"/>
        <v>0</v>
      </c>
      <c r="AU172" s="440">
        <f t="shared" si="119"/>
        <v>0</v>
      </c>
      <c r="AV172" s="440">
        <f t="shared" si="120"/>
        <v>0</v>
      </c>
      <c r="AW172" s="440">
        <f t="shared" si="121"/>
        <v>0</v>
      </c>
    </row>
    <row r="173" spans="1:49" s="437" customFormat="1" ht="12" customHeight="1">
      <c r="A173" s="72" t="str">
        <f t="array" ref="A173">IF(C173&lt;&gt;0,SUM(($C$11:C173&lt;&gt;0)*1),"")</f>
        <v/>
      </c>
      <c r="B173" s="438"/>
      <c r="C173" s="438"/>
      <c r="D173" s="438"/>
      <c r="E173" s="504"/>
      <c r="F173" s="505"/>
      <c r="G173" s="507"/>
      <c r="H173" s="507"/>
      <c r="I173" s="72" t="str">
        <f t="shared" si="124"/>
        <v/>
      </c>
      <c r="J173" s="440">
        <f t="shared" si="84"/>
        <v>0</v>
      </c>
      <c r="K173" s="440">
        <f t="shared" si="85"/>
        <v>0</v>
      </c>
      <c r="L173" s="440">
        <f t="shared" si="86"/>
        <v>0</v>
      </c>
      <c r="M173" s="440">
        <f t="shared" si="87"/>
        <v>0</v>
      </c>
      <c r="N173" s="440">
        <f t="shared" si="88"/>
        <v>0</v>
      </c>
      <c r="O173" s="440">
        <f t="shared" si="89"/>
        <v>0</v>
      </c>
      <c r="P173" s="440">
        <f t="shared" si="90"/>
        <v>0</v>
      </c>
      <c r="Q173" s="440">
        <f t="shared" si="91"/>
        <v>0</v>
      </c>
      <c r="R173" s="440">
        <f t="shared" si="122"/>
        <v>0</v>
      </c>
      <c r="S173" s="440">
        <f t="shared" si="123"/>
        <v>0</v>
      </c>
      <c r="T173" s="440">
        <f t="shared" si="92"/>
        <v>0</v>
      </c>
      <c r="U173" s="440">
        <f t="shared" si="93"/>
        <v>0</v>
      </c>
      <c r="V173" s="440">
        <f t="shared" si="94"/>
        <v>0</v>
      </c>
      <c r="W173" s="440">
        <f t="shared" si="95"/>
        <v>0</v>
      </c>
      <c r="X173" s="440">
        <f t="shared" si="96"/>
        <v>0</v>
      </c>
      <c r="Y173" s="440">
        <f t="shared" si="97"/>
        <v>0</v>
      </c>
      <c r="Z173" s="440">
        <f t="shared" si="98"/>
        <v>0</v>
      </c>
      <c r="AA173" s="440">
        <f t="shared" si="99"/>
        <v>0</v>
      </c>
      <c r="AB173" s="440">
        <f t="shared" si="100"/>
        <v>0</v>
      </c>
      <c r="AC173" s="440">
        <f t="shared" si="101"/>
        <v>0</v>
      </c>
      <c r="AD173" s="440">
        <f t="shared" si="102"/>
        <v>0</v>
      </c>
      <c r="AE173" s="440">
        <f t="shared" si="103"/>
        <v>0</v>
      </c>
      <c r="AF173" s="440">
        <f t="shared" si="104"/>
        <v>0</v>
      </c>
      <c r="AG173" s="440">
        <f t="shared" si="105"/>
        <v>0</v>
      </c>
      <c r="AH173" s="440">
        <f t="shared" si="106"/>
        <v>0</v>
      </c>
      <c r="AI173" s="440">
        <f t="shared" si="107"/>
        <v>0</v>
      </c>
      <c r="AJ173" s="440">
        <f t="shared" si="108"/>
        <v>0</v>
      </c>
      <c r="AK173" s="440">
        <f t="shared" si="109"/>
        <v>0</v>
      </c>
      <c r="AL173" s="440">
        <f t="shared" si="110"/>
        <v>0</v>
      </c>
      <c r="AM173" s="440">
        <f t="shared" si="111"/>
        <v>0</v>
      </c>
      <c r="AN173" s="440">
        <f t="shared" si="112"/>
        <v>0</v>
      </c>
      <c r="AO173" s="440">
        <f t="shared" si="113"/>
        <v>0</v>
      </c>
      <c r="AP173" s="440">
        <f t="shared" si="114"/>
        <v>0</v>
      </c>
      <c r="AQ173" s="440">
        <f t="shared" si="115"/>
        <v>0</v>
      </c>
      <c r="AR173" s="440">
        <f t="shared" si="116"/>
        <v>0</v>
      </c>
      <c r="AS173" s="440">
        <f t="shared" si="117"/>
        <v>0</v>
      </c>
      <c r="AT173" s="440">
        <f t="shared" si="118"/>
        <v>0</v>
      </c>
      <c r="AU173" s="440">
        <f t="shared" si="119"/>
        <v>0</v>
      </c>
      <c r="AV173" s="440">
        <f t="shared" si="120"/>
        <v>0</v>
      </c>
      <c r="AW173" s="440">
        <f t="shared" si="121"/>
        <v>0</v>
      </c>
    </row>
    <row r="174" spans="1:49" s="437" customFormat="1" ht="12" customHeight="1">
      <c r="A174" s="72" t="str">
        <f t="array" ref="A174">IF(C174&lt;&gt;0,SUM(($C$11:C174&lt;&gt;0)*1),"")</f>
        <v/>
      </c>
      <c r="B174" s="438"/>
      <c r="C174" s="438"/>
      <c r="D174" s="438"/>
      <c r="E174" s="504"/>
      <c r="F174" s="505"/>
      <c r="G174" s="507"/>
      <c r="H174" s="507"/>
      <c r="I174" s="72" t="str">
        <f t="shared" si="124"/>
        <v/>
      </c>
      <c r="J174" s="440">
        <f t="shared" si="84"/>
        <v>0</v>
      </c>
      <c r="K174" s="440">
        <f t="shared" si="85"/>
        <v>0</v>
      </c>
      <c r="L174" s="440">
        <f t="shared" si="86"/>
        <v>0</v>
      </c>
      <c r="M174" s="440">
        <f t="shared" si="87"/>
        <v>0</v>
      </c>
      <c r="N174" s="440">
        <f t="shared" si="88"/>
        <v>0</v>
      </c>
      <c r="O174" s="440">
        <f t="shared" si="89"/>
        <v>0</v>
      </c>
      <c r="P174" s="440">
        <f t="shared" si="90"/>
        <v>0</v>
      </c>
      <c r="Q174" s="440">
        <f t="shared" si="91"/>
        <v>0</v>
      </c>
      <c r="R174" s="440">
        <f t="shared" si="122"/>
        <v>0</v>
      </c>
      <c r="S174" s="440">
        <f t="shared" si="123"/>
        <v>0</v>
      </c>
      <c r="T174" s="440">
        <f t="shared" si="92"/>
        <v>0</v>
      </c>
      <c r="U174" s="440">
        <f t="shared" si="93"/>
        <v>0</v>
      </c>
      <c r="V174" s="440">
        <f t="shared" si="94"/>
        <v>0</v>
      </c>
      <c r="W174" s="440">
        <f t="shared" si="95"/>
        <v>0</v>
      </c>
      <c r="X174" s="440">
        <f t="shared" si="96"/>
        <v>0</v>
      </c>
      <c r="Y174" s="440">
        <f t="shared" si="97"/>
        <v>0</v>
      </c>
      <c r="Z174" s="440">
        <f t="shared" si="98"/>
        <v>0</v>
      </c>
      <c r="AA174" s="440">
        <f t="shared" si="99"/>
        <v>0</v>
      </c>
      <c r="AB174" s="440">
        <f t="shared" si="100"/>
        <v>0</v>
      </c>
      <c r="AC174" s="440">
        <f t="shared" si="101"/>
        <v>0</v>
      </c>
      <c r="AD174" s="440">
        <f t="shared" si="102"/>
        <v>0</v>
      </c>
      <c r="AE174" s="440">
        <f t="shared" si="103"/>
        <v>0</v>
      </c>
      <c r="AF174" s="440">
        <f t="shared" si="104"/>
        <v>0</v>
      </c>
      <c r="AG174" s="440">
        <f t="shared" si="105"/>
        <v>0</v>
      </c>
      <c r="AH174" s="440">
        <f t="shared" si="106"/>
        <v>0</v>
      </c>
      <c r="AI174" s="440">
        <f t="shared" si="107"/>
        <v>0</v>
      </c>
      <c r="AJ174" s="440">
        <f t="shared" si="108"/>
        <v>0</v>
      </c>
      <c r="AK174" s="440">
        <f t="shared" si="109"/>
        <v>0</v>
      </c>
      <c r="AL174" s="440">
        <f t="shared" si="110"/>
        <v>0</v>
      </c>
      <c r="AM174" s="440">
        <f t="shared" si="111"/>
        <v>0</v>
      </c>
      <c r="AN174" s="440">
        <f t="shared" si="112"/>
        <v>0</v>
      </c>
      <c r="AO174" s="440">
        <f t="shared" si="113"/>
        <v>0</v>
      </c>
      <c r="AP174" s="440">
        <f t="shared" si="114"/>
        <v>0</v>
      </c>
      <c r="AQ174" s="440">
        <f t="shared" si="115"/>
        <v>0</v>
      </c>
      <c r="AR174" s="440">
        <f t="shared" si="116"/>
        <v>0</v>
      </c>
      <c r="AS174" s="440">
        <f t="shared" si="117"/>
        <v>0</v>
      </c>
      <c r="AT174" s="440">
        <f t="shared" si="118"/>
        <v>0</v>
      </c>
      <c r="AU174" s="440">
        <f t="shared" si="119"/>
        <v>0</v>
      </c>
      <c r="AV174" s="440">
        <f t="shared" si="120"/>
        <v>0</v>
      </c>
      <c r="AW174" s="440">
        <f t="shared" si="121"/>
        <v>0</v>
      </c>
    </row>
    <row r="175" spans="1:49" s="437" customFormat="1" ht="12" customHeight="1">
      <c r="A175" s="72" t="str">
        <f t="array" ref="A175">IF(C175&lt;&gt;0,SUM(($C$11:C175&lt;&gt;0)*1),"")</f>
        <v/>
      </c>
      <c r="B175" s="438"/>
      <c r="C175" s="438"/>
      <c r="D175" s="438"/>
      <c r="E175" s="504"/>
      <c r="F175" s="505"/>
      <c r="G175" s="507"/>
      <c r="H175" s="507"/>
      <c r="I175" s="72" t="str">
        <f t="shared" si="124"/>
        <v/>
      </c>
      <c r="J175" s="440">
        <f t="shared" si="84"/>
        <v>0</v>
      </c>
      <c r="K175" s="440">
        <f t="shared" si="85"/>
        <v>0</v>
      </c>
      <c r="L175" s="440">
        <f t="shared" si="86"/>
        <v>0</v>
      </c>
      <c r="M175" s="440">
        <f t="shared" si="87"/>
        <v>0</v>
      </c>
      <c r="N175" s="440">
        <f t="shared" si="88"/>
        <v>0</v>
      </c>
      <c r="O175" s="440">
        <f t="shared" si="89"/>
        <v>0</v>
      </c>
      <c r="P175" s="440">
        <f t="shared" si="90"/>
        <v>0</v>
      </c>
      <c r="Q175" s="440">
        <f t="shared" si="91"/>
        <v>0</v>
      </c>
      <c r="R175" s="440">
        <f t="shared" si="122"/>
        <v>0</v>
      </c>
      <c r="S175" s="440">
        <f t="shared" si="123"/>
        <v>0</v>
      </c>
      <c r="T175" s="440">
        <f t="shared" si="92"/>
        <v>0</v>
      </c>
      <c r="U175" s="440">
        <f t="shared" si="93"/>
        <v>0</v>
      </c>
      <c r="V175" s="440">
        <f t="shared" si="94"/>
        <v>0</v>
      </c>
      <c r="W175" s="440">
        <f t="shared" si="95"/>
        <v>0</v>
      </c>
      <c r="X175" s="440">
        <f t="shared" si="96"/>
        <v>0</v>
      </c>
      <c r="Y175" s="440">
        <f t="shared" si="97"/>
        <v>0</v>
      </c>
      <c r="Z175" s="440">
        <f t="shared" si="98"/>
        <v>0</v>
      </c>
      <c r="AA175" s="440">
        <f t="shared" si="99"/>
        <v>0</v>
      </c>
      <c r="AB175" s="440">
        <f t="shared" si="100"/>
        <v>0</v>
      </c>
      <c r="AC175" s="440">
        <f t="shared" si="101"/>
        <v>0</v>
      </c>
      <c r="AD175" s="440">
        <f t="shared" si="102"/>
        <v>0</v>
      </c>
      <c r="AE175" s="440">
        <f t="shared" si="103"/>
        <v>0</v>
      </c>
      <c r="AF175" s="440">
        <f t="shared" si="104"/>
        <v>0</v>
      </c>
      <c r="AG175" s="440">
        <f t="shared" si="105"/>
        <v>0</v>
      </c>
      <c r="AH175" s="440">
        <f t="shared" si="106"/>
        <v>0</v>
      </c>
      <c r="AI175" s="440">
        <f t="shared" si="107"/>
        <v>0</v>
      </c>
      <c r="AJ175" s="440">
        <f t="shared" si="108"/>
        <v>0</v>
      </c>
      <c r="AK175" s="440">
        <f t="shared" si="109"/>
        <v>0</v>
      </c>
      <c r="AL175" s="440">
        <f t="shared" si="110"/>
        <v>0</v>
      </c>
      <c r="AM175" s="440">
        <f t="shared" si="111"/>
        <v>0</v>
      </c>
      <c r="AN175" s="440">
        <f t="shared" si="112"/>
        <v>0</v>
      </c>
      <c r="AO175" s="440">
        <f t="shared" si="113"/>
        <v>0</v>
      </c>
      <c r="AP175" s="440">
        <f t="shared" si="114"/>
        <v>0</v>
      </c>
      <c r="AQ175" s="440">
        <f t="shared" si="115"/>
        <v>0</v>
      </c>
      <c r="AR175" s="440">
        <f t="shared" si="116"/>
        <v>0</v>
      </c>
      <c r="AS175" s="440">
        <f t="shared" si="117"/>
        <v>0</v>
      </c>
      <c r="AT175" s="440">
        <f t="shared" si="118"/>
        <v>0</v>
      </c>
      <c r="AU175" s="440">
        <f t="shared" si="119"/>
        <v>0</v>
      </c>
      <c r="AV175" s="440">
        <f t="shared" si="120"/>
        <v>0</v>
      </c>
      <c r="AW175" s="440">
        <f t="shared" si="121"/>
        <v>0</v>
      </c>
    </row>
    <row r="176" spans="1:49" s="437" customFormat="1" ht="13.5" customHeight="1">
      <c r="A176" s="72" t="str">
        <f t="array" ref="A176">IF(C176&lt;&gt;0,SUM(($C$11:C176&lt;&gt;0)*1),"")</f>
        <v/>
      </c>
      <c r="B176" s="438"/>
      <c r="C176" s="438"/>
      <c r="D176" s="438"/>
      <c r="E176" s="504"/>
      <c r="F176" s="505"/>
      <c r="G176" s="507"/>
      <c r="H176" s="507"/>
      <c r="I176" s="72" t="str">
        <f>A176</f>
        <v/>
      </c>
      <c r="J176" s="440">
        <f t="shared" si="84"/>
        <v>0</v>
      </c>
      <c r="K176" s="440">
        <f t="shared" si="85"/>
        <v>0</v>
      </c>
      <c r="L176" s="440">
        <f t="shared" si="86"/>
        <v>0</v>
      </c>
      <c r="M176" s="440">
        <f t="shared" si="87"/>
        <v>0</v>
      </c>
      <c r="N176" s="440">
        <f t="shared" si="88"/>
        <v>0</v>
      </c>
      <c r="O176" s="440">
        <f t="shared" si="89"/>
        <v>0</v>
      </c>
      <c r="P176" s="440">
        <f t="shared" si="90"/>
        <v>0</v>
      </c>
      <c r="Q176" s="440">
        <f t="shared" si="91"/>
        <v>0</v>
      </c>
      <c r="R176" s="440">
        <f t="shared" si="122"/>
        <v>0</v>
      </c>
      <c r="S176" s="440">
        <f t="shared" si="123"/>
        <v>0</v>
      </c>
      <c r="T176" s="440">
        <f t="shared" si="92"/>
        <v>0</v>
      </c>
      <c r="U176" s="440">
        <f t="shared" si="93"/>
        <v>0</v>
      </c>
      <c r="V176" s="440">
        <f t="shared" si="94"/>
        <v>0</v>
      </c>
      <c r="W176" s="440">
        <f t="shared" si="95"/>
        <v>0</v>
      </c>
      <c r="X176" s="440">
        <f t="shared" si="96"/>
        <v>0</v>
      </c>
      <c r="Y176" s="440">
        <f t="shared" si="97"/>
        <v>0</v>
      </c>
      <c r="Z176" s="440">
        <f t="shared" si="98"/>
        <v>0</v>
      </c>
      <c r="AA176" s="440">
        <f t="shared" si="99"/>
        <v>0</v>
      </c>
      <c r="AB176" s="440">
        <f t="shared" si="100"/>
        <v>0</v>
      </c>
      <c r="AC176" s="440">
        <f t="shared" si="101"/>
        <v>0</v>
      </c>
      <c r="AD176" s="440">
        <f t="shared" si="102"/>
        <v>0</v>
      </c>
      <c r="AE176" s="440">
        <f t="shared" si="103"/>
        <v>0</v>
      </c>
      <c r="AF176" s="440">
        <f t="shared" si="104"/>
        <v>0</v>
      </c>
      <c r="AG176" s="440">
        <f t="shared" si="105"/>
        <v>0</v>
      </c>
      <c r="AH176" s="440">
        <f t="shared" si="106"/>
        <v>0</v>
      </c>
      <c r="AI176" s="440">
        <f t="shared" si="107"/>
        <v>0</v>
      </c>
      <c r="AJ176" s="440">
        <f t="shared" si="108"/>
        <v>0</v>
      </c>
      <c r="AK176" s="440">
        <f t="shared" si="109"/>
        <v>0</v>
      </c>
      <c r="AL176" s="440">
        <f t="shared" si="110"/>
        <v>0</v>
      </c>
      <c r="AM176" s="440">
        <f t="shared" si="111"/>
        <v>0</v>
      </c>
      <c r="AN176" s="440">
        <f t="shared" si="112"/>
        <v>0</v>
      </c>
      <c r="AO176" s="440">
        <f t="shared" si="113"/>
        <v>0</v>
      </c>
      <c r="AP176" s="440">
        <f t="shared" si="114"/>
        <v>0</v>
      </c>
      <c r="AQ176" s="440">
        <f t="shared" si="115"/>
        <v>0</v>
      </c>
      <c r="AR176" s="440">
        <f t="shared" si="116"/>
        <v>0</v>
      </c>
      <c r="AS176" s="440">
        <f t="shared" si="117"/>
        <v>0</v>
      </c>
      <c r="AT176" s="440">
        <f t="shared" si="118"/>
        <v>0</v>
      </c>
      <c r="AU176" s="440">
        <f t="shared" si="119"/>
        <v>0</v>
      </c>
      <c r="AV176" s="440">
        <f t="shared" si="120"/>
        <v>0</v>
      </c>
      <c r="AW176" s="440">
        <f t="shared" si="121"/>
        <v>0</v>
      </c>
    </row>
    <row r="177" spans="1:49" s="437" customFormat="1" ht="12" customHeight="1">
      <c r="A177" s="72" t="str">
        <f t="array" ref="A177">IF(C177&lt;&gt;0,SUM(($C$11:C177&lt;&gt;0)*1),"")</f>
        <v/>
      </c>
      <c r="B177" s="438"/>
      <c r="C177" s="438"/>
      <c r="D177" s="438"/>
      <c r="E177" s="504"/>
      <c r="F177" s="505"/>
      <c r="G177" s="507"/>
      <c r="H177" s="507"/>
      <c r="I177" s="72" t="str">
        <f t="shared" ref="I177:I230" si="125">A177</f>
        <v/>
      </c>
      <c r="J177" s="440">
        <f t="shared" si="84"/>
        <v>0</v>
      </c>
      <c r="K177" s="440">
        <f t="shared" si="85"/>
        <v>0</v>
      </c>
      <c r="L177" s="440">
        <f t="shared" si="86"/>
        <v>0</v>
      </c>
      <c r="M177" s="440">
        <f t="shared" si="87"/>
        <v>0</v>
      </c>
      <c r="N177" s="440">
        <f t="shared" si="88"/>
        <v>0</v>
      </c>
      <c r="O177" s="440">
        <f t="shared" si="89"/>
        <v>0</v>
      </c>
      <c r="P177" s="440">
        <f t="shared" si="90"/>
        <v>0</v>
      </c>
      <c r="Q177" s="440">
        <f t="shared" si="91"/>
        <v>0</v>
      </c>
      <c r="R177" s="440">
        <f t="shared" si="122"/>
        <v>0</v>
      </c>
      <c r="S177" s="440">
        <f t="shared" si="123"/>
        <v>0</v>
      </c>
      <c r="T177" s="440">
        <f t="shared" si="92"/>
        <v>0</v>
      </c>
      <c r="U177" s="440">
        <f t="shared" si="93"/>
        <v>0</v>
      </c>
      <c r="V177" s="440">
        <f t="shared" si="94"/>
        <v>0</v>
      </c>
      <c r="W177" s="440">
        <f t="shared" si="95"/>
        <v>0</v>
      </c>
      <c r="X177" s="440">
        <f t="shared" si="96"/>
        <v>0</v>
      </c>
      <c r="Y177" s="440">
        <f t="shared" si="97"/>
        <v>0</v>
      </c>
      <c r="Z177" s="440">
        <f t="shared" si="98"/>
        <v>0</v>
      </c>
      <c r="AA177" s="440">
        <f t="shared" si="99"/>
        <v>0</v>
      </c>
      <c r="AB177" s="440">
        <f t="shared" si="100"/>
        <v>0</v>
      </c>
      <c r="AC177" s="440">
        <f t="shared" si="101"/>
        <v>0</v>
      </c>
      <c r="AD177" s="440">
        <f t="shared" si="102"/>
        <v>0</v>
      </c>
      <c r="AE177" s="440">
        <f t="shared" si="103"/>
        <v>0</v>
      </c>
      <c r="AF177" s="440">
        <f t="shared" si="104"/>
        <v>0</v>
      </c>
      <c r="AG177" s="440">
        <f t="shared" si="105"/>
        <v>0</v>
      </c>
      <c r="AH177" s="440">
        <f t="shared" si="106"/>
        <v>0</v>
      </c>
      <c r="AI177" s="440">
        <f t="shared" si="107"/>
        <v>0</v>
      </c>
      <c r="AJ177" s="440">
        <f t="shared" si="108"/>
        <v>0</v>
      </c>
      <c r="AK177" s="440">
        <f t="shared" si="109"/>
        <v>0</v>
      </c>
      <c r="AL177" s="440">
        <f t="shared" si="110"/>
        <v>0</v>
      </c>
      <c r="AM177" s="440">
        <f t="shared" si="111"/>
        <v>0</v>
      </c>
      <c r="AN177" s="440">
        <f t="shared" si="112"/>
        <v>0</v>
      </c>
      <c r="AO177" s="440">
        <f t="shared" si="113"/>
        <v>0</v>
      </c>
      <c r="AP177" s="440">
        <f t="shared" si="114"/>
        <v>0</v>
      </c>
      <c r="AQ177" s="440">
        <f t="shared" si="115"/>
        <v>0</v>
      </c>
      <c r="AR177" s="440">
        <f t="shared" si="116"/>
        <v>0</v>
      </c>
      <c r="AS177" s="440">
        <f t="shared" si="117"/>
        <v>0</v>
      </c>
      <c r="AT177" s="440">
        <f t="shared" si="118"/>
        <v>0</v>
      </c>
      <c r="AU177" s="440">
        <f t="shared" si="119"/>
        <v>0</v>
      </c>
      <c r="AV177" s="440">
        <f t="shared" si="120"/>
        <v>0</v>
      </c>
      <c r="AW177" s="440">
        <f t="shared" si="121"/>
        <v>0</v>
      </c>
    </row>
    <row r="178" spans="1:49" s="437" customFormat="1" ht="12" customHeight="1">
      <c r="A178" s="72" t="str">
        <f t="array" ref="A178">IF(C178&lt;&gt;0,SUM(($C$11:C178&lt;&gt;0)*1),"")</f>
        <v/>
      </c>
      <c r="B178" s="438"/>
      <c r="C178" s="438"/>
      <c r="D178" s="438"/>
      <c r="E178" s="504"/>
      <c r="F178" s="505"/>
      <c r="G178" s="507"/>
      <c r="H178" s="507"/>
      <c r="I178" s="72" t="str">
        <f t="shared" si="125"/>
        <v/>
      </c>
      <c r="J178" s="440">
        <f t="shared" si="84"/>
        <v>0</v>
      </c>
      <c r="K178" s="440">
        <f t="shared" si="85"/>
        <v>0</v>
      </c>
      <c r="L178" s="440">
        <f t="shared" si="86"/>
        <v>0</v>
      </c>
      <c r="M178" s="440">
        <f t="shared" si="87"/>
        <v>0</v>
      </c>
      <c r="N178" s="440">
        <f t="shared" si="88"/>
        <v>0</v>
      </c>
      <c r="O178" s="440">
        <f t="shared" si="89"/>
        <v>0</v>
      </c>
      <c r="P178" s="440">
        <f t="shared" si="90"/>
        <v>0</v>
      </c>
      <c r="Q178" s="440">
        <f t="shared" si="91"/>
        <v>0</v>
      </c>
      <c r="R178" s="440">
        <f t="shared" si="122"/>
        <v>0</v>
      </c>
      <c r="S178" s="440">
        <f t="shared" si="123"/>
        <v>0</v>
      </c>
      <c r="T178" s="440">
        <f t="shared" si="92"/>
        <v>0</v>
      </c>
      <c r="U178" s="440">
        <f t="shared" si="93"/>
        <v>0</v>
      </c>
      <c r="V178" s="440">
        <f t="shared" si="94"/>
        <v>0</v>
      </c>
      <c r="W178" s="440">
        <f t="shared" si="95"/>
        <v>0</v>
      </c>
      <c r="X178" s="440">
        <f t="shared" si="96"/>
        <v>0</v>
      </c>
      <c r="Y178" s="440">
        <f t="shared" si="97"/>
        <v>0</v>
      </c>
      <c r="Z178" s="440">
        <f t="shared" si="98"/>
        <v>0</v>
      </c>
      <c r="AA178" s="440">
        <f t="shared" si="99"/>
        <v>0</v>
      </c>
      <c r="AB178" s="440">
        <f t="shared" si="100"/>
        <v>0</v>
      </c>
      <c r="AC178" s="440">
        <f t="shared" si="101"/>
        <v>0</v>
      </c>
      <c r="AD178" s="440">
        <f t="shared" si="102"/>
        <v>0</v>
      </c>
      <c r="AE178" s="440">
        <f t="shared" si="103"/>
        <v>0</v>
      </c>
      <c r="AF178" s="440">
        <f t="shared" si="104"/>
        <v>0</v>
      </c>
      <c r="AG178" s="440">
        <f t="shared" si="105"/>
        <v>0</v>
      </c>
      <c r="AH178" s="440">
        <f t="shared" si="106"/>
        <v>0</v>
      </c>
      <c r="AI178" s="440">
        <f t="shared" si="107"/>
        <v>0</v>
      </c>
      <c r="AJ178" s="440">
        <f t="shared" si="108"/>
        <v>0</v>
      </c>
      <c r="AK178" s="440">
        <f t="shared" si="109"/>
        <v>0</v>
      </c>
      <c r="AL178" s="440">
        <f t="shared" si="110"/>
        <v>0</v>
      </c>
      <c r="AM178" s="440">
        <f t="shared" si="111"/>
        <v>0</v>
      </c>
      <c r="AN178" s="440">
        <f t="shared" si="112"/>
        <v>0</v>
      </c>
      <c r="AO178" s="440">
        <f t="shared" si="113"/>
        <v>0</v>
      </c>
      <c r="AP178" s="440">
        <f t="shared" si="114"/>
        <v>0</v>
      </c>
      <c r="AQ178" s="440">
        <f t="shared" si="115"/>
        <v>0</v>
      </c>
      <c r="AR178" s="440">
        <f t="shared" si="116"/>
        <v>0</v>
      </c>
      <c r="AS178" s="440">
        <f t="shared" si="117"/>
        <v>0</v>
      </c>
      <c r="AT178" s="440">
        <f t="shared" si="118"/>
        <v>0</v>
      </c>
      <c r="AU178" s="440">
        <f t="shared" si="119"/>
        <v>0</v>
      </c>
      <c r="AV178" s="440">
        <f t="shared" si="120"/>
        <v>0</v>
      </c>
      <c r="AW178" s="440">
        <f t="shared" si="121"/>
        <v>0</v>
      </c>
    </row>
    <row r="179" spans="1:49" s="437" customFormat="1" ht="12" customHeight="1">
      <c r="A179" s="72" t="str">
        <f t="array" ref="A179">IF(C179&lt;&gt;0,SUM(($C$11:C179&lt;&gt;0)*1),"")</f>
        <v/>
      </c>
      <c r="B179" s="438"/>
      <c r="C179" s="438"/>
      <c r="D179" s="438"/>
      <c r="E179" s="504"/>
      <c r="F179" s="505"/>
      <c r="G179" s="507"/>
      <c r="H179" s="507"/>
      <c r="I179" s="72" t="str">
        <f t="shared" si="125"/>
        <v/>
      </c>
      <c r="J179" s="440">
        <f t="shared" si="84"/>
        <v>0</v>
      </c>
      <c r="K179" s="440">
        <f t="shared" si="85"/>
        <v>0</v>
      </c>
      <c r="L179" s="440">
        <f t="shared" si="86"/>
        <v>0</v>
      </c>
      <c r="M179" s="440">
        <f t="shared" si="87"/>
        <v>0</v>
      </c>
      <c r="N179" s="440">
        <f t="shared" si="88"/>
        <v>0</v>
      </c>
      <c r="O179" s="440">
        <f t="shared" si="89"/>
        <v>0</v>
      </c>
      <c r="P179" s="440">
        <f t="shared" si="90"/>
        <v>0</v>
      </c>
      <c r="Q179" s="440">
        <f t="shared" si="91"/>
        <v>0</v>
      </c>
      <c r="R179" s="440">
        <f t="shared" si="122"/>
        <v>0</v>
      </c>
      <c r="S179" s="440">
        <f t="shared" si="123"/>
        <v>0</v>
      </c>
      <c r="T179" s="440">
        <f t="shared" si="92"/>
        <v>0</v>
      </c>
      <c r="U179" s="440">
        <f t="shared" si="93"/>
        <v>0</v>
      </c>
      <c r="V179" s="440">
        <f t="shared" si="94"/>
        <v>0</v>
      </c>
      <c r="W179" s="440">
        <f t="shared" si="95"/>
        <v>0</v>
      </c>
      <c r="X179" s="440">
        <f t="shared" si="96"/>
        <v>0</v>
      </c>
      <c r="Y179" s="440">
        <f t="shared" si="97"/>
        <v>0</v>
      </c>
      <c r="Z179" s="440">
        <f t="shared" si="98"/>
        <v>0</v>
      </c>
      <c r="AA179" s="440">
        <f t="shared" si="99"/>
        <v>0</v>
      </c>
      <c r="AB179" s="440">
        <f t="shared" si="100"/>
        <v>0</v>
      </c>
      <c r="AC179" s="440">
        <f t="shared" si="101"/>
        <v>0</v>
      </c>
      <c r="AD179" s="440">
        <f t="shared" si="102"/>
        <v>0</v>
      </c>
      <c r="AE179" s="440">
        <f t="shared" si="103"/>
        <v>0</v>
      </c>
      <c r="AF179" s="440">
        <f t="shared" si="104"/>
        <v>0</v>
      </c>
      <c r="AG179" s="440">
        <f t="shared" si="105"/>
        <v>0</v>
      </c>
      <c r="AH179" s="440">
        <f t="shared" si="106"/>
        <v>0</v>
      </c>
      <c r="AI179" s="440">
        <f t="shared" si="107"/>
        <v>0</v>
      </c>
      <c r="AJ179" s="440">
        <f t="shared" si="108"/>
        <v>0</v>
      </c>
      <c r="AK179" s="440">
        <f t="shared" si="109"/>
        <v>0</v>
      </c>
      <c r="AL179" s="440">
        <f t="shared" si="110"/>
        <v>0</v>
      </c>
      <c r="AM179" s="440">
        <f t="shared" si="111"/>
        <v>0</v>
      </c>
      <c r="AN179" s="440">
        <f t="shared" si="112"/>
        <v>0</v>
      </c>
      <c r="AO179" s="440">
        <f t="shared" si="113"/>
        <v>0</v>
      </c>
      <c r="AP179" s="440">
        <f t="shared" si="114"/>
        <v>0</v>
      </c>
      <c r="AQ179" s="440">
        <f t="shared" si="115"/>
        <v>0</v>
      </c>
      <c r="AR179" s="440">
        <f t="shared" si="116"/>
        <v>0</v>
      </c>
      <c r="AS179" s="440">
        <f t="shared" si="117"/>
        <v>0</v>
      </c>
      <c r="AT179" s="440">
        <f t="shared" si="118"/>
        <v>0</v>
      </c>
      <c r="AU179" s="440">
        <f t="shared" si="119"/>
        <v>0</v>
      </c>
      <c r="AV179" s="440">
        <f t="shared" si="120"/>
        <v>0</v>
      </c>
      <c r="AW179" s="440">
        <f t="shared" si="121"/>
        <v>0</v>
      </c>
    </row>
    <row r="180" spans="1:49" s="437" customFormat="1" ht="12" customHeight="1">
      <c r="A180" s="72" t="str">
        <f t="array" ref="A180">IF(C180&lt;&gt;0,SUM(($C$11:C180&lt;&gt;0)*1),"")</f>
        <v/>
      </c>
      <c r="B180" s="438"/>
      <c r="C180" s="438"/>
      <c r="D180" s="438"/>
      <c r="E180" s="504"/>
      <c r="F180" s="505"/>
      <c r="G180" s="507"/>
      <c r="H180" s="507"/>
      <c r="I180" s="72" t="str">
        <f t="shared" si="125"/>
        <v/>
      </c>
      <c r="J180" s="440">
        <f t="shared" si="84"/>
        <v>0</v>
      </c>
      <c r="K180" s="440">
        <f t="shared" si="85"/>
        <v>0</v>
      </c>
      <c r="L180" s="440">
        <f t="shared" si="86"/>
        <v>0</v>
      </c>
      <c r="M180" s="440">
        <f t="shared" si="87"/>
        <v>0</v>
      </c>
      <c r="N180" s="440">
        <f t="shared" si="88"/>
        <v>0</v>
      </c>
      <c r="O180" s="440">
        <f t="shared" si="89"/>
        <v>0</v>
      </c>
      <c r="P180" s="440">
        <f t="shared" si="90"/>
        <v>0</v>
      </c>
      <c r="Q180" s="440">
        <f t="shared" si="91"/>
        <v>0</v>
      </c>
      <c r="R180" s="440">
        <f t="shared" si="122"/>
        <v>0</v>
      </c>
      <c r="S180" s="440">
        <f t="shared" si="123"/>
        <v>0</v>
      </c>
      <c r="T180" s="440">
        <f t="shared" si="92"/>
        <v>0</v>
      </c>
      <c r="U180" s="440">
        <f t="shared" si="93"/>
        <v>0</v>
      </c>
      <c r="V180" s="440">
        <f t="shared" si="94"/>
        <v>0</v>
      </c>
      <c r="W180" s="440">
        <f t="shared" si="95"/>
        <v>0</v>
      </c>
      <c r="X180" s="440">
        <f t="shared" si="96"/>
        <v>0</v>
      </c>
      <c r="Y180" s="440">
        <f t="shared" si="97"/>
        <v>0</v>
      </c>
      <c r="Z180" s="440">
        <f t="shared" si="98"/>
        <v>0</v>
      </c>
      <c r="AA180" s="440">
        <f t="shared" si="99"/>
        <v>0</v>
      </c>
      <c r="AB180" s="440">
        <f t="shared" si="100"/>
        <v>0</v>
      </c>
      <c r="AC180" s="440">
        <f t="shared" si="101"/>
        <v>0</v>
      </c>
      <c r="AD180" s="440">
        <f t="shared" si="102"/>
        <v>0</v>
      </c>
      <c r="AE180" s="440">
        <f t="shared" si="103"/>
        <v>0</v>
      </c>
      <c r="AF180" s="440">
        <f t="shared" si="104"/>
        <v>0</v>
      </c>
      <c r="AG180" s="440">
        <f t="shared" si="105"/>
        <v>0</v>
      </c>
      <c r="AH180" s="440">
        <f t="shared" si="106"/>
        <v>0</v>
      </c>
      <c r="AI180" s="440">
        <f t="shared" si="107"/>
        <v>0</v>
      </c>
      <c r="AJ180" s="440">
        <f t="shared" si="108"/>
        <v>0</v>
      </c>
      <c r="AK180" s="440">
        <f t="shared" si="109"/>
        <v>0</v>
      </c>
      <c r="AL180" s="440">
        <f t="shared" si="110"/>
        <v>0</v>
      </c>
      <c r="AM180" s="440">
        <f t="shared" si="111"/>
        <v>0</v>
      </c>
      <c r="AN180" s="440">
        <f t="shared" si="112"/>
        <v>0</v>
      </c>
      <c r="AO180" s="440">
        <f t="shared" si="113"/>
        <v>0</v>
      </c>
      <c r="AP180" s="440">
        <f t="shared" si="114"/>
        <v>0</v>
      </c>
      <c r="AQ180" s="440">
        <f t="shared" si="115"/>
        <v>0</v>
      </c>
      <c r="AR180" s="440">
        <f t="shared" si="116"/>
        <v>0</v>
      </c>
      <c r="AS180" s="440">
        <f t="shared" si="117"/>
        <v>0</v>
      </c>
      <c r="AT180" s="440">
        <f t="shared" si="118"/>
        <v>0</v>
      </c>
      <c r="AU180" s="440">
        <f t="shared" si="119"/>
        <v>0</v>
      </c>
      <c r="AV180" s="440">
        <f t="shared" si="120"/>
        <v>0</v>
      </c>
      <c r="AW180" s="440">
        <f t="shared" si="121"/>
        <v>0</v>
      </c>
    </row>
    <row r="181" spans="1:49" s="437" customFormat="1" ht="12" customHeight="1">
      <c r="A181" s="72" t="str">
        <f t="array" ref="A181">IF(C181&lt;&gt;0,SUM(($C$11:C181&lt;&gt;0)*1),"")</f>
        <v/>
      </c>
      <c r="B181" s="438"/>
      <c r="C181" s="438"/>
      <c r="D181" s="438"/>
      <c r="E181" s="504"/>
      <c r="F181" s="505"/>
      <c r="G181" s="507"/>
      <c r="H181" s="507"/>
      <c r="I181" s="72" t="str">
        <f t="shared" si="125"/>
        <v/>
      </c>
      <c r="J181" s="440">
        <f t="shared" si="84"/>
        <v>0</v>
      </c>
      <c r="K181" s="440">
        <f t="shared" si="85"/>
        <v>0</v>
      </c>
      <c r="L181" s="440">
        <f t="shared" si="86"/>
        <v>0</v>
      </c>
      <c r="M181" s="440">
        <f t="shared" si="87"/>
        <v>0</v>
      </c>
      <c r="N181" s="440">
        <f t="shared" si="88"/>
        <v>0</v>
      </c>
      <c r="O181" s="440">
        <f t="shared" si="89"/>
        <v>0</v>
      </c>
      <c r="P181" s="440">
        <f t="shared" si="90"/>
        <v>0</v>
      </c>
      <c r="Q181" s="440">
        <f t="shared" si="91"/>
        <v>0</v>
      </c>
      <c r="R181" s="440">
        <f t="shared" si="122"/>
        <v>0</v>
      </c>
      <c r="S181" s="440">
        <f t="shared" si="123"/>
        <v>0</v>
      </c>
      <c r="T181" s="440">
        <f t="shared" si="92"/>
        <v>0</v>
      </c>
      <c r="U181" s="440">
        <f t="shared" si="93"/>
        <v>0</v>
      </c>
      <c r="V181" s="440">
        <f t="shared" si="94"/>
        <v>0</v>
      </c>
      <c r="W181" s="440">
        <f t="shared" si="95"/>
        <v>0</v>
      </c>
      <c r="X181" s="440">
        <f t="shared" si="96"/>
        <v>0</v>
      </c>
      <c r="Y181" s="440">
        <f t="shared" si="97"/>
        <v>0</v>
      </c>
      <c r="Z181" s="440">
        <f t="shared" si="98"/>
        <v>0</v>
      </c>
      <c r="AA181" s="440">
        <f t="shared" si="99"/>
        <v>0</v>
      </c>
      <c r="AB181" s="440">
        <f t="shared" si="100"/>
        <v>0</v>
      </c>
      <c r="AC181" s="440">
        <f t="shared" si="101"/>
        <v>0</v>
      </c>
      <c r="AD181" s="440">
        <f t="shared" si="102"/>
        <v>0</v>
      </c>
      <c r="AE181" s="440">
        <f t="shared" si="103"/>
        <v>0</v>
      </c>
      <c r="AF181" s="440">
        <f t="shared" si="104"/>
        <v>0</v>
      </c>
      <c r="AG181" s="440">
        <f t="shared" si="105"/>
        <v>0</v>
      </c>
      <c r="AH181" s="440">
        <f t="shared" si="106"/>
        <v>0</v>
      </c>
      <c r="AI181" s="440">
        <f t="shared" si="107"/>
        <v>0</v>
      </c>
      <c r="AJ181" s="440">
        <f t="shared" si="108"/>
        <v>0</v>
      </c>
      <c r="AK181" s="440">
        <f t="shared" si="109"/>
        <v>0</v>
      </c>
      <c r="AL181" s="440">
        <f t="shared" si="110"/>
        <v>0</v>
      </c>
      <c r="AM181" s="440">
        <f t="shared" si="111"/>
        <v>0</v>
      </c>
      <c r="AN181" s="440">
        <f t="shared" si="112"/>
        <v>0</v>
      </c>
      <c r="AO181" s="440">
        <f t="shared" si="113"/>
        <v>0</v>
      </c>
      <c r="AP181" s="440">
        <f t="shared" si="114"/>
        <v>0</v>
      </c>
      <c r="AQ181" s="440">
        <f t="shared" si="115"/>
        <v>0</v>
      </c>
      <c r="AR181" s="440">
        <f t="shared" si="116"/>
        <v>0</v>
      </c>
      <c r="AS181" s="440">
        <f t="shared" si="117"/>
        <v>0</v>
      </c>
      <c r="AT181" s="440">
        <f t="shared" si="118"/>
        <v>0</v>
      </c>
      <c r="AU181" s="440">
        <f t="shared" si="119"/>
        <v>0</v>
      </c>
      <c r="AV181" s="440">
        <f t="shared" si="120"/>
        <v>0</v>
      </c>
      <c r="AW181" s="440">
        <f t="shared" si="121"/>
        <v>0</v>
      </c>
    </row>
    <row r="182" spans="1:49" s="437" customFormat="1" ht="12" customHeight="1">
      <c r="A182" s="72" t="str">
        <f t="array" ref="A182">IF(C182&lt;&gt;0,SUM(($C$11:C182&lt;&gt;0)*1),"")</f>
        <v/>
      </c>
      <c r="B182" s="438"/>
      <c r="C182" s="438"/>
      <c r="D182" s="438"/>
      <c r="E182" s="504"/>
      <c r="F182" s="505"/>
      <c r="G182" s="507"/>
      <c r="H182" s="507"/>
      <c r="I182" s="72" t="str">
        <f t="shared" si="125"/>
        <v/>
      </c>
      <c r="J182" s="440">
        <f t="shared" si="84"/>
        <v>0</v>
      </c>
      <c r="K182" s="440">
        <f t="shared" si="85"/>
        <v>0</v>
      </c>
      <c r="L182" s="440">
        <f t="shared" si="86"/>
        <v>0</v>
      </c>
      <c r="M182" s="440">
        <f t="shared" si="87"/>
        <v>0</v>
      </c>
      <c r="N182" s="440">
        <f t="shared" si="88"/>
        <v>0</v>
      </c>
      <c r="O182" s="440">
        <f t="shared" si="89"/>
        <v>0</v>
      </c>
      <c r="P182" s="440">
        <f t="shared" si="90"/>
        <v>0</v>
      </c>
      <c r="Q182" s="440">
        <f t="shared" si="91"/>
        <v>0</v>
      </c>
      <c r="R182" s="440">
        <f t="shared" si="122"/>
        <v>0</v>
      </c>
      <c r="S182" s="440">
        <f t="shared" si="123"/>
        <v>0</v>
      </c>
      <c r="T182" s="440">
        <f t="shared" si="92"/>
        <v>0</v>
      </c>
      <c r="U182" s="440">
        <f t="shared" si="93"/>
        <v>0</v>
      </c>
      <c r="V182" s="440">
        <f t="shared" si="94"/>
        <v>0</v>
      </c>
      <c r="W182" s="440">
        <f t="shared" si="95"/>
        <v>0</v>
      </c>
      <c r="X182" s="440">
        <f t="shared" si="96"/>
        <v>0</v>
      </c>
      <c r="Y182" s="440">
        <f t="shared" si="97"/>
        <v>0</v>
      </c>
      <c r="Z182" s="440">
        <f t="shared" si="98"/>
        <v>0</v>
      </c>
      <c r="AA182" s="440">
        <f t="shared" si="99"/>
        <v>0</v>
      </c>
      <c r="AB182" s="440">
        <f t="shared" si="100"/>
        <v>0</v>
      </c>
      <c r="AC182" s="440">
        <f t="shared" si="101"/>
        <v>0</v>
      </c>
      <c r="AD182" s="440">
        <f t="shared" si="102"/>
        <v>0</v>
      </c>
      <c r="AE182" s="440">
        <f t="shared" si="103"/>
        <v>0</v>
      </c>
      <c r="AF182" s="440">
        <f t="shared" si="104"/>
        <v>0</v>
      </c>
      <c r="AG182" s="440">
        <f t="shared" si="105"/>
        <v>0</v>
      </c>
      <c r="AH182" s="440">
        <f t="shared" si="106"/>
        <v>0</v>
      </c>
      <c r="AI182" s="440">
        <f t="shared" si="107"/>
        <v>0</v>
      </c>
      <c r="AJ182" s="440">
        <f t="shared" si="108"/>
        <v>0</v>
      </c>
      <c r="AK182" s="440">
        <f t="shared" si="109"/>
        <v>0</v>
      </c>
      <c r="AL182" s="440">
        <f t="shared" si="110"/>
        <v>0</v>
      </c>
      <c r="AM182" s="440">
        <f t="shared" si="111"/>
        <v>0</v>
      </c>
      <c r="AN182" s="440">
        <f t="shared" si="112"/>
        <v>0</v>
      </c>
      <c r="AO182" s="440">
        <f t="shared" si="113"/>
        <v>0</v>
      </c>
      <c r="AP182" s="440">
        <f t="shared" si="114"/>
        <v>0</v>
      </c>
      <c r="AQ182" s="440">
        <f t="shared" si="115"/>
        <v>0</v>
      </c>
      <c r="AR182" s="440">
        <f t="shared" si="116"/>
        <v>0</v>
      </c>
      <c r="AS182" s="440">
        <f t="shared" si="117"/>
        <v>0</v>
      </c>
      <c r="AT182" s="440">
        <f t="shared" si="118"/>
        <v>0</v>
      </c>
      <c r="AU182" s="440">
        <f t="shared" si="119"/>
        <v>0</v>
      </c>
      <c r="AV182" s="440">
        <f t="shared" si="120"/>
        <v>0</v>
      </c>
      <c r="AW182" s="440">
        <f t="shared" si="121"/>
        <v>0</v>
      </c>
    </row>
    <row r="183" spans="1:49" s="437" customFormat="1" ht="12" customHeight="1">
      <c r="A183" s="72" t="str">
        <f t="array" ref="A183">IF(C183&lt;&gt;0,SUM(($C$11:C183&lt;&gt;0)*1),"")</f>
        <v/>
      </c>
      <c r="B183" s="438"/>
      <c r="C183" s="438"/>
      <c r="D183" s="438"/>
      <c r="E183" s="504"/>
      <c r="F183" s="505"/>
      <c r="G183" s="507"/>
      <c r="H183" s="507"/>
      <c r="I183" s="72" t="str">
        <f t="shared" si="125"/>
        <v/>
      </c>
      <c r="J183" s="440">
        <f t="shared" si="84"/>
        <v>0</v>
      </c>
      <c r="K183" s="440">
        <f t="shared" si="85"/>
        <v>0</v>
      </c>
      <c r="L183" s="440">
        <f t="shared" si="86"/>
        <v>0</v>
      </c>
      <c r="M183" s="440">
        <f t="shared" si="87"/>
        <v>0</v>
      </c>
      <c r="N183" s="440">
        <f t="shared" si="88"/>
        <v>0</v>
      </c>
      <c r="O183" s="440">
        <f t="shared" si="89"/>
        <v>0</v>
      </c>
      <c r="P183" s="440">
        <f t="shared" si="90"/>
        <v>0</v>
      </c>
      <c r="Q183" s="440">
        <f t="shared" si="91"/>
        <v>0</v>
      </c>
      <c r="R183" s="440">
        <f t="shared" si="122"/>
        <v>0</v>
      </c>
      <c r="S183" s="440">
        <f t="shared" si="123"/>
        <v>0</v>
      </c>
      <c r="T183" s="440">
        <f t="shared" si="92"/>
        <v>0</v>
      </c>
      <c r="U183" s="440">
        <f t="shared" si="93"/>
        <v>0</v>
      </c>
      <c r="V183" s="440">
        <f t="shared" si="94"/>
        <v>0</v>
      </c>
      <c r="W183" s="440">
        <f t="shared" si="95"/>
        <v>0</v>
      </c>
      <c r="X183" s="440">
        <f t="shared" si="96"/>
        <v>0</v>
      </c>
      <c r="Y183" s="440">
        <f t="shared" si="97"/>
        <v>0</v>
      </c>
      <c r="Z183" s="440">
        <f t="shared" si="98"/>
        <v>0</v>
      </c>
      <c r="AA183" s="440">
        <f t="shared" si="99"/>
        <v>0</v>
      </c>
      <c r="AB183" s="440">
        <f t="shared" si="100"/>
        <v>0</v>
      </c>
      <c r="AC183" s="440">
        <f t="shared" si="101"/>
        <v>0</v>
      </c>
      <c r="AD183" s="440">
        <f t="shared" si="102"/>
        <v>0</v>
      </c>
      <c r="AE183" s="440">
        <f t="shared" si="103"/>
        <v>0</v>
      </c>
      <c r="AF183" s="440">
        <f t="shared" si="104"/>
        <v>0</v>
      </c>
      <c r="AG183" s="440">
        <f t="shared" si="105"/>
        <v>0</v>
      </c>
      <c r="AH183" s="440">
        <f t="shared" si="106"/>
        <v>0</v>
      </c>
      <c r="AI183" s="440">
        <f t="shared" si="107"/>
        <v>0</v>
      </c>
      <c r="AJ183" s="440">
        <f t="shared" si="108"/>
        <v>0</v>
      </c>
      <c r="AK183" s="440">
        <f t="shared" si="109"/>
        <v>0</v>
      </c>
      <c r="AL183" s="440">
        <f t="shared" si="110"/>
        <v>0</v>
      </c>
      <c r="AM183" s="440">
        <f t="shared" si="111"/>
        <v>0</v>
      </c>
      <c r="AN183" s="440">
        <f t="shared" si="112"/>
        <v>0</v>
      </c>
      <c r="AO183" s="440">
        <f t="shared" si="113"/>
        <v>0</v>
      </c>
      <c r="AP183" s="440">
        <f t="shared" si="114"/>
        <v>0</v>
      </c>
      <c r="AQ183" s="440">
        <f t="shared" si="115"/>
        <v>0</v>
      </c>
      <c r="AR183" s="440">
        <f t="shared" si="116"/>
        <v>0</v>
      </c>
      <c r="AS183" s="440">
        <f t="shared" si="117"/>
        <v>0</v>
      </c>
      <c r="AT183" s="440">
        <f t="shared" si="118"/>
        <v>0</v>
      </c>
      <c r="AU183" s="440">
        <f t="shared" si="119"/>
        <v>0</v>
      </c>
      <c r="AV183" s="440">
        <f t="shared" si="120"/>
        <v>0</v>
      </c>
      <c r="AW183" s="440">
        <f t="shared" si="121"/>
        <v>0</v>
      </c>
    </row>
    <row r="184" spans="1:49" s="437" customFormat="1" ht="12" customHeight="1">
      <c r="A184" s="72" t="str">
        <f t="array" ref="A184">IF(C184&lt;&gt;0,SUM(($C$11:C184&lt;&gt;0)*1),"")</f>
        <v/>
      </c>
      <c r="B184" s="438"/>
      <c r="C184" s="438"/>
      <c r="D184" s="438"/>
      <c r="E184" s="504"/>
      <c r="F184" s="505"/>
      <c r="G184" s="507"/>
      <c r="H184" s="507"/>
      <c r="I184" s="72" t="str">
        <f t="shared" si="125"/>
        <v/>
      </c>
      <c r="J184" s="440">
        <f t="shared" si="84"/>
        <v>0</v>
      </c>
      <c r="K184" s="440">
        <f t="shared" si="85"/>
        <v>0</v>
      </c>
      <c r="L184" s="440">
        <f t="shared" si="86"/>
        <v>0</v>
      </c>
      <c r="M184" s="440">
        <f t="shared" si="87"/>
        <v>0</v>
      </c>
      <c r="N184" s="440">
        <f t="shared" si="88"/>
        <v>0</v>
      </c>
      <c r="O184" s="440">
        <f t="shared" si="89"/>
        <v>0</v>
      </c>
      <c r="P184" s="440">
        <f t="shared" si="90"/>
        <v>0</v>
      </c>
      <c r="Q184" s="440">
        <f t="shared" si="91"/>
        <v>0</v>
      </c>
      <c r="R184" s="440">
        <f t="shared" si="122"/>
        <v>0</v>
      </c>
      <c r="S184" s="440">
        <f t="shared" si="123"/>
        <v>0</v>
      </c>
      <c r="T184" s="440">
        <f t="shared" si="92"/>
        <v>0</v>
      </c>
      <c r="U184" s="440">
        <f t="shared" si="93"/>
        <v>0</v>
      </c>
      <c r="V184" s="440">
        <f t="shared" si="94"/>
        <v>0</v>
      </c>
      <c r="W184" s="440">
        <f t="shared" si="95"/>
        <v>0</v>
      </c>
      <c r="X184" s="440">
        <f t="shared" si="96"/>
        <v>0</v>
      </c>
      <c r="Y184" s="440">
        <f t="shared" si="97"/>
        <v>0</v>
      </c>
      <c r="Z184" s="440">
        <f t="shared" si="98"/>
        <v>0</v>
      </c>
      <c r="AA184" s="440">
        <f t="shared" si="99"/>
        <v>0</v>
      </c>
      <c r="AB184" s="440">
        <f t="shared" si="100"/>
        <v>0</v>
      </c>
      <c r="AC184" s="440">
        <f t="shared" si="101"/>
        <v>0</v>
      </c>
      <c r="AD184" s="440">
        <f t="shared" si="102"/>
        <v>0</v>
      </c>
      <c r="AE184" s="440">
        <f t="shared" si="103"/>
        <v>0</v>
      </c>
      <c r="AF184" s="440">
        <f t="shared" si="104"/>
        <v>0</v>
      </c>
      <c r="AG184" s="440">
        <f t="shared" si="105"/>
        <v>0</v>
      </c>
      <c r="AH184" s="440">
        <f t="shared" si="106"/>
        <v>0</v>
      </c>
      <c r="AI184" s="440">
        <f t="shared" si="107"/>
        <v>0</v>
      </c>
      <c r="AJ184" s="440">
        <f t="shared" si="108"/>
        <v>0</v>
      </c>
      <c r="AK184" s="440">
        <f t="shared" si="109"/>
        <v>0</v>
      </c>
      <c r="AL184" s="440">
        <f t="shared" si="110"/>
        <v>0</v>
      </c>
      <c r="AM184" s="440">
        <f t="shared" si="111"/>
        <v>0</v>
      </c>
      <c r="AN184" s="440">
        <f t="shared" si="112"/>
        <v>0</v>
      </c>
      <c r="AO184" s="440">
        <f t="shared" si="113"/>
        <v>0</v>
      </c>
      <c r="AP184" s="440">
        <f t="shared" si="114"/>
        <v>0</v>
      </c>
      <c r="AQ184" s="440">
        <f t="shared" si="115"/>
        <v>0</v>
      </c>
      <c r="AR184" s="440">
        <f t="shared" si="116"/>
        <v>0</v>
      </c>
      <c r="AS184" s="440">
        <f t="shared" si="117"/>
        <v>0</v>
      </c>
      <c r="AT184" s="440">
        <f t="shared" si="118"/>
        <v>0</v>
      </c>
      <c r="AU184" s="440">
        <f t="shared" si="119"/>
        <v>0</v>
      </c>
      <c r="AV184" s="440">
        <f t="shared" si="120"/>
        <v>0</v>
      </c>
      <c r="AW184" s="440">
        <f t="shared" si="121"/>
        <v>0</v>
      </c>
    </row>
    <row r="185" spans="1:49" s="437" customFormat="1" ht="12" customHeight="1">
      <c r="A185" s="72" t="str">
        <f t="array" ref="A185">IF(C185&lt;&gt;0,SUM(($C$11:C185&lt;&gt;0)*1),"")</f>
        <v/>
      </c>
      <c r="B185" s="438"/>
      <c r="C185" s="438"/>
      <c r="D185" s="438"/>
      <c r="E185" s="504"/>
      <c r="F185" s="505"/>
      <c r="G185" s="507"/>
      <c r="H185" s="507"/>
      <c r="I185" s="72" t="str">
        <f t="shared" si="125"/>
        <v/>
      </c>
      <c r="J185" s="440">
        <f t="shared" si="84"/>
        <v>0</v>
      </c>
      <c r="K185" s="440">
        <f t="shared" si="85"/>
        <v>0</v>
      </c>
      <c r="L185" s="440">
        <f t="shared" si="86"/>
        <v>0</v>
      </c>
      <c r="M185" s="440">
        <f t="shared" si="87"/>
        <v>0</v>
      </c>
      <c r="N185" s="440">
        <f t="shared" si="88"/>
        <v>0</v>
      </c>
      <c r="O185" s="440">
        <f t="shared" si="89"/>
        <v>0</v>
      </c>
      <c r="P185" s="440">
        <f t="shared" si="90"/>
        <v>0</v>
      </c>
      <c r="Q185" s="440">
        <f t="shared" si="91"/>
        <v>0</v>
      </c>
      <c r="R185" s="440">
        <f t="shared" si="122"/>
        <v>0</v>
      </c>
      <c r="S185" s="440">
        <f t="shared" si="123"/>
        <v>0</v>
      </c>
      <c r="T185" s="440">
        <f t="shared" si="92"/>
        <v>0</v>
      </c>
      <c r="U185" s="440">
        <f t="shared" si="93"/>
        <v>0</v>
      </c>
      <c r="V185" s="440">
        <f t="shared" si="94"/>
        <v>0</v>
      </c>
      <c r="W185" s="440">
        <f t="shared" si="95"/>
        <v>0</v>
      </c>
      <c r="X185" s="440">
        <f t="shared" si="96"/>
        <v>0</v>
      </c>
      <c r="Y185" s="440">
        <f t="shared" si="97"/>
        <v>0</v>
      </c>
      <c r="Z185" s="440">
        <f t="shared" si="98"/>
        <v>0</v>
      </c>
      <c r="AA185" s="440">
        <f t="shared" si="99"/>
        <v>0</v>
      </c>
      <c r="AB185" s="440">
        <f t="shared" si="100"/>
        <v>0</v>
      </c>
      <c r="AC185" s="440">
        <f t="shared" si="101"/>
        <v>0</v>
      </c>
      <c r="AD185" s="440">
        <f t="shared" si="102"/>
        <v>0</v>
      </c>
      <c r="AE185" s="440">
        <f t="shared" si="103"/>
        <v>0</v>
      </c>
      <c r="AF185" s="440">
        <f t="shared" si="104"/>
        <v>0</v>
      </c>
      <c r="AG185" s="440">
        <f t="shared" si="105"/>
        <v>0</v>
      </c>
      <c r="AH185" s="440">
        <f t="shared" si="106"/>
        <v>0</v>
      </c>
      <c r="AI185" s="440">
        <f t="shared" si="107"/>
        <v>0</v>
      </c>
      <c r="AJ185" s="440">
        <f t="shared" si="108"/>
        <v>0</v>
      </c>
      <c r="AK185" s="440">
        <f t="shared" si="109"/>
        <v>0</v>
      </c>
      <c r="AL185" s="440">
        <f t="shared" si="110"/>
        <v>0</v>
      </c>
      <c r="AM185" s="440">
        <f t="shared" si="111"/>
        <v>0</v>
      </c>
      <c r="AN185" s="440">
        <f t="shared" si="112"/>
        <v>0</v>
      </c>
      <c r="AO185" s="440">
        <f t="shared" si="113"/>
        <v>0</v>
      </c>
      <c r="AP185" s="440">
        <f t="shared" si="114"/>
        <v>0</v>
      </c>
      <c r="AQ185" s="440">
        <f t="shared" si="115"/>
        <v>0</v>
      </c>
      <c r="AR185" s="440">
        <f t="shared" si="116"/>
        <v>0</v>
      </c>
      <c r="AS185" s="440">
        <f t="shared" si="117"/>
        <v>0</v>
      </c>
      <c r="AT185" s="440">
        <f t="shared" si="118"/>
        <v>0</v>
      </c>
      <c r="AU185" s="440">
        <f t="shared" si="119"/>
        <v>0</v>
      </c>
      <c r="AV185" s="440">
        <f t="shared" si="120"/>
        <v>0</v>
      </c>
      <c r="AW185" s="440">
        <f t="shared" si="121"/>
        <v>0</v>
      </c>
    </row>
    <row r="186" spans="1:49" s="437" customFormat="1" ht="12" customHeight="1">
      <c r="A186" s="72" t="str">
        <f t="array" ref="A186">IF(C186&lt;&gt;0,SUM(($C$11:C186&lt;&gt;0)*1),"")</f>
        <v/>
      </c>
      <c r="B186" s="438"/>
      <c r="C186" s="438"/>
      <c r="D186" s="438"/>
      <c r="E186" s="504"/>
      <c r="F186" s="505"/>
      <c r="G186" s="507"/>
      <c r="H186" s="507"/>
      <c r="I186" s="72" t="str">
        <f t="shared" si="125"/>
        <v/>
      </c>
      <c r="J186" s="440">
        <f t="shared" si="84"/>
        <v>0</v>
      </c>
      <c r="K186" s="440">
        <f t="shared" si="85"/>
        <v>0</v>
      </c>
      <c r="L186" s="440">
        <f t="shared" si="86"/>
        <v>0</v>
      </c>
      <c r="M186" s="440">
        <f t="shared" si="87"/>
        <v>0</v>
      </c>
      <c r="N186" s="440">
        <f t="shared" si="88"/>
        <v>0</v>
      </c>
      <c r="O186" s="440">
        <f t="shared" si="89"/>
        <v>0</v>
      </c>
      <c r="P186" s="440">
        <f t="shared" si="90"/>
        <v>0</v>
      </c>
      <c r="Q186" s="440">
        <f t="shared" si="91"/>
        <v>0</v>
      </c>
      <c r="R186" s="440">
        <f t="shared" si="122"/>
        <v>0</v>
      </c>
      <c r="S186" s="440">
        <f t="shared" si="123"/>
        <v>0</v>
      </c>
      <c r="T186" s="440">
        <f t="shared" si="92"/>
        <v>0</v>
      </c>
      <c r="U186" s="440">
        <f t="shared" si="93"/>
        <v>0</v>
      </c>
      <c r="V186" s="440">
        <f t="shared" si="94"/>
        <v>0</v>
      </c>
      <c r="W186" s="440">
        <f t="shared" si="95"/>
        <v>0</v>
      </c>
      <c r="X186" s="440">
        <f t="shared" si="96"/>
        <v>0</v>
      </c>
      <c r="Y186" s="440">
        <f t="shared" si="97"/>
        <v>0</v>
      </c>
      <c r="Z186" s="440">
        <f t="shared" si="98"/>
        <v>0</v>
      </c>
      <c r="AA186" s="440">
        <f t="shared" si="99"/>
        <v>0</v>
      </c>
      <c r="AB186" s="440">
        <f t="shared" si="100"/>
        <v>0</v>
      </c>
      <c r="AC186" s="440">
        <f t="shared" si="101"/>
        <v>0</v>
      </c>
      <c r="AD186" s="440">
        <f t="shared" si="102"/>
        <v>0</v>
      </c>
      <c r="AE186" s="440">
        <f t="shared" si="103"/>
        <v>0</v>
      </c>
      <c r="AF186" s="440">
        <f t="shared" si="104"/>
        <v>0</v>
      </c>
      <c r="AG186" s="440">
        <f t="shared" si="105"/>
        <v>0</v>
      </c>
      <c r="AH186" s="440">
        <f t="shared" si="106"/>
        <v>0</v>
      </c>
      <c r="AI186" s="440">
        <f t="shared" si="107"/>
        <v>0</v>
      </c>
      <c r="AJ186" s="440">
        <f t="shared" si="108"/>
        <v>0</v>
      </c>
      <c r="AK186" s="440">
        <f t="shared" si="109"/>
        <v>0</v>
      </c>
      <c r="AL186" s="440">
        <f t="shared" si="110"/>
        <v>0</v>
      </c>
      <c r="AM186" s="440">
        <f t="shared" si="111"/>
        <v>0</v>
      </c>
      <c r="AN186" s="440">
        <f t="shared" si="112"/>
        <v>0</v>
      </c>
      <c r="AO186" s="440">
        <f t="shared" si="113"/>
        <v>0</v>
      </c>
      <c r="AP186" s="440">
        <f t="shared" si="114"/>
        <v>0</v>
      </c>
      <c r="AQ186" s="440">
        <f t="shared" si="115"/>
        <v>0</v>
      </c>
      <c r="AR186" s="440">
        <f t="shared" si="116"/>
        <v>0</v>
      </c>
      <c r="AS186" s="440">
        <f t="shared" si="117"/>
        <v>0</v>
      </c>
      <c r="AT186" s="440">
        <f t="shared" si="118"/>
        <v>0</v>
      </c>
      <c r="AU186" s="440">
        <f t="shared" si="119"/>
        <v>0</v>
      </c>
      <c r="AV186" s="440">
        <f t="shared" si="120"/>
        <v>0</v>
      </c>
      <c r="AW186" s="440">
        <f t="shared" si="121"/>
        <v>0</v>
      </c>
    </row>
    <row r="187" spans="1:49" s="437" customFormat="1" ht="12" customHeight="1">
      <c r="A187" s="72" t="str">
        <f t="array" ref="A187">IF(C187&lt;&gt;0,SUM(($C$11:C187&lt;&gt;0)*1),"")</f>
        <v/>
      </c>
      <c r="B187" s="438"/>
      <c r="C187" s="438"/>
      <c r="D187" s="438"/>
      <c r="E187" s="504"/>
      <c r="F187" s="505"/>
      <c r="G187" s="507"/>
      <c r="H187" s="507"/>
      <c r="I187" s="72" t="str">
        <f t="shared" si="125"/>
        <v/>
      </c>
      <c r="J187" s="440">
        <f t="shared" si="84"/>
        <v>0</v>
      </c>
      <c r="K187" s="440">
        <f t="shared" si="85"/>
        <v>0</v>
      </c>
      <c r="L187" s="440">
        <f t="shared" si="86"/>
        <v>0</v>
      </c>
      <c r="M187" s="440">
        <f t="shared" si="87"/>
        <v>0</v>
      </c>
      <c r="N187" s="440">
        <f t="shared" si="88"/>
        <v>0</v>
      </c>
      <c r="O187" s="440">
        <f t="shared" si="89"/>
        <v>0</v>
      </c>
      <c r="P187" s="440">
        <f t="shared" si="90"/>
        <v>0</v>
      </c>
      <c r="Q187" s="440">
        <f t="shared" si="91"/>
        <v>0</v>
      </c>
      <c r="R187" s="440">
        <f t="shared" si="122"/>
        <v>0</v>
      </c>
      <c r="S187" s="440">
        <f t="shared" si="123"/>
        <v>0</v>
      </c>
      <c r="T187" s="440">
        <f t="shared" si="92"/>
        <v>0</v>
      </c>
      <c r="U187" s="440">
        <f t="shared" si="93"/>
        <v>0</v>
      </c>
      <c r="V187" s="440">
        <f t="shared" si="94"/>
        <v>0</v>
      </c>
      <c r="W187" s="440">
        <f t="shared" si="95"/>
        <v>0</v>
      </c>
      <c r="X187" s="440">
        <f t="shared" si="96"/>
        <v>0</v>
      </c>
      <c r="Y187" s="440">
        <f t="shared" si="97"/>
        <v>0</v>
      </c>
      <c r="Z187" s="440">
        <f t="shared" si="98"/>
        <v>0</v>
      </c>
      <c r="AA187" s="440">
        <f t="shared" si="99"/>
        <v>0</v>
      </c>
      <c r="AB187" s="440">
        <f t="shared" si="100"/>
        <v>0</v>
      </c>
      <c r="AC187" s="440">
        <f t="shared" si="101"/>
        <v>0</v>
      </c>
      <c r="AD187" s="440">
        <f t="shared" si="102"/>
        <v>0</v>
      </c>
      <c r="AE187" s="440">
        <f t="shared" si="103"/>
        <v>0</v>
      </c>
      <c r="AF187" s="440">
        <f t="shared" si="104"/>
        <v>0</v>
      </c>
      <c r="AG187" s="440">
        <f t="shared" si="105"/>
        <v>0</v>
      </c>
      <c r="AH187" s="440">
        <f t="shared" si="106"/>
        <v>0</v>
      </c>
      <c r="AI187" s="440">
        <f t="shared" si="107"/>
        <v>0</v>
      </c>
      <c r="AJ187" s="440">
        <f t="shared" si="108"/>
        <v>0</v>
      </c>
      <c r="AK187" s="440">
        <f t="shared" si="109"/>
        <v>0</v>
      </c>
      <c r="AL187" s="440">
        <f t="shared" si="110"/>
        <v>0</v>
      </c>
      <c r="AM187" s="440">
        <f t="shared" si="111"/>
        <v>0</v>
      </c>
      <c r="AN187" s="440">
        <f t="shared" si="112"/>
        <v>0</v>
      </c>
      <c r="AO187" s="440">
        <f t="shared" si="113"/>
        <v>0</v>
      </c>
      <c r="AP187" s="440">
        <f t="shared" si="114"/>
        <v>0</v>
      </c>
      <c r="AQ187" s="440">
        <f t="shared" si="115"/>
        <v>0</v>
      </c>
      <c r="AR187" s="440">
        <f t="shared" si="116"/>
        <v>0</v>
      </c>
      <c r="AS187" s="440">
        <f t="shared" si="117"/>
        <v>0</v>
      </c>
      <c r="AT187" s="440">
        <f t="shared" si="118"/>
        <v>0</v>
      </c>
      <c r="AU187" s="440">
        <f t="shared" si="119"/>
        <v>0</v>
      </c>
      <c r="AV187" s="440">
        <f t="shared" si="120"/>
        <v>0</v>
      </c>
      <c r="AW187" s="440">
        <f t="shared" si="121"/>
        <v>0</v>
      </c>
    </row>
    <row r="188" spans="1:49" s="437" customFormat="1" ht="12" customHeight="1">
      <c r="A188" s="72" t="str">
        <f t="array" ref="A188">IF(C188&lt;&gt;0,SUM(($C$11:C188&lt;&gt;0)*1),"")</f>
        <v/>
      </c>
      <c r="B188" s="438"/>
      <c r="C188" s="438"/>
      <c r="D188" s="438"/>
      <c r="E188" s="504"/>
      <c r="F188" s="505"/>
      <c r="G188" s="507"/>
      <c r="H188" s="507"/>
      <c r="I188" s="72" t="str">
        <f t="shared" si="125"/>
        <v/>
      </c>
      <c r="J188" s="440">
        <f t="shared" si="84"/>
        <v>0</v>
      </c>
      <c r="K188" s="440">
        <f t="shared" si="85"/>
        <v>0</v>
      </c>
      <c r="L188" s="440">
        <f t="shared" si="86"/>
        <v>0</v>
      </c>
      <c r="M188" s="440">
        <f t="shared" si="87"/>
        <v>0</v>
      </c>
      <c r="N188" s="440">
        <f t="shared" si="88"/>
        <v>0</v>
      </c>
      <c r="O188" s="440">
        <f t="shared" si="89"/>
        <v>0</v>
      </c>
      <c r="P188" s="440">
        <f t="shared" si="90"/>
        <v>0</v>
      </c>
      <c r="Q188" s="440">
        <f t="shared" si="91"/>
        <v>0</v>
      </c>
      <c r="R188" s="440">
        <f t="shared" si="122"/>
        <v>0</v>
      </c>
      <c r="S188" s="440">
        <f t="shared" si="123"/>
        <v>0</v>
      </c>
      <c r="T188" s="440">
        <f t="shared" si="92"/>
        <v>0</v>
      </c>
      <c r="U188" s="440">
        <f t="shared" si="93"/>
        <v>0</v>
      </c>
      <c r="V188" s="440">
        <f t="shared" si="94"/>
        <v>0</v>
      </c>
      <c r="W188" s="440">
        <f t="shared" si="95"/>
        <v>0</v>
      </c>
      <c r="X188" s="440">
        <f t="shared" si="96"/>
        <v>0</v>
      </c>
      <c r="Y188" s="440">
        <f t="shared" si="97"/>
        <v>0</v>
      </c>
      <c r="Z188" s="440">
        <f t="shared" si="98"/>
        <v>0</v>
      </c>
      <c r="AA188" s="440">
        <f t="shared" si="99"/>
        <v>0</v>
      </c>
      <c r="AB188" s="440">
        <f t="shared" si="100"/>
        <v>0</v>
      </c>
      <c r="AC188" s="440">
        <f t="shared" si="101"/>
        <v>0</v>
      </c>
      <c r="AD188" s="440">
        <f t="shared" si="102"/>
        <v>0</v>
      </c>
      <c r="AE188" s="440">
        <f t="shared" si="103"/>
        <v>0</v>
      </c>
      <c r="AF188" s="440">
        <f t="shared" si="104"/>
        <v>0</v>
      </c>
      <c r="AG188" s="440">
        <f t="shared" si="105"/>
        <v>0</v>
      </c>
      <c r="AH188" s="440">
        <f t="shared" si="106"/>
        <v>0</v>
      </c>
      <c r="AI188" s="440">
        <f t="shared" si="107"/>
        <v>0</v>
      </c>
      <c r="AJ188" s="440">
        <f t="shared" si="108"/>
        <v>0</v>
      </c>
      <c r="AK188" s="440">
        <f t="shared" si="109"/>
        <v>0</v>
      </c>
      <c r="AL188" s="440">
        <f t="shared" si="110"/>
        <v>0</v>
      </c>
      <c r="AM188" s="440">
        <f t="shared" si="111"/>
        <v>0</v>
      </c>
      <c r="AN188" s="440">
        <f t="shared" si="112"/>
        <v>0</v>
      </c>
      <c r="AO188" s="440">
        <f t="shared" si="113"/>
        <v>0</v>
      </c>
      <c r="AP188" s="440">
        <f t="shared" si="114"/>
        <v>0</v>
      </c>
      <c r="AQ188" s="440">
        <f t="shared" si="115"/>
        <v>0</v>
      </c>
      <c r="AR188" s="440">
        <f t="shared" si="116"/>
        <v>0</v>
      </c>
      <c r="AS188" s="440">
        <f t="shared" si="117"/>
        <v>0</v>
      </c>
      <c r="AT188" s="440">
        <f t="shared" si="118"/>
        <v>0</v>
      </c>
      <c r="AU188" s="440">
        <f t="shared" si="119"/>
        <v>0</v>
      </c>
      <c r="AV188" s="440">
        <f t="shared" si="120"/>
        <v>0</v>
      </c>
      <c r="AW188" s="440">
        <f t="shared" si="121"/>
        <v>0</v>
      </c>
    </row>
    <row r="189" spans="1:49" s="437" customFormat="1" ht="12" customHeight="1">
      <c r="A189" s="72" t="str">
        <f t="array" ref="A189">IF(C189&lt;&gt;0,SUM(($C$11:C189&lt;&gt;0)*1),"")</f>
        <v/>
      </c>
      <c r="B189" s="438"/>
      <c r="C189" s="438"/>
      <c r="D189" s="438"/>
      <c r="E189" s="504"/>
      <c r="F189" s="505"/>
      <c r="G189" s="507"/>
      <c r="H189" s="507"/>
      <c r="I189" s="72" t="str">
        <f t="shared" si="125"/>
        <v/>
      </c>
      <c r="J189" s="440">
        <f t="shared" si="84"/>
        <v>0</v>
      </c>
      <c r="K189" s="440">
        <f t="shared" si="85"/>
        <v>0</v>
      </c>
      <c r="L189" s="440">
        <f t="shared" si="86"/>
        <v>0</v>
      </c>
      <c r="M189" s="440">
        <f t="shared" si="87"/>
        <v>0</v>
      </c>
      <c r="N189" s="440">
        <f t="shared" si="88"/>
        <v>0</v>
      </c>
      <c r="O189" s="440">
        <f t="shared" si="89"/>
        <v>0</v>
      </c>
      <c r="P189" s="440">
        <f t="shared" si="90"/>
        <v>0</v>
      </c>
      <c r="Q189" s="440">
        <f t="shared" si="91"/>
        <v>0</v>
      </c>
      <c r="R189" s="440">
        <f t="shared" si="122"/>
        <v>0</v>
      </c>
      <c r="S189" s="440">
        <f t="shared" si="123"/>
        <v>0</v>
      </c>
      <c r="T189" s="440">
        <f t="shared" si="92"/>
        <v>0</v>
      </c>
      <c r="U189" s="440">
        <f t="shared" si="93"/>
        <v>0</v>
      </c>
      <c r="V189" s="440">
        <f t="shared" si="94"/>
        <v>0</v>
      </c>
      <c r="W189" s="440">
        <f t="shared" si="95"/>
        <v>0</v>
      </c>
      <c r="X189" s="440">
        <f t="shared" si="96"/>
        <v>0</v>
      </c>
      <c r="Y189" s="440">
        <f t="shared" si="97"/>
        <v>0</v>
      </c>
      <c r="Z189" s="440">
        <f t="shared" si="98"/>
        <v>0</v>
      </c>
      <c r="AA189" s="440">
        <f t="shared" si="99"/>
        <v>0</v>
      </c>
      <c r="AB189" s="440">
        <f t="shared" si="100"/>
        <v>0</v>
      </c>
      <c r="AC189" s="440">
        <f t="shared" si="101"/>
        <v>0</v>
      </c>
      <c r="AD189" s="440">
        <f t="shared" si="102"/>
        <v>0</v>
      </c>
      <c r="AE189" s="440">
        <f t="shared" si="103"/>
        <v>0</v>
      </c>
      <c r="AF189" s="440">
        <f t="shared" si="104"/>
        <v>0</v>
      </c>
      <c r="AG189" s="440">
        <f t="shared" si="105"/>
        <v>0</v>
      </c>
      <c r="AH189" s="440">
        <f t="shared" si="106"/>
        <v>0</v>
      </c>
      <c r="AI189" s="440">
        <f t="shared" si="107"/>
        <v>0</v>
      </c>
      <c r="AJ189" s="440">
        <f t="shared" si="108"/>
        <v>0</v>
      </c>
      <c r="AK189" s="440">
        <f t="shared" si="109"/>
        <v>0</v>
      </c>
      <c r="AL189" s="440">
        <f t="shared" si="110"/>
        <v>0</v>
      </c>
      <c r="AM189" s="440">
        <f t="shared" si="111"/>
        <v>0</v>
      </c>
      <c r="AN189" s="440">
        <f t="shared" si="112"/>
        <v>0</v>
      </c>
      <c r="AO189" s="440">
        <f t="shared" si="113"/>
        <v>0</v>
      </c>
      <c r="AP189" s="440">
        <f t="shared" si="114"/>
        <v>0</v>
      </c>
      <c r="AQ189" s="440">
        <f t="shared" si="115"/>
        <v>0</v>
      </c>
      <c r="AR189" s="440">
        <f t="shared" si="116"/>
        <v>0</v>
      </c>
      <c r="AS189" s="440">
        <f t="shared" si="117"/>
        <v>0</v>
      </c>
      <c r="AT189" s="440">
        <f t="shared" si="118"/>
        <v>0</v>
      </c>
      <c r="AU189" s="440">
        <f t="shared" si="119"/>
        <v>0</v>
      </c>
      <c r="AV189" s="440">
        <f t="shared" si="120"/>
        <v>0</v>
      </c>
      <c r="AW189" s="440">
        <f t="shared" si="121"/>
        <v>0</v>
      </c>
    </row>
    <row r="190" spans="1:49" s="437" customFormat="1" ht="12" customHeight="1">
      <c r="A190" s="72" t="str">
        <f t="array" ref="A190">IF(C190&lt;&gt;0,SUM(($C$11:C190&lt;&gt;0)*1),"")</f>
        <v/>
      </c>
      <c r="B190" s="438"/>
      <c r="C190" s="438"/>
      <c r="D190" s="438"/>
      <c r="E190" s="504"/>
      <c r="F190" s="505"/>
      <c r="G190" s="507"/>
      <c r="H190" s="507"/>
      <c r="I190" s="72" t="str">
        <f t="shared" si="125"/>
        <v/>
      </c>
      <c r="J190" s="440">
        <f t="shared" si="84"/>
        <v>0</v>
      </c>
      <c r="K190" s="440">
        <f t="shared" si="85"/>
        <v>0</v>
      </c>
      <c r="L190" s="440">
        <f t="shared" si="86"/>
        <v>0</v>
      </c>
      <c r="M190" s="440">
        <f t="shared" si="87"/>
        <v>0</v>
      </c>
      <c r="N190" s="440">
        <f t="shared" si="88"/>
        <v>0</v>
      </c>
      <c r="O190" s="440">
        <f t="shared" si="89"/>
        <v>0</v>
      </c>
      <c r="P190" s="440">
        <f t="shared" si="90"/>
        <v>0</v>
      </c>
      <c r="Q190" s="440">
        <f t="shared" si="91"/>
        <v>0</v>
      </c>
      <c r="R190" s="440">
        <f t="shared" si="122"/>
        <v>0</v>
      </c>
      <c r="S190" s="440">
        <f t="shared" si="123"/>
        <v>0</v>
      </c>
      <c r="T190" s="440">
        <f t="shared" si="92"/>
        <v>0</v>
      </c>
      <c r="U190" s="440">
        <f t="shared" si="93"/>
        <v>0</v>
      </c>
      <c r="V190" s="440">
        <f t="shared" si="94"/>
        <v>0</v>
      </c>
      <c r="W190" s="440">
        <f t="shared" si="95"/>
        <v>0</v>
      </c>
      <c r="X190" s="440">
        <f t="shared" si="96"/>
        <v>0</v>
      </c>
      <c r="Y190" s="440">
        <f t="shared" si="97"/>
        <v>0</v>
      </c>
      <c r="Z190" s="440">
        <f t="shared" si="98"/>
        <v>0</v>
      </c>
      <c r="AA190" s="440">
        <f t="shared" si="99"/>
        <v>0</v>
      </c>
      <c r="AB190" s="440">
        <f t="shared" si="100"/>
        <v>0</v>
      </c>
      <c r="AC190" s="440">
        <f t="shared" si="101"/>
        <v>0</v>
      </c>
      <c r="AD190" s="440">
        <f t="shared" si="102"/>
        <v>0</v>
      </c>
      <c r="AE190" s="440">
        <f t="shared" si="103"/>
        <v>0</v>
      </c>
      <c r="AF190" s="440">
        <f t="shared" si="104"/>
        <v>0</v>
      </c>
      <c r="AG190" s="440">
        <f t="shared" si="105"/>
        <v>0</v>
      </c>
      <c r="AH190" s="440">
        <f t="shared" si="106"/>
        <v>0</v>
      </c>
      <c r="AI190" s="440">
        <f t="shared" si="107"/>
        <v>0</v>
      </c>
      <c r="AJ190" s="440">
        <f t="shared" si="108"/>
        <v>0</v>
      </c>
      <c r="AK190" s="440">
        <f t="shared" si="109"/>
        <v>0</v>
      </c>
      <c r="AL190" s="440">
        <f t="shared" si="110"/>
        <v>0</v>
      </c>
      <c r="AM190" s="440">
        <f t="shared" si="111"/>
        <v>0</v>
      </c>
      <c r="AN190" s="440">
        <f t="shared" si="112"/>
        <v>0</v>
      </c>
      <c r="AO190" s="440">
        <f t="shared" si="113"/>
        <v>0</v>
      </c>
      <c r="AP190" s="440">
        <f t="shared" si="114"/>
        <v>0</v>
      </c>
      <c r="AQ190" s="440">
        <f t="shared" si="115"/>
        <v>0</v>
      </c>
      <c r="AR190" s="440">
        <f t="shared" si="116"/>
        <v>0</v>
      </c>
      <c r="AS190" s="440">
        <f t="shared" si="117"/>
        <v>0</v>
      </c>
      <c r="AT190" s="440">
        <f t="shared" si="118"/>
        <v>0</v>
      </c>
      <c r="AU190" s="440">
        <f t="shared" si="119"/>
        <v>0</v>
      </c>
      <c r="AV190" s="440">
        <f t="shared" si="120"/>
        <v>0</v>
      </c>
      <c r="AW190" s="440">
        <f t="shared" si="121"/>
        <v>0</v>
      </c>
    </row>
    <row r="191" spans="1:49" s="437" customFormat="1" ht="12" customHeight="1">
      <c r="A191" s="72" t="str">
        <f t="array" ref="A191">IF(C191&lt;&gt;0,SUM(($C$11:C191&lt;&gt;0)*1),"")</f>
        <v/>
      </c>
      <c r="B191" s="438"/>
      <c r="C191" s="438"/>
      <c r="D191" s="438"/>
      <c r="E191" s="504"/>
      <c r="F191" s="505"/>
      <c r="G191" s="507"/>
      <c r="H191" s="507"/>
      <c r="I191" s="72" t="str">
        <f t="shared" si="125"/>
        <v/>
      </c>
      <c r="J191" s="440">
        <f t="shared" si="84"/>
        <v>0</v>
      </c>
      <c r="K191" s="440">
        <f t="shared" si="85"/>
        <v>0</v>
      </c>
      <c r="L191" s="440">
        <f t="shared" si="86"/>
        <v>0</v>
      </c>
      <c r="M191" s="440">
        <f t="shared" si="87"/>
        <v>0</v>
      </c>
      <c r="N191" s="440">
        <f t="shared" si="88"/>
        <v>0</v>
      </c>
      <c r="O191" s="440">
        <f t="shared" si="89"/>
        <v>0</v>
      </c>
      <c r="P191" s="440">
        <f t="shared" si="90"/>
        <v>0</v>
      </c>
      <c r="Q191" s="440">
        <f t="shared" si="91"/>
        <v>0</v>
      </c>
      <c r="R191" s="440">
        <f t="shared" si="122"/>
        <v>0</v>
      </c>
      <c r="S191" s="440">
        <f t="shared" si="123"/>
        <v>0</v>
      </c>
      <c r="T191" s="440">
        <f t="shared" si="92"/>
        <v>0</v>
      </c>
      <c r="U191" s="440">
        <f t="shared" si="93"/>
        <v>0</v>
      </c>
      <c r="V191" s="440">
        <f t="shared" si="94"/>
        <v>0</v>
      </c>
      <c r="W191" s="440">
        <f t="shared" si="95"/>
        <v>0</v>
      </c>
      <c r="X191" s="440">
        <f t="shared" si="96"/>
        <v>0</v>
      </c>
      <c r="Y191" s="440">
        <f t="shared" si="97"/>
        <v>0</v>
      </c>
      <c r="Z191" s="440">
        <f t="shared" si="98"/>
        <v>0</v>
      </c>
      <c r="AA191" s="440">
        <f t="shared" si="99"/>
        <v>0</v>
      </c>
      <c r="AB191" s="440">
        <f t="shared" si="100"/>
        <v>0</v>
      </c>
      <c r="AC191" s="440">
        <f t="shared" si="101"/>
        <v>0</v>
      </c>
      <c r="AD191" s="440">
        <f t="shared" si="102"/>
        <v>0</v>
      </c>
      <c r="AE191" s="440">
        <f t="shared" si="103"/>
        <v>0</v>
      </c>
      <c r="AF191" s="440">
        <f t="shared" si="104"/>
        <v>0</v>
      </c>
      <c r="AG191" s="440">
        <f t="shared" si="105"/>
        <v>0</v>
      </c>
      <c r="AH191" s="440">
        <f t="shared" si="106"/>
        <v>0</v>
      </c>
      <c r="AI191" s="440">
        <f t="shared" si="107"/>
        <v>0</v>
      </c>
      <c r="AJ191" s="440">
        <f t="shared" si="108"/>
        <v>0</v>
      </c>
      <c r="AK191" s="440">
        <f t="shared" si="109"/>
        <v>0</v>
      </c>
      <c r="AL191" s="440">
        <f t="shared" si="110"/>
        <v>0</v>
      </c>
      <c r="AM191" s="440">
        <f t="shared" si="111"/>
        <v>0</v>
      </c>
      <c r="AN191" s="440">
        <f t="shared" si="112"/>
        <v>0</v>
      </c>
      <c r="AO191" s="440">
        <f t="shared" si="113"/>
        <v>0</v>
      </c>
      <c r="AP191" s="440">
        <f t="shared" si="114"/>
        <v>0</v>
      </c>
      <c r="AQ191" s="440">
        <f t="shared" si="115"/>
        <v>0</v>
      </c>
      <c r="AR191" s="440">
        <f t="shared" si="116"/>
        <v>0</v>
      </c>
      <c r="AS191" s="440">
        <f t="shared" si="117"/>
        <v>0</v>
      </c>
      <c r="AT191" s="440">
        <f t="shared" si="118"/>
        <v>0</v>
      </c>
      <c r="AU191" s="440">
        <f t="shared" si="119"/>
        <v>0</v>
      </c>
      <c r="AV191" s="440">
        <f t="shared" si="120"/>
        <v>0</v>
      </c>
      <c r="AW191" s="440">
        <f t="shared" si="121"/>
        <v>0</v>
      </c>
    </row>
    <row r="192" spans="1:49" s="437" customFormat="1" ht="12" customHeight="1">
      <c r="A192" s="72" t="str">
        <f t="array" ref="A192">IF(C192&lt;&gt;0,SUM(($C$11:C192&lt;&gt;0)*1),"")</f>
        <v/>
      </c>
      <c r="B192" s="438"/>
      <c r="C192" s="438"/>
      <c r="D192" s="438"/>
      <c r="E192" s="504"/>
      <c r="F192" s="505"/>
      <c r="G192" s="507"/>
      <c r="H192" s="507"/>
      <c r="I192" s="72" t="str">
        <f t="shared" si="125"/>
        <v/>
      </c>
      <c r="J192" s="440">
        <f t="shared" si="84"/>
        <v>0</v>
      </c>
      <c r="K192" s="440">
        <f t="shared" si="85"/>
        <v>0</v>
      </c>
      <c r="L192" s="440">
        <f t="shared" si="86"/>
        <v>0</v>
      </c>
      <c r="M192" s="440">
        <f t="shared" si="87"/>
        <v>0</v>
      </c>
      <c r="N192" s="440">
        <f t="shared" si="88"/>
        <v>0</v>
      </c>
      <c r="O192" s="440">
        <f t="shared" si="89"/>
        <v>0</v>
      </c>
      <c r="P192" s="440">
        <f t="shared" si="90"/>
        <v>0</v>
      </c>
      <c r="Q192" s="440">
        <f t="shared" si="91"/>
        <v>0</v>
      </c>
      <c r="R192" s="440">
        <f t="shared" si="122"/>
        <v>0</v>
      </c>
      <c r="S192" s="440">
        <f t="shared" si="123"/>
        <v>0</v>
      </c>
      <c r="T192" s="440">
        <f t="shared" si="92"/>
        <v>0</v>
      </c>
      <c r="U192" s="440">
        <f t="shared" si="93"/>
        <v>0</v>
      </c>
      <c r="V192" s="440">
        <f t="shared" si="94"/>
        <v>0</v>
      </c>
      <c r="W192" s="440">
        <f t="shared" si="95"/>
        <v>0</v>
      </c>
      <c r="X192" s="440">
        <f t="shared" si="96"/>
        <v>0</v>
      </c>
      <c r="Y192" s="440">
        <f t="shared" si="97"/>
        <v>0</v>
      </c>
      <c r="Z192" s="440">
        <f t="shared" si="98"/>
        <v>0</v>
      </c>
      <c r="AA192" s="440">
        <f t="shared" si="99"/>
        <v>0</v>
      </c>
      <c r="AB192" s="440">
        <f t="shared" si="100"/>
        <v>0</v>
      </c>
      <c r="AC192" s="440">
        <f t="shared" si="101"/>
        <v>0</v>
      </c>
      <c r="AD192" s="440">
        <f t="shared" si="102"/>
        <v>0</v>
      </c>
      <c r="AE192" s="440">
        <f t="shared" si="103"/>
        <v>0</v>
      </c>
      <c r="AF192" s="440">
        <f t="shared" si="104"/>
        <v>0</v>
      </c>
      <c r="AG192" s="440">
        <f t="shared" si="105"/>
        <v>0</v>
      </c>
      <c r="AH192" s="440">
        <f t="shared" si="106"/>
        <v>0</v>
      </c>
      <c r="AI192" s="440">
        <f t="shared" si="107"/>
        <v>0</v>
      </c>
      <c r="AJ192" s="440">
        <f t="shared" si="108"/>
        <v>0</v>
      </c>
      <c r="AK192" s="440">
        <f t="shared" si="109"/>
        <v>0</v>
      </c>
      <c r="AL192" s="440">
        <f t="shared" si="110"/>
        <v>0</v>
      </c>
      <c r="AM192" s="440">
        <f t="shared" si="111"/>
        <v>0</v>
      </c>
      <c r="AN192" s="440">
        <f t="shared" si="112"/>
        <v>0</v>
      </c>
      <c r="AO192" s="440">
        <f t="shared" si="113"/>
        <v>0</v>
      </c>
      <c r="AP192" s="440">
        <f t="shared" si="114"/>
        <v>0</v>
      </c>
      <c r="AQ192" s="440">
        <f t="shared" si="115"/>
        <v>0</v>
      </c>
      <c r="AR192" s="440">
        <f t="shared" si="116"/>
        <v>0</v>
      </c>
      <c r="AS192" s="440">
        <f t="shared" si="117"/>
        <v>0</v>
      </c>
      <c r="AT192" s="440">
        <f t="shared" si="118"/>
        <v>0</v>
      </c>
      <c r="AU192" s="440">
        <f t="shared" si="119"/>
        <v>0</v>
      </c>
      <c r="AV192" s="440">
        <f t="shared" si="120"/>
        <v>0</v>
      </c>
      <c r="AW192" s="440">
        <f t="shared" si="121"/>
        <v>0</v>
      </c>
    </row>
    <row r="193" spans="1:49" s="437" customFormat="1" ht="12" customHeight="1">
      <c r="A193" s="72" t="str">
        <f t="array" ref="A193">IF(C193&lt;&gt;0,SUM(($C$11:C193&lt;&gt;0)*1),"")</f>
        <v/>
      </c>
      <c r="B193" s="438"/>
      <c r="C193" s="438"/>
      <c r="D193" s="438"/>
      <c r="E193" s="504"/>
      <c r="F193" s="505"/>
      <c r="G193" s="507"/>
      <c r="H193" s="507"/>
      <c r="I193" s="72" t="str">
        <f t="shared" si="125"/>
        <v/>
      </c>
      <c r="J193" s="440">
        <f t="shared" si="84"/>
        <v>0</v>
      </c>
      <c r="K193" s="440">
        <f t="shared" si="85"/>
        <v>0</v>
      </c>
      <c r="L193" s="440">
        <f t="shared" si="86"/>
        <v>0</v>
      </c>
      <c r="M193" s="440">
        <f t="shared" si="87"/>
        <v>0</v>
      </c>
      <c r="N193" s="440">
        <f t="shared" si="88"/>
        <v>0</v>
      </c>
      <c r="O193" s="440">
        <f t="shared" si="89"/>
        <v>0</v>
      </c>
      <c r="P193" s="440">
        <f t="shared" si="90"/>
        <v>0</v>
      </c>
      <c r="Q193" s="440">
        <f t="shared" si="91"/>
        <v>0</v>
      </c>
      <c r="R193" s="440">
        <f t="shared" si="122"/>
        <v>0</v>
      </c>
      <c r="S193" s="440">
        <f t="shared" si="123"/>
        <v>0</v>
      </c>
      <c r="T193" s="440">
        <f t="shared" si="92"/>
        <v>0</v>
      </c>
      <c r="U193" s="440">
        <f t="shared" si="93"/>
        <v>0</v>
      </c>
      <c r="V193" s="440">
        <f t="shared" si="94"/>
        <v>0</v>
      </c>
      <c r="W193" s="440">
        <f t="shared" si="95"/>
        <v>0</v>
      </c>
      <c r="X193" s="440">
        <f t="shared" si="96"/>
        <v>0</v>
      </c>
      <c r="Y193" s="440">
        <f t="shared" si="97"/>
        <v>0</v>
      </c>
      <c r="Z193" s="440">
        <f t="shared" si="98"/>
        <v>0</v>
      </c>
      <c r="AA193" s="440">
        <f t="shared" si="99"/>
        <v>0</v>
      </c>
      <c r="AB193" s="440">
        <f t="shared" si="100"/>
        <v>0</v>
      </c>
      <c r="AC193" s="440">
        <f t="shared" si="101"/>
        <v>0</v>
      </c>
      <c r="AD193" s="440">
        <f t="shared" si="102"/>
        <v>0</v>
      </c>
      <c r="AE193" s="440">
        <f t="shared" si="103"/>
        <v>0</v>
      </c>
      <c r="AF193" s="440">
        <f t="shared" si="104"/>
        <v>0</v>
      </c>
      <c r="AG193" s="440">
        <f t="shared" si="105"/>
        <v>0</v>
      </c>
      <c r="AH193" s="440">
        <f t="shared" si="106"/>
        <v>0</v>
      </c>
      <c r="AI193" s="440">
        <f t="shared" si="107"/>
        <v>0</v>
      </c>
      <c r="AJ193" s="440">
        <f t="shared" si="108"/>
        <v>0</v>
      </c>
      <c r="AK193" s="440">
        <f t="shared" si="109"/>
        <v>0</v>
      </c>
      <c r="AL193" s="440">
        <f t="shared" si="110"/>
        <v>0</v>
      </c>
      <c r="AM193" s="440">
        <f t="shared" si="111"/>
        <v>0</v>
      </c>
      <c r="AN193" s="440">
        <f t="shared" si="112"/>
        <v>0</v>
      </c>
      <c r="AO193" s="440">
        <f t="shared" si="113"/>
        <v>0</v>
      </c>
      <c r="AP193" s="440">
        <f t="shared" si="114"/>
        <v>0</v>
      </c>
      <c r="AQ193" s="440">
        <f t="shared" si="115"/>
        <v>0</v>
      </c>
      <c r="AR193" s="440">
        <f t="shared" si="116"/>
        <v>0</v>
      </c>
      <c r="AS193" s="440">
        <f t="shared" si="117"/>
        <v>0</v>
      </c>
      <c r="AT193" s="440">
        <f t="shared" si="118"/>
        <v>0</v>
      </c>
      <c r="AU193" s="440">
        <f t="shared" si="119"/>
        <v>0</v>
      </c>
      <c r="AV193" s="440">
        <f t="shared" si="120"/>
        <v>0</v>
      </c>
      <c r="AW193" s="440">
        <f t="shared" si="121"/>
        <v>0</v>
      </c>
    </row>
    <row r="194" spans="1:49" s="437" customFormat="1" ht="12" customHeight="1">
      <c r="A194" s="72" t="str">
        <f t="array" ref="A194">IF(C194&lt;&gt;0,SUM(($C$11:C194&lt;&gt;0)*1),"")</f>
        <v/>
      </c>
      <c r="B194" s="438"/>
      <c r="C194" s="438"/>
      <c r="D194" s="438"/>
      <c r="E194" s="504"/>
      <c r="F194" s="505"/>
      <c r="G194" s="507"/>
      <c r="H194" s="507"/>
      <c r="I194" s="72" t="str">
        <f t="shared" si="125"/>
        <v/>
      </c>
      <c r="J194" s="440">
        <f t="shared" si="84"/>
        <v>0</v>
      </c>
      <c r="K194" s="440">
        <f t="shared" si="85"/>
        <v>0</v>
      </c>
      <c r="L194" s="440">
        <f t="shared" si="86"/>
        <v>0</v>
      </c>
      <c r="M194" s="440">
        <f t="shared" si="87"/>
        <v>0</v>
      </c>
      <c r="N194" s="440">
        <f t="shared" si="88"/>
        <v>0</v>
      </c>
      <c r="O194" s="440">
        <f t="shared" si="89"/>
        <v>0</v>
      </c>
      <c r="P194" s="440">
        <f t="shared" si="90"/>
        <v>0</v>
      </c>
      <c r="Q194" s="440">
        <f t="shared" si="91"/>
        <v>0</v>
      </c>
      <c r="R194" s="440">
        <f t="shared" si="122"/>
        <v>0</v>
      </c>
      <c r="S194" s="440">
        <f t="shared" si="123"/>
        <v>0</v>
      </c>
      <c r="T194" s="440">
        <f t="shared" si="92"/>
        <v>0</v>
      </c>
      <c r="U194" s="440">
        <f t="shared" si="93"/>
        <v>0</v>
      </c>
      <c r="V194" s="440">
        <f t="shared" si="94"/>
        <v>0</v>
      </c>
      <c r="W194" s="440">
        <f t="shared" si="95"/>
        <v>0</v>
      </c>
      <c r="X194" s="440">
        <f t="shared" si="96"/>
        <v>0</v>
      </c>
      <c r="Y194" s="440">
        <f t="shared" si="97"/>
        <v>0</v>
      </c>
      <c r="Z194" s="440">
        <f t="shared" si="98"/>
        <v>0</v>
      </c>
      <c r="AA194" s="440">
        <f t="shared" si="99"/>
        <v>0</v>
      </c>
      <c r="AB194" s="440">
        <f t="shared" si="100"/>
        <v>0</v>
      </c>
      <c r="AC194" s="440">
        <f t="shared" si="101"/>
        <v>0</v>
      </c>
      <c r="AD194" s="440">
        <f t="shared" si="102"/>
        <v>0</v>
      </c>
      <c r="AE194" s="440">
        <f t="shared" si="103"/>
        <v>0</v>
      </c>
      <c r="AF194" s="440">
        <f t="shared" si="104"/>
        <v>0</v>
      </c>
      <c r="AG194" s="440">
        <f t="shared" si="105"/>
        <v>0</v>
      </c>
      <c r="AH194" s="440">
        <f t="shared" si="106"/>
        <v>0</v>
      </c>
      <c r="AI194" s="440">
        <f t="shared" si="107"/>
        <v>0</v>
      </c>
      <c r="AJ194" s="440">
        <f t="shared" si="108"/>
        <v>0</v>
      </c>
      <c r="AK194" s="440">
        <f t="shared" si="109"/>
        <v>0</v>
      </c>
      <c r="AL194" s="440">
        <f t="shared" si="110"/>
        <v>0</v>
      </c>
      <c r="AM194" s="440">
        <f t="shared" si="111"/>
        <v>0</v>
      </c>
      <c r="AN194" s="440">
        <f t="shared" si="112"/>
        <v>0</v>
      </c>
      <c r="AO194" s="440">
        <f t="shared" si="113"/>
        <v>0</v>
      </c>
      <c r="AP194" s="440">
        <f t="shared" si="114"/>
        <v>0</v>
      </c>
      <c r="AQ194" s="440">
        <f t="shared" si="115"/>
        <v>0</v>
      </c>
      <c r="AR194" s="440">
        <f t="shared" si="116"/>
        <v>0</v>
      </c>
      <c r="AS194" s="440">
        <f t="shared" si="117"/>
        <v>0</v>
      </c>
      <c r="AT194" s="440">
        <f t="shared" si="118"/>
        <v>0</v>
      </c>
      <c r="AU194" s="440">
        <f t="shared" si="119"/>
        <v>0</v>
      </c>
      <c r="AV194" s="440">
        <f t="shared" si="120"/>
        <v>0</v>
      </c>
      <c r="AW194" s="440">
        <f t="shared" si="121"/>
        <v>0</v>
      </c>
    </row>
    <row r="195" spans="1:49" s="437" customFormat="1" ht="12" customHeight="1">
      <c r="A195" s="72" t="str">
        <f t="array" ref="A195">IF(C195&lt;&gt;0,SUM(($C$11:C195&lt;&gt;0)*1),"")</f>
        <v/>
      </c>
      <c r="B195" s="438"/>
      <c r="C195" s="438"/>
      <c r="D195" s="438"/>
      <c r="E195" s="504"/>
      <c r="F195" s="505"/>
      <c r="G195" s="507"/>
      <c r="H195" s="507"/>
      <c r="I195" s="72" t="str">
        <f t="shared" si="125"/>
        <v/>
      </c>
      <c r="J195" s="440">
        <f t="shared" si="84"/>
        <v>0</v>
      </c>
      <c r="K195" s="440">
        <f t="shared" si="85"/>
        <v>0</v>
      </c>
      <c r="L195" s="440">
        <f t="shared" si="86"/>
        <v>0</v>
      </c>
      <c r="M195" s="440">
        <f t="shared" si="87"/>
        <v>0</v>
      </c>
      <c r="N195" s="440">
        <f t="shared" si="88"/>
        <v>0</v>
      </c>
      <c r="O195" s="440">
        <f t="shared" si="89"/>
        <v>0</v>
      </c>
      <c r="P195" s="440">
        <f t="shared" si="90"/>
        <v>0</v>
      </c>
      <c r="Q195" s="440">
        <f t="shared" si="91"/>
        <v>0</v>
      </c>
      <c r="R195" s="440">
        <f t="shared" si="122"/>
        <v>0</v>
      </c>
      <c r="S195" s="440">
        <f t="shared" si="123"/>
        <v>0</v>
      </c>
      <c r="T195" s="440">
        <f t="shared" si="92"/>
        <v>0</v>
      </c>
      <c r="U195" s="440">
        <f t="shared" si="93"/>
        <v>0</v>
      </c>
      <c r="V195" s="440">
        <f t="shared" si="94"/>
        <v>0</v>
      </c>
      <c r="W195" s="440">
        <f t="shared" si="95"/>
        <v>0</v>
      </c>
      <c r="X195" s="440">
        <f t="shared" si="96"/>
        <v>0</v>
      </c>
      <c r="Y195" s="440">
        <f t="shared" si="97"/>
        <v>0</v>
      </c>
      <c r="Z195" s="440">
        <f t="shared" si="98"/>
        <v>0</v>
      </c>
      <c r="AA195" s="440">
        <f t="shared" si="99"/>
        <v>0</v>
      </c>
      <c r="AB195" s="440">
        <f t="shared" si="100"/>
        <v>0</v>
      </c>
      <c r="AC195" s="440">
        <f t="shared" si="101"/>
        <v>0</v>
      </c>
      <c r="AD195" s="440">
        <f t="shared" si="102"/>
        <v>0</v>
      </c>
      <c r="AE195" s="440">
        <f t="shared" si="103"/>
        <v>0</v>
      </c>
      <c r="AF195" s="440">
        <f t="shared" si="104"/>
        <v>0</v>
      </c>
      <c r="AG195" s="440">
        <f t="shared" si="105"/>
        <v>0</v>
      </c>
      <c r="AH195" s="440">
        <f t="shared" si="106"/>
        <v>0</v>
      </c>
      <c r="AI195" s="440">
        <f t="shared" si="107"/>
        <v>0</v>
      </c>
      <c r="AJ195" s="440">
        <f t="shared" si="108"/>
        <v>0</v>
      </c>
      <c r="AK195" s="440">
        <f t="shared" si="109"/>
        <v>0</v>
      </c>
      <c r="AL195" s="440">
        <f t="shared" si="110"/>
        <v>0</v>
      </c>
      <c r="AM195" s="440">
        <f t="shared" si="111"/>
        <v>0</v>
      </c>
      <c r="AN195" s="440">
        <f t="shared" si="112"/>
        <v>0</v>
      </c>
      <c r="AO195" s="440">
        <f t="shared" si="113"/>
        <v>0</v>
      </c>
      <c r="AP195" s="440">
        <f t="shared" si="114"/>
        <v>0</v>
      </c>
      <c r="AQ195" s="440">
        <f t="shared" si="115"/>
        <v>0</v>
      </c>
      <c r="AR195" s="440">
        <f t="shared" si="116"/>
        <v>0</v>
      </c>
      <c r="AS195" s="440">
        <f t="shared" si="117"/>
        <v>0</v>
      </c>
      <c r="AT195" s="440">
        <f t="shared" si="118"/>
        <v>0</v>
      </c>
      <c r="AU195" s="440">
        <f t="shared" si="119"/>
        <v>0</v>
      </c>
      <c r="AV195" s="440">
        <f t="shared" si="120"/>
        <v>0</v>
      </c>
      <c r="AW195" s="440">
        <f t="shared" si="121"/>
        <v>0</v>
      </c>
    </row>
    <row r="196" spans="1:49" s="437" customFormat="1" ht="12" customHeight="1">
      <c r="A196" s="72" t="str">
        <f t="array" ref="A196">IF(C196&lt;&gt;0,SUM(($C$11:C196&lt;&gt;0)*1),"")</f>
        <v/>
      </c>
      <c r="B196" s="438"/>
      <c r="C196" s="438"/>
      <c r="D196" s="438"/>
      <c r="E196" s="504"/>
      <c r="F196" s="505"/>
      <c r="G196" s="507"/>
      <c r="H196" s="507"/>
      <c r="I196" s="72" t="str">
        <f t="shared" si="125"/>
        <v/>
      </c>
      <c r="J196" s="440">
        <f t="shared" si="84"/>
        <v>0</v>
      </c>
      <c r="K196" s="440">
        <f t="shared" si="85"/>
        <v>0</v>
      </c>
      <c r="L196" s="440">
        <f t="shared" si="86"/>
        <v>0</v>
      </c>
      <c r="M196" s="440">
        <f t="shared" si="87"/>
        <v>0</v>
      </c>
      <c r="N196" s="440">
        <f t="shared" si="88"/>
        <v>0</v>
      </c>
      <c r="O196" s="440">
        <f t="shared" si="89"/>
        <v>0</v>
      </c>
      <c r="P196" s="440">
        <f t="shared" si="90"/>
        <v>0</v>
      </c>
      <c r="Q196" s="440">
        <f t="shared" si="91"/>
        <v>0</v>
      </c>
      <c r="R196" s="440">
        <f t="shared" si="122"/>
        <v>0</v>
      </c>
      <c r="S196" s="440">
        <f t="shared" si="123"/>
        <v>0</v>
      </c>
      <c r="T196" s="440">
        <f t="shared" si="92"/>
        <v>0</v>
      </c>
      <c r="U196" s="440">
        <f t="shared" si="93"/>
        <v>0</v>
      </c>
      <c r="V196" s="440">
        <f t="shared" si="94"/>
        <v>0</v>
      </c>
      <c r="W196" s="440">
        <f t="shared" si="95"/>
        <v>0</v>
      </c>
      <c r="X196" s="440">
        <f t="shared" si="96"/>
        <v>0</v>
      </c>
      <c r="Y196" s="440">
        <f t="shared" si="97"/>
        <v>0</v>
      </c>
      <c r="Z196" s="440">
        <f t="shared" si="98"/>
        <v>0</v>
      </c>
      <c r="AA196" s="440">
        <f t="shared" si="99"/>
        <v>0</v>
      </c>
      <c r="AB196" s="440">
        <f t="shared" si="100"/>
        <v>0</v>
      </c>
      <c r="AC196" s="440">
        <f t="shared" si="101"/>
        <v>0</v>
      </c>
      <c r="AD196" s="440">
        <f t="shared" si="102"/>
        <v>0</v>
      </c>
      <c r="AE196" s="440">
        <f t="shared" si="103"/>
        <v>0</v>
      </c>
      <c r="AF196" s="440">
        <f t="shared" si="104"/>
        <v>0</v>
      </c>
      <c r="AG196" s="440">
        <f t="shared" si="105"/>
        <v>0</v>
      </c>
      <c r="AH196" s="440">
        <f t="shared" si="106"/>
        <v>0</v>
      </c>
      <c r="AI196" s="440">
        <f t="shared" si="107"/>
        <v>0</v>
      </c>
      <c r="AJ196" s="440">
        <f t="shared" si="108"/>
        <v>0</v>
      </c>
      <c r="AK196" s="440">
        <f t="shared" si="109"/>
        <v>0</v>
      </c>
      <c r="AL196" s="440">
        <f t="shared" si="110"/>
        <v>0</v>
      </c>
      <c r="AM196" s="440">
        <f t="shared" si="111"/>
        <v>0</v>
      </c>
      <c r="AN196" s="440">
        <f t="shared" si="112"/>
        <v>0</v>
      </c>
      <c r="AO196" s="440">
        <f t="shared" si="113"/>
        <v>0</v>
      </c>
      <c r="AP196" s="440">
        <f t="shared" si="114"/>
        <v>0</v>
      </c>
      <c r="AQ196" s="440">
        <f t="shared" si="115"/>
        <v>0</v>
      </c>
      <c r="AR196" s="440">
        <f t="shared" si="116"/>
        <v>0</v>
      </c>
      <c r="AS196" s="440">
        <f t="shared" si="117"/>
        <v>0</v>
      </c>
      <c r="AT196" s="440">
        <f t="shared" si="118"/>
        <v>0</v>
      </c>
      <c r="AU196" s="440">
        <f t="shared" si="119"/>
        <v>0</v>
      </c>
      <c r="AV196" s="440">
        <f t="shared" si="120"/>
        <v>0</v>
      </c>
      <c r="AW196" s="440">
        <f t="shared" si="121"/>
        <v>0</v>
      </c>
    </row>
    <row r="197" spans="1:49" s="437" customFormat="1" ht="12" customHeight="1">
      <c r="A197" s="72" t="str">
        <f t="array" ref="A197">IF(C197&lt;&gt;0,SUM(($C$11:C197&lt;&gt;0)*1),"")</f>
        <v/>
      </c>
      <c r="B197" s="438"/>
      <c r="C197" s="438"/>
      <c r="D197" s="438"/>
      <c r="E197" s="504"/>
      <c r="F197" s="505"/>
      <c r="G197" s="507"/>
      <c r="H197" s="507"/>
      <c r="I197" s="72" t="str">
        <f t="shared" si="125"/>
        <v/>
      </c>
      <c r="J197" s="440">
        <f t="shared" si="84"/>
        <v>0</v>
      </c>
      <c r="K197" s="440">
        <f t="shared" si="85"/>
        <v>0</v>
      </c>
      <c r="L197" s="440">
        <f t="shared" si="86"/>
        <v>0</v>
      </c>
      <c r="M197" s="440">
        <f t="shared" si="87"/>
        <v>0</v>
      </c>
      <c r="N197" s="440">
        <f t="shared" si="88"/>
        <v>0</v>
      </c>
      <c r="O197" s="440">
        <f t="shared" si="89"/>
        <v>0</v>
      </c>
      <c r="P197" s="440">
        <f t="shared" si="90"/>
        <v>0</v>
      </c>
      <c r="Q197" s="440">
        <f t="shared" si="91"/>
        <v>0</v>
      </c>
      <c r="R197" s="440">
        <f t="shared" si="122"/>
        <v>0</v>
      </c>
      <c r="S197" s="440">
        <f t="shared" si="123"/>
        <v>0</v>
      </c>
      <c r="T197" s="440">
        <f t="shared" si="92"/>
        <v>0</v>
      </c>
      <c r="U197" s="440">
        <f t="shared" si="93"/>
        <v>0</v>
      </c>
      <c r="V197" s="440">
        <f t="shared" si="94"/>
        <v>0</v>
      </c>
      <c r="W197" s="440">
        <f t="shared" si="95"/>
        <v>0</v>
      </c>
      <c r="X197" s="440">
        <f t="shared" si="96"/>
        <v>0</v>
      </c>
      <c r="Y197" s="440">
        <f t="shared" si="97"/>
        <v>0</v>
      </c>
      <c r="Z197" s="440">
        <f t="shared" si="98"/>
        <v>0</v>
      </c>
      <c r="AA197" s="440">
        <f t="shared" si="99"/>
        <v>0</v>
      </c>
      <c r="AB197" s="440">
        <f t="shared" si="100"/>
        <v>0</v>
      </c>
      <c r="AC197" s="440">
        <f t="shared" si="101"/>
        <v>0</v>
      </c>
      <c r="AD197" s="440">
        <f t="shared" si="102"/>
        <v>0</v>
      </c>
      <c r="AE197" s="440">
        <f t="shared" si="103"/>
        <v>0</v>
      </c>
      <c r="AF197" s="440">
        <f t="shared" si="104"/>
        <v>0</v>
      </c>
      <c r="AG197" s="440">
        <f t="shared" si="105"/>
        <v>0</v>
      </c>
      <c r="AH197" s="440">
        <f t="shared" si="106"/>
        <v>0</v>
      </c>
      <c r="AI197" s="440">
        <f t="shared" si="107"/>
        <v>0</v>
      </c>
      <c r="AJ197" s="440">
        <f t="shared" si="108"/>
        <v>0</v>
      </c>
      <c r="AK197" s="440">
        <f t="shared" si="109"/>
        <v>0</v>
      </c>
      <c r="AL197" s="440">
        <f t="shared" si="110"/>
        <v>0</v>
      </c>
      <c r="AM197" s="440">
        <f t="shared" si="111"/>
        <v>0</v>
      </c>
      <c r="AN197" s="440">
        <f t="shared" si="112"/>
        <v>0</v>
      </c>
      <c r="AO197" s="440">
        <f t="shared" si="113"/>
        <v>0</v>
      </c>
      <c r="AP197" s="440">
        <f t="shared" si="114"/>
        <v>0</v>
      </c>
      <c r="AQ197" s="440">
        <f t="shared" si="115"/>
        <v>0</v>
      </c>
      <c r="AR197" s="440">
        <f t="shared" si="116"/>
        <v>0</v>
      </c>
      <c r="AS197" s="440">
        <f t="shared" si="117"/>
        <v>0</v>
      </c>
      <c r="AT197" s="440">
        <f t="shared" si="118"/>
        <v>0</v>
      </c>
      <c r="AU197" s="440">
        <f t="shared" si="119"/>
        <v>0</v>
      </c>
      <c r="AV197" s="440">
        <f t="shared" si="120"/>
        <v>0</v>
      </c>
      <c r="AW197" s="440">
        <f t="shared" si="121"/>
        <v>0</v>
      </c>
    </row>
    <row r="198" spans="1:49" s="437" customFormat="1" ht="12" customHeight="1">
      <c r="A198" s="72" t="str">
        <f t="array" ref="A198">IF(C198&lt;&gt;0,SUM(($C$11:C198&lt;&gt;0)*1),"")</f>
        <v/>
      </c>
      <c r="B198" s="438"/>
      <c r="C198" s="438"/>
      <c r="D198" s="438"/>
      <c r="E198" s="504"/>
      <c r="F198" s="505"/>
      <c r="G198" s="507"/>
      <c r="H198" s="507"/>
      <c r="I198" s="72" t="str">
        <f t="shared" si="125"/>
        <v/>
      </c>
      <c r="J198" s="440">
        <f t="shared" si="84"/>
        <v>0</v>
      </c>
      <c r="K198" s="440">
        <f t="shared" si="85"/>
        <v>0</v>
      </c>
      <c r="L198" s="440">
        <f t="shared" si="86"/>
        <v>0</v>
      </c>
      <c r="M198" s="440">
        <f t="shared" si="87"/>
        <v>0</v>
      </c>
      <c r="N198" s="440">
        <f t="shared" si="88"/>
        <v>0</v>
      </c>
      <c r="O198" s="440">
        <f t="shared" si="89"/>
        <v>0</v>
      </c>
      <c r="P198" s="440">
        <f t="shared" si="90"/>
        <v>0</v>
      </c>
      <c r="Q198" s="440">
        <f t="shared" si="91"/>
        <v>0</v>
      </c>
      <c r="R198" s="440">
        <f t="shared" si="122"/>
        <v>0</v>
      </c>
      <c r="S198" s="440">
        <f t="shared" si="123"/>
        <v>0</v>
      </c>
      <c r="T198" s="440">
        <f t="shared" si="92"/>
        <v>0</v>
      </c>
      <c r="U198" s="440">
        <f t="shared" si="93"/>
        <v>0</v>
      </c>
      <c r="V198" s="440">
        <f t="shared" si="94"/>
        <v>0</v>
      </c>
      <c r="W198" s="440">
        <f t="shared" si="95"/>
        <v>0</v>
      </c>
      <c r="X198" s="440">
        <f t="shared" si="96"/>
        <v>0</v>
      </c>
      <c r="Y198" s="440">
        <f t="shared" si="97"/>
        <v>0</v>
      </c>
      <c r="Z198" s="440">
        <f t="shared" si="98"/>
        <v>0</v>
      </c>
      <c r="AA198" s="440">
        <f t="shared" si="99"/>
        <v>0</v>
      </c>
      <c r="AB198" s="440">
        <f t="shared" si="100"/>
        <v>0</v>
      </c>
      <c r="AC198" s="440">
        <f t="shared" si="101"/>
        <v>0</v>
      </c>
      <c r="AD198" s="440">
        <f t="shared" si="102"/>
        <v>0</v>
      </c>
      <c r="AE198" s="440">
        <f t="shared" si="103"/>
        <v>0</v>
      </c>
      <c r="AF198" s="440">
        <f t="shared" si="104"/>
        <v>0</v>
      </c>
      <c r="AG198" s="440">
        <f t="shared" si="105"/>
        <v>0</v>
      </c>
      <c r="AH198" s="440">
        <f t="shared" si="106"/>
        <v>0</v>
      </c>
      <c r="AI198" s="440">
        <f t="shared" si="107"/>
        <v>0</v>
      </c>
      <c r="AJ198" s="440">
        <f t="shared" si="108"/>
        <v>0</v>
      </c>
      <c r="AK198" s="440">
        <f t="shared" si="109"/>
        <v>0</v>
      </c>
      <c r="AL198" s="440">
        <f t="shared" si="110"/>
        <v>0</v>
      </c>
      <c r="AM198" s="440">
        <f t="shared" si="111"/>
        <v>0</v>
      </c>
      <c r="AN198" s="440">
        <f t="shared" si="112"/>
        <v>0</v>
      </c>
      <c r="AO198" s="440">
        <f t="shared" si="113"/>
        <v>0</v>
      </c>
      <c r="AP198" s="440">
        <f t="shared" si="114"/>
        <v>0</v>
      </c>
      <c r="AQ198" s="440">
        <f t="shared" si="115"/>
        <v>0</v>
      </c>
      <c r="AR198" s="440">
        <f t="shared" si="116"/>
        <v>0</v>
      </c>
      <c r="AS198" s="440">
        <f t="shared" si="117"/>
        <v>0</v>
      </c>
      <c r="AT198" s="440">
        <f t="shared" si="118"/>
        <v>0</v>
      </c>
      <c r="AU198" s="440">
        <f t="shared" si="119"/>
        <v>0</v>
      </c>
      <c r="AV198" s="440">
        <f t="shared" si="120"/>
        <v>0</v>
      </c>
      <c r="AW198" s="440">
        <f t="shared" si="121"/>
        <v>0</v>
      </c>
    </row>
    <row r="199" spans="1:49" s="437" customFormat="1" ht="12" customHeight="1">
      <c r="A199" s="72" t="str">
        <f t="array" ref="A199">IF(C199&lt;&gt;0,SUM(($C$11:C199&lt;&gt;0)*1),"")</f>
        <v/>
      </c>
      <c r="B199" s="438"/>
      <c r="C199" s="438"/>
      <c r="D199" s="438"/>
      <c r="E199" s="504"/>
      <c r="F199" s="505"/>
      <c r="G199" s="507"/>
      <c r="H199" s="507"/>
      <c r="I199" s="72" t="str">
        <f t="shared" si="125"/>
        <v/>
      </c>
      <c r="J199" s="440">
        <f t="shared" si="84"/>
        <v>0</v>
      </c>
      <c r="K199" s="440">
        <f t="shared" si="85"/>
        <v>0</v>
      </c>
      <c r="L199" s="440">
        <f t="shared" si="86"/>
        <v>0</v>
      </c>
      <c r="M199" s="440">
        <f t="shared" si="87"/>
        <v>0</v>
      </c>
      <c r="N199" s="440">
        <f t="shared" si="88"/>
        <v>0</v>
      </c>
      <c r="O199" s="440">
        <f t="shared" si="89"/>
        <v>0</v>
      </c>
      <c r="P199" s="440">
        <f t="shared" si="90"/>
        <v>0</v>
      </c>
      <c r="Q199" s="440">
        <f t="shared" si="91"/>
        <v>0</v>
      </c>
      <c r="R199" s="440">
        <f t="shared" si="122"/>
        <v>0</v>
      </c>
      <c r="S199" s="440">
        <f t="shared" si="123"/>
        <v>0</v>
      </c>
      <c r="T199" s="440">
        <f t="shared" si="92"/>
        <v>0</v>
      </c>
      <c r="U199" s="440">
        <f t="shared" si="93"/>
        <v>0</v>
      </c>
      <c r="V199" s="440">
        <f t="shared" si="94"/>
        <v>0</v>
      </c>
      <c r="W199" s="440">
        <f t="shared" si="95"/>
        <v>0</v>
      </c>
      <c r="X199" s="440">
        <f t="shared" si="96"/>
        <v>0</v>
      </c>
      <c r="Y199" s="440">
        <f t="shared" si="97"/>
        <v>0</v>
      </c>
      <c r="Z199" s="440">
        <f t="shared" si="98"/>
        <v>0</v>
      </c>
      <c r="AA199" s="440">
        <f t="shared" si="99"/>
        <v>0</v>
      </c>
      <c r="AB199" s="440">
        <f t="shared" si="100"/>
        <v>0</v>
      </c>
      <c r="AC199" s="440">
        <f t="shared" si="101"/>
        <v>0</v>
      </c>
      <c r="AD199" s="440">
        <f t="shared" si="102"/>
        <v>0</v>
      </c>
      <c r="AE199" s="440">
        <f t="shared" si="103"/>
        <v>0</v>
      </c>
      <c r="AF199" s="440">
        <f t="shared" si="104"/>
        <v>0</v>
      </c>
      <c r="AG199" s="440">
        <f t="shared" si="105"/>
        <v>0</v>
      </c>
      <c r="AH199" s="440">
        <f t="shared" si="106"/>
        <v>0</v>
      </c>
      <c r="AI199" s="440">
        <f t="shared" si="107"/>
        <v>0</v>
      </c>
      <c r="AJ199" s="440">
        <f t="shared" si="108"/>
        <v>0</v>
      </c>
      <c r="AK199" s="440">
        <f t="shared" si="109"/>
        <v>0</v>
      </c>
      <c r="AL199" s="440">
        <f t="shared" si="110"/>
        <v>0</v>
      </c>
      <c r="AM199" s="440">
        <f t="shared" si="111"/>
        <v>0</v>
      </c>
      <c r="AN199" s="440">
        <f t="shared" si="112"/>
        <v>0</v>
      </c>
      <c r="AO199" s="440">
        <f t="shared" si="113"/>
        <v>0</v>
      </c>
      <c r="AP199" s="440">
        <f t="shared" si="114"/>
        <v>0</v>
      </c>
      <c r="AQ199" s="440">
        <f t="shared" si="115"/>
        <v>0</v>
      </c>
      <c r="AR199" s="440">
        <f t="shared" si="116"/>
        <v>0</v>
      </c>
      <c r="AS199" s="440">
        <f t="shared" si="117"/>
        <v>0</v>
      </c>
      <c r="AT199" s="440">
        <f t="shared" si="118"/>
        <v>0</v>
      </c>
      <c r="AU199" s="440">
        <f t="shared" si="119"/>
        <v>0</v>
      </c>
      <c r="AV199" s="440">
        <f t="shared" si="120"/>
        <v>0</v>
      </c>
      <c r="AW199" s="440">
        <f t="shared" si="121"/>
        <v>0</v>
      </c>
    </row>
    <row r="200" spans="1:49" s="437" customFormat="1" ht="12" customHeight="1">
      <c r="A200" s="72" t="str">
        <f t="array" ref="A200">IF(C200&lt;&gt;0,SUM(($C$11:C200&lt;&gt;0)*1),"")</f>
        <v/>
      </c>
      <c r="B200" s="438"/>
      <c r="C200" s="438"/>
      <c r="D200" s="438"/>
      <c r="E200" s="504"/>
      <c r="F200" s="505"/>
      <c r="G200" s="507"/>
      <c r="H200" s="507"/>
      <c r="I200" s="72" t="str">
        <f t="shared" si="125"/>
        <v/>
      </c>
      <c r="J200" s="440">
        <f t="shared" si="84"/>
        <v>0</v>
      </c>
      <c r="K200" s="440">
        <f t="shared" si="85"/>
        <v>0</v>
      </c>
      <c r="L200" s="440">
        <f t="shared" si="86"/>
        <v>0</v>
      </c>
      <c r="M200" s="440">
        <f t="shared" si="87"/>
        <v>0</v>
      </c>
      <c r="N200" s="440">
        <f t="shared" si="88"/>
        <v>0</v>
      </c>
      <c r="O200" s="440">
        <f t="shared" si="89"/>
        <v>0</v>
      </c>
      <c r="P200" s="440">
        <f t="shared" si="90"/>
        <v>0</v>
      </c>
      <c r="Q200" s="440">
        <f t="shared" si="91"/>
        <v>0</v>
      </c>
      <c r="R200" s="440">
        <f t="shared" si="122"/>
        <v>0</v>
      </c>
      <c r="S200" s="440">
        <f t="shared" si="123"/>
        <v>0</v>
      </c>
      <c r="T200" s="440">
        <f t="shared" si="92"/>
        <v>0</v>
      </c>
      <c r="U200" s="440">
        <f t="shared" si="93"/>
        <v>0</v>
      </c>
      <c r="V200" s="440">
        <f t="shared" si="94"/>
        <v>0</v>
      </c>
      <c r="W200" s="440">
        <f t="shared" si="95"/>
        <v>0</v>
      </c>
      <c r="X200" s="440">
        <f t="shared" si="96"/>
        <v>0</v>
      </c>
      <c r="Y200" s="440">
        <f t="shared" si="97"/>
        <v>0</v>
      </c>
      <c r="Z200" s="440">
        <f t="shared" si="98"/>
        <v>0</v>
      </c>
      <c r="AA200" s="440">
        <f t="shared" si="99"/>
        <v>0</v>
      </c>
      <c r="AB200" s="440">
        <f t="shared" si="100"/>
        <v>0</v>
      </c>
      <c r="AC200" s="440">
        <f t="shared" si="101"/>
        <v>0</v>
      </c>
      <c r="AD200" s="440">
        <f t="shared" si="102"/>
        <v>0</v>
      </c>
      <c r="AE200" s="440">
        <f t="shared" si="103"/>
        <v>0</v>
      </c>
      <c r="AF200" s="440">
        <f t="shared" si="104"/>
        <v>0</v>
      </c>
      <c r="AG200" s="440">
        <f t="shared" si="105"/>
        <v>0</v>
      </c>
      <c r="AH200" s="440">
        <f t="shared" si="106"/>
        <v>0</v>
      </c>
      <c r="AI200" s="440">
        <f t="shared" si="107"/>
        <v>0</v>
      </c>
      <c r="AJ200" s="440">
        <f t="shared" si="108"/>
        <v>0</v>
      </c>
      <c r="AK200" s="440">
        <f t="shared" si="109"/>
        <v>0</v>
      </c>
      <c r="AL200" s="440">
        <f t="shared" si="110"/>
        <v>0</v>
      </c>
      <c r="AM200" s="440">
        <f t="shared" si="111"/>
        <v>0</v>
      </c>
      <c r="AN200" s="440">
        <f t="shared" si="112"/>
        <v>0</v>
      </c>
      <c r="AO200" s="440">
        <f t="shared" si="113"/>
        <v>0</v>
      </c>
      <c r="AP200" s="440">
        <f t="shared" si="114"/>
        <v>0</v>
      </c>
      <c r="AQ200" s="440">
        <f t="shared" si="115"/>
        <v>0</v>
      </c>
      <c r="AR200" s="440">
        <f t="shared" si="116"/>
        <v>0</v>
      </c>
      <c r="AS200" s="440">
        <f t="shared" si="117"/>
        <v>0</v>
      </c>
      <c r="AT200" s="440">
        <f t="shared" si="118"/>
        <v>0</v>
      </c>
      <c r="AU200" s="440">
        <f t="shared" si="119"/>
        <v>0</v>
      </c>
      <c r="AV200" s="440">
        <f t="shared" si="120"/>
        <v>0</v>
      </c>
      <c r="AW200" s="440">
        <f t="shared" si="121"/>
        <v>0</v>
      </c>
    </row>
    <row r="201" spans="1:49" s="437" customFormat="1" ht="12" customHeight="1">
      <c r="A201" s="72" t="str">
        <f t="array" ref="A201">IF(C201&lt;&gt;0,SUM(($C$11:C201&lt;&gt;0)*1),"")</f>
        <v/>
      </c>
      <c r="B201" s="438"/>
      <c r="C201" s="438"/>
      <c r="D201" s="438"/>
      <c r="E201" s="504"/>
      <c r="F201" s="505"/>
      <c r="G201" s="507"/>
      <c r="H201" s="507"/>
      <c r="I201" s="72" t="str">
        <f t="shared" si="125"/>
        <v/>
      </c>
      <c r="J201" s="440">
        <f t="shared" si="84"/>
        <v>0</v>
      </c>
      <c r="K201" s="440">
        <f t="shared" si="85"/>
        <v>0</v>
      </c>
      <c r="L201" s="440">
        <f t="shared" si="86"/>
        <v>0</v>
      </c>
      <c r="M201" s="440">
        <f t="shared" si="87"/>
        <v>0</v>
      </c>
      <c r="N201" s="440">
        <f t="shared" si="88"/>
        <v>0</v>
      </c>
      <c r="O201" s="440">
        <f t="shared" si="89"/>
        <v>0</v>
      </c>
      <c r="P201" s="440">
        <f t="shared" si="90"/>
        <v>0</v>
      </c>
      <c r="Q201" s="440">
        <f t="shared" si="91"/>
        <v>0</v>
      </c>
      <c r="R201" s="440">
        <f t="shared" si="122"/>
        <v>0</v>
      </c>
      <c r="S201" s="440">
        <f t="shared" si="123"/>
        <v>0</v>
      </c>
      <c r="T201" s="440">
        <f t="shared" si="92"/>
        <v>0</v>
      </c>
      <c r="U201" s="440">
        <f t="shared" si="93"/>
        <v>0</v>
      </c>
      <c r="V201" s="440">
        <f t="shared" si="94"/>
        <v>0</v>
      </c>
      <c r="W201" s="440">
        <f t="shared" si="95"/>
        <v>0</v>
      </c>
      <c r="X201" s="440">
        <f t="shared" si="96"/>
        <v>0</v>
      </c>
      <c r="Y201" s="440">
        <f t="shared" si="97"/>
        <v>0</v>
      </c>
      <c r="Z201" s="440">
        <f t="shared" si="98"/>
        <v>0</v>
      </c>
      <c r="AA201" s="440">
        <f t="shared" si="99"/>
        <v>0</v>
      </c>
      <c r="AB201" s="440">
        <f t="shared" si="100"/>
        <v>0</v>
      </c>
      <c r="AC201" s="440">
        <f t="shared" si="101"/>
        <v>0</v>
      </c>
      <c r="AD201" s="440">
        <f t="shared" si="102"/>
        <v>0</v>
      </c>
      <c r="AE201" s="440">
        <f t="shared" si="103"/>
        <v>0</v>
      </c>
      <c r="AF201" s="440">
        <f t="shared" si="104"/>
        <v>0</v>
      </c>
      <c r="AG201" s="440">
        <f t="shared" si="105"/>
        <v>0</v>
      </c>
      <c r="AH201" s="440">
        <f t="shared" si="106"/>
        <v>0</v>
      </c>
      <c r="AI201" s="440">
        <f t="shared" si="107"/>
        <v>0</v>
      </c>
      <c r="AJ201" s="440">
        <f t="shared" si="108"/>
        <v>0</v>
      </c>
      <c r="AK201" s="440">
        <f t="shared" si="109"/>
        <v>0</v>
      </c>
      <c r="AL201" s="440">
        <f t="shared" si="110"/>
        <v>0</v>
      </c>
      <c r="AM201" s="440">
        <f t="shared" si="111"/>
        <v>0</v>
      </c>
      <c r="AN201" s="440">
        <f t="shared" si="112"/>
        <v>0</v>
      </c>
      <c r="AO201" s="440">
        <f t="shared" si="113"/>
        <v>0</v>
      </c>
      <c r="AP201" s="440">
        <f t="shared" si="114"/>
        <v>0</v>
      </c>
      <c r="AQ201" s="440">
        <f t="shared" si="115"/>
        <v>0</v>
      </c>
      <c r="AR201" s="440">
        <f t="shared" si="116"/>
        <v>0</v>
      </c>
      <c r="AS201" s="440">
        <f t="shared" si="117"/>
        <v>0</v>
      </c>
      <c r="AT201" s="440">
        <f t="shared" si="118"/>
        <v>0</v>
      </c>
      <c r="AU201" s="440">
        <f t="shared" si="119"/>
        <v>0</v>
      </c>
      <c r="AV201" s="440">
        <f t="shared" si="120"/>
        <v>0</v>
      </c>
      <c r="AW201" s="440">
        <f t="shared" si="121"/>
        <v>0</v>
      </c>
    </row>
    <row r="202" spans="1:49" s="437" customFormat="1" ht="12" customHeight="1">
      <c r="A202" s="72" t="str">
        <f t="array" ref="A202">IF(C202&lt;&gt;0,SUM(($C$11:C202&lt;&gt;0)*1),"")</f>
        <v/>
      </c>
      <c r="B202" s="438"/>
      <c r="C202" s="438"/>
      <c r="D202" s="438"/>
      <c r="E202" s="504"/>
      <c r="F202" s="505"/>
      <c r="G202" s="507"/>
      <c r="H202" s="507"/>
      <c r="I202" s="72" t="str">
        <f t="shared" si="125"/>
        <v/>
      </c>
      <c r="J202" s="440">
        <f t="shared" si="84"/>
        <v>0</v>
      </c>
      <c r="K202" s="440">
        <f t="shared" si="85"/>
        <v>0</v>
      </c>
      <c r="L202" s="440">
        <f t="shared" si="86"/>
        <v>0</v>
      </c>
      <c r="M202" s="440">
        <f t="shared" si="87"/>
        <v>0</v>
      </c>
      <c r="N202" s="440">
        <f t="shared" si="88"/>
        <v>0</v>
      </c>
      <c r="O202" s="440">
        <f t="shared" si="89"/>
        <v>0</v>
      </c>
      <c r="P202" s="440">
        <f t="shared" si="90"/>
        <v>0</v>
      </c>
      <c r="Q202" s="440">
        <f t="shared" si="91"/>
        <v>0</v>
      </c>
      <c r="R202" s="440">
        <f t="shared" si="122"/>
        <v>0</v>
      </c>
      <c r="S202" s="440">
        <f t="shared" si="123"/>
        <v>0</v>
      </c>
      <c r="T202" s="440">
        <f t="shared" si="92"/>
        <v>0</v>
      </c>
      <c r="U202" s="440">
        <f t="shared" si="93"/>
        <v>0</v>
      </c>
      <c r="V202" s="440">
        <f t="shared" si="94"/>
        <v>0</v>
      </c>
      <c r="W202" s="440">
        <f t="shared" si="95"/>
        <v>0</v>
      </c>
      <c r="X202" s="440">
        <f t="shared" si="96"/>
        <v>0</v>
      </c>
      <c r="Y202" s="440">
        <f t="shared" si="97"/>
        <v>0</v>
      </c>
      <c r="Z202" s="440">
        <f t="shared" si="98"/>
        <v>0</v>
      </c>
      <c r="AA202" s="440">
        <f t="shared" si="99"/>
        <v>0</v>
      </c>
      <c r="AB202" s="440">
        <f t="shared" si="100"/>
        <v>0</v>
      </c>
      <c r="AC202" s="440">
        <f t="shared" si="101"/>
        <v>0</v>
      </c>
      <c r="AD202" s="440">
        <f t="shared" si="102"/>
        <v>0</v>
      </c>
      <c r="AE202" s="440">
        <f t="shared" si="103"/>
        <v>0</v>
      </c>
      <c r="AF202" s="440">
        <f t="shared" si="104"/>
        <v>0</v>
      </c>
      <c r="AG202" s="440">
        <f t="shared" si="105"/>
        <v>0</v>
      </c>
      <c r="AH202" s="440">
        <f t="shared" si="106"/>
        <v>0</v>
      </c>
      <c r="AI202" s="440">
        <f t="shared" si="107"/>
        <v>0</v>
      </c>
      <c r="AJ202" s="440">
        <f t="shared" si="108"/>
        <v>0</v>
      </c>
      <c r="AK202" s="440">
        <f t="shared" si="109"/>
        <v>0</v>
      </c>
      <c r="AL202" s="440">
        <f t="shared" si="110"/>
        <v>0</v>
      </c>
      <c r="AM202" s="440">
        <f t="shared" si="111"/>
        <v>0</v>
      </c>
      <c r="AN202" s="440">
        <f t="shared" si="112"/>
        <v>0</v>
      </c>
      <c r="AO202" s="440">
        <f t="shared" si="113"/>
        <v>0</v>
      </c>
      <c r="AP202" s="440">
        <f t="shared" si="114"/>
        <v>0</v>
      </c>
      <c r="AQ202" s="440">
        <f t="shared" si="115"/>
        <v>0</v>
      </c>
      <c r="AR202" s="440">
        <f t="shared" si="116"/>
        <v>0</v>
      </c>
      <c r="AS202" s="440">
        <f t="shared" si="117"/>
        <v>0</v>
      </c>
      <c r="AT202" s="440">
        <f t="shared" si="118"/>
        <v>0</v>
      </c>
      <c r="AU202" s="440">
        <f t="shared" si="119"/>
        <v>0</v>
      </c>
      <c r="AV202" s="440">
        <f t="shared" si="120"/>
        <v>0</v>
      </c>
      <c r="AW202" s="440">
        <f t="shared" si="121"/>
        <v>0</v>
      </c>
    </row>
    <row r="203" spans="1:49" s="437" customFormat="1" ht="12" customHeight="1">
      <c r="A203" s="72" t="str">
        <f t="array" ref="A203">IF(C203&lt;&gt;0,SUM(($C$11:C203&lt;&gt;0)*1),"")</f>
        <v/>
      </c>
      <c r="B203" s="438"/>
      <c r="C203" s="438"/>
      <c r="D203" s="438"/>
      <c r="E203" s="504"/>
      <c r="F203" s="505"/>
      <c r="G203" s="507"/>
      <c r="H203" s="507"/>
      <c r="I203" s="72" t="str">
        <f t="shared" si="125"/>
        <v/>
      </c>
      <c r="J203" s="440">
        <f t="shared" ref="J203:J263" si="126">IF($G203="1111",$F203,0)</f>
        <v>0</v>
      </c>
      <c r="K203" s="440">
        <f t="shared" ref="K203:K263" si="127">IF($H203="1111",$F203,0)</f>
        <v>0</v>
      </c>
      <c r="L203" s="440">
        <f t="shared" ref="L203:L263" si="128">IF($G203="1121",$F203,0)</f>
        <v>0</v>
      </c>
      <c r="M203" s="440">
        <f t="shared" ref="M203:M263" si="129">IF($H203="1121",$F203,0)</f>
        <v>0</v>
      </c>
      <c r="N203" s="440">
        <f t="shared" ref="N203:N263" si="130">IF($G203="1331",$F203,0)</f>
        <v>0</v>
      </c>
      <c r="O203" s="440">
        <f t="shared" ref="O203:O263" si="131">IF($H203="1331",$F203,0)</f>
        <v>0</v>
      </c>
      <c r="P203" s="440">
        <f t="shared" ref="P203:P263" si="132">IF($G203="1388",$F203,0)</f>
        <v>0</v>
      </c>
      <c r="Q203" s="440">
        <f t="shared" ref="Q203:Q263" si="133">IF($H203="1388",$F203,0)</f>
        <v>0</v>
      </c>
      <c r="R203" s="440">
        <f t="shared" si="122"/>
        <v>0</v>
      </c>
      <c r="S203" s="440">
        <f t="shared" si="123"/>
        <v>0</v>
      </c>
      <c r="T203" s="440">
        <f t="shared" ref="T203:T263" si="134">IF($G203="331",$F203,0)</f>
        <v>0</v>
      </c>
      <c r="U203" s="440">
        <f t="shared" ref="U203:U263" si="135">IF($H203="331",$F203,0)</f>
        <v>0</v>
      </c>
      <c r="V203" s="440">
        <f t="shared" ref="V203:V263" si="136">IF($G203="3334",$F203,0)</f>
        <v>0</v>
      </c>
      <c r="W203" s="440">
        <f t="shared" ref="W203:W263" si="137">IF($H203="3334",$F203,0)</f>
        <v>0</v>
      </c>
      <c r="X203" s="440">
        <f t="shared" ref="X203:X263" si="138">IF($G203="33382",$F203,0)</f>
        <v>0</v>
      </c>
      <c r="Y203" s="440">
        <f t="shared" ref="Y203:Y263" si="139">IF($H203="33382",$F203,0)</f>
        <v>0</v>
      </c>
      <c r="Z203" s="440">
        <f t="shared" ref="Z203:Z263" si="140">IF($G203="3388",$F203,0)</f>
        <v>0</v>
      </c>
      <c r="AA203" s="440">
        <f t="shared" ref="AA203:AA263" si="141">IF($H203="3388",$F203,0)</f>
        <v>0</v>
      </c>
      <c r="AB203" s="440">
        <f t="shared" ref="AB203:AB263" si="142">IF($G203="3411",$F203,0)</f>
        <v>0</v>
      </c>
      <c r="AC203" s="440">
        <f t="shared" ref="AC203:AC263" si="143">IF($H203="3411",$F203,0)</f>
        <v>0</v>
      </c>
      <c r="AD203" s="440">
        <f t="shared" ref="AD203:AD263" si="144">IF($G203="4111",$F203,0)</f>
        <v>0</v>
      </c>
      <c r="AE203" s="440">
        <f t="shared" ref="AE203:AE263" si="145">IF($H203="4111",$F203,0)</f>
        <v>0</v>
      </c>
      <c r="AF203" s="440">
        <f t="shared" ref="AF203:AF263" si="146">IF($G203="4211",$F203,0)</f>
        <v>0</v>
      </c>
      <c r="AG203" s="440">
        <f t="shared" ref="AG203:AG263" si="147">IF($H203="4211",$F203,0)</f>
        <v>0</v>
      </c>
      <c r="AH203" s="440">
        <f t="shared" ref="AH203:AH263" si="148">IF($G203="4212",$F203,0)</f>
        <v>0</v>
      </c>
      <c r="AI203" s="440">
        <f t="shared" ref="AI203:AI263" si="149">IF($H203="4212",$F203,0)</f>
        <v>0</v>
      </c>
      <c r="AJ203" s="440">
        <f t="shared" ref="AJ203:AJ263" si="150">IF($G203="515",$F203,0)</f>
        <v>0</v>
      </c>
      <c r="AK203" s="440">
        <f t="shared" ref="AK203:AK263" si="151">IF($H203="515",$F203,0)</f>
        <v>0</v>
      </c>
      <c r="AL203" s="440">
        <f t="shared" ref="AL203:AL263" si="152">IF($G203="635",$F203,0)</f>
        <v>0</v>
      </c>
      <c r="AM203" s="440">
        <f t="shared" ref="AM203:AM263" si="153">IF($H203="635",$F203,0)</f>
        <v>0</v>
      </c>
      <c r="AN203" s="440">
        <f t="shared" ref="AN203:AN263" si="154">IF($G203="642",$F203,0)</f>
        <v>0</v>
      </c>
      <c r="AO203" s="440">
        <f t="shared" ref="AO203:AO263" si="155">IF($H203="642",$F203,0)</f>
        <v>0</v>
      </c>
      <c r="AP203" s="440">
        <f t="shared" ref="AP203:AP263" si="156">IF($G203="711",$F203,0)</f>
        <v>0</v>
      </c>
      <c r="AQ203" s="440">
        <f t="shared" ref="AQ203:AQ263" si="157">IF($H203="711",$F203,0)</f>
        <v>0</v>
      </c>
      <c r="AR203" s="440">
        <f t="shared" ref="AR203:AR263" si="158">IF($G203="811",$F203,0)</f>
        <v>0</v>
      </c>
      <c r="AS203" s="440">
        <f t="shared" ref="AS203:AS263" si="159">IF($H203="811",$F203,0)</f>
        <v>0</v>
      </c>
      <c r="AT203" s="440">
        <f t="shared" ref="AT203:AT263" si="160">IF($G203="821",$F203,0)</f>
        <v>0</v>
      </c>
      <c r="AU203" s="440">
        <f t="shared" ref="AU203:AU263" si="161">IF($H203="821",$F203,0)</f>
        <v>0</v>
      </c>
      <c r="AV203" s="440">
        <f t="shared" ref="AV203:AV263" si="162">IF($G203="911",$F203,0)</f>
        <v>0</v>
      </c>
      <c r="AW203" s="440">
        <f t="shared" ref="AW203:AW263" si="163">IF($H203="911",$F203,0)</f>
        <v>0</v>
      </c>
    </row>
    <row r="204" spans="1:49" s="437" customFormat="1" ht="12" customHeight="1">
      <c r="A204" s="72" t="str">
        <f t="array" ref="A204">IF(C204&lt;&gt;0,SUM(($C$11:C204&lt;&gt;0)*1),"")</f>
        <v/>
      </c>
      <c r="B204" s="438"/>
      <c r="C204" s="438"/>
      <c r="D204" s="438"/>
      <c r="E204" s="504"/>
      <c r="F204" s="505"/>
      <c r="G204" s="507"/>
      <c r="H204" s="507"/>
      <c r="I204" s="72" t="str">
        <f t="shared" si="125"/>
        <v/>
      </c>
      <c r="J204" s="440">
        <f t="shared" si="126"/>
        <v>0</v>
      </c>
      <c r="K204" s="440">
        <f t="shared" si="127"/>
        <v>0</v>
      </c>
      <c r="L204" s="440">
        <f t="shared" si="128"/>
        <v>0</v>
      </c>
      <c r="M204" s="440">
        <f t="shared" si="129"/>
        <v>0</v>
      </c>
      <c r="N204" s="440">
        <f t="shared" si="130"/>
        <v>0</v>
      </c>
      <c r="O204" s="440">
        <f t="shared" si="131"/>
        <v>0</v>
      </c>
      <c r="P204" s="440">
        <f t="shared" si="132"/>
        <v>0</v>
      </c>
      <c r="Q204" s="440">
        <f t="shared" si="133"/>
        <v>0</v>
      </c>
      <c r="R204" s="440">
        <f t="shared" ref="R204:R263" si="164">IF($G204="2412",$F204,0)</f>
        <v>0</v>
      </c>
      <c r="S204" s="440">
        <f t="shared" ref="S204:S263" si="165">IF($H204="2412",$F204,0)</f>
        <v>0</v>
      </c>
      <c r="T204" s="440">
        <f t="shared" si="134"/>
        <v>0</v>
      </c>
      <c r="U204" s="440">
        <f t="shared" si="135"/>
        <v>0</v>
      </c>
      <c r="V204" s="440">
        <f t="shared" si="136"/>
        <v>0</v>
      </c>
      <c r="W204" s="440">
        <f t="shared" si="137"/>
        <v>0</v>
      </c>
      <c r="X204" s="440">
        <f t="shared" si="138"/>
        <v>0</v>
      </c>
      <c r="Y204" s="440">
        <f t="shared" si="139"/>
        <v>0</v>
      </c>
      <c r="Z204" s="440">
        <f t="shared" si="140"/>
        <v>0</v>
      </c>
      <c r="AA204" s="440">
        <f t="shared" si="141"/>
        <v>0</v>
      </c>
      <c r="AB204" s="440">
        <f t="shared" si="142"/>
        <v>0</v>
      </c>
      <c r="AC204" s="440">
        <f t="shared" si="143"/>
        <v>0</v>
      </c>
      <c r="AD204" s="440">
        <f t="shared" si="144"/>
        <v>0</v>
      </c>
      <c r="AE204" s="440">
        <f t="shared" si="145"/>
        <v>0</v>
      </c>
      <c r="AF204" s="440">
        <f t="shared" si="146"/>
        <v>0</v>
      </c>
      <c r="AG204" s="440">
        <f t="shared" si="147"/>
        <v>0</v>
      </c>
      <c r="AH204" s="440">
        <f t="shared" si="148"/>
        <v>0</v>
      </c>
      <c r="AI204" s="440">
        <f t="shared" si="149"/>
        <v>0</v>
      </c>
      <c r="AJ204" s="440">
        <f t="shared" si="150"/>
        <v>0</v>
      </c>
      <c r="AK204" s="440">
        <f t="shared" si="151"/>
        <v>0</v>
      </c>
      <c r="AL204" s="440">
        <f t="shared" si="152"/>
        <v>0</v>
      </c>
      <c r="AM204" s="440">
        <f t="shared" si="153"/>
        <v>0</v>
      </c>
      <c r="AN204" s="440">
        <f t="shared" si="154"/>
        <v>0</v>
      </c>
      <c r="AO204" s="440">
        <f t="shared" si="155"/>
        <v>0</v>
      </c>
      <c r="AP204" s="440">
        <f t="shared" si="156"/>
        <v>0</v>
      </c>
      <c r="AQ204" s="440">
        <f t="shared" si="157"/>
        <v>0</v>
      </c>
      <c r="AR204" s="440">
        <f t="shared" si="158"/>
        <v>0</v>
      </c>
      <c r="AS204" s="440">
        <f t="shared" si="159"/>
        <v>0</v>
      </c>
      <c r="AT204" s="440">
        <f t="shared" si="160"/>
        <v>0</v>
      </c>
      <c r="AU204" s="440">
        <f t="shared" si="161"/>
        <v>0</v>
      </c>
      <c r="AV204" s="440">
        <f t="shared" si="162"/>
        <v>0</v>
      </c>
      <c r="AW204" s="440">
        <f t="shared" si="163"/>
        <v>0</v>
      </c>
    </row>
    <row r="205" spans="1:49" s="437" customFormat="1" ht="12" customHeight="1">
      <c r="A205" s="72" t="str">
        <f t="array" ref="A205">IF(C205&lt;&gt;0,SUM(($C$11:C205&lt;&gt;0)*1),"")</f>
        <v/>
      </c>
      <c r="B205" s="438"/>
      <c r="C205" s="438"/>
      <c r="D205" s="438"/>
      <c r="E205" s="504"/>
      <c r="F205" s="505"/>
      <c r="G205" s="507"/>
      <c r="H205" s="507"/>
      <c r="I205" s="72" t="str">
        <f t="shared" si="125"/>
        <v/>
      </c>
      <c r="J205" s="440">
        <f t="shared" si="126"/>
        <v>0</v>
      </c>
      <c r="K205" s="440">
        <f t="shared" si="127"/>
        <v>0</v>
      </c>
      <c r="L205" s="440">
        <f t="shared" si="128"/>
        <v>0</v>
      </c>
      <c r="M205" s="440">
        <f t="shared" si="129"/>
        <v>0</v>
      </c>
      <c r="N205" s="440">
        <f t="shared" si="130"/>
        <v>0</v>
      </c>
      <c r="O205" s="440">
        <f t="shared" si="131"/>
        <v>0</v>
      </c>
      <c r="P205" s="440">
        <f t="shared" si="132"/>
        <v>0</v>
      </c>
      <c r="Q205" s="440">
        <f t="shared" si="133"/>
        <v>0</v>
      </c>
      <c r="R205" s="440">
        <f t="shared" si="164"/>
        <v>0</v>
      </c>
      <c r="S205" s="440">
        <f t="shared" si="165"/>
        <v>0</v>
      </c>
      <c r="T205" s="440">
        <f t="shared" si="134"/>
        <v>0</v>
      </c>
      <c r="U205" s="440">
        <f t="shared" si="135"/>
        <v>0</v>
      </c>
      <c r="V205" s="440">
        <f t="shared" si="136"/>
        <v>0</v>
      </c>
      <c r="W205" s="440">
        <f t="shared" si="137"/>
        <v>0</v>
      </c>
      <c r="X205" s="440">
        <f t="shared" si="138"/>
        <v>0</v>
      </c>
      <c r="Y205" s="440">
        <f t="shared" si="139"/>
        <v>0</v>
      </c>
      <c r="Z205" s="440">
        <f t="shared" si="140"/>
        <v>0</v>
      </c>
      <c r="AA205" s="440">
        <f t="shared" si="141"/>
        <v>0</v>
      </c>
      <c r="AB205" s="440">
        <f t="shared" si="142"/>
        <v>0</v>
      </c>
      <c r="AC205" s="440">
        <f t="shared" si="143"/>
        <v>0</v>
      </c>
      <c r="AD205" s="440">
        <f t="shared" si="144"/>
        <v>0</v>
      </c>
      <c r="AE205" s="440">
        <f t="shared" si="145"/>
        <v>0</v>
      </c>
      <c r="AF205" s="440">
        <f t="shared" si="146"/>
        <v>0</v>
      </c>
      <c r="AG205" s="440">
        <f t="shared" si="147"/>
        <v>0</v>
      </c>
      <c r="AH205" s="440">
        <f t="shared" si="148"/>
        <v>0</v>
      </c>
      <c r="AI205" s="440">
        <f t="shared" si="149"/>
        <v>0</v>
      </c>
      <c r="AJ205" s="440">
        <f t="shared" si="150"/>
        <v>0</v>
      </c>
      <c r="AK205" s="440">
        <f t="shared" si="151"/>
        <v>0</v>
      </c>
      <c r="AL205" s="440">
        <f t="shared" si="152"/>
        <v>0</v>
      </c>
      <c r="AM205" s="440">
        <f t="shared" si="153"/>
        <v>0</v>
      </c>
      <c r="AN205" s="440">
        <f t="shared" si="154"/>
        <v>0</v>
      </c>
      <c r="AO205" s="440">
        <f t="shared" si="155"/>
        <v>0</v>
      </c>
      <c r="AP205" s="440">
        <f t="shared" si="156"/>
        <v>0</v>
      </c>
      <c r="AQ205" s="440">
        <f t="shared" si="157"/>
        <v>0</v>
      </c>
      <c r="AR205" s="440">
        <f t="shared" si="158"/>
        <v>0</v>
      </c>
      <c r="AS205" s="440">
        <f t="shared" si="159"/>
        <v>0</v>
      </c>
      <c r="AT205" s="440">
        <f t="shared" si="160"/>
        <v>0</v>
      </c>
      <c r="AU205" s="440">
        <f t="shared" si="161"/>
        <v>0</v>
      </c>
      <c r="AV205" s="440">
        <f t="shared" si="162"/>
        <v>0</v>
      </c>
      <c r="AW205" s="440">
        <f t="shared" si="163"/>
        <v>0</v>
      </c>
    </row>
    <row r="206" spans="1:49" s="437" customFormat="1" ht="12" customHeight="1">
      <c r="A206" s="72" t="str">
        <f t="array" ref="A206">IF(C206&lt;&gt;0,SUM(($C$11:C206&lt;&gt;0)*1),"")</f>
        <v/>
      </c>
      <c r="B206" s="438"/>
      <c r="C206" s="438"/>
      <c r="D206" s="438"/>
      <c r="E206" s="504"/>
      <c r="F206" s="505"/>
      <c r="G206" s="507"/>
      <c r="H206" s="507"/>
      <c r="I206" s="72" t="str">
        <f t="shared" si="125"/>
        <v/>
      </c>
      <c r="J206" s="440">
        <f t="shared" si="126"/>
        <v>0</v>
      </c>
      <c r="K206" s="440">
        <f t="shared" si="127"/>
        <v>0</v>
      </c>
      <c r="L206" s="440">
        <f t="shared" si="128"/>
        <v>0</v>
      </c>
      <c r="M206" s="440">
        <f t="shared" si="129"/>
        <v>0</v>
      </c>
      <c r="N206" s="440">
        <f t="shared" si="130"/>
        <v>0</v>
      </c>
      <c r="O206" s="440">
        <f t="shared" si="131"/>
        <v>0</v>
      </c>
      <c r="P206" s="440">
        <f t="shared" si="132"/>
        <v>0</v>
      </c>
      <c r="Q206" s="440">
        <f t="shared" si="133"/>
        <v>0</v>
      </c>
      <c r="R206" s="440">
        <f t="shared" si="164"/>
        <v>0</v>
      </c>
      <c r="S206" s="440">
        <f t="shared" si="165"/>
        <v>0</v>
      </c>
      <c r="T206" s="440">
        <f t="shared" si="134"/>
        <v>0</v>
      </c>
      <c r="U206" s="440">
        <f t="shared" si="135"/>
        <v>0</v>
      </c>
      <c r="V206" s="440">
        <f t="shared" si="136"/>
        <v>0</v>
      </c>
      <c r="W206" s="440">
        <f t="shared" si="137"/>
        <v>0</v>
      </c>
      <c r="X206" s="440">
        <f t="shared" si="138"/>
        <v>0</v>
      </c>
      <c r="Y206" s="440">
        <f t="shared" si="139"/>
        <v>0</v>
      </c>
      <c r="Z206" s="440">
        <f t="shared" si="140"/>
        <v>0</v>
      </c>
      <c r="AA206" s="440">
        <f t="shared" si="141"/>
        <v>0</v>
      </c>
      <c r="AB206" s="440">
        <f t="shared" si="142"/>
        <v>0</v>
      </c>
      <c r="AC206" s="440">
        <f t="shared" si="143"/>
        <v>0</v>
      </c>
      <c r="AD206" s="440">
        <f t="shared" si="144"/>
        <v>0</v>
      </c>
      <c r="AE206" s="440">
        <f t="shared" si="145"/>
        <v>0</v>
      </c>
      <c r="AF206" s="440">
        <f t="shared" si="146"/>
        <v>0</v>
      </c>
      <c r="AG206" s="440">
        <f t="shared" si="147"/>
        <v>0</v>
      </c>
      <c r="AH206" s="440">
        <f t="shared" si="148"/>
        <v>0</v>
      </c>
      <c r="AI206" s="440">
        <f t="shared" si="149"/>
        <v>0</v>
      </c>
      <c r="AJ206" s="440">
        <f t="shared" si="150"/>
        <v>0</v>
      </c>
      <c r="AK206" s="440">
        <f t="shared" si="151"/>
        <v>0</v>
      </c>
      <c r="AL206" s="440">
        <f t="shared" si="152"/>
        <v>0</v>
      </c>
      <c r="AM206" s="440">
        <f t="shared" si="153"/>
        <v>0</v>
      </c>
      <c r="AN206" s="440">
        <f t="shared" si="154"/>
        <v>0</v>
      </c>
      <c r="AO206" s="440">
        <f t="shared" si="155"/>
        <v>0</v>
      </c>
      <c r="AP206" s="440">
        <f t="shared" si="156"/>
        <v>0</v>
      </c>
      <c r="AQ206" s="440">
        <f t="shared" si="157"/>
        <v>0</v>
      </c>
      <c r="AR206" s="440">
        <f t="shared" si="158"/>
        <v>0</v>
      </c>
      <c r="AS206" s="440">
        <f t="shared" si="159"/>
        <v>0</v>
      </c>
      <c r="AT206" s="440">
        <f t="shared" si="160"/>
        <v>0</v>
      </c>
      <c r="AU206" s="440">
        <f t="shared" si="161"/>
        <v>0</v>
      </c>
      <c r="AV206" s="440">
        <f t="shared" si="162"/>
        <v>0</v>
      </c>
      <c r="AW206" s="440">
        <f t="shared" si="163"/>
        <v>0</v>
      </c>
    </row>
    <row r="207" spans="1:49" s="437" customFormat="1" ht="12" customHeight="1">
      <c r="A207" s="72" t="str">
        <f t="array" ref="A207">IF(C207&lt;&gt;0,SUM(($C$11:C207&lt;&gt;0)*1),"")</f>
        <v/>
      </c>
      <c r="B207" s="438"/>
      <c r="C207" s="438"/>
      <c r="D207" s="438"/>
      <c r="E207" s="504"/>
      <c r="F207" s="505"/>
      <c r="G207" s="507"/>
      <c r="H207" s="507"/>
      <c r="I207" s="72" t="str">
        <f t="shared" si="125"/>
        <v/>
      </c>
      <c r="J207" s="440">
        <f t="shared" si="126"/>
        <v>0</v>
      </c>
      <c r="K207" s="440">
        <f t="shared" si="127"/>
        <v>0</v>
      </c>
      <c r="L207" s="440">
        <f t="shared" si="128"/>
        <v>0</v>
      </c>
      <c r="M207" s="440">
        <f t="shared" si="129"/>
        <v>0</v>
      </c>
      <c r="N207" s="440">
        <f t="shared" si="130"/>
        <v>0</v>
      </c>
      <c r="O207" s="440">
        <f t="shared" si="131"/>
        <v>0</v>
      </c>
      <c r="P207" s="440">
        <f t="shared" si="132"/>
        <v>0</v>
      </c>
      <c r="Q207" s="440">
        <f t="shared" si="133"/>
        <v>0</v>
      </c>
      <c r="R207" s="440">
        <f t="shared" si="164"/>
        <v>0</v>
      </c>
      <c r="S207" s="440">
        <f t="shared" si="165"/>
        <v>0</v>
      </c>
      <c r="T207" s="440">
        <f t="shared" si="134"/>
        <v>0</v>
      </c>
      <c r="U207" s="440">
        <f t="shared" si="135"/>
        <v>0</v>
      </c>
      <c r="V207" s="440">
        <f t="shared" si="136"/>
        <v>0</v>
      </c>
      <c r="W207" s="440">
        <f t="shared" si="137"/>
        <v>0</v>
      </c>
      <c r="X207" s="440">
        <f t="shared" si="138"/>
        <v>0</v>
      </c>
      <c r="Y207" s="440">
        <f t="shared" si="139"/>
        <v>0</v>
      </c>
      <c r="Z207" s="440">
        <f t="shared" si="140"/>
        <v>0</v>
      </c>
      <c r="AA207" s="440">
        <f t="shared" si="141"/>
        <v>0</v>
      </c>
      <c r="AB207" s="440">
        <f t="shared" si="142"/>
        <v>0</v>
      </c>
      <c r="AC207" s="440">
        <f t="shared" si="143"/>
        <v>0</v>
      </c>
      <c r="AD207" s="440">
        <f t="shared" si="144"/>
        <v>0</v>
      </c>
      <c r="AE207" s="440">
        <f t="shared" si="145"/>
        <v>0</v>
      </c>
      <c r="AF207" s="440">
        <f t="shared" si="146"/>
        <v>0</v>
      </c>
      <c r="AG207" s="440">
        <f t="shared" si="147"/>
        <v>0</v>
      </c>
      <c r="AH207" s="440">
        <f t="shared" si="148"/>
        <v>0</v>
      </c>
      <c r="AI207" s="440">
        <f t="shared" si="149"/>
        <v>0</v>
      </c>
      <c r="AJ207" s="440">
        <f t="shared" si="150"/>
        <v>0</v>
      </c>
      <c r="AK207" s="440">
        <f t="shared" si="151"/>
        <v>0</v>
      </c>
      <c r="AL207" s="440">
        <f t="shared" si="152"/>
        <v>0</v>
      </c>
      <c r="AM207" s="440">
        <f t="shared" si="153"/>
        <v>0</v>
      </c>
      <c r="AN207" s="440">
        <f t="shared" si="154"/>
        <v>0</v>
      </c>
      <c r="AO207" s="440">
        <f t="shared" si="155"/>
        <v>0</v>
      </c>
      <c r="AP207" s="440">
        <f t="shared" si="156"/>
        <v>0</v>
      </c>
      <c r="AQ207" s="440">
        <f t="shared" si="157"/>
        <v>0</v>
      </c>
      <c r="AR207" s="440">
        <f t="shared" si="158"/>
        <v>0</v>
      </c>
      <c r="AS207" s="440">
        <f t="shared" si="159"/>
        <v>0</v>
      </c>
      <c r="AT207" s="440">
        <f t="shared" si="160"/>
        <v>0</v>
      </c>
      <c r="AU207" s="440">
        <f t="shared" si="161"/>
        <v>0</v>
      </c>
      <c r="AV207" s="440">
        <f t="shared" si="162"/>
        <v>0</v>
      </c>
      <c r="AW207" s="440">
        <f t="shared" si="163"/>
        <v>0</v>
      </c>
    </row>
    <row r="208" spans="1:49" s="437" customFormat="1" ht="12" customHeight="1">
      <c r="A208" s="72" t="str">
        <f t="array" ref="A208">IF(C208&lt;&gt;0,SUM(($C$11:C208&lt;&gt;0)*1),"")</f>
        <v/>
      </c>
      <c r="B208" s="438"/>
      <c r="C208" s="438"/>
      <c r="D208" s="438"/>
      <c r="E208" s="504"/>
      <c r="F208" s="505"/>
      <c r="G208" s="507"/>
      <c r="H208" s="507"/>
      <c r="I208" s="72" t="str">
        <f t="shared" si="125"/>
        <v/>
      </c>
      <c r="J208" s="440">
        <f t="shared" si="126"/>
        <v>0</v>
      </c>
      <c r="K208" s="440">
        <f t="shared" si="127"/>
        <v>0</v>
      </c>
      <c r="L208" s="440">
        <f t="shared" si="128"/>
        <v>0</v>
      </c>
      <c r="M208" s="440">
        <f t="shared" si="129"/>
        <v>0</v>
      </c>
      <c r="N208" s="440">
        <f t="shared" si="130"/>
        <v>0</v>
      </c>
      <c r="O208" s="440">
        <f t="shared" si="131"/>
        <v>0</v>
      </c>
      <c r="P208" s="440">
        <f t="shared" si="132"/>
        <v>0</v>
      </c>
      <c r="Q208" s="440">
        <f t="shared" si="133"/>
        <v>0</v>
      </c>
      <c r="R208" s="440">
        <f t="shared" si="164"/>
        <v>0</v>
      </c>
      <c r="S208" s="440">
        <f t="shared" si="165"/>
        <v>0</v>
      </c>
      <c r="T208" s="440">
        <f t="shared" si="134"/>
        <v>0</v>
      </c>
      <c r="U208" s="440">
        <f t="shared" si="135"/>
        <v>0</v>
      </c>
      <c r="V208" s="440">
        <f t="shared" si="136"/>
        <v>0</v>
      </c>
      <c r="W208" s="440">
        <f t="shared" si="137"/>
        <v>0</v>
      </c>
      <c r="X208" s="440">
        <f t="shared" si="138"/>
        <v>0</v>
      </c>
      <c r="Y208" s="440">
        <f t="shared" si="139"/>
        <v>0</v>
      </c>
      <c r="Z208" s="440">
        <f t="shared" si="140"/>
        <v>0</v>
      </c>
      <c r="AA208" s="440">
        <f t="shared" si="141"/>
        <v>0</v>
      </c>
      <c r="AB208" s="440">
        <f t="shared" si="142"/>
        <v>0</v>
      </c>
      <c r="AC208" s="440">
        <f t="shared" si="143"/>
        <v>0</v>
      </c>
      <c r="AD208" s="440">
        <f t="shared" si="144"/>
        <v>0</v>
      </c>
      <c r="AE208" s="440">
        <f t="shared" si="145"/>
        <v>0</v>
      </c>
      <c r="AF208" s="440">
        <f t="shared" si="146"/>
        <v>0</v>
      </c>
      <c r="AG208" s="440">
        <f t="shared" si="147"/>
        <v>0</v>
      </c>
      <c r="AH208" s="440">
        <f t="shared" si="148"/>
        <v>0</v>
      </c>
      <c r="AI208" s="440">
        <f t="shared" si="149"/>
        <v>0</v>
      </c>
      <c r="AJ208" s="440">
        <f t="shared" si="150"/>
        <v>0</v>
      </c>
      <c r="AK208" s="440">
        <f t="shared" si="151"/>
        <v>0</v>
      </c>
      <c r="AL208" s="440">
        <f t="shared" si="152"/>
        <v>0</v>
      </c>
      <c r="AM208" s="440">
        <f t="shared" si="153"/>
        <v>0</v>
      </c>
      <c r="AN208" s="440">
        <f t="shared" si="154"/>
        <v>0</v>
      </c>
      <c r="AO208" s="440">
        <f t="shared" si="155"/>
        <v>0</v>
      </c>
      <c r="AP208" s="440">
        <f t="shared" si="156"/>
        <v>0</v>
      </c>
      <c r="AQ208" s="440">
        <f t="shared" si="157"/>
        <v>0</v>
      </c>
      <c r="AR208" s="440">
        <f t="shared" si="158"/>
        <v>0</v>
      </c>
      <c r="AS208" s="440">
        <f t="shared" si="159"/>
        <v>0</v>
      </c>
      <c r="AT208" s="440">
        <f t="shared" si="160"/>
        <v>0</v>
      </c>
      <c r="AU208" s="440">
        <f t="shared" si="161"/>
        <v>0</v>
      </c>
      <c r="AV208" s="440">
        <f t="shared" si="162"/>
        <v>0</v>
      </c>
      <c r="AW208" s="440">
        <f t="shared" si="163"/>
        <v>0</v>
      </c>
    </row>
    <row r="209" spans="1:49" s="437" customFormat="1" ht="12" customHeight="1">
      <c r="A209" s="72" t="str">
        <f t="array" ref="A209">IF(C209&lt;&gt;0,SUM(($C$11:C209&lt;&gt;0)*1),"")</f>
        <v/>
      </c>
      <c r="B209" s="438"/>
      <c r="C209" s="438"/>
      <c r="D209" s="438"/>
      <c r="E209" s="504"/>
      <c r="F209" s="505"/>
      <c r="G209" s="507"/>
      <c r="H209" s="507"/>
      <c r="I209" s="72" t="str">
        <f t="shared" si="125"/>
        <v/>
      </c>
      <c r="J209" s="440">
        <f t="shared" si="126"/>
        <v>0</v>
      </c>
      <c r="K209" s="440">
        <f t="shared" si="127"/>
        <v>0</v>
      </c>
      <c r="L209" s="440">
        <f t="shared" si="128"/>
        <v>0</v>
      </c>
      <c r="M209" s="440">
        <f t="shared" si="129"/>
        <v>0</v>
      </c>
      <c r="N209" s="440">
        <f t="shared" si="130"/>
        <v>0</v>
      </c>
      <c r="O209" s="440">
        <f t="shared" si="131"/>
        <v>0</v>
      </c>
      <c r="P209" s="440">
        <f t="shared" si="132"/>
        <v>0</v>
      </c>
      <c r="Q209" s="440">
        <f t="shared" si="133"/>
        <v>0</v>
      </c>
      <c r="R209" s="440">
        <f t="shared" si="164"/>
        <v>0</v>
      </c>
      <c r="S209" s="440">
        <f t="shared" si="165"/>
        <v>0</v>
      </c>
      <c r="T209" s="440">
        <f t="shared" si="134"/>
        <v>0</v>
      </c>
      <c r="U209" s="440">
        <f t="shared" si="135"/>
        <v>0</v>
      </c>
      <c r="V209" s="440">
        <f t="shared" si="136"/>
        <v>0</v>
      </c>
      <c r="W209" s="440">
        <f t="shared" si="137"/>
        <v>0</v>
      </c>
      <c r="X209" s="440">
        <f t="shared" si="138"/>
        <v>0</v>
      </c>
      <c r="Y209" s="440">
        <f t="shared" si="139"/>
        <v>0</v>
      </c>
      <c r="Z209" s="440">
        <f t="shared" si="140"/>
        <v>0</v>
      </c>
      <c r="AA209" s="440">
        <f t="shared" si="141"/>
        <v>0</v>
      </c>
      <c r="AB209" s="440">
        <f t="shared" si="142"/>
        <v>0</v>
      </c>
      <c r="AC209" s="440">
        <f t="shared" si="143"/>
        <v>0</v>
      </c>
      <c r="AD209" s="440">
        <f t="shared" si="144"/>
        <v>0</v>
      </c>
      <c r="AE209" s="440">
        <f t="shared" si="145"/>
        <v>0</v>
      </c>
      <c r="AF209" s="440">
        <f t="shared" si="146"/>
        <v>0</v>
      </c>
      <c r="AG209" s="440">
        <f t="shared" si="147"/>
        <v>0</v>
      </c>
      <c r="AH209" s="440">
        <f t="shared" si="148"/>
        <v>0</v>
      </c>
      <c r="AI209" s="440">
        <f t="shared" si="149"/>
        <v>0</v>
      </c>
      <c r="AJ209" s="440">
        <f t="shared" si="150"/>
        <v>0</v>
      </c>
      <c r="AK209" s="440">
        <f t="shared" si="151"/>
        <v>0</v>
      </c>
      <c r="AL209" s="440">
        <f t="shared" si="152"/>
        <v>0</v>
      </c>
      <c r="AM209" s="440">
        <f t="shared" si="153"/>
        <v>0</v>
      </c>
      <c r="AN209" s="440">
        <f t="shared" si="154"/>
        <v>0</v>
      </c>
      <c r="AO209" s="440">
        <f t="shared" si="155"/>
        <v>0</v>
      </c>
      <c r="AP209" s="440">
        <f t="shared" si="156"/>
        <v>0</v>
      </c>
      <c r="AQ209" s="440">
        <f t="shared" si="157"/>
        <v>0</v>
      </c>
      <c r="AR209" s="440">
        <f t="shared" si="158"/>
        <v>0</v>
      </c>
      <c r="AS209" s="440">
        <f t="shared" si="159"/>
        <v>0</v>
      </c>
      <c r="AT209" s="440">
        <f t="shared" si="160"/>
        <v>0</v>
      </c>
      <c r="AU209" s="440">
        <f t="shared" si="161"/>
        <v>0</v>
      </c>
      <c r="AV209" s="440">
        <f t="shared" si="162"/>
        <v>0</v>
      </c>
      <c r="AW209" s="440">
        <f t="shared" si="163"/>
        <v>0</v>
      </c>
    </row>
    <row r="210" spans="1:49" s="437" customFormat="1" ht="12" customHeight="1">
      <c r="A210" s="72" t="str">
        <f t="array" ref="A210">IF(C210&lt;&gt;0,SUM(($C$11:C210&lt;&gt;0)*1),"")</f>
        <v/>
      </c>
      <c r="B210" s="438"/>
      <c r="C210" s="438"/>
      <c r="D210" s="438"/>
      <c r="E210" s="504"/>
      <c r="F210" s="505"/>
      <c r="G210" s="507"/>
      <c r="H210" s="507"/>
      <c r="I210" s="72" t="str">
        <f t="shared" si="125"/>
        <v/>
      </c>
      <c r="J210" s="440">
        <f t="shared" si="126"/>
        <v>0</v>
      </c>
      <c r="K210" s="440">
        <f t="shared" si="127"/>
        <v>0</v>
      </c>
      <c r="L210" s="440">
        <f t="shared" si="128"/>
        <v>0</v>
      </c>
      <c r="M210" s="440">
        <f t="shared" si="129"/>
        <v>0</v>
      </c>
      <c r="N210" s="440">
        <f t="shared" si="130"/>
        <v>0</v>
      </c>
      <c r="O210" s="440">
        <f t="shared" si="131"/>
        <v>0</v>
      </c>
      <c r="P210" s="440">
        <f t="shared" si="132"/>
        <v>0</v>
      </c>
      <c r="Q210" s="440">
        <f t="shared" si="133"/>
        <v>0</v>
      </c>
      <c r="R210" s="440">
        <f t="shared" si="164"/>
        <v>0</v>
      </c>
      <c r="S210" s="440">
        <f t="shared" si="165"/>
        <v>0</v>
      </c>
      <c r="T210" s="440">
        <f t="shared" si="134"/>
        <v>0</v>
      </c>
      <c r="U210" s="440">
        <f t="shared" si="135"/>
        <v>0</v>
      </c>
      <c r="V210" s="440">
        <f t="shared" si="136"/>
        <v>0</v>
      </c>
      <c r="W210" s="440">
        <f t="shared" si="137"/>
        <v>0</v>
      </c>
      <c r="X210" s="440">
        <f t="shared" si="138"/>
        <v>0</v>
      </c>
      <c r="Y210" s="440">
        <f t="shared" si="139"/>
        <v>0</v>
      </c>
      <c r="Z210" s="440">
        <f t="shared" si="140"/>
        <v>0</v>
      </c>
      <c r="AA210" s="440">
        <f t="shared" si="141"/>
        <v>0</v>
      </c>
      <c r="AB210" s="440">
        <f t="shared" si="142"/>
        <v>0</v>
      </c>
      <c r="AC210" s="440">
        <f t="shared" si="143"/>
        <v>0</v>
      </c>
      <c r="AD210" s="440">
        <f t="shared" si="144"/>
        <v>0</v>
      </c>
      <c r="AE210" s="440">
        <f t="shared" si="145"/>
        <v>0</v>
      </c>
      <c r="AF210" s="440">
        <f t="shared" si="146"/>
        <v>0</v>
      </c>
      <c r="AG210" s="440">
        <f t="shared" si="147"/>
        <v>0</v>
      </c>
      <c r="AH210" s="440">
        <f t="shared" si="148"/>
        <v>0</v>
      </c>
      <c r="AI210" s="440">
        <f t="shared" si="149"/>
        <v>0</v>
      </c>
      <c r="AJ210" s="440">
        <f t="shared" si="150"/>
        <v>0</v>
      </c>
      <c r="AK210" s="440">
        <f t="shared" si="151"/>
        <v>0</v>
      </c>
      <c r="AL210" s="440">
        <f t="shared" si="152"/>
        <v>0</v>
      </c>
      <c r="AM210" s="440">
        <f t="shared" si="153"/>
        <v>0</v>
      </c>
      <c r="AN210" s="440">
        <f t="shared" si="154"/>
        <v>0</v>
      </c>
      <c r="AO210" s="440">
        <f t="shared" si="155"/>
        <v>0</v>
      </c>
      <c r="AP210" s="440">
        <f t="shared" si="156"/>
        <v>0</v>
      </c>
      <c r="AQ210" s="440">
        <f t="shared" si="157"/>
        <v>0</v>
      </c>
      <c r="AR210" s="440">
        <f t="shared" si="158"/>
        <v>0</v>
      </c>
      <c r="AS210" s="440">
        <f t="shared" si="159"/>
        <v>0</v>
      </c>
      <c r="AT210" s="440">
        <f t="shared" si="160"/>
        <v>0</v>
      </c>
      <c r="AU210" s="440">
        <f t="shared" si="161"/>
        <v>0</v>
      </c>
      <c r="AV210" s="440">
        <f t="shared" si="162"/>
        <v>0</v>
      </c>
      <c r="AW210" s="440">
        <f t="shared" si="163"/>
        <v>0</v>
      </c>
    </row>
    <row r="211" spans="1:49" s="437" customFormat="1" ht="12" customHeight="1">
      <c r="A211" s="72" t="str">
        <f t="array" ref="A211">IF(C211&lt;&gt;0,SUM(($C$11:C211&lt;&gt;0)*1),"")</f>
        <v/>
      </c>
      <c r="B211" s="438"/>
      <c r="C211" s="438"/>
      <c r="D211" s="438"/>
      <c r="E211" s="504"/>
      <c r="F211" s="505"/>
      <c r="G211" s="507"/>
      <c r="H211" s="507"/>
      <c r="I211" s="72" t="str">
        <f t="shared" si="125"/>
        <v/>
      </c>
      <c r="J211" s="440">
        <f t="shared" si="126"/>
        <v>0</v>
      </c>
      <c r="K211" s="440">
        <f t="shared" si="127"/>
        <v>0</v>
      </c>
      <c r="L211" s="440">
        <f t="shared" si="128"/>
        <v>0</v>
      </c>
      <c r="M211" s="440">
        <f t="shared" si="129"/>
        <v>0</v>
      </c>
      <c r="N211" s="440">
        <f t="shared" si="130"/>
        <v>0</v>
      </c>
      <c r="O211" s="440">
        <f t="shared" si="131"/>
        <v>0</v>
      </c>
      <c r="P211" s="440">
        <f t="shared" si="132"/>
        <v>0</v>
      </c>
      <c r="Q211" s="440">
        <f t="shared" si="133"/>
        <v>0</v>
      </c>
      <c r="R211" s="440">
        <f t="shared" si="164"/>
        <v>0</v>
      </c>
      <c r="S211" s="440">
        <f t="shared" si="165"/>
        <v>0</v>
      </c>
      <c r="T211" s="440">
        <f t="shared" si="134"/>
        <v>0</v>
      </c>
      <c r="U211" s="440">
        <f t="shared" si="135"/>
        <v>0</v>
      </c>
      <c r="V211" s="440">
        <f t="shared" si="136"/>
        <v>0</v>
      </c>
      <c r="W211" s="440">
        <f t="shared" si="137"/>
        <v>0</v>
      </c>
      <c r="X211" s="440">
        <f t="shared" si="138"/>
        <v>0</v>
      </c>
      <c r="Y211" s="440">
        <f t="shared" si="139"/>
        <v>0</v>
      </c>
      <c r="Z211" s="440">
        <f t="shared" si="140"/>
        <v>0</v>
      </c>
      <c r="AA211" s="440">
        <f t="shared" si="141"/>
        <v>0</v>
      </c>
      <c r="AB211" s="440">
        <f t="shared" si="142"/>
        <v>0</v>
      </c>
      <c r="AC211" s="440">
        <f t="shared" si="143"/>
        <v>0</v>
      </c>
      <c r="AD211" s="440">
        <f t="shared" si="144"/>
        <v>0</v>
      </c>
      <c r="AE211" s="440">
        <f t="shared" si="145"/>
        <v>0</v>
      </c>
      <c r="AF211" s="440">
        <f t="shared" si="146"/>
        <v>0</v>
      </c>
      <c r="AG211" s="440">
        <f t="shared" si="147"/>
        <v>0</v>
      </c>
      <c r="AH211" s="440">
        <f t="shared" si="148"/>
        <v>0</v>
      </c>
      <c r="AI211" s="440">
        <f t="shared" si="149"/>
        <v>0</v>
      </c>
      <c r="AJ211" s="440">
        <f t="shared" si="150"/>
        <v>0</v>
      </c>
      <c r="AK211" s="440">
        <f t="shared" si="151"/>
        <v>0</v>
      </c>
      <c r="AL211" s="440">
        <f t="shared" si="152"/>
        <v>0</v>
      </c>
      <c r="AM211" s="440">
        <f t="shared" si="153"/>
        <v>0</v>
      </c>
      <c r="AN211" s="440">
        <f t="shared" si="154"/>
        <v>0</v>
      </c>
      <c r="AO211" s="440">
        <f t="shared" si="155"/>
        <v>0</v>
      </c>
      <c r="AP211" s="440">
        <f t="shared" si="156"/>
        <v>0</v>
      </c>
      <c r="AQ211" s="440">
        <f t="shared" si="157"/>
        <v>0</v>
      </c>
      <c r="AR211" s="440">
        <f t="shared" si="158"/>
        <v>0</v>
      </c>
      <c r="AS211" s="440">
        <f t="shared" si="159"/>
        <v>0</v>
      </c>
      <c r="AT211" s="440">
        <f t="shared" si="160"/>
        <v>0</v>
      </c>
      <c r="AU211" s="440">
        <f t="shared" si="161"/>
        <v>0</v>
      </c>
      <c r="AV211" s="440">
        <f t="shared" si="162"/>
        <v>0</v>
      </c>
      <c r="AW211" s="440">
        <f t="shared" si="163"/>
        <v>0</v>
      </c>
    </row>
    <row r="212" spans="1:49" s="437" customFormat="1" ht="12" customHeight="1">
      <c r="A212" s="72" t="str">
        <f t="array" ref="A212">IF(C212&lt;&gt;0,SUM(($C$11:C212&lt;&gt;0)*1),"")</f>
        <v/>
      </c>
      <c r="B212" s="438"/>
      <c r="C212" s="438"/>
      <c r="D212" s="438"/>
      <c r="E212" s="504"/>
      <c r="F212" s="505"/>
      <c r="G212" s="507"/>
      <c r="H212" s="507"/>
      <c r="I212" s="72" t="str">
        <f t="shared" si="125"/>
        <v/>
      </c>
      <c r="J212" s="440">
        <f t="shared" si="126"/>
        <v>0</v>
      </c>
      <c r="K212" s="440">
        <f t="shared" si="127"/>
        <v>0</v>
      </c>
      <c r="L212" s="440">
        <f t="shared" si="128"/>
        <v>0</v>
      </c>
      <c r="M212" s="440">
        <f t="shared" si="129"/>
        <v>0</v>
      </c>
      <c r="N212" s="440">
        <f t="shared" si="130"/>
        <v>0</v>
      </c>
      <c r="O212" s="440">
        <f t="shared" si="131"/>
        <v>0</v>
      </c>
      <c r="P212" s="440">
        <f t="shared" si="132"/>
        <v>0</v>
      </c>
      <c r="Q212" s="440">
        <f t="shared" si="133"/>
        <v>0</v>
      </c>
      <c r="R212" s="440">
        <f t="shared" si="164"/>
        <v>0</v>
      </c>
      <c r="S212" s="440">
        <f t="shared" si="165"/>
        <v>0</v>
      </c>
      <c r="T212" s="440">
        <f t="shared" si="134"/>
        <v>0</v>
      </c>
      <c r="U212" s="440">
        <f t="shared" si="135"/>
        <v>0</v>
      </c>
      <c r="V212" s="440">
        <f t="shared" si="136"/>
        <v>0</v>
      </c>
      <c r="W212" s="440">
        <f t="shared" si="137"/>
        <v>0</v>
      </c>
      <c r="X212" s="440">
        <f t="shared" si="138"/>
        <v>0</v>
      </c>
      <c r="Y212" s="440">
        <f t="shared" si="139"/>
        <v>0</v>
      </c>
      <c r="Z212" s="440">
        <f t="shared" si="140"/>
        <v>0</v>
      </c>
      <c r="AA212" s="440">
        <f t="shared" si="141"/>
        <v>0</v>
      </c>
      <c r="AB212" s="440">
        <f t="shared" si="142"/>
        <v>0</v>
      </c>
      <c r="AC212" s="440">
        <f t="shared" si="143"/>
        <v>0</v>
      </c>
      <c r="AD212" s="440">
        <f t="shared" si="144"/>
        <v>0</v>
      </c>
      <c r="AE212" s="440">
        <f t="shared" si="145"/>
        <v>0</v>
      </c>
      <c r="AF212" s="440">
        <f t="shared" si="146"/>
        <v>0</v>
      </c>
      <c r="AG212" s="440">
        <f t="shared" si="147"/>
        <v>0</v>
      </c>
      <c r="AH212" s="440">
        <f t="shared" si="148"/>
        <v>0</v>
      </c>
      <c r="AI212" s="440">
        <f t="shared" si="149"/>
        <v>0</v>
      </c>
      <c r="AJ212" s="440">
        <f t="shared" si="150"/>
        <v>0</v>
      </c>
      <c r="AK212" s="440">
        <f t="shared" si="151"/>
        <v>0</v>
      </c>
      <c r="AL212" s="440">
        <f t="shared" si="152"/>
        <v>0</v>
      </c>
      <c r="AM212" s="440">
        <f t="shared" si="153"/>
        <v>0</v>
      </c>
      <c r="AN212" s="440">
        <f t="shared" si="154"/>
        <v>0</v>
      </c>
      <c r="AO212" s="440">
        <f t="shared" si="155"/>
        <v>0</v>
      </c>
      <c r="AP212" s="440">
        <f t="shared" si="156"/>
        <v>0</v>
      </c>
      <c r="AQ212" s="440">
        <f t="shared" si="157"/>
        <v>0</v>
      </c>
      <c r="AR212" s="440">
        <f t="shared" si="158"/>
        <v>0</v>
      </c>
      <c r="AS212" s="440">
        <f t="shared" si="159"/>
        <v>0</v>
      </c>
      <c r="AT212" s="440">
        <f t="shared" si="160"/>
        <v>0</v>
      </c>
      <c r="AU212" s="440">
        <f t="shared" si="161"/>
        <v>0</v>
      </c>
      <c r="AV212" s="440">
        <f t="shared" si="162"/>
        <v>0</v>
      </c>
      <c r="AW212" s="440">
        <f t="shared" si="163"/>
        <v>0</v>
      </c>
    </row>
    <row r="213" spans="1:49" s="437" customFormat="1" ht="12" customHeight="1">
      <c r="A213" s="72" t="str">
        <f t="array" ref="A213">IF(C213&lt;&gt;0,SUM(($C$11:C213&lt;&gt;0)*1),"")</f>
        <v/>
      </c>
      <c r="B213" s="438"/>
      <c r="C213" s="438"/>
      <c r="D213" s="438"/>
      <c r="E213" s="504"/>
      <c r="F213" s="505"/>
      <c r="G213" s="507"/>
      <c r="H213" s="507"/>
      <c r="I213" s="72" t="str">
        <f t="shared" si="125"/>
        <v/>
      </c>
      <c r="J213" s="440">
        <f t="shared" si="126"/>
        <v>0</v>
      </c>
      <c r="K213" s="440">
        <f t="shared" si="127"/>
        <v>0</v>
      </c>
      <c r="L213" s="440">
        <f t="shared" si="128"/>
        <v>0</v>
      </c>
      <c r="M213" s="440">
        <f t="shared" si="129"/>
        <v>0</v>
      </c>
      <c r="N213" s="440">
        <f t="shared" si="130"/>
        <v>0</v>
      </c>
      <c r="O213" s="440">
        <f t="shared" si="131"/>
        <v>0</v>
      </c>
      <c r="P213" s="440">
        <f t="shared" si="132"/>
        <v>0</v>
      </c>
      <c r="Q213" s="440">
        <f t="shared" si="133"/>
        <v>0</v>
      </c>
      <c r="R213" s="440">
        <f t="shared" si="164"/>
        <v>0</v>
      </c>
      <c r="S213" s="440">
        <f t="shared" si="165"/>
        <v>0</v>
      </c>
      <c r="T213" s="440">
        <f t="shared" si="134"/>
        <v>0</v>
      </c>
      <c r="U213" s="440">
        <f t="shared" si="135"/>
        <v>0</v>
      </c>
      <c r="V213" s="440">
        <f t="shared" si="136"/>
        <v>0</v>
      </c>
      <c r="W213" s="440">
        <f t="shared" si="137"/>
        <v>0</v>
      </c>
      <c r="X213" s="440">
        <f t="shared" si="138"/>
        <v>0</v>
      </c>
      <c r="Y213" s="440">
        <f t="shared" si="139"/>
        <v>0</v>
      </c>
      <c r="Z213" s="440">
        <f t="shared" si="140"/>
        <v>0</v>
      </c>
      <c r="AA213" s="440">
        <f t="shared" si="141"/>
        <v>0</v>
      </c>
      <c r="AB213" s="440">
        <f t="shared" si="142"/>
        <v>0</v>
      </c>
      <c r="AC213" s="440">
        <f t="shared" si="143"/>
        <v>0</v>
      </c>
      <c r="AD213" s="440">
        <f t="shared" si="144"/>
        <v>0</v>
      </c>
      <c r="AE213" s="440">
        <f t="shared" si="145"/>
        <v>0</v>
      </c>
      <c r="AF213" s="440">
        <f t="shared" si="146"/>
        <v>0</v>
      </c>
      <c r="AG213" s="440">
        <f t="shared" si="147"/>
        <v>0</v>
      </c>
      <c r="AH213" s="440">
        <f t="shared" si="148"/>
        <v>0</v>
      </c>
      <c r="AI213" s="440">
        <f t="shared" si="149"/>
        <v>0</v>
      </c>
      <c r="AJ213" s="440">
        <f t="shared" si="150"/>
        <v>0</v>
      </c>
      <c r="AK213" s="440">
        <f t="shared" si="151"/>
        <v>0</v>
      </c>
      <c r="AL213" s="440">
        <f t="shared" si="152"/>
        <v>0</v>
      </c>
      <c r="AM213" s="440">
        <f t="shared" si="153"/>
        <v>0</v>
      </c>
      <c r="AN213" s="440">
        <f t="shared" si="154"/>
        <v>0</v>
      </c>
      <c r="AO213" s="440">
        <f t="shared" si="155"/>
        <v>0</v>
      </c>
      <c r="AP213" s="440">
        <f t="shared" si="156"/>
        <v>0</v>
      </c>
      <c r="AQ213" s="440">
        <f t="shared" si="157"/>
        <v>0</v>
      </c>
      <c r="AR213" s="440">
        <f t="shared" si="158"/>
        <v>0</v>
      </c>
      <c r="AS213" s="440">
        <f t="shared" si="159"/>
        <v>0</v>
      </c>
      <c r="AT213" s="440">
        <f t="shared" si="160"/>
        <v>0</v>
      </c>
      <c r="AU213" s="440">
        <f t="shared" si="161"/>
        <v>0</v>
      </c>
      <c r="AV213" s="440">
        <f t="shared" si="162"/>
        <v>0</v>
      </c>
      <c r="AW213" s="440">
        <f t="shared" si="163"/>
        <v>0</v>
      </c>
    </row>
    <row r="214" spans="1:49" s="437" customFormat="1" ht="12" customHeight="1">
      <c r="A214" s="72" t="str">
        <f t="array" ref="A214">IF(C214&lt;&gt;0,SUM(($C$11:C214&lt;&gt;0)*1),"")</f>
        <v/>
      </c>
      <c r="B214" s="438"/>
      <c r="C214" s="438"/>
      <c r="D214" s="438"/>
      <c r="E214" s="504"/>
      <c r="F214" s="505"/>
      <c r="G214" s="507"/>
      <c r="H214" s="507"/>
      <c r="I214" s="72" t="str">
        <f t="shared" si="125"/>
        <v/>
      </c>
      <c r="J214" s="440">
        <f t="shared" si="126"/>
        <v>0</v>
      </c>
      <c r="K214" s="440">
        <f t="shared" si="127"/>
        <v>0</v>
      </c>
      <c r="L214" s="440">
        <f t="shared" si="128"/>
        <v>0</v>
      </c>
      <c r="M214" s="440">
        <f t="shared" si="129"/>
        <v>0</v>
      </c>
      <c r="N214" s="440">
        <f t="shared" si="130"/>
        <v>0</v>
      </c>
      <c r="O214" s="440">
        <f t="shared" si="131"/>
        <v>0</v>
      </c>
      <c r="P214" s="440">
        <f t="shared" si="132"/>
        <v>0</v>
      </c>
      <c r="Q214" s="440">
        <f t="shared" si="133"/>
        <v>0</v>
      </c>
      <c r="R214" s="440">
        <f t="shared" si="164"/>
        <v>0</v>
      </c>
      <c r="S214" s="440">
        <f t="shared" si="165"/>
        <v>0</v>
      </c>
      <c r="T214" s="440">
        <f t="shared" si="134"/>
        <v>0</v>
      </c>
      <c r="U214" s="440">
        <f t="shared" si="135"/>
        <v>0</v>
      </c>
      <c r="V214" s="440">
        <f t="shared" si="136"/>
        <v>0</v>
      </c>
      <c r="W214" s="440">
        <f t="shared" si="137"/>
        <v>0</v>
      </c>
      <c r="X214" s="440">
        <f t="shared" si="138"/>
        <v>0</v>
      </c>
      <c r="Y214" s="440">
        <f t="shared" si="139"/>
        <v>0</v>
      </c>
      <c r="Z214" s="440">
        <f t="shared" si="140"/>
        <v>0</v>
      </c>
      <c r="AA214" s="440">
        <f t="shared" si="141"/>
        <v>0</v>
      </c>
      <c r="AB214" s="440">
        <f t="shared" si="142"/>
        <v>0</v>
      </c>
      <c r="AC214" s="440">
        <f t="shared" si="143"/>
        <v>0</v>
      </c>
      <c r="AD214" s="440">
        <f t="shared" si="144"/>
        <v>0</v>
      </c>
      <c r="AE214" s="440">
        <f t="shared" si="145"/>
        <v>0</v>
      </c>
      <c r="AF214" s="440">
        <f t="shared" si="146"/>
        <v>0</v>
      </c>
      <c r="AG214" s="440">
        <f t="shared" si="147"/>
        <v>0</v>
      </c>
      <c r="AH214" s="440">
        <f t="shared" si="148"/>
        <v>0</v>
      </c>
      <c r="AI214" s="440">
        <f t="shared" si="149"/>
        <v>0</v>
      </c>
      <c r="AJ214" s="440">
        <f t="shared" si="150"/>
        <v>0</v>
      </c>
      <c r="AK214" s="440">
        <f t="shared" si="151"/>
        <v>0</v>
      </c>
      <c r="AL214" s="440">
        <f t="shared" si="152"/>
        <v>0</v>
      </c>
      <c r="AM214" s="440">
        <f t="shared" si="153"/>
        <v>0</v>
      </c>
      <c r="AN214" s="440">
        <f t="shared" si="154"/>
        <v>0</v>
      </c>
      <c r="AO214" s="440">
        <f t="shared" si="155"/>
        <v>0</v>
      </c>
      <c r="AP214" s="440">
        <f t="shared" si="156"/>
        <v>0</v>
      </c>
      <c r="AQ214" s="440">
        <f t="shared" si="157"/>
        <v>0</v>
      </c>
      <c r="AR214" s="440">
        <f t="shared" si="158"/>
        <v>0</v>
      </c>
      <c r="AS214" s="440">
        <f t="shared" si="159"/>
        <v>0</v>
      </c>
      <c r="AT214" s="440">
        <f t="shared" si="160"/>
        <v>0</v>
      </c>
      <c r="AU214" s="440">
        <f t="shared" si="161"/>
        <v>0</v>
      </c>
      <c r="AV214" s="440">
        <f t="shared" si="162"/>
        <v>0</v>
      </c>
      <c r="AW214" s="440">
        <f t="shared" si="163"/>
        <v>0</v>
      </c>
    </row>
    <row r="215" spans="1:49" s="437" customFormat="1" ht="12" customHeight="1">
      <c r="A215" s="72" t="str">
        <f t="array" ref="A215">IF(C215&lt;&gt;0,SUM(($C$11:C215&lt;&gt;0)*1),"")</f>
        <v/>
      </c>
      <c r="B215" s="438"/>
      <c r="C215" s="438"/>
      <c r="D215" s="438"/>
      <c r="E215" s="504"/>
      <c r="F215" s="505"/>
      <c r="G215" s="507"/>
      <c r="H215" s="507"/>
      <c r="I215" s="72" t="str">
        <f t="shared" si="125"/>
        <v/>
      </c>
      <c r="J215" s="440">
        <f t="shared" si="126"/>
        <v>0</v>
      </c>
      <c r="K215" s="440">
        <f t="shared" si="127"/>
        <v>0</v>
      </c>
      <c r="L215" s="440">
        <f t="shared" si="128"/>
        <v>0</v>
      </c>
      <c r="M215" s="440">
        <f t="shared" si="129"/>
        <v>0</v>
      </c>
      <c r="N215" s="440">
        <f t="shared" si="130"/>
        <v>0</v>
      </c>
      <c r="O215" s="440">
        <f t="shared" si="131"/>
        <v>0</v>
      </c>
      <c r="P215" s="440">
        <f t="shared" si="132"/>
        <v>0</v>
      </c>
      <c r="Q215" s="440">
        <f t="shared" si="133"/>
        <v>0</v>
      </c>
      <c r="R215" s="440">
        <f t="shared" si="164"/>
        <v>0</v>
      </c>
      <c r="S215" s="440">
        <f t="shared" si="165"/>
        <v>0</v>
      </c>
      <c r="T215" s="440">
        <f t="shared" si="134"/>
        <v>0</v>
      </c>
      <c r="U215" s="440">
        <f t="shared" si="135"/>
        <v>0</v>
      </c>
      <c r="V215" s="440">
        <f t="shared" si="136"/>
        <v>0</v>
      </c>
      <c r="W215" s="440">
        <f t="shared" si="137"/>
        <v>0</v>
      </c>
      <c r="X215" s="440">
        <f t="shared" si="138"/>
        <v>0</v>
      </c>
      <c r="Y215" s="440">
        <f t="shared" si="139"/>
        <v>0</v>
      </c>
      <c r="Z215" s="440">
        <f t="shared" si="140"/>
        <v>0</v>
      </c>
      <c r="AA215" s="440">
        <f t="shared" si="141"/>
        <v>0</v>
      </c>
      <c r="AB215" s="440">
        <f t="shared" si="142"/>
        <v>0</v>
      </c>
      <c r="AC215" s="440">
        <f t="shared" si="143"/>
        <v>0</v>
      </c>
      <c r="AD215" s="440">
        <f t="shared" si="144"/>
        <v>0</v>
      </c>
      <c r="AE215" s="440">
        <f t="shared" si="145"/>
        <v>0</v>
      </c>
      <c r="AF215" s="440">
        <f t="shared" si="146"/>
        <v>0</v>
      </c>
      <c r="AG215" s="440">
        <f t="shared" si="147"/>
        <v>0</v>
      </c>
      <c r="AH215" s="440">
        <f t="shared" si="148"/>
        <v>0</v>
      </c>
      <c r="AI215" s="440">
        <f t="shared" si="149"/>
        <v>0</v>
      </c>
      <c r="AJ215" s="440">
        <f t="shared" si="150"/>
        <v>0</v>
      </c>
      <c r="AK215" s="440">
        <f t="shared" si="151"/>
        <v>0</v>
      </c>
      <c r="AL215" s="440">
        <f t="shared" si="152"/>
        <v>0</v>
      </c>
      <c r="AM215" s="440">
        <f t="shared" si="153"/>
        <v>0</v>
      </c>
      <c r="AN215" s="440">
        <f t="shared" si="154"/>
        <v>0</v>
      </c>
      <c r="AO215" s="440">
        <f t="shared" si="155"/>
        <v>0</v>
      </c>
      <c r="AP215" s="440">
        <f t="shared" si="156"/>
        <v>0</v>
      </c>
      <c r="AQ215" s="440">
        <f t="shared" si="157"/>
        <v>0</v>
      </c>
      <c r="AR215" s="440">
        <f t="shared" si="158"/>
        <v>0</v>
      </c>
      <c r="AS215" s="440">
        <f t="shared" si="159"/>
        <v>0</v>
      </c>
      <c r="AT215" s="440">
        <f t="shared" si="160"/>
        <v>0</v>
      </c>
      <c r="AU215" s="440">
        <f t="shared" si="161"/>
        <v>0</v>
      </c>
      <c r="AV215" s="440">
        <f t="shared" si="162"/>
        <v>0</v>
      </c>
      <c r="AW215" s="440">
        <f t="shared" si="163"/>
        <v>0</v>
      </c>
    </row>
    <row r="216" spans="1:49" s="437" customFormat="1" ht="12" customHeight="1">
      <c r="A216" s="72" t="str">
        <f t="array" ref="A216">IF(C216&lt;&gt;0,SUM(($C$11:C216&lt;&gt;0)*1),"")</f>
        <v/>
      </c>
      <c r="B216" s="438"/>
      <c r="C216" s="438"/>
      <c r="D216" s="438"/>
      <c r="E216" s="504"/>
      <c r="F216" s="505"/>
      <c r="G216" s="507"/>
      <c r="H216" s="507"/>
      <c r="I216" s="72" t="str">
        <f t="shared" si="125"/>
        <v/>
      </c>
      <c r="J216" s="440">
        <f t="shared" si="126"/>
        <v>0</v>
      </c>
      <c r="K216" s="440">
        <f t="shared" si="127"/>
        <v>0</v>
      </c>
      <c r="L216" s="440">
        <f t="shared" si="128"/>
        <v>0</v>
      </c>
      <c r="M216" s="440">
        <f t="shared" si="129"/>
        <v>0</v>
      </c>
      <c r="N216" s="440">
        <f t="shared" si="130"/>
        <v>0</v>
      </c>
      <c r="O216" s="440">
        <f t="shared" si="131"/>
        <v>0</v>
      </c>
      <c r="P216" s="440">
        <f t="shared" si="132"/>
        <v>0</v>
      </c>
      <c r="Q216" s="440">
        <f t="shared" si="133"/>
        <v>0</v>
      </c>
      <c r="R216" s="440">
        <f t="shared" si="164"/>
        <v>0</v>
      </c>
      <c r="S216" s="440">
        <f t="shared" si="165"/>
        <v>0</v>
      </c>
      <c r="T216" s="440">
        <f t="shared" si="134"/>
        <v>0</v>
      </c>
      <c r="U216" s="440">
        <f t="shared" si="135"/>
        <v>0</v>
      </c>
      <c r="V216" s="440">
        <f t="shared" si="136"/>
        <v>0</v>
      </c>
      <c r="W216" s="440">
        <f t="shared" si="137"/>
        <v>0</v>
      </c>
      <c r="X216" s="440">
        <f t="shared" si="138"/>
        <v>0</v>
      </c>
      <c r="Y216" s="440">
        <f t="shared" si="139"/>
        <v>0</v>
      </c>
      <c r="Z216" s="440">
        <f t="shared" si="140"/>
        <v>0</v>
      </c>
      <c r="AA216" s="440">
        <f t="shared" si="141"/>
        <v>0</v>
      </c>
      <c r="AB216" s="440">
        <f t="shared" si="142"/>
        <v>0</v>
      </c>
      <c r="AC216" s="440">
        <f t="shared" si="143"/>
        <v>0</v>
      </c>
      <c r="AD216" s="440">
        <f t="shared" si="144"/>
        <v>0</v>
      </c>
      <c r="AE216" s="440">
        <f t="shared" si="145"/>
        <v>0</v>
      </c>
      <c r="AF216" s="440">
        <f t="shared" si="146"/>
        <v>0</v>
      </c>
      <c r="AG216" s="440">
        <f t="shared" si="147"/>
        <v>0</v>
      </c>
      <c r="AH216" s="440">
        <f t="shared" si="148"/>
        <v>0</v>
      </c>
      <c r="AI216" s="440">
        <f t="shared" si="149"/>
        <v>0</v>
      </c>
      <c r="AJ216" s="440">
        <f t="shared" si="150"/>
        <v>0</v>
      </c>
      <c r="AK216" s="440">
        <f t="shared" si="151"/>
        <v>0</v>
      </c>
      <c r="AL216" s="440">
        <f t="shared" si="152"/>
        <v>0</v>
      </c>
      <c r="AM216" s="440">
        <f t="shared" si="153"/>
        <v>0</v>
      </c>
      <c r="AN216" s="440">
        <f t="shared" si="154"/>
        <v>0</v>
      </c>
      <c r="AO216" s="440">
        <f t="shared" si="155"/>
        <v>0</v>
      </c>
      <c r="AP216" s="440">
        <f t="shared" si="156"/>
        <v>0</v>
      </c>
      <c r="AQ216" s="440">
        <f t="shared" si="157"/>
        <v>0</v>
      </c>
      <c r="AR216" s="440">
        <f t="shared" si="158"/>
        <v>0</v>
      </c>
      <c r="AS216" s="440">
        <f t="shared" si="159"/>
        <v>0</v>
      </c>
      <c r="AT216" s="440">
        <f t="shared" si="160"/>
        <v>0</v>
      </c>
      <c r="AU216" s="440">
        <f t="shared" si="161"/>
        <v>0</v>
      </c>
      <c r="AV216" s="440">
        <f t="shared" si="162"/>
        <v>0</v>
      </c>
      <c r="AW216" s="440">
        <f t="shared" si="163"/>
        <v>0</v>
      </c>
    </row>
    <row r="217" spans="1:49" s="437" customFormat="1" ht="12" customHeight="1">
      <c r="A217" s="72" t="str">
        <f t="array" ref="A217">IF(C217&lt;&gt;0,SUM(($C$11:C217&lt;&gt;0)*1),"")</f>
        <v/>
      </c>
      <c r="B217" s="438"/>
      <c r="C217" s="438"/>
      <c r="D217" s="438"/>
      <c r="E217" s="504"/>
      <c r="F217" s="505"/>
      <c r="G217" s="507"/>
      <c r="H217" s="507"/>
      <c r="I217" s="72" t="str">
        <f t="shared" si="125"/>
        <v/>
      </c>
      <c r="J217" s="440">
        <f t="shared" si="126"/>
        <v>0</v>
      </c>
      <c r="K217" s="440">
        <f t="shared" si="127"/>
        <v>0</v>
      </c>
      <c r="L217" s="440">
        <f t="shared" si="128"/>
        <v>0</v>
      </c>
      <c r="M217" s="440">
        <f t="shared" si="129"/>
        <v>0</v>
      </c>
      <c r="N217" s="440">
        <f t="shared" si="130"/>
        <v>0</v>
      </c>
      <c r="O217" s="440">
        <f t="shared" si="131"/>
        <v>0</v>
      </c>
      <c r="P217" s="440">
        <f t="shared" si="132"/>
        <v>0</v>
      </c>
      <c r="Q217" s="440">
        <f t="shared" si="133"/>
        <v>0</v>
      </c>
      <c r="R217" s="440">
        <f t="shared" si="164"/>
        <v>0</v>
      </c>
      <c r="S217" s="440">
        <f t="shared" si="165"/>
        <v>0</v>
      </c>
      <c r="T217" s="440">
        <f t="shared" si="134"/>
        <v>0</v>
      </c>
      <c r="U217" s="440">
        <f t="shared" si="135"/>
        <v>0</v>
      </c>
      <c r="V217" s="440">
        <f t="shared" si="136"/>
        <v>0</v>
      </c>
      <c r="W217" s="440">
        <f t="shared" si="137"/>
        <v>0</v>
      </c>
      <c r="X217" s="440">
        <f t="shared" si="138"/>
        <v>0</v>
      </c>
      <c r="Y217" s="440">
        <f t="shared" si="139"/>
        <v>0</v>
      </c>
      <c r="Z217" s="440">
        <f t="shared" si="140"/>
        <v>0</v>
      </c>
      <c r="AA217" s="440">
        <f t="shared" si="141"/>
        <v>0</v>
      </c>
      <c r="AB217" s="440">
        <f t="shared" si="142"/>
        <v>0</v>
      </c>
      <c r="AC217" s="440">
        <f t="shared" si="143"/>
        <v>0</v>
      </c>
      <c r="AD217" s="440">
        <f t="shared" si="144"/>
        <v>0</v>
      </c>
      <c r="AE217" s="440">
        <f t="shared" si="145"/>
        <v>0</v>
      </c>
      <c r="AF217" s="440">
        <f t="shared" si="146"/>
        <v>0</v>
      </c>
      <c r="AG217" s="440">
        <f t="shared" si="147"/>
        <v>0</v>
      </c>
      <c r="AH217" s="440">
        <f t="shared" si="148"/>
        <v>0</v>
      </c>
      <c r="AI217" s="440">
        <f t="shared" si="149"/>
        <v>0</v>
      </c>
      <c r="AJ217" s="440">
        <f t="shared" si="150"/>
        <v>0</v>
      </c>
      <c r="AK217" s="440">
        <f t="shared" si="151"/>
        <v>0</v>
      </c>
      <c r="AL217" s="440">
        <f t="shared" si="152"/>
        <v>0</v>
      </c>
      <c r="AM217" s="440">
        <f t="shared" si="153"/>
        <v>0</v>
      </c>
      <c r="AN217" s="440">
        <f t="shared" si="154"/>
        <v>0</v>
      </c>
      <c r="AO217" s="440">
        <f t="shared" si="155"/>
        <v>0</v>
      </c>
      <c r="AP217" s="440">
        <f t="shared" si="156"/>
        <v>0</v>
      </c>
      <c r="AQ217" s="440">
        <f t="shared" si="157"/>
        <v>0</v>
      </c>
      <c r="AR217" s="440">
        <f t="shared" si="158"/>
        <v>0</v>
      </c>
      <c r="AS217" s="440">
        <f t="shared" si="159"/>
        <v>0</v>
      </c>
      <c r="AT217" s="440">
        <f t="shared" si="160"/>
        <v>0</v>
      </c>
      <c r="AU217" s="440">
        <f t="shared" si="161"/>
        <v>0</v>
      </c>
      <c r="AV217" s="440">
        <f t="shared" si="162"/>
        <v>0</v>
      </c>
      <c r="AW217" s="440">
        <f t="shared" si="163"/>
        <v>0</v>
      </c>
    </row>
    <row r="218" spans="1:49" s="437" customFormat="1" ht="12" customHeight="1">
      <c r="A218" s="72" t="str">
        <f t="array" ref="A218">IF(C218&lt;&gt;0,SUM(($C$11:C218&lt;&gt;0)*1),"")</f>
        <v/>
      </c>
      <c r="B218" s="438"/>
      <c r="C218" s="438"/>
      <c r="D218" s="438"/>
      <c r="E218" s="504"/>
      <c r="F218" s="505"/>
      <c r="G218" s="507"/>
      <c r="H218" s="507"/>
      <c r="I218" s="72" t="str">
        <f t="shared" si="125"/>
        <v/>
      </c>
      <c r="J218" s="440">
        <f t="shared" si="126"/>
        <v>0</v>
      </c>
      <c r="K218" s="440">
        <f t="shared" si="127"/>
        <v>0</v>
      </c>
      <c r="L218" s="440">
        <f t="shared" si="128"/>
        <v>0</v>
      </c>
      <c r="M218" s="440">
        <f t="shared" si="129"/>
        <v>0</v>
      </c>
      <c r="N218" s="440">
        <f t="shared" si="130"/>
        <v>0</v>
      </c>
      <c r="O218" s="440">
        <f t="shared" si="131"/>
        <v>0</v>
      </c>
      <c r="P218" s="440">
        <f t="shared" si="132"/>
        <v>0</v>
      </c>
      <c r="Q218" s="440">
        <f t="shared" si="133"/>
        <v>0</v>
      </c>
      <c r="R218" s="440">
        <f t="shared" si="164"/>
        <v>0</v>
      </c>
      <c r="S218" s="440">
        <f t="shared" si="165"/>
        <v>0</v>
      </c>
      <c r="T218" s="440">
        <f t="shared" si="134"/>
        <v>0</v>
      </c>
      <c r="U218" s="440">
        <f t="shared" si="135"/>
        <v>0</v>
      </c>
      <c r="V218" s="440">
        <f t="shared" si="136"/>
        <v>0</v>
      </c>
      <c r="W218" s="440">
        <f t="shared" si="137"/>
        <v>0</v>
      </c>
      <c r="X218" s="440">
        <f t="shared" si="138"/>
        <v>0</v>
      </c>
      <c r="Y218" s="440">
        <f t="shared" si="139"/>
        <v>0</v>
      </c>
      <c r="Z218" s="440">
        <f t="shared" si="140"/>
        <v>0</v>
      </c>
      <c r="AA218" s="440">
        <f t="shared" si="141"/>
        <v>0</v>
      </c>
      <c r="AB218" s="440">
        <f t="shared" si="142"/>
        <v>0</v>
      </c>
      <c r="AC218" s="440">
        <f t="shared" si="143"/>
        <v>0</v>
      </c>
      <c r="AD218" s="440">
        <f t="shared" si="144"/>
        <v>0</v>
      </c>
      <c r="AE218" s="440">
        <f t="shared" si="145"/>
        <v>0</v>
      </c>
      <c r="AF218" s="440">
        <f t="shared" si="146"/>
        <v>0</v>
      </c>
      <c r="AG218" s="440">
        <f t="shared" si="147"/>
        <v>0</v>
      </c>
      <c r="AH218" s="440">
        <f t="shared" si="148"/>
        <v>0</v>
      </c>
      <c r="AI218" s="440">
        <f t="shared" si="149"/>
        <v>0</v>
      </c>
      <c r="AJ218" s="440">
        <f t="shared" si="150"/>
        <v>0</v>
      </c>
      <c r="AK218" s="440">
        <f t="shared" si="151"/>
        <v>0</v>
      </c>
      <c r="AL218" s="440">
        <f t="shared" si="152"/>
        <v>0</v>
      </c>
      <c r="AM218" s="440">
        <f t="shared" si="153"/>
        <v>0</v>
      </c>
      <c r="AN218" s="440">
        <f t="shared" si="154"/>
        <v>0</v>
      </c>
      <c r="AO218" s="440">
        <f t="shared" si="155"/>
        <v>0</v>
      </c>
      <c r="AP218" s="440">
        <f t="shared" si="156"/>
        <v>0</v>
      </c>
      <c r="AQ218" s="440">
        <f t="shared" si="157"/>
        <v>0</v>
      </c>
      <c r="AR218" s="440">
        <f t="shared" si="158"/>
        <v>0</v>
      </c>
      <c r="AS218" s="440">
        <f t="shared" si="159"/>
        <v>0</v>
      </c>
      <c r="AT218" s="440">
        <f t="shared" si="160"/>
        <v>0</v>
      </c>
      <c r="AU218" s="440">
        <f t="shared" si="161"/>
        <v>0</v>
      </c>
      <c r="AV218" s="440">
        <f t="shared" si="162"/>
        <v>0</v>
      </c>
      <c r="AW218" s="440">
        <f t="shared" si="163"/>
        <v>0</v>
      </c>
    </row>
    <row r="219" spans="1:49" s="437" customFormat="1" ht="12" customHeight="1">
      <c r="A219" s="72" t="str">
        <f t="array" ref="A219">IF(C219&lt;&gt;0,SUM(($C$11:C219&lt;&gt;0)*1),"")</f>
        <v/>
      </c>
      <c r="B219" s="438"/>
      <c r="C219" s="438"/>
      <c r="D219" s="438"/>
      <c r="E219" s="504"/>
      <c r="F219" s="505"/>
      <c r="G219" s="507"/>
      <c r="H219" s="507"/>
      <c r="I219" s="72" t="str">
        <f t="shared" si="125"/>
        <v/>
      </c>
      <c r="J219" s="440">
        <f t="shared" si="126"/>
        <v>0</v>
      </c>
      <c r="K219" s="440">
        <f t="shared" si="127"/>
        <v>0</v>
      </c>
      <c r="L219" s="440">
        <f t="shared" si="128"/>
        <v>0</v>
      </c>
      <c r="M219" s="440">
        <f t="shared" si="129"/>
        <v>0</v>
      </c>
      <c r="N219" s="440">
        <f t="shared" si="130"/>
        <v>0</v>
      </c>
      <c r="O219" s="440">
        <f t="shared" si="131"/>
        <v>0</v>
      </c>
      <c r="P219" s="440">
        <f t="shared" si="132"/>
        <v>0</v>
      </c>
      <c r="Q219" s="440">
        <f t="shared" si="133"/>
        <v>0</v>
      </c>
      <c r="R219" s="440">
        <f t="shared" si="164"/>
        <v>0</v>
      </c>
      <c r="S219" s="440">
        <f t="shared" si="165"/>
        <v>0</v>
      </c>
      <c r="T219" s="440">
        <f t="shared" si="134"/>
        <v>0</v>
      </c>
      <c r="U219" s="440">
        <f t="shared" si="135"/>
        <v>0</v>
      </c>
      <c r="V219" s="440">
        <f t="shared" si="136"/>
        <v>0</v>
      </c>
      <c r="W219" s="440">
        <f t="shared" si="137"/>
        <v>0</v>
      </c>
      <c r="X219" s="440">
        <f t="shared" si="138"/>
        <v>0</v>
      </c>
      <c r="Y219" s="440">
        <f t="shared" si="139"/>
        <v>0</v>
      </c>
      <c r="Z219" s="440">
        <f t="shared" si="140"/>
        <v>0</v>
      </c>
      <c r="AA219" s="440">
        <f t="shared" si="141"/>
        <v>0</v>
      </c>
      <c r="AB219" s="440">
        <f t="shared" si="142"/>
        <v>0</v>
      </c>
      <c r="AC219" s="440">
        <f t="shared" si="143"/>
        <v>0</v>
      </c>
      <c r="AD219" s="440">
        <f t="shared" si="144"/>
        <v>0</v>
      </c>
      <c r="AE219" s="440">
        <f t="shared" si="145"/>
        <v>0</v>
      </c>
      <c r="AF219" s="440">
        <f t="shared" si="146"/>
        <v>0</v>
      </c>
      <c r="AG219" s="440">
        <f t="shared" si="147"/>
        <v>0</v>
      </c>
      <c r="AH219" s="440">
        <f t="shared" si="148"/>
        <v>0</v>
      </c>
      <c r="AI219" s="440">
        <f t="shared" si="149"/>
        <v>0</v>
      </c>
      <c r="AJ219" s="440">
        <f t="shared" si="150"/>
        <v>0</v>
      </c>
      <c r="AK219" s="440">
        <f t="shared" si="151"/>
        <v>0</v>
      </c>
      <c r="AL219" s="440">
        <f t="shared" si="152"/>
        <v>0</v>
      </c>
      <c r="AM219" s="440">
        <f t="shared" si="153"/>
        <v>0</v>
      </c>
      <c r="AN219" s="440">
        <f t="shared" si="154"/>
        <v>0</v>
      </c>
      <c r="AO219" s="440">
        <f t="shared" si="155"/>
        <v>0</v>
      </c>
      <c r="AP219" s="440">
        <f t="shared" si="156"/>
        <v>0</v>
      </c>
      <c r="AQ219" s="440">
        <f t="shared" si="157"/>
        <v>0</v>
      </c>
      <c r="AR219" s="440">
        <f t="shared" si="158"/>
        <v>0</v>
      </c>
      <c r="AS219" s="440">
        <f t="shared" si="159"/>
        <v>0</v>
      </c>
      <c r="AT219" s="440">
        <f t="shared" si="160"/>
        <v>0</v>
      </c>
      <c r="AU219" s="440">
        <f t="shared" si="161"/>
        <v>0</v>
      </c>
      <c r="AV219" s="440">
        <f t="shared" si="162"/>
        <v>0</v>
      </c>
      <c r="AW219" s="440">
        <f t="shared" si="163"/>
        <v>0</v>
      </c>
    </row>
    <row r="220" spans="1:49" s="437" customFormat="1" ht="12" customHeight="1">
      <c r="A220" s="72" t="str">
        <f t="array" ref="A220">IF(C220&lt;&gt;0,SUM(($C$11:C220&lt;&gt;0)*1),"")</f>
        <v/>
      </c>
      <c r="B220" s="438"/>
      <c r="C220" s="438"/>
      <c r="D220" s="438"/>
      <c r="E220" s="504"/>
      <c r="F220" s="505"/>
      <c r="G220" s="507"/>
      <c r="H220" s="507"/>
      <c r="I220" s="72" t="str">
        <f t="shared" si="125"/>
        <v/>
      </c>
      <c r="J220" s="440">
        <f t="shared" si="126"/>
        <v>0</v>
      </c>
      <c r="K220" s="440">
        <f t="shared" si="127"/>
        <v>0</v>
      </c>
      <c r="L220" s="440">
        <f t="shared" si="128"/>
        <v>0</v>
      </c>
      <c r="M220" s="440">
        <f t="shared" si="129"/>
        <v>0</v>
      </c>
      <c r="N220" s="440">
        <f t="shared" si="130"/>
        <v>0</v>
      </c>
      <c r="O220" s="440">
        <f t="shared" si="131"/>
        <v>0</v>
      </c>
      <c r="P220" s="440">
        <f t="shared" si="132"/>
        <v>0</v>
      </c>
      <c r="Q220" s="440">
        <f t="shared" si="133"/>
        <v>0</v>
      </c>
      <c r="R220" s="440">
        <f t="shared" si="164"/>
        <v>0</v>
      </c>
      <c r="S220" s="440">
        <f t="shared" si="165"/>
        <v>0</v>
      </c>
      <c r="T220" s="440">
        <f t="shared" si="134"/>
        <v>0</v>
      </c>
      <c r="U220" s="440">
        <f t="shared" si="135"/>
        <v>0</v>
      </c>
      <c r="V220" s="440">
        <f t="shared" si="136"/>
        <v>0</v>
      </c>
      <c r="W220" s="440">
        <f t="shared" si="137"/>
        <v>0</v>
      </c>
      <c r="X220" s="440">
        <f t="shared" si="138"/>
        <v>0</v>
      </c>
      <c r="Y220" s="440">
        <f t="shared" si="139"/>
        <v>0</v>
      </c>
      <c r="Z220" s="440">
        <f t="shared" si="140"/>
        <v>0</v>
      </c>
      <c r="AA220" s="440">
        <f t="shared" si="141"/>
        <v>0</v>
      </c>
      <c r="AB220" s="440">
        <f t="shared" si="142"/>
        <v>0</v>
      </c>
      <c r="AC220" s="440">
        <f t="shared" si="143"/>
        <v>0</v>
      </c>
      <c r="AD220" s="440">
        <f t="shared" si="144"/>
        <v>0</v>
      </c>
      <c r="AE220" s="440">
        <f t="shared" si="145"/>
        <v>0</v>
      </c>
      <c r="AF220" s="440">
        <f t="shared" si="146"/>
        <v>0</v>
      </c>
      <c r="AG220" s="440">
        <f t="shared" si="147"/>
        <v>0</v>
      </c>
      <c r="AH220" s="440">
        <f t="shared" si="148"/>
        <v>0</v>
      </c>
      <c r="AI220" s="440">
        <f t="shared" si="149"/>
        <v>0</v>
      </c>
      <c r="AJ220" s="440">
        <f t="shared" si="150"/>
        <v>0</v>
      </c>
      <c r="AK220" s="440">
        <f t="shared" si="151"/>
        <v>0</v>
      </c>
      <c r="AL220" s="440">
        <f t="shared" si="152"/>
        <v>0</v>
      </c>
      <c r="AM220" s="440">
        <f t="shared" si="153"/>
        <v>0</v>
      </c>
      <c r="AN220" s="440">
        <f t="shared" si="154"/>
        <v>0</v>
      </c>
      <c r="AO220" s="440">
        <f t="shared" si="155"/>
        <v>0</v>
      </c>
      <c r="AP220" s="440">
        <f t="shared" si="156"/>
        <v>0</v>
      </c>
      <c r="AQ220" s="440">
        <f t="shared" si="157"/>
        <v>0</v>
      </c>
      <c r="AR220" s="440">
        <f t="shared" si="158"/>
        <v>0</v>
      </c>
      <c r="AS220" s="440">
        <f t="shared" si="159"/>
        <v>0</v>
      </c>
      <c r="AT220" s="440">
        <f t="shared" si="160"/>
        <v>0</v>
      </c>
      <c r="AU220" s="440">
        <f t="shared" si="161"/>
        <v>0</v>
      </c>
      <c r="AV220" s="440">
        <f t="shared" si="162"/>
        <v>0</v>
      </c>
      <c r="AW220" s="440">
        <f t="shared" si="163"/>
        <v>0</v>
      </c>
    </row>
    <row r="221" spans="1:49" s="437" customFormat="1" ht="12" customHeight="1">
      <c r="A221" s="72" t="str">
        <f t="array" ref="A221">IF(C221&lt;&gt;0,SUM(($C$11:C221&lt;&gt;0)*1),"")</f>
        <v/>
      </c>
      <c r="B221" s="438"/>
      <c r="C221" s="438"/>
      <c r="D221" s="438"/>
      <c r="E221" s="504"/>
      <c r="F221" s="505"/>
      <c r="G221" s="507"/>
      <c r="H221" s="507"/>
      <c r="I221" s="72" t="str">
        <f t="shared" si="125"/>
        <v/>
      </c>
      <c r="J221" s="440">
        <f t="shared" si="126"/>
        <v>0</v>
      </c>
      <c r="K221" s="440">
        <f t="shared" si="127"/>
        <v>0</v>
      </c>
      <c r="L221" s="440">
        <f t="shared" si="128"/>
        <v>0</v>
      </c>
      <c r="M221" s="440">
        <f t="shared" si="129"/>
        <v>0</v>
      </c>
      <c r="N221" s="440">
        <f t="shared" si="130"/>
        <v>0</v>
      </c>
      <c r="O221" s="440">
        <f t="shared" si="131"/>
        <v>0</v>
      </c>
      <c r="P221" s="440">
        <f t="shared" si="132"/>
        <v>0</v>
      </c>
      <c r="Q221" s="440">
        <f t="shared" si="133"/>
        <v>0</v>
      </c>
      <c r="R221" s="440">
        <f t="shared" si="164"/>
        <v>0</v>
      </c>
      <c r="S221" s="440">
        <f t="shared" si="165"/>
        <v>0</v>
      </c>
      <c r="T221" s="440">
        <f t="shared" si="134"/>
        <v>0</v>
      </c>
      <c r="U221" s="440">
        <f t="shared" si="135"/>
        <v>0</v>
      </c>
      <c r="V221" s="440">
        <f t="shared" si="136"/>
        <v>0</v>
      </c>
      <c r="W221" s="440">
        <f t="shared" si="137"/>
        <v>0</v>
      </c>
      <c r="X221" s="440">
        <f t="shared" si="138"/>
        <v>0</v>
      </c>
      <c r="Y221" s="440">
        <f t="shared" si="139"/>
        <v>0</v>
      </c>
      <c r="Z221" s="440">
        <f t="shared" si="140"/>
        <v>0</v>
      </c>
      <c r="AA221" s="440">
        <f t="shared" si="141"/>
        <v>0</v>
      </c>
      <c r="AB221" s="440">
        <f t="shared" si="142"/>
        <v>0</v>
      </c>
      <c r="AC221" s="440">
        <f t="shared" si="143"/>
        <v>0</v>
      </c>
      <c r="AD221" s="440">
        <f t="shared" si="144"/>
        <v>0</v>
      </c>
      <c r="AE221" s="440">
        <f t="shared" si="145"/>
        <v>0</v>
      </c>
      <c r="AF221" s="440">
        <f t="shared" si="146"/>
        <v>0</v>
      </c>
      <c r="AG221" s="440">
        <f t="shared" si="147"/>
        <v>0</v>
      </c>
      <c r="AH221" s="440">
        <f t="shared" si="148"/>
        <v>0</v>
      </c>
      <c r="AI221" s="440">
        <f t="shared" si="149"/>
        <v>0</v>
      </c>
      <c r="AJ221" s="440">
        <f t="shared" si="150"/>
        <v>0</v>
      </c>
      <c r="AK221" s="440">
        <f t="shared" si="151"/>
        <v>0</v>
      </c>
      <c r="AL221" s="440">
        <f t="shared" si="152"/>
        <v>0</v>
      </c>
      <c r="AM221" s="440">
        <f t="shared" si="153"/>
        <v>0</v>
      </c>
      <c r="AN221" s="440">
        <f t="shared" si="154"/>
        <v>0</v>
      </c>
      <c r="AO221" s="440">
        <f t="shared" si="155"/>
        <v>0</v>
      </c>
      <c r="AP221" s="440">
        <f t="shared" si="156"/>
        <v>0</v>
      </c>
      <c r="AQ221" s="440">
        <f t="shared" si="157"/>
        <v>0</v>
      </c>
      <c r="AR221" s="440">
        <f t="shared" si="158"/>
        <v>0</v>
      </c>
      <c r="AS221" s="440">
        <f t="shared" si="159"/>
        <v>0</v>
      </c>
      <c r="AT221" s="440">
        <f t="shared" si="160"/>
        <v>0</v>
      </c>
      <c r="AU221" s="440">
        <f t="shared" si="161"/>
        <v>0</v>
      </c>
      <c r="AV221" s="440">
        <f t="shared" si="162"/>
        <v>0</v>
      </c>
      <c r="AW221" s="440">
        <f t="shared" si="163"/>
        <v>0</v>
      </c>
    </row>
    <row r="222" spans="1:49" s="437" customFormat="1" ht="12" customHeight="1">
      <c r="A222" s="72" t="str">
        <f t="array" ref="A222">IF(C222&lt;&gt;0,SUM(($C$11:C222&lt;&gt;0)*1),"")</f>
        <v/>
      </c>
      <c r="B222" s="438"/>
      <c r="C222" s="438"/>
      <c r="D222" s="438"/>
      <c r="E222" s="504"/>
      <c r="F222" s="505"/>
      <c r="G222" s="507"/>
      <c r="H222" s="507"/>
      <c r="I222" s="72" t="str">
        <f t="shared" si="125"/>
        <v/>
      </c>
      <c r="J222" s="440">
        <f t="shared" si="126"/>
        <v>0</v>
      </c>
      <c r="K222" s="440">
        <f t="shared" si="127"/>
        <v>0</v>
      </c>
      <c r="L222" s="440">
        <f t="shared" si="128"/>
        <v>0</v>
      </c>
      <c r="M222" s="440">
        <f t="shared" si="129"/>
        <v>0</v>
      </c>
      <c r="N222" s="440">
        <f t="shared" si="130"/>
        <v>0</v>
      </c>
      <c r="O222" s="440">
        <f t="shared" si="131"/>
        <v>0</v>
      </c>
      <c r="P222" s="440">
        <f t="shared" si="132"/>
        <v>0</v>
      </c>
      <c r="Q222" s="440">
        <f t="shared" si="133"/>
        <v>0</v>
      </c>
      <c r="R222" s="440">
        <f t="shared" si="164"/>
        <v>0</v>
      </c>
      <c r="S222" s="440">
        <f t="shared" si="165"/>
        <v>0</v>
      </c>
      <c r="T222" s="440">
        <f t="shared" si="134"/>
        <v>0</v>
      </c>
      <c r="U222" s="440">
        <f t="shared" si="135"/>
        <v>0</v>
      </c>
      <c r="V222" s="440">
        <f t="shared" si="136"/>
        <v>0</v>
      </c>
      <c r="W222" s="440">
        <f t="shared" si="137"/>
        <v>0</v>
      </c>
      <c r="X222" s="440">
        <f t="shared" si="138"/>
        <v>0</v>
      </c>
      <c r="Y222" s="440">
        <f t="shared" si="139"/>
        <v>0</v>
      </c>
      <c r="Z222" s="440">
        <f t="shared" si="140"/>
        <v>0</v>
      </c>
      <c r="AA222" s="440">
        <f t="shared" si="141"/>
        <v>0</v>
      </c>
      <c r="AB222" s="440">
        <f t="shared" si="142"/>
        <v>0</v>
      </c>
      <c r="AC222" s="440">
        <f t="shared" si="143"/>
        <v>0</v>
      </c>
      <c r="AD222" s="440">
        <f t="shared" si="144"/>
        <v>0</v>
      </c>
      <c r="AE222" s="440">
        <f t="shared" si="145"/>
        <v>0</v>
      </c>
      <c r="AF222" s="440">
        <f t="shared" si="146"/>
        <v>0</v>
      </c>
      <c r="AG222" s="440">
        <f t="shared" si="147"/>
        <v>0</v>
      </c>
      <c r="AH222" s="440">
        <f t="shared" si="148"/>
        <v>0</v>
      </c>
      <c r="AI222" s="440">
        <f t="shared" si="149"/>
        <v>0</v>
      </c>
      <c r="AJ222" s="440">
        <f t="shared" si="150"/>
        <v>0</v>
      </c>
      <c r="AK222" s="440">
        <f t="shared" si="151"/>
        <v>0</v>
      </c>
      <c r="AL222" s="440">
        <f t="shared" si="152"/>
        <v>0</v>
      </c>
      <c r="AM222" s="440">
        <f t="shared" si="153"/>
        <v>0</v>
      </c>
      <c r="AN222" s="440">
        <f t="shared" si="154"/>
        <v>0</v>
      </c>
      <c r="AO222" s="440">
        <f t="shared" si="155"/>
        <v>0</v>
      </c>
      <c r="AP222" s="440">
        <f t="shared" si="156"/>
        <v>0</v>
      </c>
      <c r="AQ222" s="440">
        <f t="shared" si="157"/>
        <v>0</v>
      </c>
      <c r="AR222" s="440">
        <f t="shared" si="158"/>
        <v>0</v>
      </c>
      <c r="AS222" s="440">
        <f t="shared" si="159"/>
        <v>0</v>
      </c>
      <c r="AT222" s="440">
        <f t="shared" si="160"/>
        <v>0</v>
      </c>
      <c r="AU222" s="440">
        <f t="shared" si="161"/>
        <v>0</v>
      </c>
      <c r="AV222" s="440">
        <f t="shared" si="162"/>
        <v>0</v>
      </c>
      <c r="AW222" s="440">
        <f t="shared" si="163"/>
        <v>0</v>
      </c>
    </row>
    <row r="223" spans="1:49" s="437" customFormat="1" ht="12" customHeight="1">
      <c r="A223" s="72" t="str">
        <f t="array" ref="A223">IF(C223&lt;&gt;0,SUM(($C$11:C223&lt;&gt;0)*1),"")</f>
        <v/>
      </c>
      <c r="B223" s="438"/>
      <c r="C223" s="438"/>
      <c r="D223" s="438"/>
      <c r="E223" s="504"/>
      <c r="F223" s="505"/>
      <c r="G223" s="507"/>
      <c r="H223" s="507"/>
      <c r="I223" s="72" t="str">
        <f t="shared" si="125"/>
        <v/>
      </c>
      <c r="J223" s="440">
        <f t="shared" si="126"/>
        <v>0</v>
      </c>
      <c r="K223" s="440">
        <f t="shared" si="127"/>
        <v>0</v>
      </c>
      <c r="L223" s="440">
        <f t="shared" si="128"/>
        <v>0</v>
      </c>
      <c r="M223" s="440">
        <f t="shared" si="129"/>
        <v>0</v>
      </c>
      <c r="N223" s="440">
        <f t="shared" si="130"/>
        <v>0</v>
      </c>
      <c r="O223" s="440">
        <f t="shared" si="131"/>
        <v>0</v>
      </c>
      <c r="P223" s="440">
        <f t="shared" si="132"/>
        <v>0</v>
      </c>
      <c r="Q223" s="440">
        <f t="shared" si="133"/>
        <v>0</v>
      </c>
      <c r="R223" s="440">
        <f t="shared" si="164"/>
        <v>0</v>
      </c>
      <c r="S223" s="440">
        <f t="shared" si="165"/>
        <v>0</v>
      </c>
      <c r="T223" s="440">
        <f t="shared" si="134"/>
        <v>0</v>
      </c>
      <c r="U223" s="440">
        <f t="shared" si="135"/>
        <v>0</v>
      </c>
      <c r="V223" s="440">
        <f t="shared" si="136"/>
        <v>0</v>
      </c>
      <c r="W223" s="440">
        <f t="shared" si="137"/>
        <v>0</v>
      </c>
      <c r="X223" s="440">
        <f t="shared" si="138"/>
        <v>0</v>
      </c>
      <c r="Y223" s="440">
        <f t="shared" si="139"/>
        <v>0</v>
      </c>
      <c r="Z223" s="440">
        <f t="shared" si="140"/>
        <v>0</v>
      </c>
      <c r="AA223" s="440">
        <f t="shared" si="141"/>
        <v>0</v>
      </c>
      <c r="AB223" s="440">
        <f t="shared" si="142"/>
        <v>0</v>
      </c>
      <c r="AC223" s="440">
        <f t="shared" si="143"/>
        <v>0</v>
      </c>
      <c r="AD223" s="440">
        <f t="shared" si="144"/>
        <v>0</v>
      </c>
      <c r="AE223" s="440">
        <f t="shared" si="145"/>
        <v>0</v>
      </c>
      <c r="AF223" s="440">
        <f t="shared" si="146"/>
        <v>0</v>
      </c>
      <c r="AG223" s="440">
        <f t="shared" si="147"/>
        <v>0</v>
      </c>
      <c r="AH223" s="440">
        <f t="shared" si="148"/>
        <v>0</v>
      </c>
      <c r="AI223" s="440">
        <f t="shared" si="149"/>
        <v>0</v>
      </c>
      <c r="AJ223" s="440">
        <f t="shared" si="150"/>
        <v>0</v>
      </c>
      <c r="AK223" s="440">
        <f t="shared" si="151"/>
        <v>0</v>
      </c>
      <c r="AL223" s="440">
        <f t="shared" si="152"/>
        <v>0</v>
      </c>
      <c r="AM223" s="440">
        <f t="shared" si="153"/>
        <v>0</v>
      </c>
      <c r="AN223" s="440">
        <f t="shared" si="154"/>
        <v>0</v>
      </c>
      <c r="AO223" s="440">
        <f t="shared" si="155"/>
        <v>0</v>
      </c>
      <c r="AP223" s="440">
        <f t="shared" si="156"/>
        <v>0</v>
      </c>
      <c r="AQ223" s="440">
        <f t="shared" si="157"/>
        <v>0</v>
      </c>
      <c r="AR223" s="440">
        <f t="shared" si="158"/>
        <v>0</v>
      </c>
      <c r="AS223" s="440">
        <f t="shared" si="159"/>
        <v>0</v>
      </c>
      <c r="AT223" s="440">
        <f t="shared" si="160"/>
        <v>0</v>
      </c>
      <c r="AU223" s="440">
        <f t="shared" si="161"/>
        <v>0</v>
      </c>
      <c r="AV223" s="440">
        <f t="shared" si="162"/>
        <v>0</v>
      </c>
      <c r="AW223" s="440">
        <f t="shared" si="163"/>
        <v>0</v>
      </c>
    </row>
    <row r="224" spans="1:49" s="437" customFormat="1" ht="12" customHeight="1">
      <c r="A224" s="72" t="str">
        <f t="array" ref="A224">IF(C224&lt;&gt;0,SUM(($C$11:C224&lt;&gt;0)*1),"")</f>
        <v/>
      </c>
      <c r="B224" s="438"/>
      <c r="C224" s="438"/>
      <c r="D224" s="438"/>
      <c r="E224" s="504"/>
      <c r="F224" s="505"/>
      <c r="G224" s="507"/>
      <c r="H224" s="507"/>
      <c r="I224" s="72" t="str">
        <f t="shared" si="125"/>
        <v/>
      </c>
      <c r="J224" s="440">
        <f t="shared" si="126"/>
        <v>0</v>
      </c>
      <c r="K224" s="440">
        <f t="shared" si="127"/>
        <v>0</v>
      </c>
      <c r="L224" s="440">
        <f t="shared" si="128"/>
        <v>0</v>
      </c>
      <c r="M224" s="440">
        <f t="shared" si="129"/>
        <v>0</v>
      </c>
      <c r="N224" s="440">
        <f t="shared" si="130"/>
        <v>0</v>
      </c>
      <c r="O224" s="440">
        <f t="shared" si="131"/>
        <v>0</v>
      </c>
      <c r="P224" s="440">
        <f t="shared" si="132"/>
        <v>0</v>
      </c>
      <c r="Q224" s="440">
        <f t="shared" si="133"/>
        <v>0</v>
      </c>
      <c r="R224" s="440">
        <f t="shared" si="164"/>
        <v>0</v>
      </c>
      <c r="S224" s="440">
        <f t="shared" si="165"/>
        <v>0</v>
      </c>
      <c r="T224" s="440">
        <f t="shared" si="134"/>
        <v>0</v>
      </c>
      <c r="U224" s="440">
        <f t="shared" si="135"/>
        <v>0</v>
      </c>
      <c r="V224" s="440">
        <f t="shared" si="136"/>
        <v>0</v>
      </c>
      <c r="W224" s="440">
        <f t="shared" si="137"/>
        <v>0</v>
      </c>
      <c r="X224" s="440">
        <f t="shared" si="138"/>
        <v>0</v>
      </c>
      <c r="Y224" s="440">
        <f t="shared" si="139"/>
        <v>0</v>
      </c>
      <c r="Z224" s="440">
        <f t="shared" si="140"/>
        <v>0</v>
      </c>
      <c r="AA224" s="440">
        <f t="shared" si="141"/>
        <v>0</v>
      </c>
      <c r="AB224" s="440">
        <f t="shared" si="142"/>
        <v>0</v>
      </c>
      <c r="AC224" s="440">
        <f t="shared" si="143"/>
        <v>0</v>
      </c>
      <c r="AD224" s="440">
        <f t="shared" si="144"/>
        <v>0</v>
      </c>
      <c r="AE224" s="440">
        <f t="shared" si="145"/>
        <v>0</v>
      </c>
      <c r="AF224" s="440">
        <f t="shared" si="146"/>
        <v>0</v>
      </c>
      <c r="AG224" s="440">
        <f t="shared" si="147"/>
        <v>0</v>
      </c>
      <c r="AH224" s="440">
        <f t="shared" si="148"/>
        <v>0</v>
      </c>
      <c r="AI224" s="440">
        <f t="shared" si="149"/>
        <v>0</v>
      </c>
      <c r="AJ224" s="440">
        <f t="shared" si="150"/>
        <v>0</v>
      </c>
      <c r="AK224" s="440">
        <f t="shared" si="151"/>
        <v>0</v>
      </c>
      <c r="AL224" s="440">
        <f t="shared" si="152"/>
        <v>0</v>
      </c>
      <c r="AM224" s="440">
        <f t="shared" si="153"/>
        <v>0</v>
      </c>
      <c r="AN224" s="440">
        <f t="shared" si="154"/>
        <v>0</v>
      </c>
      <c r="AO224" s="440">
        <f t="shared" si="155"/>
        <v>0</v>
      </c>
      <c r="AP224" s="440">
        <f t="shared" si="156"/>
        <v>0</v>
      </c>
      <c r="AQ224" s="440">
        <f t="shared" si="157"/>
        <v>0</v>
      </c>
      <c r="AR224" s="440">
        <f t="shared" si="158"/>
        <v>0</v>
      </c>
      <c r="AS224" s="440">
        <f t="shared" si="159"/>
        <v>0</v>
      </c>
      <c r="AT224" s="440">
        <f t="shared" si="160"/>
        <v>0</v>
      </c>
      <c r="AU224" s="440">
        <f t="shared" si="161"/>
        <v>0</v>
      </c>
      <c r="AV224" s="440">
        <f t="shared" si="162"/>
        <v>0</v>
      </c>
      <c r="AW224" s="440">
        <f t="shared" si="163"/>
        <v>0</v>
      </c>
    </row>
    <row r="225" spans="1:49" s="437" customFormat="1" ht="12" customHeight="1">
      <c r="A225" s="72" t="str">
        <f t="array" ref="A225">IF(C225&lt;&gt;0,SUM(($C$11:C225&lt;&gt;0)*1),"")</f>
        <v/>
      </c>
      <c r="B225" s="438"/>
      <c r="C225" s="438"/>
      <c r="D225" s="438"/>
      <c r="E225" s="504"/>
      <c r="F225" s="505"/>
      <c r="G225" s="507"/>
      <c r="H225" s="507"/>
      <c r="I225" s="72" t="str">
        <f t="shared" si="125"/>
        <v/>
      </c>
      <c r="J225" s="440">
        <f t="shared" si="126"/>
        <v>0</v>
      </c>
      <c r="K225" s="440">
        <f t="shared" si="127"/>
        <v>0</v>
      </c>
      <c r="L225" s="440">
        <f t="shared" si="128"/>
        <v>0</v>
      </c>
      <c r="M225" s="440">
        <f t="shared" si="129"/>
        <v>0</v>
      </c>
      <c r="N225" s="440">
        <f t="shared" si="130"/>
        <v>0</v>
      </c>
      <c r="O225" s="440">
        <f t="shared" si="131"/>
        <v>0</v>
      </c>
      <c r="P225" s="440">
        <f t="shared" si="132"/>
        <v>0</v>
      </c>
      <c r="Q225" s="440">
        <f t="shared" si="133"/>
        <v>0</v>
      </c>
      <c r="R225" s="440">
        <f t="shared" si="164"/>
        <v>0</v>
      </c>
      <c r="S225" s="440">
        <f t="shared" si="165"/>
        <v>0</v>
      </c>
      <c r="T225" s="440">
        <f t="shared" si="134"/>
        <v>0</v>
      </c>
      <c r="U225" s="440">
        <f t="shared" si="135"/>
        <v>0</v>
      </c>
      <c r="V225" s="440">
        <f t="shared" si="136"/>
        <v>0</v>
      </c>
      <c r="W225" s="440">
        <f t="shared" si="137"/>
        <v>0</v>
      </c>
      <c r="X225" s="440">
        <f t="shared" si="138"/>
        <v>0</v>
      </c>
      <c r="Y225" s="440">
        <f t="shared" si="139"/>
        <v>0</v>
      </c>
      <c r="Z225" s="440">
        <f t="shared" si="140"/>
        <v>0</v>
      </c>
      <c r="AA225" s="440">
        <f t="shared" si="141"/>
        <v>0</v>
      </c>
      <c r="AB225" s="440">
        <f t="shared" si="142"/>
        <v>0</v>
      </c>
      <c r="AC225" s="440">
        <f t="shared" si="143"/>
        <v>0</v>
      </c>
      <c r="AD225" s="440">
        <f t="shared" si="144"/>
        <v>0</v>
      </c>
      <c r="AE225" s="440">
        <f t="shared" si="145"/>
        <v>0</v>
      </c>
      <c r="AF225" s="440">
        <f t="shared" si="146"/>
        <v>0</v>
      </c>
      <c r="AG225" s="440">
        <f t="shared" si="147"/>
        <v>0</v>
      </c>
      <c r="AH225" s="440">
        <f t="shared" si="148"/>
        <v>0</v>
      </c>
      <c r="AI225" s="440">
        <f t="shared" si="149"/>
        <v>0</v>
      </c>
      <c r="AJ225" s="440">
        <f t="shared" si="150"/>
        <v>0</v>
      </c>
      <c r="AK225" s="440">
        <f t="shared" si="151"/>
        <v>0</v>
      </c>
      <c r="AL225" s="440">
        <f t="shared" si="152"/>
        <v>0</v>
      </c>
      <c r="AM225" s="440">
        <f t="shared" si="153"/>
        <v>0</v>
      </c>
      <c r="AN225" s="440">
        <f t="shared" si="154"/>
        <v>0</v>
      </c>
      <c r="AO225" s="440">
        <f t="shared" si="155"/>
        <v>0</v>
      </c>
      <c r="AP225" s="440">
        <f t="shared" si="156"/>
        <v>0</v>
      </c>
      <c r="AQ225" s="440">
        <f t="shared" si="157"/>
        <v>0</v>
      </c>
      <c r="AR225" s="440">
        <f t="shared" si="158"/>
        <v>0</v>
      </c>
      <c r="AS225" s="440">
        <f t="shared" si="159"/>
        <v>0</v>
      </c>
      <c r="AT225" s="440">
        <f t="shared" si="160"/>
        <v>0</v>
      </c>
      <c r="AU225" s="440">
        <f t="shared" si="161"/>
        <v>0</v>
      </c>
      <c r="AV225" s="440">
        <f t="shared" si="162"/>
        <v>0</v>
      </c>
      <c r="AW225" s="440">
        <f t="shared" si="163"/>
        <v>0</v>
      </c>
    </row>
    <row r="226" spans="1:49" s="437" customFormat="1" ht="12" customHeight="1">
      <c r="A226" s="72" t="str">
        <f t="array" ref="A226">IF(C226&lt;&gt;0,SUM(($C$11:C226&lt;&gt;0)*1),"")</f>
        <v/>
      </c>
      <c r="B226" s="438"/>
      <c r="C226" s="438"/>
      <c r="D226" s="438"/>
      <c r="E226" s="504"/>
      <c r="F226" s="505"/>
      <c r="G226" s="507"/>
      <c r="H226" s="507"/>
      <c r="I226" s="72" t="str">
        <f t="shared" si="125"/>
        <v/>
      </c>
      <c r="J226" s="440">
        <f t="shared" si="126"/>
        <v>0</v>
      </c>
      <c r="K226" s="440">
        <f t="shared" si="127"/>
        <v>0</v>
      </c>
      <c r="L226" s="440">
        <f t="shared" si="128"/>
        <v>0</v>
      </c>
      <c r="M226" s="440">
        <f t="shared" si="129"/>
        <v>0</v>
      </c>
      <c r="N226" s="440">
        <f t="shared" si="130"/>
        <v>0</v>
      </c>
      <c r="O226" s="440">
        <f t="shared" si="131"/>
        <v>0</v>
      </c>
      <c r="P226" s="440">
        <f t="shared" si="132"/>
        <v>0</v>
      </c>
      <c r="Q226" s="440">
        <f t="shared" si="133"/>
        <v>0</v>
      </c>
      <c r="R226" s="440">
        <f t="shared" si="164"/>
        <v>0</v>
      </c>
      <c r="S226" s="440">
        <f t="shared" si="165"/>
        <v>0</v>
      </c>
      <c r="T226" s="440">
        <f t="shared" si="134"/>
        <v>0</v>
      </c>
      <c r="U226" s="440">
        <f t="shared" si="135"/>
        <v>0</v>
      </c>
      <c r="V226" s="440">
        <f t="shared" si="136"/>
        <v>0</v>
      </c>
      <c r="W226" s="440">
        <f t="shared" si="137"/>
        <v>0</v>
      </c>
      <c r="X226" s="440">
        <f t="shared" si="138"/>
        <v>0</v>
      </c>
      <c r="Y226" s="440">
        <f t="shared" si="139"/>
        <v>0</v>
      </c>
      <c r="Z226" s="440">
        <f t="shared" si="140"/>
        <v>0</v>
      </c>
      <c r="AA226" s="440">
        <f t="shared" si="141"/>
        <v>0</v>
      </c>
      <c r="AB226" s="440">
        <f t="shared" si="142"/>
        <v>0</v>
      </c>
      <c r="AC226" s="440">
        <f t="shared" si="143"/>
        <v>0</v>
      </c>
      <c r="AD226" s="440">
        <f t="shared" si="144"/>
        <v>0</v>
      </c>
      <c r="AE226" s="440">
        <f t="shared" si="145"/>
        <v>0</v>
      </c>
      <c r="AF226" s="440">
        <f t="shared" si="146"/>
        <v>0</v>
      </c>
      <c r="AG226" s="440">
        <f t="shared" si="147"/>
        <v>0</v>
      </c>
      <c r="AH226" s="440">
        <f t="shared" si="148"/>
        <v>0</v>
      </c>
      <c r="AI226" s="440">
        <f t="shared" si="149"/>
        <v>0</v>
      </c>
      <c r="AJ226" s="440">
        <f t="shared" si="150"/>
        <v>0</v>
      </c>
      <c r="AK226" s="440">
        <f t="shared" si="151"/>
        <v>0</v>
      </c>
      <c r="AL226" s="440">
        <f t="shared" si="152"/>
        <v>0</v>
      </c>
      <c r="AM226" s="440">
        <f t="shared" si="153"/>
        <v>0</v>
      </c>
      <c r="AN226" s="440">
        <f t="shared" si="154"/>
        <v>0</v>
      </c>
      <c r="AO226" s="440">
        <f t="shared" si="155"/>
        <v>0</v>
      </c>
      <c r="AP226" s="440">
        <f t="shared" si="156"/>
        <v>0</v>
      </c>
      <c r="AQ226" s="440">
        <f t="shared" si="157"/>
        <v>0</v>
      </c>
      <c r="AR226" s="440">
        <f t="shared" si="158"/>
        <v>0</v>
      </c>
      <c r="AS226" s="440">
        <f t="shared" si="159"/>
        <v>0</v>
      </c>
      <c r="AT226" s="440">
        <f t="shared" si="160"/>
        <v>0</v>
      </c>
      <c r="AU226" s="440">
        <f t="shared" si="161"/>
        <v>0</v>
      </c>
      <c r="AV226" s="440">
        <f t="shared" si="162"/>
        <v>0</v>
      </c>
      <c r="AW226" s="440">
        <f t="shared" si="163"/>
        <v>0</v>
      </c>
    </row>
    <row r="227" spans="1:49" s="437" customFormat="1" ht="12" customHeight="1">
      <c r="A227" s="72" t="str">
        <f t="array" ref="A227">IF(C227&lt;&gt;0,SUM(($C$11:C227&lt;&gt;0)*1),"")</f>
        <v/>
      </c>
      <c r="B227" s="438"/>
      <c r="C227" s="438"/>
      <c r="D227" s="438"/>
      <c r="E227" s="504"/>
      <c r="F227" s="505"/>
      <c r="G227" s="507"/>
      <c r="H227" s="507"/>
      <c r="I227" s="72" t="str">
        <f t="shared" si="125"/>
        <v/>
      </c>
      <c r="J227" s="440">
        <f t="shared" si="126"/>
        <v>0</v>
      </c>
      <c r="K227" s="440">
        <f t="shared" si="127"/>
        <v>0</v>
      </c>
      <c r="L227" s="440">
        <f t="shared" si="128"/>
        <v>0</v>
      </c>
      <c r="M227" s="440">
        <f t="shared" si="129"/>
        <v>0</v>
      </c>
      <c r="N227" s="440">
        <f t="shared" si="130"/>
        <v>0</v>
      </c>
      <c r="O227" s="440">
        <f t="shared" si="131"/>
        <v>0</v>
      </c>
      <c r="P227" s="440">
        <f t="shared" si="132"/>
        <v>0</v>
      </c>
      <c r="Q227" s="440">
        <f t="shared" si="133"/>
        <v>0</v>
      </c>
      <c r="R227" s="440">
        <f t="shared" si="164"/>
        <v>0</v>
      </c>
      <c r="S227" s="440">
        <f t="shared" si="165"/>
        <v>0</v>
      </c>
      <c r="T227" s="440">
        <f t="shared" si="134"/>
        <v>0</v>
      </c>
      <c r="U227" s="440">
        <f t="shared" si="135"/>
        <v>0</v>
      </c>
      <c r="V227" s="440">
        <f t="shared" si="136"/>
        <v>0</v>
      </c>
      <c r="W227" s="440">
        <f t="shared" si="137"/>
        <v>0</v>
      </c>
      <c r="X227" s="440">
        <f t="shared" si="138"/>
        <v>0</v>
      </c>
      <c r="Y227" s="440">
        <f t="shared" si="139"/>
        <v>0</v>
      </c>
      <c r="Z227" s="440">
        <f t="shared" si="140"/>
        <v>0</v>
      </c>
      <c r="AA227" s="440">
        <f t="shared" si="141"/>
        <v>0</v>
      </c>
      <c r="AB227" s="440">
        <f t="shared" si="142"/>
        <v>0</v>
      </c>
      <c r="AC227" s="440">
        <f t="shared" si="143"/>
        <v>0</v>
      </c>
      <c r="AD227" s="440">
        <f t="shared" si="144"/>
        <v>0</v>
      </c>
      <c r="AE227" s="440">
        <f t="shared" si="145"/>
        <v>0</v>
      </c>
      <c r="AF227" s="440">
        <f t="shared" si="146"/>
        <v>0</v>
      </c>
      <c r="AG227" s="440">
        <f t="shared" si="147"/>
        <v>0</v>
      </c>
      <c r="AH227" s="440">
        <f t="shared" si="148"/>
        <v>0</v>
      </c>
      <c r="AI227" s="440">
        <f t="shared" si="149"/>
        <v>0</v>
      </c>
      <c r="AJ227" s="440">
        <f t="shared" si="150"/>
        <v>0</v>
      </c>
      <c r="AK227" s="440">
        <f t="shared" si="151"/>
        <v>0</v>
      </c>
      <c r="AL227" s="440">
        <f t="shared" si="152"/>
        <v>0</v>
      </c>
      <c r="AM227" s="440">
        <f t="shared" si="153"/>
        <v>0</v>
      </c>
      <c r="AN227" s="440">
        <f t="shared" si="154"/>
        <v>0</v>
      </c>
      <c r="AO227" s="440">
        <f t="shared" si="155"/>
        <v>0</v>
      </c>
      <c r="AP227" s="440">
        <f t="shared" si="156"/>
        <v>0</v>
      </c>
      <c r="AQ227" s="440">
        <f t="shared" si="157"/>
        <v>0</v>
      </c>
      <c r="AR227" s="440">
        <f t="shared" si="158"/>
        <v>0</v>
      </c>
      <c r="AS227" s="440">
        <f t="shared" si="159"/>
        <v>0</v>
      </c>
      <c r="AT227" s="440">
        <f t="shared" si="160"/>
        <v>0</v>
      </c>
      <c r="AU227" s="440">
        <f t="shared" si="161"/>
        <v>0</v>
      </c>
      <c r="AV227" s="440">
        <f t="shared" si="162"/>
        <v>0</v>
      </c>
      <c r="AW227" s="440">
        <f t="shared" si="163"/>
        <v>0</v>
      </c>
    </row>
    <row r="228" spans="1:49" s="437" customFormat="1" ht="12" customHeight="1">
      <c r="A228" s="72" t="str">
        <f t="array" ref="A228">IF(C228&lt;&gt;0,SUM(($C$11:C228&lt;&gt;0)*1),"")</f>
        <v/>
      </c>
      <c r="B228" s="438"/>
      <c r="C228" s="438"/>
      <c r="D228" s="438"/>
      <c r="E228" s="504"/>
      <c r="F228" s="505"/>
      <c r="G228" s="507"/>
      <c r="H228" s="507"/>
      <c r="I228" s="72" t="str">
        <f t="shared" si="125"/>
        <v/>
      </c>
      <c r="J228" s="440">
        <f t="shared" si="126"/>
        <v>0</v>
      </c>
      <c r="K228" s="440">
        <f t="shared" si="127"/>
        <v>0</v>
      </c>
      <c r="L228" s="440">
        <f t="shared" si="128"/>
        <v>0</v>
      </c>
      <c r="M228" s="440">
        <f t="shared" si="129"/>
        <v>0</v>
      </c>
      <c r="N228" s="440">
        <f t="shared" si="130"/>
        <v>0</v>
      </c>
      <c r="O228" s="440">
        <f t="shared" si="131"/>
        <v>0</v>
      </c>
      <c r="P228" s="440">
        <f t="shared" si="132"/>
        <v>0</v>
      </c>
      <c r="Q228" s="440">
        <f t="shared" si="133"/>
        <v>0</v>
      </c>
      <c r="R228" s="440">
        <f t="shared" si="164"/>
        <v>0</v>
      </c>
      <c r="S228" s="440">
        <f t="shared" si="165"/>
        <v>0</v>
      </c>
      <c r="T228" s="440">
        <f t="shared" si="134"/>
        <v>0</v>
      </c>
      <c r="U228" s="440">
        <f t="shared" si="135"/>
        <v>0</v>
      </c>
      <c r="V228" s="440">
        <f t="shared" si="136"/>
        <v>0</v>
      </c>
      <c r="W228" s="440">
        <f t="shared" si="137"/>
        <v>0</v>
      </c>
      <c r="X228" s="440">
        <f t="shared" si="138"/>
        <v>0</v>
      </c>
      <c r="Y228" s="440">
        <f t="shared" si="139"/>
        <v>0</v>
      </c>
      <c r="Z228" s="440">
        <f t="shared" si="140"/>
        <v>0</v>
      </c>
      <c r="AA228" s="440">
        <f t="shared" si="141"/>
        <v>0</v>
      </c>
      <c r="AB228" s="440">
        <f t="shared" si="142"/>
        <v>0</v>
      </c>
      <c r="AC228" s="440">
        <f t="shared" si="143"/>
        <v>0</v>
      </c>
      <c r="AD228" s="440">
        <f t="shared" si="144"/>
        <v>0</v>
      </c>
      <c r="AE228" s="440">
        <f t="shared" si="145"/>
        <v>0</v>
      </c>
      <c r="AF228" s="440">
        <f t="shared" si="146"/>
        <v>0</v>
      </c>
      <c r="AG228" s="440">
        <f t="shared" si="147"/>
        <v>0</v>
      </c>
      <c r="AH228" s="440">
        <f t="shared" si="148"/>
        <v>0</v>
      </c>
      <c r="AI228" s="440">
        <f t="shared" si="149"/>
        <v>0</v>
      </c>
      <c r="AJ228" s="440">
        <f t="shared" si="150"/>
        <v>0</v>
      </c>
      <c r="AK228" s="440">
        <f t="shared" si="151"/>
        <v>0</v>
      </c>
      <c r="AL228" s="440">
        <f t="shared" si="152"/>
        <v>0</v>
      </c>
      <c r="AM228" s="440">
        <f t="shared" si="153"/>
        <v>0</v>
      </c>
      <c r="AN228" s="440">
        <f t="shared" si="154"/>
        <v>0</v>
      </c>
      <c r="AO228" s="440">
        <f t="shared" si="155"/>
        <v>0</v>
      </c>
      <c r="AP228" s="440">
        <f t="shared" si="156"/>
        <v>0</v>
      </c>
      <c r="AQ228" s="440">
        <f t="shared" si="157"/>
        <v>0</v>
      </c>
      <c r="AR228" s="440">
        <f t="shared" si="158"/>
        <v>0</v>
      </c>
      <c r="AS228" s="440">
        <f t="shared" si="159"/>
        <v>0</v>
      </c>
      <c r="AT228" s="440">
        <f t="shared" si="160"/>
        <v>0</v>
      </c>
      <c r="AU228" s="440">
        <f t="shared" si="161"/>
        <v>0</v>
      </c>
      <c r="AV228" s="440">
        <f t="shared" si="162"/>
        <v>0</v>
      </c>
      <c r="AW228" s="440">
        <f t="shared" si="163"/>
        <v>0</v>
      </c>
    </row>
    <row r="229" spans="1:49" s="437" customFormat="1" ht="12" customHeight="1">
      <c r="A229" s="72" t="str">
        <f t="array" ref="A229">IF(C229&lt;&gt;0,SUM(($C$11:C229&lt;&gt;0)*1),"")</f>
        <v/>
      </c>
      <c r="B229" s="438"/>
      <c r="C229" s="438"/>
      <c r="D229" s="438"/>
      <c r="E229" s="504"/>
      <c r="F229" s="505"/>
      <c r="G229" s="507"/>
      <c r="H229" s="507"/>
      <c r="I229" s="72" t="str">
        <f t="shared" si="125"/>
        <v/>
      </c>
      <c r="J229" s="440">
        <f t="shared" si="126"/>
        <v>0</v>
      </c>
      <c r="K229" s="440">
        <f t="shared" si="127"/>
        <v>0</v>
      </c>
      <c r="L229" s="440">
        <f t="shared" si="128"/>
        <v>0</v>
      </c>
      <c r="M229" s="440">
        <f t="shared" si="129"/>
        <v>0</v>
      </c>
      <c r="N229" s="440">
        <f t="shared" si="130"/>
        <v>0</v>
      </c>
      <c r="O229" s="440">
        <f t="shared" si="131"/>
        <v>0</v>
      </c>
      <c r="P229" s="440">
        <f t="shared" si="132"/>
        <v>0</v>
      </c>
      <c r="Q229" s="440">
        <f t="shared" si="133"/>
        <v>0</v>
      </c>
      <c r="R229" s="440">
        <f t="shared" si="164"/>
        <v>0</v>
      </c>
      <c r="S229" s="440">
        <f t="shared" si="165"/>
        <v>0</v>
      </c>
      <c r="T229" s="440">
        <f t="shared" si="134"/>
        <v>0</v>
      </c>
      <c r="U229" s="440">
        <f t="shared" si="135"/>
        <v>0</v>
      </c>
      <c r="V229" s="440">
        <f t="shared" si="136"/>
        <v>0</v>
      </c>
      <c r="W229" s="440">
        <f t="shared" si="137"/>
        <v>0</v>
      </c>
      <c r="X229" s="440">
        <f t="shared" si="138"/>
        <v>0</v>
      </c>
      <c r="Y229" s="440">
        <f t="shared" si="139"/>
        <v>0</v>
      </c>
      <c r="Z229" s="440">
        <f t="shared" si="140"/>
        <v>0</v>
      </c>
      <c r="AA229" s="440">
        <f t="shared" si="141"/>
        <v>0</v>
      </c>
      <c r="AB229" s="440">
        <f t="shared" si="142"/>
        <v>0</v>
      </c>
      <c r="AC229" s="440">
        <f t="shared" si="143"/>
        <v>0</v>
      </c>
      <c r="AD229" s="440">
        <f t="shared" si="144"/>
        <v>0</v>
      </c>
      <c r="AE229" s="440">
        <f t="shared" si="145"/>
        <v>0</v>
      </c>
      <c r="AF229" s="440">
        <f t="shared" si="146"/>
        <v>0</v>
      </c>
      <c r="AG229" s="440">
        <f t="shared" si="147"/>
        <v>0</v>
      </c>
      <c r="AH229" s="440">
        <f t="shared" si="148"/>
        <v>0</v>
      </c>
      <c r="AI229" s="440">
        <f t="shared" si="149"/>
        <v>0</v>
      </c>
      <c r="AJ229" s="440">
        <f t="shared" si="150"/>
        <v>0</v>
      </c>
      <c r="AK229" s="440">
        <f t="shared" si="151"/>
        <v>0</v>
      </c>
      <c r="AL229" s="440">
        <f t="shared" si="152"/>
        <v>0</v>
      </c>
      <c r="AM229" s="440">
        <f t="shared" si="153"/>
        <v>0</v>
      </c>
      <c r="AN229" s="440">
        <f t="shared" si="154"/>
        <v>0</v>
      </c>
      <c r="AO229" s="440">
        <f t="shared" si="155"/>
        <v>0</v>
      </c>
      <c r="AP229" s="440">
        <f t="shared" si="156"/>
        <v>0</v>
      </c>
      <c r="AQ229" s="440">
        <f t="shared" si="157"/>
        <v>0</v>
      </c>
      <c r="AR229" s="440">
        <f t="shared" si="158"/>
        <v>0</v>
      </c>
      <c r="AS229" s="440">
        <f t="shared" si="159"/>
        <v>0</v>
      </c>
      <c r="AT229" s="440">
        <f t="shared" si="160"/>
        <v>0</v>
      </c>
      <c r="AU229" s="440">
        <f t="shared" si="161"/>
        <v>0</v>
      </c>
      <c r="AV229" s="440">
        <f t="shared" si="162"/>
        <v>0</v>
      </c>
      <c r="AW229" s="440">
        <f t="shared" si="163"/>
        <v>0</v>
      </c>
    </row>
    <row r="230" spans="1:49" s="437" customFormat="1" ht="12" customHeight="1">
      <c r="A230" s="72" t="str">
        <f t="array" ref="A230">IF(C230&lt;&gt;0,SUM(($C$11:C230&lt;&gt;0)*1),"")</f>
        <v/>
      </c>
      <c r="B230" s="438"/>
      <c r="C230" s="438"/>
      <c r="D230" s="438"/>
      <c r="E230" s="504"/>
      <c r="F230" s="505"/>
      <c r="G230" s="507"/>
      <c r="H230" s="507"/>
      <c r="I230" s="72" t="str">
        <f t="shared" si="125"/>
        <v/>
      </c>
      <c r="J230" s="440">
        <f t="shared" si="126"/>
        <v>0</v>
      </c>
      <c r="K230" s="440">
        <f t="shared" si="127"/>
        <v>0</v>
      </c>
      <c r="L230" s="440">
        <f t="shared" si="128"/>
        <v>0</v>
      </c>
      <c r="M230" s="440">
        <f t="shared" si="129"/>
        <v>0</v>
      </c>
      <c r="N230" s="440">
        <f t="shared" si="130"/>
        <v>0</v>
      </c>
      <c r="O230" s="440">
        <f t="shared" si="131"/>
        <v>0</v>
      </c>
      <c r="P230" s="440">
        <f t="shared" si="132"/>
        <v>0</v>
      </c>
      <c r="Q230" s="440">
        <f t="shared" si="133"/>
        <v>0</v>
      </c>
      <c r="R230" s="440">
        <f t="shared" si="164"/>
        <v>0</v>
      </c>
      <c r="S230" s="440">
        <f t="shared" si="165"/>
        <v>0</v>
      </c>
      <c r="T230" s="440">
        <f t="shared" si="134"/>
        <v>0</v>
      </c>
      <c r="U230" s="440">
        <f t="shared" si="135"/>
        <v>0</v>
      </c>
      <c r="V230" s="440">
        <f t="shared" si="136"/>
        <v>0</v>
      </c>
      <c r="W230" s="440">
        <f t="shared" si="137"/>
        <v>0</v>
      </c>
      <c r="X230" s="440">
        <f t="shared" si="138"/>
        <v>0</v>
      </c>
      <c r="Y230" s="440">
        <f t="shared" si="139"/>
        <v>0</v>
      </c>
      <c r="Z230" s="440">
        <f t="shared" si="140"/>
        <v>0</v>
      </c>
      <c r="AA230" s="440">
        <f t="shared" si="141"/>
        <v>0</v>
      </c>
      <c r="AB230" s="440">
        <f t="shared" si="142"/>
        <v>0</v>
      </c>
      <c r="AC230" s="440">
        <f t="shared" si="143"/>
        <v>0</v>
      </c>
      <c r="AD230" s="440">
        <f t="shared" si="144"/>
        <v>0</v>
      </c>
      <c r="AE230" s="440">
        <f t="shared" si="145"/>
        <v>0</v>
      </c>
      <c r="AF230" s="440">
        <f t="shared" si="146"/>
        <v>0</v>
      </c>
      <c r="AG230" s="440">
        <f t="shared" si="147"/>
        <v>0</v>
      </c>
      <c r="AH230" s="440">
        <f t="shared" si="148"/>
        <v>0</v>
      </c>
      <c r="AI230" s="440">
        <f t="shared" si="149"/>
        <v>0</v>
      </c>
      <c r="AJ230" s="440">
        <f t="shared" si="150"/>
        <v>0</v>
      </c>
      <c r="AK230" s="440">
        <f t="shared" si="151"/>
        <v>0</v>
      </c>
      <c r="AL230" s="440">
        <f t="shared" si="152"/>
        <v>0</v>
      </c>
      <c r="AM230" s="440">
        <f t="shared" si="153"/>
        <v>0</v>
      </c>
      <c r="AN230" s="440">
        <f t="shared" si="154"/>
        <v>0</v>
      </c>
      <c r="AO230" s="440">
        <f t="shared" si="155"/>
        <v>0</v>
      </c>
      <c r="AP230" s="440">
        <f t="shared" si="156"/>
        <v>0</v>
      </c>
      <c r="AQ230" s="440">
        <f t="shared" si="157"/>
        <v>0</v>
      </c>
      <c r="AR230" s="440">
        <f t="shared" si="158"/>
        <v>0</v>
      </c>
      <c r="AS230" s="440">
        <f t="shared" si="159"/>
        <v>0</v>
      </c>
      <c r="AT230" s="440">
        <f t="shared" si="160"/>
        <v>0</v>
      </c>
      <c r="AU230" s="440">
        <f t="shared" si="161"/>
        <v>0</v>
      </c>
      <c r="AV230" s="440">
        <f t="shared" si="162"/>
        <v>0</v>
      </c>
      <c r="AW230" s="440">
        <f t="shared" si="163"/>
        <v>0</v>
      </c>
    </row>
    <row r="231" spans="1:49" s="437" customFormat="1" ht="12" customHeight="1">
      <c r="A231" s="72" t="str">
        <f t="array" ref="A231">IF(C231&lt;&gt;0,SUM(($C$11:C231&lt;&gt;0)*1),"")</f>
        <v/>
      </c>
      <c r="B231" s="438"/>
      <c r="C231" s="438"/>
      <c r="D231" s="438"/>
      <c r="E231" s="504"/>
      <c r="F231" s="505"/>
      <c r="G231" s="507"/>
      <c r="H231" s="507"/>
      <c r="I231" s="72" t="str">
        <f>A231</f>
        <v/>
      </c>
      <c r="J231" s="440">
        <f t="shared" si="126"/>
        <v>0</v>
      </c>
      <c r="K231" s="440">
        <f t="shared" si="127"/>
        <v>0</v>
      </c>
      <c r="L231" s="440">
        <f t="shared" si="128"/>
        <v>0</v>
      </c>
      <c r="M231" s="440">
        <f t="shared" si="129"/>
        <v>0</v>
      </c>
      <c r="N231" s="440">
        <f t="shared" si="130"/>
        <v>0</v>
      </c>
      <c r="O231" s="440">
        <f t="shared" si="131"/>
        <v>0</v>
      </c>
      <c r="P231" s="440">
        <f t="shared" si="132"/>
        <v>0</v>
      </c>
      <c r="Q231" s="440">
        <f t="shared" si="133"/>
        <v>0</v>
      </c>
      <c r="R231" s="440">
        <f t="shared" si="164"/>
        <v>0</v>
      </c>
      <c r="S231" s="440">
        <f t="shared" si="165"/>
        <v>0</v>
      </c>
      <c r="T231" s="440">
        <f t="shared" si="134"/>
        <v>0</v>
      </c>
      <c r="U231" s="440">
        <f t="shared" si="135"/>
        <v>0</v>
      </c>
      <c r="V231" s="440">
        <f t="shared" si="136"/>
        <v>0</v>
      </c>
      <c r="W231" s="440">
        <f t="shared" si="137"/>
        <v>0</v>
      </c>
      <c r="X231" s="440">
        <f t="shared" si="138"/>
        <v>0</v>
      </c>
      <c r="Y231" s="440">
        <f t="shared" si="139"/>
        <v>0</v>
      </c>
      <c r="Z231" s="440">
        <f t="shared" si="140"/>
        <v>0</v>
      </c>
      <c r="AA231" s="440">
        <f t="shared" si="141"/>
        <v>0</v>
      </c>
      <c r="AB231" s="440">
        <f t="shared" si="142"/>
        <v>0</v>
      </c>
      <c r="AC231" s="440">
        <f t="shared" si="143"/>
        <v>0</v>
      </c>
      <c r="AD231" s="440">
        <f t="shared" si="144"/>
        <v>0</v>
      </c>
      <c r="AE231" s="440">
        <f t="shared" si="145"/>
        <v>0</v>
      </c>
      <c r="AF231" s="440">
        <f t="shared" si="146"/>
        <v>0</v>
      </c>
      <c r="AG231" s="440">
        <f t="shared" si="147"/>
        <v>0</v>
      </c>
      <c r="AH231" s="440">
        <f t="shared" si="148"/>
        <v>0</v>
      </c>
      <c r="AI231" s="440">
        <f t="shared" si="149"/>
        <v>0</v>
      </c>
      <c r="AJ231" s="440">
        <f t="shared" si="150"/>
        <v>0</v>
      </c>
      <c r="AK231" s="440">
        <f t="shared" si="151"/>
        <v>0</v>
      </c>
      <c r="AL231" s="440">
        <f t="shared" si="152"/>
        <v>0</v>
      </c>
      <c r="AM231" s="440">
        <f t="shared" si="153"/>
        <v>0</v>
      </c>
      <c r="AN231" s="440">
        <f t="shared" si="154"/>
        <v>0</v>
      </c>
      <c r="AO231" s="440">
        <f t="shared" si="155"/>
        <v>0</v>
      </c>
      <c r="AP231" s="440">
        <f t="shared" si="156"/>
        <v>0</v>
      </c>
      <c r="AQ231" s="440">
        <f t="shared" si="157"/>
        <v>0</v>
      </c>
      <c r="AR231" s="440">
        <f t="shared" si="158"/>
        <v>0</v>
      </c>
      <c r="AS231" s="440">
        <f t="shared" si="159"/>
        <v>0</v>
      </c>
      <c r="AT231" s="440">
        <f t="shared" si="160"/>
        <v>0</v>
      </c>
      <c r="AU231" s="440">
        <f t="shared" si="161"/>
        <v>0</v>
      </c>
      <c r="AV231" s="440">
        <f t="shared" si="162"/>
        <v>0</v>
      </c>
      <c r="AW231" s="440">
        <f t="shared" si="163"/>
        <v>0</v>
      </c>
    </row>
    <row r="232" spans="1:49" s="437" customFormat="1" ht="12" customHeight="1">
      <c r="A232" s="72" t="str">
        <f t="array" ref="A232">IF(C232&lt;&gt;0,SUM(($C$11:C232&lt;&gt;0)*1),"")</f>
        <v/>
      </c>
      <c r="B232" s="438"/>
      <c r="C232" s="438"/>
      <c r="D232" s="438"/>
      <c r="E232" s="504"/>
      <c r="F232" s="505"/>
      <c r="G232" s="507"/>
      <c r="H232" s="507"/>
      <c r="I232" s="72" t="str">
        <f t="shared" ref="I232:I233" si="166">A232</f>
        <v/>
      </c>
      <c r="J232" s="440">
        <f t="shared" si="126"/>
        <v>0</v>
      </c>
      <c r="K232" s="440">
        <f t="shared" si="127"/>
        <v>0</v>
      </c>
      <c r="L232" s="440">
        <f t="shared" si="128"/>
        <v>0</v>
      </c>
      <c r="M232" s="440">
        <f t="shared" si="129"/>
        <v>0</v>
      </c>
      <c r="N232" s="440">
        <f t="shared" si="130"/>
        <v>0</v>
      </c>
      <c r="O232" s="440">
        <f t="shared" si="131"/>
        <v>0</v>
      </c>
      <c r="P232" s="440">
        <f t="shared" si="132"/>
        <v>0</v>
      </c>
      <c r="Q232" s="440">
        <f t="shared" si="133"/>
        <v>0</v>
      </c>
      <c r="R232" s="440">
        <f t="shared" si="164"/>
        <v>0</v>
      </c>
      <c r="S232" s="440">
        <f t="shared" si="165"/>
        <v>0</v>
      </c>
      <c r="T232" s="440">
        <f t="shared" si="134"/>
        <v>0</v>
      </c>
      <c r="U232" s="440">
        <f t="shared" si="135"/>
        <v>0</v>
      </c>
      <c r="V232" s="440">
        <f t="shared" si="136"/>
        <v>0</v>
      </c>
      <c r="W232" s="440">
        <f t="shared" si="137"/>
        <v>0</v>
      </c>
      <c r="X232" s="440">
        <f t="shared" si="138"/>
        <v>0</v>
      </c>
      <c r="Y232" s="440">
        <f t="shared" si="139"/>
        <v>0</v>
      </c>
      <c r="Z232" s="440">
        <f t="shared" si="140"/>
        <v>0</v>
      </c>
      <c r="AA232" s="440">
        <f t="shared" si="141"/>
        <v>0</v>
      </c>
      <c r="AB232" s="440">
        <f t="shared" si="142"/>
        <v>0</v>
      </c>
      <c r="AC232" s="440">
        <f t="shared" si="143"/>
        <v>0</v>
      </c>
      <c r="AD232" s="440">
        <f t="shared" si="144"/>
        <v>0</v>
      </c>
      <c r="AE232" s="440">
        <f t="shared" si="145"/>
        <v>0</v>
      </c>
      <c r="AF232" s="440">
        <f t="shared" si="146"/>
        <v>0</v>
      </c>
      <c r="AG232" s="440">
        <f t="shared" si="147"/>
        <v>0</v>
      </c>
      <c r="AH232" s="440">
        <f t="shared" si="148"/>
        <v>0</v>
      </c>
      <c r="AI232" s="440">
        <f t="shared" si="149"/>
        <v>0</v>
      </c>
      <c r="AJ232" s="440">
        <f t="shared" si="150"/>
        <v>0</v>
      </c>
      <c r="AK232" s="440">
        <f t="shared" si="151"/>
        <v>0</v>
      </c>
      <c r="AL232" s="440">
        <f t="shared" si="152"/>
        <v>0</v>
      </c>
      <c r="AM232" s="440">
        <f t="shared" si="153"/>
        <v>0</v>
      </c>
      <c r="AN232" s="440">
        <f t="shared" si="154"/>
        <v>0</v>
      </c>
      <c r="AO232" s="440">
        <f t="shared" si="155"/>
        <v>0</v>
      </c>
      <c r="AP232" s="440">
        <f t="shared" si="156"/>
        <v>0</v>
      </c>
      <c r="AQ232" s="440">
        <f t="shared" si="157"/>
        <v>0</v>
      </c>
      <c r="AR232" s="440">
        <f t="shared" si="158"/>
        <v>0</v>
      </c>
      <c r="AS232" s="440">
        <f t="shared" si="159"/>
        <v>0</v>
      </c>
      <c r="AT232" s="440">
        <f t="shared" si="160"/>
        <v>0</v>
      </c>
      <c r="AU232" s="440">
        <f t="shared" si="161"/>
        <v>0</v>
      </c>
      <c r="AV232" s="440">
        <f t="shared" si="162"/>
        <v>0</v>
      </c>
      <c r="AW232" s="440">
        <f t="shared" si="163"/>
        <v>0</v>
      </c>
    </row>
    <row r="233" spans="1:49" s="437" customFormat="1" ht="12" customHeight="1">
      <c r="A233" s="72" t="str">
        <f t="array" ref="A233">IF(C233&lt;&gt;0,SUM(($C$11:C233&lt;&gt;0)*1),"")</f>
        <v/>
      </c>
      <c r="B233" s="438"/>
      <c r="C233" s="438"/>
      <c r="D233" s="438"/>
      <c r="E233" s="504"/>
      <c r="F233" s="505"/>
      <c r="G233" s="507"/>
      <c r="H233" s="507"/>
      <c r="I233" s="72" t="str">
        <f t="shared" si="166"/>
        <v/>
      </c>
      <c r="J233" s="440">
        <f t="shared" si="126"/>
        <v>0</v>
      </c>
      <c r="K233" s="440">
        <f t="shared" si="127"/>
        <v>0</v>
      </c>
      <c r="L233" s="440">
        <f t="shared" si="128"/>
        <v>0</v>
      </c>
      <c r="M233" s="440">
        <f t="shared" si="129"/>
        <v>0</v>
      </c>
      <c r="N233" s="440">
        <f t="shared" si="130"/>
        <v>0</v>
      </c>
      <c r="O233" s="440">
        <f t="shared" si="131"/>
        <v>0</v>
      </c>
      <c r="P233" s="440">
        <f t="shared" si="132"/>
        <v>0</v>
      </c>
      <c r="Q233" s="440">
        <f t="shared" si="133"/>
        <v>0</v>
      </c>
      <c r="R233" s="440">
        <f t="shared" si="164"/>
        <v>0</v>
      </c>
      <c r="S233" s="440">
        <f t="shared" si="165"/>
        <v>0</v>
      </c>
      <c r="T233" s="440">
        <f t="shared" si="134"/>
        <v>0</v>
      </c>
      <c r="U233" s="440">
        <f t="shared" si="135"/>
        <v>0</v>
      </c>
      <c r="V233" s="440">
        <f t="shared" si="136"/>
        <v>0</v>
      </c>
      <c r="W233" s="440">
        <f t="shared" si="137"/>
        <v>0</v>
      </c>
      <c r="X233" s="440">
        <f t="shared" si="138"/>
        <v>0</v>
      </c>
      <c r="Y233" s="440">
        <f t="shared" si="139"/>
        <v>0</v>
      </c>
      <c r="Z233" s="440">
        <f t="shared" si="140"/>
        <v>0</v>
      </c>
      <c r="AA233" s="440">
        <f t="shared" si="141"/>
        <v>0</v>
      </c>
      <c r="AB233" s="440">
        <f t="shared" si="142"/>
        <v>0</v>
      </c>
      <c r="AC233" s="440">
        <f t="shared" si="143"/>
        <v>0</v>
      </c>
      <c r="AD233" s="440">
        <f t="shared" si="144"/>
        <v>0</v>
      </c>
      <c r="AE233" s="440">
        <f t="shared" si="145"/>
        <v>0</v>
      </c>
      <c r="AF233" s="440">
        <f t="shared" si="146"/>
        <v>0</v>
      </c>
      <c r="AG233" s="440">
        <f t="shared" si="147"/>
        <v>0</v>
      </c>
      <c r="AH233" s="440">
        <f t="shared" si="148"/>
        <v>0</v>
      </c>
      <c r="AI233" s="440">
        <f t="shared" si="149"/>
        <v>0</v>
      </c>
      <c r="AJ233" s="440">
        <f t="shared" si="150"/>
        <v>0</v>
      </c>
      <c r="AK233" s="440">
        <f t="shared" si="151"/>
        <v>0</v>
      </c>
      <c r="AL233" s="440">
        <f t="shared" si="152"/>
        <v>0</v>
      </c>
      <c r="AM233" s="440">
        <f t="shared" si="153"/>
        <v>0</v>
      </c>
      <c r="AN233" s="440">
        <f t="shared" si="154"/>
        <v>0</v>
      </c>
      <c r="AO233" s="440">
        <f t="shared" si="155"/>
        <v>0</v>
      </c>
      <c r="AP233" s="440">
        <f t="shared" si="156"/>
        <v>0</v>
      </c>
      <c r="AQ233" s="440">
        <f t="shared" si="157"/>
        <v>0</v>
      </c>
      <c r="AR233" s="440">
        <f t="shared" si="158"/>
        <v>0</v>
      </c>
      <c r="AS233" s="440">
        <f t="shared" si="159"/>
        <v>0</v>
      </c>
      <c r="AT233" s="440">
        <f t="shared" si="160"/>
        <v>0</v>
      </c>
      <c r="AU233" s="440">
        <f t="shared" si="161"/>
        <v>0</v>
      </c>
      <c r="AV233" s="440">
        <f t="shared" si="162"/>
        <v>0</v>
      </c>
      <c r="AW233" s="440">
        <f t="shared" si="163"/>
        <v>0</v>
      </c>
    </row>
    <row r="234" spans="1:49" s="437" customFormat="1" ht="12" customHeight="1">
      <c r="A234" s="72" t="str">
        <f t="array" ref="A234">IF(C234&lt;&gt;0,SUM(($C$11:C234&lt;&gt;0)*1),"")</f>
        <v/>
      </c>
      <c r="B234" s="438"/>
      <c r="C234" s="438"/>
      <c r="D234" s="438"/>
      <c r="E234" s="504"/>
      <c r="F234" s="505"/>
      <c r="G234" s="507"/>
      <c r="H234" s="507"/>
      <c r="I234" s="72" t="str">
        <f>A234</f>
        <v/>
      </c>
      <c r="J234" s="440">
        <f t="shared" si="126"/>
        <v>0</v>
      </c>
      <c r="K234" s="440">
        <f t="shared" si="127"/>
        <v>0</v>
      </c>
      <c r="L234" s="440">
        <f t="shared" si="128"/>
        <v>0</v>
      </c>
      <c r="M234" s="440">
        <f t="shared" si="129"/>
        <v>0</v>
      </c>
      <c r="N234" s="440">
        <f t="shared" si="130"/>
        <v>0</v>
      </c>
      <c r="O234" s="440">
        <f t="shared" si="131"/>
        <v>0</v>
      </c>
      <c r="P234" s="440">
        <f t="shared" si="132"/>
        <v>0</v>
      </c>
      <c r="Q234" s="440">
        <f t="shared" si="133"/>
        <v>0</v>
      </c>
      <c r="R234" s="440">
        <f t="shared" si="164"/>
        <v>0</v>
      </c>
      <c r="S234" s="440">
        <f t="shared" si="165"/>
        <v>0</v>
      </c>
      <c r="T234" s="440">
        <f t="shared" si="134"/>
        <v>0</v>
      </c>
      <c r="U234" s="440">
        <f t="shared" si="135"/>
        <v>0</v>
      </c>
      <c r="V234" s="440">
        <f t="shared" si="136"/>
        <v>0</v>
      </c>
      <c r="W234" s="440">
        <f t="shared" si="137"/>
        <v>0</v>
      </c>
      <c r="X234" s="440">
        <f t="shared" si="138"/>
        <v>0</v>
      </c>
      <c r="Y234" s="440">
        <f t="shared" si="139"/>
        <v>0</v>
      </c>
      <c r="Z234" s="440">
        <f t="shared" si="140"/>
        <v>0</v>
      </c>
      <c r="AA234" s="440">
        <f t="shared" si="141"/>
        <v>0</v>
      </c>
      <c r="AB234" s="440">
        <f t="shared" si="142"/>
        <v>0</v>
      </c>
      <c r="AC234" s="440">
        <f t="shared" si="143"/>
        <v>0</v>
      </c>
      <c r="AD234" s="440">
        <f t="shared" si="144"/>
        <v>0</v>
      </c>
      <c r="AE234" s="440">
        <f t="shared" si="145"/>
        <v>0</v>
      </c>
      <c r="AF234" s="440">
        <f t="shared" si="146"/>
        <v>0</v>
      </c>
      <c r="AG234" s="440">
        <f t="shared" si="147"/>
        <v>0</v>
      </c>
      <c r="AH234" s="440">
        <f t="shared" si="148"/>
        <v>0</v>
      </c>
      <c r="AI234" s="440">
        <f t="shared" si="149"/>
        <v>0</v>
      </c>
      <c r="AJ234" s="440">
        <f t="shared" si="150"/>
        <v>0</v>
      </c>
      <c r="AK234" s="440">
        <f t="shared" si="151"/>
        <v>0</v>
      </c>
      <c r="AL234" s="440">
        <f t="shared" si="152"/>
        <v>0</v>
      </c>
      <c r="AM234" s="440">
        <f t="shared" si="153"/>
        <v>0</v>
      </c>
      <c r="AN234" s="440">
        <f t="shared" si="154"/>
        <v>0</v>
      </c>
      <c r="AO234" s="440">
        <f t="shared" si="155"/>
        <v>0</v>
      </c>
      <c r="AP234" s="440">
        <f t="shared" si="156"/>
        <v>0</v>
      </c>
      <c r="AQ234" s="440">
        <f t="shared" si="157"/>
        <v>0</v>
      </c>
      <c r="AR234" s="440">
        <f t="shared" si="158"/>
        <v>0</v>
      </c>
      <c r="AS234" s="440">
        <f t="shared" si="159"/>
        <v>0</v>
      </c>
      <c r="AT234" s="440">
        <f t="shared" si="160"/>
        <v>0</v>
      </c>
      <c r="AU234" s="440">
        <f t="shared" si="161"/>
        <v>0</v>
      </c>
      <c r="AV234" s="440">
        <f t="shared" si="162"/>
        <v>0</v>
      </c>
      <c r="AW234" s="440">
        <f t="shared" si="163"/>
        <v>0</v>
      </c>
    </row>
    <row r="235" spans="1:49" s="437" customFormat="1" ht="12" customHeight="1">
      <c r="A235" s="72" t="str">
        <f t="array" ref="A235">IF(C235&lt;&gt;0,SUM(($C$11:C235&lt;&gt;0)*1),"")</f>
        <v/>
      </c>
      <c r="B235" s="438"/>
      <c r="C235" s="438"/>
      <c r="D235" s="438"/>
      <c r="E235" s="504"/>
      <c r="F235" s="505"/>
      <c r="G235" s="507"/>
      <c r="H235" s="507"/>
      <c r="I235" s="72" t="str">
        <f t="shared" ref="I235:I237" si="167">A235</f>
        <v/>
      </c>
      <c r="J235" s="440">
        <f t="shared" si="126"/>
        <v>0</v>
      </c>
      <c r="K235" s="440">
        <f t="shared" si="127"/>
        <v>0</v>
      </c>
      <c r="L235" s="440">
        <f t="shared" si="128"/>
        <v>0</v>
      </c>
      <c r="M235" s="440">
        <f t="shared" si="129"/>
        <v>0</v>
      </c>
      <c r="N235" s="440">
        <f t="shared" si="130"/>
        <v>0</v>
      </c>
      <c r="O235" s="440">
        <f t="shared" si="131"/>
        <v>0</v>
      </c>
      <c r="P235" s="440">
        <f t="shared" si="132"/>
        <v>0</v>
      </c>
      <c r="Q235" s="440">
        <f t="shared" si="133"/>
        <v>0</v>
      </c>
      <c r="R235" s="440">
        <f t="shared" si="164"/>
        <v>0</v>
      </c>
      <c r="S235" s="440">
        <f t="shared" si="165"/>
        <v>0</v>
      </c>
      <c r="T235" s="440">
        <f t="shared" si="134"/>
        <v>0</v>
      </c>
      <c r="U235" s="440">
        <f t="shared" si="135"/>
        <v>0</v>
      </c>
      <c r="V235" s="440">
        <f t="shared" si="136"/>
        <v>0</v>
      </c>
      <c r="W235" s="440">
        <f t="shared" si="137"/>
        <v>0</v>
      </c>
      <c r="X235" s="440">
        <f t="shared" si="138"/>
        <v>0</v>
      </c>
      <c r="Y235" s="440">
        <f t="shared" si="139"/>
        <v>0</v>
      </c>
      <c r="Z235" s="440">
        <f t="shared" si="140"/>
        <v>0</v>
      </c>
      <c r="AA235" s="440">
        <f t="shared" si="141"/>
        <v>0</v>
      </c>
      <c r="AB235" s="440">
        <f t="shared" si="142"/>
        <v>0</v>
      </c>
      <c r="AC235" s="440">
        <f t="shared" si="143"/>
        <v>0</v>
      </c>
      <c r="AD235" s="440">
        <f t="shared" si="144"/>
        <v>0</v>
      </c>
      <c r="AE235" s="440">
        <f t="shared" si="145"/>
        <v>0</v>
      </c>
      <c r="AF235" s="440">
        <f t="shared" si="146"/>
        <v>0</v>
      </c>
      <c r="AG235" s="440">
        <f t="shared" si="147"/>
        <v>0</v>
      </c>
      <c r="AH235" s="440">
        <f t="shared" si="148"/>
        <v>0</v>
      </c>
      <c r="AI235" s="440">
        <f t="shared" si="149"/>
        <v>0</v>
      </c>
      <c r="AJ235" s="440">
        <f t="shared" si="150"/>
        <v>0</v>
      </c>
      <c r="AK235" s="440">
        <f t="shared" si="151"/>
        <v>0</v>
      </c>
      <c r="AL235" s="440">
        <f t="shared" si="152"/>
        <v>0</v>
      </c>
      <c r="AM235" s="440">
        <f t="shared" si="153"/>
        <v>0</v>
      </c>
      <c r="AN235" s="440">
        <f t="shared" si="154"/>
        <v>0</v>
      </c>
      <c r="AO235" s="440">
        <f t="shared" si="155"/>
        <v>0</v>
      </c>
      <c r="AP235" s="440">
        <f t="shared" si="156"/>
        <v>0</v>
      </c>
      <c r="AQ235" s="440">
        <f t="shared" si="157"/>
        <v>0</v>
      </c>
      <c r="AR235" s="440">
        <f t="shared" si="158"/>
        <v>0</v>
      </c>
      <c r="AS235" s="440">
        <f t="shared" si="159"/>
        <v>0</v>
      </c>
      <c r="AT235" s="440">
        <f t="shared" si="160"/>
        <v>0</v>
      </c>
      <c r="AU235" s="440">
        <f t="shared" si="161"/>
        <v>0</v>
      </c>
      <c r="AV235" s="440">
        <f t="shared" si="162"/>
        <v>0</v>
      </c>
      <c r="AW235" s="440">
        <f t="shared" si="163"/>
        <v>0</v>
      </c>
    </row>
    <row r="236" spans="1:49" s="437" customFormat="1" ht="12" customHeight="1">
      <c r="A236" s="72" t="str">
        <f t="array" ref="A236">IF(C236&lt;&gt;0,SUM(($C$11:C236&lt;&gt;0)*1),"")</f>
        <v/>
      </c>
      <c r="B236" s="438"/>
      <c r="C236" s="438"/>
      <c r="D236" s="438"/>
      <c r="E236" s="504"/>
      <c r="F236" s="505"/>
      <c r="G236" s="507"/>
      <c r="H236" s="507"/>
      <c r="I236" s="72" t="str">
        <f t="shared" si="167"/>
        <v/>
      </c>
      <c r="J236" s="440">
        <f t="shared" si="126"/>
        <v>0</v>
      </c>
      <c r="K236" s="440">
        <f t="shared" si="127"/>
        <v>0</v>
      </c>
      <c r="L236" s="440">
        <f t="shared" si="128"/>
        <v>0</v>
      </c>
      <c r="M236" s="440">
        <f t="shared" si="129"/>
        <v>0</v>
      </c>
      <c r="N236" s="440">
        <f t="shared" si="130"/>
        <v>0</v>
      </c>
      <c r="O236" s="440">
        <f t="shared" si="131"/>
        <v>0</v>
      </c>
      <c r="P236" s="440">
        <f t="shared" si="132"/>
        <v>0</v>
      </c>
      <c r="Q236" s="440">
        <f t="shared" si="133"/>
        <v>0</v>
      </c>
      <c r="R236" s="440">
        <f t="shared" si="164"/>
        <v>0</v>
      </c>
      <c r="S236" s="440">
        <f t="shared" si="165"/>
        <v>0</v>
      </c>
      <c r="T236" s="440">
        <f t="shared" si="134"/>
        <v>0</v>
      </c>
      <c r="U236" s="440">
        <f t="shared" si="135"/>
        <v>0</v>
      </c>
      <c r="V236" s="440">
        <f t="shared" si="136"/>
        <v>0</v>
      </c>
      <c r="W236" s="440">
        <f t="shared" si="137"/>
        <v>0</v>
      </c>
      <c r="X236" s="440">
        <f t="shared" si="138"/>
        <v>0</v>
      </c>
      <c r="Y236" s="440">
        <f t="shared" si="139"/>
        <v>0</v>
      </c>
      <c r="Z236" s="440">
        <f t="shared" si="140"/>
        <v>0</v>
      </c>
      <c r="AA236" s="440">
        <f t="shared" si="141"/>
        <v>0</v>
      </c>
      <c r="AB236" s="440">
        <f t="shared" si="142"/>
        <v>0</v>
      </c>
      <c r="AC236" s="440">
        <f t="shared" si="143"/>
        <v>0</v>
      </c>
      <c r="AD236" s="440">
        <f t="shared" si="144"/>
        <v>0</v>
      </c>
      <c r="AE236" s="440">
        <f t="shared" si="145"/>
        <v>0</v>
      </c>
      <c r="AF236" s="440">
        <f t="shared" si="146"/>
        <v>0</v>
      </c>
      <c r="AG236" s="440">
        <f t="shared" si="147"/>
        <v>0</v>
      </c>
      <c r="AH236" s="440">
        <f t="shared" si="148"/>
        <v>0</v>
      </c>
      <c r="AI236" s="440">
        <f t="shared" si="149"/>
        <v>0</v>
      </c>
      <c r="AJ236" s="440">
        <f t="shared" si="150"/>
        <v>0</v>
      </c>
      <c r="AK236" s="440">
        <f t="shared" si="151"/>
        <v>0</v>
      </c>
      <c r="AL236" s="440">
        <f t="shared" si="152"/>
        <v>0</v>
      </c>
      <c r="AM236" s="440">
        <f t="shared" si="153"/>
        <v>0</v>
      </c>
      <c r="AN236" s="440">
        <f t="shared" si="154"/>
        <v>0</v>
      </c>
      <c r="AO236" s="440">
        <f t="shared" si="155"/>
        <v>0</v>
      </c>
      <c r="AP236" s="440">
        <f t="shared" si="156"/>
        <v>0</v>
      </c>
      <c r="AQ236" s="440">
        <f t="shared" si="157"/>
        <v>0</v>
      </c>
      <c r="AR236" s="440">
        <f t="shared" si="158"/>
        <v>0</v>
      </c>
      <c r="AS236" s="440">
        <f t="shared" si="159"/>
        <v>0</v>
      </c>
      <c r="AT236" s="440">
        <f t="shared" si="160"/>
        <v>0</v>
      </c>
      <c r="AU236" s="440">
        <f t="shared" si="161"/>
        <v>0</v>
      </c>
      <c r="AV236" s="440">
        <f t="shared" si="162"/>
        <v>0</v>
      </c>
      <c r="AW236" s="440">
        <f t="shared" si="163"/>
        <v>0</v>
      </c>
    </row>
    <row r="237" spans="1:49" s="437" customFormat="1" ht="12" customHeight="1">
      <c r="A237" s="72" t="str">
        <f t="array" ref="A237">IF(C237&lt;&gt;0,SUM(($C$11:C237&lt;&gt;0)*1),"")</f>
        <v/>
      </c>
      <c r="B237" s="438"/>
      <c r="C237" s="438"/>
      <c r="D237" s="438"/>
      <c r="E237" s="504"/>
      <c r="F237" s="505"/>
      <c r="G237" s="507"/>
      <c r="H237" s="507"/>
      <c r="I237" s="72" t="str">
        <f t="shared" si="167"/>
        <v/>
      </c>
      <c r="J237" s="440">
        <f t="shared" si="126"/>
        <v>0</v>
      </c>
      <c r="K237" s="440">
        <f t="shared" si="127"/>
        <v>0</v>
      </c>
      <c r="L237" s="440">
        <f t="shared" si="128"/>
        <v>0</v>
      </c>
      <c r="M237" s="440">
        <f t="shared" si="129"/>
        <v>0</v>
      </c>
      <c r="N237" s="440">
        <f t="shared" si="130"/>
        <v>0</v>
      </c>
      <c r="O237" s="440">
        <f t="shared" si="131"/>
        <v>0</v>
      </c>
      <c r="P237" s="440">
        <f t="shared" si="132"/>
        <v>0</v>
      </c>
      <c r="Q237" s="440">
        <f t="shared" si="133"/>
        <v>0</v>
      </c>
      <c r="R237" s="440">
        <f t="shared" si="164"/>
        <v>0</v>
      </c>
      <c r="S237" s="440">
        <f t="shared" si="165"/>
        <v>0</v>
      </c>
      <c r="T237" s="440">
        <f t="shared" si="134"/>
        <v>0</v>
      </c>
      <c r="U237" s="440">
        <f t="shared" si="135"/>
        <v>0</v>
      </c>
      <c r="V237" s="440">
        <f t="shared" si="136"/>
        <v>0</v>
      </c>
      <c r="W237" s="440">
        <f t="shared" si="137"/>
        <v>0</v>
      </c>
      <c r="X237" s="440">
        <f t="shared" si="138"/>
        <v>0</v>
      </c>
      <c r="Y237" s="440">
        <f t="shared" si="139"/>
        <v>0</v>
      </c>
      <c r="Z237" s="440">
        <f t="shared" si="140"/>
        <v>0</v>
      </c>
      <c r="AA237" s="440">
        <f t="shared" si="141"/>
        <v>0</v>
      </c>
      <c r="AB237" s="440">
        <f t="shared" si="142"/>
        <v>0</v>
      </c>
      <c r="AC237" s="440">
        <f t="shared" si="143"/>
        <v>0</v>
      </c>
      <c r="AD237" s="440">
        <f t="shared" si="144"/>
        <v>0</v>
      </c>
      <c r="AE237" s="440">
        <f t="shared" si="145"/>
        <v>0</v>
      </c>
      <c r="AF237" s="440">
        <f t="shared" si="146"/>
        <v>0</v>
      </c>
      <c r="AG237" s="440">
        <f t="shared" si="147"/>
        <v>0</v>
      </c>
      <c r="AH237" s="440">
        <f t="shared" si="148"/>
        <v>0</v>
      </c>
      <c r="AI237" s="440">
        <f t="shared" si="149"/>
        <v>0</v>
      </c>
      <c r="AJ237" s="440">
        <f t="shared" si="150"/>
        <v>0</v>
      </c>
      <c r="AK237" s="440">
        <f t="shared" si="151"/>
        <v>0</v>
      </c>
      <c r="AL237" s="440">
        <f t="shared" si="152"/>
        <v>0</v>
      </c>
      <c r="AM237" s="440">
        <f t="shared" si="153"/>
        <v>0</v>
      </c>
      <c r="AN237" s="440">
        <f t="shared" si="154"/>
        <v>0</v>
      </c>
      <c r="AO237" s="440">
        <f t="shared" si="155"/>
        <v>0</v>
      </c>
      <c r="AP237" s="440">
        <f t="shared" si="156"/>
        <v>0</v>
      </c>
      <c r="AQ237" s="440">
        <f t="shared" si="157"/>
        <v>0</v>
      </c>
      <c r="AR237" s="440">
        <f t="shared" si="158"/>
        <v>0</v>
      </c>
      <c r="AS237" s="440">
        <f t="shared" si="159"/>
        <v>0</v>
      </c>
      <c r="AT237" s="440">
        <f t="shared" si="160"/>
        <v>0</v>
      </c>
      <c r="AU237" s="440">
        <f t="shared" si="161"/>
        <v>0</v>
      </c>
      <c r="AV237" s="440">
        <f t="shared" si="162"/>
        <v>0</v>
      </c>
      <c r="AW237" s="440">
        <f t="shared" si="163"/>
        <v>0</v>
      </c>
    </row>
    <row r="238" spans="1:49" s="437" customFormat="1" ht="12" customHeight="1">
      <c r="A238" s="72" t="str">
        <f t="array" ref="A238">IF(C238&lt;&gt;0,SUM(($C$11:C238&lt;&gt;0)*1),"")</f>
        <v/>
      </c>
      <c r="B238" s="438"/>
      <c r="C238" s="438"/>
      <c r="D238" s="438"/>
      <c r="E238" s="504"/>
      <c r="F238" s="505"/>
      <c r="G238" s="507"/>
      <c r="H238" s="507"/>
      <c r="I238" s="72" t="str">
        <f>A238</f>
        <v/>
      </c>
      <c r="J238" s="440">
        <f t="shared" si="126"/>
        <v>0</v>
      </c>
      <c r="K238" s="440">
        <f t="shared" si="127"/>
        <v>0</v>
      </c>
      <c r="L238" s="440">
        <f t="shared" si="128"/>
        <v>0</v>
      </c>
      <c r="M238" s="440">
        <f t="shared" si="129"/>
        <v>0</v>
      </c>
      <c r="N238" s="440">
        <f t="shared" si="130"/>
        <v>0</v>
      </c>
      <c r="O238" s="440">
        <f t="shared" si="131"/>
        <v>0</v>
      </c>
      <c r="P238" s="440">
        <f t="shared" si="132"/>
        <v>0</v>
      </c>
      <c r="Q238" s="440">
        <f t="shared" si="133"/>
        <v>0</v>
      </c>
      <c r="R238" s="440">
        <f t="shared" si="164"/>
        <v>0</v>
      </c>
      <c r="S238" s="440">
        <f t="shared" si="165"/>
        <v>0</v>
      </c>
      <c r="T238" s="440">
        <f t="shared" si="134"/>
        <v>0</v>
      </c>
      <c r="U238" s="440">
        <f t="shared" si="135"/>
        <v>0</v>
      </c>
      <c r="V238" s="440">
        <f t="shared" si="136"/>
        <v>0</v>
      </c>
      <c r="W238" s="440">
        <f t="shared" si="137"/>
        <v>0</v>
      </c>
      <c r="X238" s="440">
        <f t="shared" si="138"/>
        <v>0</v>
      </c>
      <c r="Y238" s="440">
        <f t="shared" si="139"/>
        <v>0</v>
      </c>
      <c r="Z238" s="440">
        <f t="shared" si="140"/>
        <v>0</v>
      </c>
      <c r="AA238" s="440">
        <f t="shared" si="141"/>
        <v>0</v>
      </c>
      <c r="AB238" s="440">
        <f t="shared" si="142"/>
        <v>0</v>
      </c>
      <c r="AC238" s="440">
        <f t="shared" si="143"/>
        <v>0</v>
      </c>
      <c r="AD238" s="440">
        <f t="shared" si="144"/>
        <v>0</v>
      </c>
      <c r="AE238" s="440">
        <f t="shared" si="145"/>
        <v>0</v>
      </c>
      <c r="AF238" s="440">
        <f t="shared" si="146"/>
        <v>0</v>
      </c>
      <c r="AG238" s="440">
        <f t="shared" si="147"/>
        <v>0</v>
      </c>
      <c r="AH238" s="440">
        <f t="shared" si="148"/>
        <v>0</v>
      </c>
      <c r="AI238" s="440">
        <f t="shared" si="149"/>
        <v>0</v>
      </c>
      <c r="AJ238" s="440">
        <f t="shared" si="150"/>
        <v>0</v>
      </c>
      <c r="AK238" s="440">
        <f t="shared" si="151"/>
        <v>0</v>
      </c>
      <c r="AL238" s="440">
        <f t="shared" si="152"/>
        <v>0</v>
      </c>
      <c r="AM238" s="440">
        <f t="shared" si="153"/>
        <v>0</v>
      </c>
      <c r="AN238" s="440">
        <f t="shared" si="154"/>
        <v>0</v>
      </c>
      <c r="AO238" s="440">
        <f t="shared" si="155"/>
        <v>0</v>
      </c>
      <c r="AP238" s="440">
        <f t="shared" si="156"/>
        <v>0</v>
      </c>
      <c r="AQ238" s="440">
        <f t="shared" si="157"/>
        <v>0</v>
      </c>
      <c r="AR238" s="440">
        <f t="shared" si="158"/>
        <v>0</v>
      </c>
      <c r="AS238" s="440">
        <f t="shared" si="159"/>
        <v>0</v>
      </c>
      <c r="AT238" s="440">
        <f t="shared" si="160"/>
        <v>0</v>
      </c>
      <c r="AU238" s="440">
        <f t="shared" si="161"/>
        <v>0</v>
      </c>
      <c r="AV238" s="440">
        <f t="shared" si="162"/>
        <v>0</v>
      </c>
      <c r="AW238" s="440">
        <f t="shared" si="163"/>
        <v>0</v>
      </c>
    </row>
    <row r="239" spans="1:49" s="437" customFormat="1" ht="12" customHeight="1">
      <c r="A239" s="72" t="str">
        <f t="array" ref="A239">IF(C239&lt;&gt;0,SUM(($C$11:C239&lt;&gt;0)*1),"")</f>
        <v/>
      </c>
      <c r="B239" s="438"/>
      <c r="C239" s="438"/>
      <c r="D239" s="438"/>
      <c r="E239" s="504"/>
      <c r="F239" s="505"/>
      <c r="G239" s="507"/>
      <c r="H239" s="507"/>
      <c r="I239" s="72" t="str">
        <f t="shared" ref="I239:I240" si="168">A239</f>
        <v/>
      </c>
      <c r="J239" s="440">
        <f t="shared" si="126"/>
        <v>0</v>
      </c>
      <c r="K239" s="440">
        <f t="shared" si="127"/>
        <v>0</v>
      </c>
      <c r="L239" s="440">
        <f t="shared" si="128"/>
        <v>0</v>
      </c>
      <c r="M239" s="440">
        <f t="shared" si="129"/>
        <v>0</v>
      </c>
      <c r="N239" s="440">
        <f t="shared" si="130"/>
        <v>0</v>
      </c>
      <c r="O239" s="440">
        <f t="shared" si="131"/>
        <v>0</v>
      </c>
      <c r="P239" s="440">
        <f t="shared" si="132"/>
        <v>0</v>
      </c>
      <c r="Q239" s="440">
        <f t="shared" si="133"/>
        <v>0</v>
      </c>
      <c r="R239" s="440">
        <f t="shared" si="164"/>
        <v>0</v>
      </c>
      <c r="S239" s="440">
        <f t="shared" si="165"/>
        <v>0</v>
      </c>
      <c r="T239" s="440">
        <f t="shared" si="134"/>
        <v>0</v>
      </c>
      <c r="U239" s="440">
        <f t="shared" si="135"/>
        <v>0</v>
      </c>
      <c r="V239" s="440">
        <f t="shared" si="136"/>
        <v>0</v>
      </c>
      <c r="W239" s="440">
        <f t="shared" si="137"/>
        <v>0</v>
      </c>
      <c r="X239" s="440">
        <f t="shared" si="138"/>
        <v>0</v>
      </c>
      <c r="Y239" s="440">
        <f t="shared" si="139"/>
        <v>0</v>
      </c>
      <c r="Z239" s="440">
        <f t="shared" si="140"/>
        <v>0</v>
      </c>
      <c r="AA239" s="440">
        <f t="shared" si="141"/>
        <v>0</v>
      </c>
      <c r="AB239" s="440">
        <f t="shared" si="142"/>
        <v>0</v>
      </c>
      <c r="AC239" s="440">
        <f t="shared" si="143"/>
        <v>0</v>
      </c>
      <c r="AD239" s="440">
        <f t="shared" si="144"/>
        <v>0</v>
      </c>
      <c r="AE239" s="440">
        <f t="shared" si="145"/>
        <v>0</v>
      </c>
      <c r="AF239" s="440">
        <f t="shared" si="146"/>
        <v>0</v>
      </c>
      <c r="AG239" s="440">
        <f t="shared" si="147"/>
        <v>0</v>
      </c>
      <c r="AH239" s="440">
        <f t="shared" si="148"/>
        <v>0</v>
      </c>
      <c r="AI239" s="440">
        <f t="shared" si="149"/>
        <v>0</v>
      </c>
      <c r="AJ239" s="440">
        <f t="shared" si="150"/>
        <v>0</v>
      </c>
      <c r="AK239" s="440">
        <f t="shared" si="151"/>
        <v>0</v>
      </c>
      <c r="AL239" s="440">
        <f t="shared" si="152"/>
        <v>0</v>
      </c>
      <c r="AM239" s="440">
        <f t="shared" si="153"/>
        <v>0</v>
      </c>
      <c r="AN239" s="440">
        <f t="shared" si="154"/>
        <v>0</v>
      </c>
      <c r="AO239" s="440">
        <f t="shared" si="155"/>
        <v>0</v>
      </c>
      <c r="AP239" s="440">
        <f t="shared" si="156"/>
        <v>0</v>
      </c>
      <c r="AQ239" s="440">
        <f t="shared" si="157"/>
        <v>0</v>
      </c>
      <c r="AR239" s="440">
        <f t="shared" si="158"/>
        <v>0</v>
      </c>
      <c r="AS239" s="440">
        <f t="shared" si="159"/>
        <v>0</v>
      </c>
      <c r="AT239" s="440">
        <f t="shared" si="160"/>
        <v>0</v>
      </c>
      <c r="AU239" s="440">
        <f t="shared" si="161"/>
        <v>0</v>
      </c>
      <c r="AV239" s="440">
        <f t="shared" si="162"/>
        <v>0</v>
      </c>
      <c r="AW239" s="440">
        <f t="shared" si="163"/>
        <v>0</v>
      </c>
    </row>
    <row r="240" spans="1:49" s="437" customFormat="1" ht="12" customHeight="1">
      <c r="A240" s="72" t="str">
        <f t="array" ref="A240">IF(C240&lt;&gt;0,SUM(($C$11:C240&lt;&gt;0)*1),"")</f>
        <v/>
      </c>
      <c r="B240" s="438"/>
      <c r="C240" s="438"/>
      <c r="D240" s="438"/>
      <c r="E240" s="504"/>
      <c r="F240" s="505"/>
      <c r="G240" s="507"/>
      <c r="H240" s="507"/>
      <c r="I240" s="72" t="str">
        <f t="shared" si="168"/>
        <v/>
      </c>
      <c r="J240" s="440">
        <f t="shared" si="126"/>
        <v>0</v>
      </c>
      <c r="K240" s="440">
        <f t="shared" si="127"/>
        <v>0</v>
      </c>
      <c r="L240" s="440">
        <f t="shared" si="128"/>
        <v>0</v>
      </c>
      <c r="M240" s="440">
        <f t="shared" si="129"/>
        <v>0</v>
      </c>
      <c r="N240" s="440">
        <f t="shared" si="130"/>
        <v>0</v>
      </c>
      <c r="O240" s="440">
        <f t="shared" si="131"/>
        <v>0</v>
      </c>
      <c r="P240" s="440">
        <f t="shared" si="132"/>
        <v>0</v>
      </c>
      <c r="Q240" s="440">
        <f t="shared" si="133"/>
        <v>0</v>
      </c>
      <c r="R240" s="440">
        <f t="shared" si="164"/>
        <v>0</v>
      </c>
      <c r="S240" s="440">
        <f t="shared" si="165"/>
        <v>0</v>
      </c>
      <c r="T240" s="440">
        <f t="shared" si="134"/>
        <v>0</v>
      </c>
      <c r="U240" s="440">
        <f t="shared" si="135"/>
        <v>0</v>
      </c>
      <c r="V240" s="440">
        <f t="shared" si="136"/>
        <v>0</v>
      </c>
      <c r="W240" s="440">
        <f t="shared" si="137"/>
        <v>0</v>
      </c>
      <c r="X240" s="440">
        <f t="shared" si="138"/>
        <v>0</v>
      </c>
      <c r="Y240" s="440">
        <f t="shared" si="139"/>
        <v>0</v>
      </c>
      <c r="Z240" s="440">
        <f t="shared" si="140"/>
        <v>0</v>
      </c>
      <c r="AA240" s="440">
        <f t="shared" si="141"/>
        <v>0</v>
      </c>
      <c r="AB240" s="440">
        <f t="shared" si="142"/>
        <v>0</v>
      </c>
      <c r="AC240" s="440">
        <f t="shared" si="143"/>
        <v>0</v>
      </c>
      <c r="AD240" s="440">
        <f t="shared" si="144"/>
        <v>0</v>
      </c>
      <c r="AE240" s="440">
        <f t="shared" si="145"/>
        <v>0</v>
      </c>
      <c r="AF240" s="440">
        <f t="shared" si="146"/>
        <v>0</v>
      </c>
      <c r="AG240" s="440">
        <f t="shared" si="147"/>
        <v>0</v>
      </c>
      <c r="AH240" s="440">
        <f t="shared" si="148"/>
        <v>0</v>
      </c>
      <c r="AI240" s="440">
        <f t="shared" si="149"/>
        <v>0</v>
      </c>
      <c r="AJ240" s="440">
        <f t="shared" si="150"/>
        <v>0</v>
      </c>
      <c r="AK240" s="440">
        <f t="shared" si="151"/>
        <v>0</v>
      </c>
      <c r="AL240" s="440">
        <f t="shared" si="152"/>
        <v>0</v>
      </c>
      <c r="AM240" s="440">
        <f t="shared" si="153"/>
        <v>0</v>
      </c>
      <c r="AN240" s="440">
        <f t="shared" si="154"/>
        <v>0</v>
      </c>
      <c r="AO240" s="440">
        <f t="shared" si="155"/>
        <v>0</v>
      </c>
      <c r="AP240" s="440">
        <f t="shared" si="156"/>
        <v>0</v>
      </c>
      <c r="AQ240" s="440">
        <f t="shared" si="157"/>
        <v>0</v>
      </c>
      <c r="AR240" s="440">
        <f t="shared" si="158"/>
        <v>0</v>
      </c>
      <c r="AS240" s="440">
        <f t="shared" si="159"/>
        <v>0</v>
      </c>
      <c r="AT240" s="440">
        <f t="shared" si="160"/>
        <v>0</v>
      </c>
      <c r="AU240" s="440">
        <f t="shared" si="161"/>
        <v>0</v>
      </c>
      <c r="AV240" s="440">
        <f t="shared" si="162"/>
        <v>0</v>
      </c>
      <c r="AW240" s="440">
        <f t="shared" si="163"/>
        <v>0</v>
      </c>
    </row>
    <row r="241" spans="1:49" s="437" customFormat="1" ht="12" customHeight="1">
      <c r="A241" s="72" t="str">
        <f t="array" ref="A241">IF(C241&lt;&gt;0,SUM(($C$11:C241&lt;&gt;0)*1),"")</f>
        <v/>
      </c>
      <c r="B241" s="438"/>
      <c r="C241" s="438"/>
      <c r="D241" s="438"/>
      <c r="E241" s="504"/>
      <c r="F241" s="505"/>
      <c r="G241" s="507"/>
      <c r="H241" s="507"/>
      <c r="I241" s="72" t="str">
        <f>A241</f>
        <v/>
      </c>
      <c r="J241" s="440">
        <f t="shared" si="126"/>
        <v>0</v>
      </c>
      <c r="K241" s="440">
        <f t="shared" si="127"/>
        <v>0</v>
      </c>
      <c r="L241" s="440">
        <f t="shared" si="128"/>
        <v>0</v>
      </c>
      <c r="M241" s="440">
        <f t="shared" si="129"/>
        <v>0</v>
      </c>
      <c r="N241" s="440">
        <f t="shared" si="130"/>
        <v>0</v>
      </c>
      <c r="O241" s="440">
        <f t="shared" si="131"/>
        <v>0</v>
      </c>
      <c r="P241" s="440">
        <f t="shared" si="132"/>
        <v>0</v>
      </c>
      <c r="Q241" s="440">
        <f t="shared" si="133"/>
        <v>0</v>
      </c>
      <c r="R241" s="440">
        <f t="shared" si="164"/>
        <v>0</v>
      </c>
      <c r="S241" s="440">
        <f t="shared" si="165"/>
        <v>0</v>
      </c>
      <c r="T241" s="440">
        <f t="shared" si="134"/>
        <v>0</v>
      </c>
      <c r="U241" s="440">
        <f t="shared" si="135"/>
        <v>0</v>
      </c>
      <c r="V241" s="440">
        <f t="shared" si="136"/>
        <v>0</v>
      </c>
      <c r="W241" s="440">
        <f t="shared" si="137"/>
        <v>0</v>
      </c>
      <c r="X241" s="440">
        <f t="shared" si="138"/>
        <v>0</v>
      </c>
      <c r="Y241" s="440">
        <f t="shared" si="139"/>
        <v>0</v>
      </c>
      <c r="Z241" s="440">
        <f t="shared" si="140"/>
        <v>0</v>
      </c>
      <c r="AA241" s="440">
        <f t="shared" si="141"/>
        <v>0</v>
      </c>
      <c r="AB241" s="440">
        <f t="shared" si="142"/>
        <v>0</v>
      </c>
      <c r="AC241" s="440">
        <f t="shared" si="143"/>
        <v>0</v>
      </c>
      <c r="AD241" s="440">
        <f t="shared" si="144"/>
        <v>0</v>
      </c>
      <c r="AE241" s="440">
        <f t="shared" si="145"/>
        <v>0</v>
      </c>
      <c r="AF241" s="440">
        <f t="shared" si="146"/>
        <v>0</v>
      </c>
      <c r="AG241" s="440">
        <f t="shared" si="147"/>
        <v>0</v>
      </c>
      <c r="AH241" s="440">
        <f t="shared" si="148"/>
        <v>0</v>
      </c>
      <c r="AI241" s="440">
        <f t="shared" si="149"/>
        <v>0</v>
      </c>
      <c r="AJ241" s="440">
        <f t="shared" si="150"/>
        <v>0</v>
      </c>
      <c r="AK241" s="440">
        <f t="shared" si="151"/>
        <v>0</v>
      </c>
      <c r="AL241" s="440">
        <f t="shared" si="152"/>
        <v>0</v>
      </c>
      <c r="AM241" s="440">
        <f t="shared" si="153"/>
        <v>0</v>
      </c>
      <c r="AN241" s="440">
        <f t="shared" si="154"/>
        <v>0</v>
      </c>
      <c r="AO241" s="440">
        <f t="shared" si="155"/>
        <v>0</v>
      </c>
      <c r="AP241" s="440">
        <f t="shared" si="156"/>
        <v>0</v>
      </c>
      <c r="AQ241" s="440">
        <f t="shared" si="157"/>
        <v>0</v>
      </c>
      <c r="AR241" s="440">
        <f t="shared" si="158"/>
        <v>0</v>
      </c>
      <c r="AS241" s="440">
        <f t="shared" si="159"/>
        <v>0</v>
      </c>
      <c r="AT241" s="440">
        <f t="shared" si="160"/>
        <v>0</v>
      </c>
      <c r="AU241" s="440">
        <f t="shared" si="161"/>
        <v>0</v>
      </c>
      <c r="AV241" s="440">
        <f t="shared" si="162"/>
        <v>0</v>
      </c>
      <c r="AW241" s="440">
        <f t="shared" si="163"/>
        <v>0</v>
      </c>
    </row>
    <row r="242" spans="1:49" s="437" customFormat="1" ht="12" customHeight="1">
      <c r="A242" s="72" t="str">
        <f t="array" ref="A242">IF(C242&lt;&gt;0,SUM(($C$11:C242&lt;&gt;0)*1),"")</f>
        <v/>
      </c>
      <c r="B242" s="438"/>
      <c r="C242" s="438"/>
      <c r="D242" s="438"/>
      <c r="E242" s="504"/>
      <c r="F242" s="505"/>
      <c r="G242" s="507"/>
      <c r="H242" s="507"/>
      <c r="I242" s="72" t="str">
        <f t="shared" ref="I242:I243" si="169">A242</f>
        <v/>
      </c>
      <c r="J242" s="440">
        <f t="shared" si="126"/>
        <v>0</v>
      </c>
      <c r="K242" s="440">
        <f t="shared" si="127"/>
        <v>0</v>
      </c>
      <c r="L242" s="440">
        <f t="shared" si="128"/>
        <v>0</v>
      </c>
      <c r="M242" s="440">
        <f t="shared" si="129"/>
        <v>0</v>
      </c>
      <c r="N242" s="440">
        <f t="shared" si="130"/>
        <v>0</v>
      </c>
      <c r="O242" s="440">
        <f t="shared" si="131"/>
        <v>0</v>
      </c>
      <c r="P242" s="440">
        <f t="shared" si="132"/>
        <v>0</v>
      </c>
      <c r="Q242" s="440">
        <f t="shared" si="133"/>
        <v>0</v>
      </c>
      <c r="R242" s="440">
        <f t="shared" si="164"/>
        <v>0</v>
      </c>
      <c r="S242" s="440">
        <f t="shared" si="165"/>
        <v>0</v>
      </c>
      <c r="T242" s="440">
        <f t="shared" si="134"/>
        <v>0</v>
      </c>
      <c r="U242" s="440">
        <f t="shared" si="135"/>
        <v>0</v>
      </c>
      <c r="V242" s="440">
        <f t="shared" si="136"/>
        <v>0</v>
      </c>
      <c r="W242" s="440">
        <f t="shared" si="137"/>
        <v>0</v>
      </c>
      <c r="X242" s="440">
        <f t="shared" si="138"/>
        <v>0</v>
      </c>
      <c r="Y242" s="440">
        <f t="shared" si="139"/>
        <v>0</v>
      </c>
      <c r="Z242" s="440">
        <f t="shared" si="140"/>
        <v>0</v>
      </c>
      <c r="AA242" s="440">
        <f t="shared" si="141"/>
        <v>0</v>
      </c>
      <c r="AB242" s="440">
        <f t="shared" si="142"/>
        <v>0</v>
      </c>
      <c r="AC242" s="440">
        <f t="shared" si="143"/>
        <v>0</v>
      </c>
      <c r="AD242" s="440">
        <f t="shared" si="144"/>
        <v>0</v>
      </c>
      <c r="AE242" s="440">
        <f t="shared" si="145"/>
        <v>0</v>
      </c>
      <c r="AF242" s="440">
        <f t="shared" si="146"/>
        <v>0</v>
      </c>
      <c r="AG242" s="440">
        <f t="shared" si="147"/>
        <v>0</v>
      </c>
      <c r="AH242" s="440">
        <f t="shared" si="148"/>
        <v>0</v>
      </c>
      <c r="AI242" s="440">
        <f t="shared" si="149"/>
        <v>0</v>
      </c>
      <c r="AJ242" s="440">
        <f t="shared" si="150"/>
        <v>0</v>
      </c>
      <c r="AK242" s="440">
        <f t="shared" si="151"/>
        <v>0</v>
      </c>
      <c r="AL242" s="440">
        <f t="shared" si="152"/>
        <v>0</v>
      </c>
      <c r="AM242" s="440">
        <f t="shared" si="153"/>
        <v>0</v>
      </c>
      <c r="AN242" s="440">
        <f t="shared" si="154"/>
        <v>0</v>
      </c>
      <c r="AO242" s="440">
        <f t="shared" si="155"/>
        <v>0</v>
      </c>
      <c r="AP242" s="440">
        <f t="shared" si="156"/>
        <v>0</v>
      </c>
      <c r="AQ242" s="440">
        <f t="shared" si="157"/>
        <v>0</v>
      </c>
      <c r="AR242" s="440">
        <f t="shared" si="158"/>
        <v>0</v>
      </c>
      <c r="AS242" s="440">
        <f t="shared" si="159"/>
        <v>0</v>
      </c>
      <c r="AT242" s="440">
        <f t="shared" si="160"/>
        <v>0</v>
      </c>
      <c r="AU242" s="440">
        <f t="shared" si="161"/>
        <v>0</v>
      </c>
      <c r="AV242" s="440">
        <f t="shared" si="162"/>
        <v>0</v>
      </c>
      <c r="AW242" s="440">
        <f t="shared" si="163"/>
        <v>0</v>
      </c>
    </row>
    <row r="243" spans="1:49" s="437" customFormat="1" ht="12" customHeight="1">
      <c r="A243" s="72" t="str">
        <f t="array" ref="A243">IF(C243&lt;&gt;0,SUM(($C$11:C243&lt;&gt;0)*1),"")</f>
        <v/>
      </c>
      <c r="B243" s="438"/>
      <c r="C243" s="438"/>
      <c r="D243" s="438"/>
      <c r="E243" s="504"/>
      <c r="F243" s="505"/>
      <c r="G243" s="507"/>
      <c r="H243" s="507"/>
      <c r="I243" s="72" t="str">
        <f t="shared" si="169"/>
        <v/>
      </c>
      <c r="J243" s="440">
        <f t="shared" si="126"/>
        <v>0</v>
      </c>
      <c r="K243" s="440">
        <f t="shared" si="127"/>
        <v>0</v>
      </c>
      <c r="L243" s="440">
        <f t="shared" si="128"/>
        <v>0</v>
      </c>
      <c r="M243" s="440">
        <f t="shared" si="129"/>
        <v>0</v>
      </c>
      <c r="N243" s="440">
        <f t="shared" si="130"/>
        <v>0</v>
      </c>
      <c r="O243" s="440">
        <f t="shared" si="131"/>
        <v>0</v>
      </c>
      <c r="P243" s="440">
        <f t="shared" si="132"/>
        <v>0</v>
      </c>
      <c r="Q243" s="440">
        <f t="shared" si="133"/>
        <v>0</v>
      </c>
      <c r="R243" s="440">
        <f t="shared" si="164"/>
        <v>0</v>
      </c>
      <c r="S243" s="440">
        <f t="shared" si="165"/>
        <v>0</v>
      </c>
      <c r="T243" s="440">
        <f t="shared" si="134"/>
        <v>0</v>
      </c>
      <c r="U243" s="440">
        <f t="shared" si="135"/>
        <v>0</v>
      </c>
      <c r="V243" s="440">
        <f t="shared" si="136"/>
        <v>0</v>
      </c>
      <c r="W243" s="440">
        <f t="shared" si="137"/>
        <v>0</v>
      </c>
      <c r="X243" s="440">
        <f t="shared" si="138"/>
        <v>0</v>
      </c>
      <c r="Y243" s="440">
        <f t="shared" si="139"/>
        <v>0</v>
      </c>
      <c r="Z243" s="440">
        <f t="shared" si="140"/>
        <v>0</v>
      </c>
      <c r="AA243" s="440">
        <f t="shared" si="141"/>
        <v>0</v>
      </c>
      <c r="AB243" s="440">
        <f t="shared" si="142"/>
        <v>0</v>
      </c>
      <c r="AC243" s="440">
        <f t="shared" si="143"/>
        <v>0</v>
      </c>
      <c r="AD243" s="440">
        <f t="shared" si="144"/>
        <v>0</v>
      </c>
      <c r="AE243" s="440">
        <f t="shared" si="145"/>
        <v>0</v>
      </c>
      <c r="AF243" s="440">
        <f t="shared" si="146"/>
        <v>0</v>
      </c>
      <c r="AG243" s="440">
        <f t="shared" si="147"/>
        <v>0</v>
      </c>
      <c r="AH243" s="440">
        <f t="shared" si="148"/>
        <v>0</v>
      </c>
      <c r="AI243" s="440">
        <f t="shared" si="149"/>
        <v>0</v>
      </c>
      <c r="AJ243" s="440">
        <f t="shared" si="150"/>
        <v>0</v>
      </c>
      <c r="AK243" s="440">
        <f t="shared" si="151"/>
        <v>0</v>
      </c>
      <c r="AL243" s="440">
        <f t="shared" si="152"/>
        <v>0</v>
      </c>
      <c r="AM243" s="440">
        <f t="shared" si="153"/>
        <v>0</v>
      </c>
      <c r="AN243" s="440">
        <f t="shared" si="154"/>
        <v>0</v>
      </c>
      <c r="AO243" s="440">
        <f t="shared" si="155"/>
        <v>0</v>
      </c>
      <c r="AP243" s="440">
        <f t="shared" si="156"/>
        <v>0</v>
      </c>
      <c r="AQ243" s="440">
        <f t="shared" si="157"/>
        <v>0</v>
      </c>
      <c r="AR243" s="440">
        <f t="shared" si="158"/>
        <v>0</v>
      </c>
      <c r="AS243" s="440">
        <f t="shared" si="159"/>
        <v>0</v>
      </c>
      <c r="AT243" s="440">
        <f t="shared" si="160"/>
        <v>0</v>
      </c>
      <c r="AU243" s="440">
        <f t="shared" si="161"/>
        <v>0</v>
      </c>
      <c r="AV243" s="440">
        <f t="shared" si="162"/>
        <v>0</v>
      </c>
      <c r="AW243" s="440">
        <f t="shared" si="163"/>
        <v>0</v>
      </c>
    </row>
    <row r="244" spans="1:49" s="437" customFormat="1" ht="12" customHeight="1">
      <c r="A244" s="72" t="str">
        <f t="array" ref="A244">IF(C244&lt;&gt;0,SUM(($C$11:C244&lt;&gt;0)*1),"")</f>
        <v/>
      </c>
      <c r="B244" s="438"/>
      <c r="C244" s="438"/>
      <c r="D244" s="438"/>
      <c r="E244" s="504"/>
      <c r="F244" s="505"/>
      <c r="G244" s="507"/>
      <c r="H244" s="507"/>
      <c r="I244" s="72" t="str">
        <f>A244</f>
        <v/>
      </c>
      <c r="J244" s="440">
        <f t="shared" si="126"/>
        <v>0</v>
      </c>
      <c r="K244" s="440">
        <f t="shared" si="127"/>
        <v>0</v>
      </c>
      <c r="L244" s="440">
        <f t="shared" si="128"/>
        <v>0</v>
      </c>
      <c r="M244" s="440">
        <f t="shared" si="129"/>
        <v>0</v>
      </c>
      <c r="N244" s="440">
        <f t="shared" si="130"/>
        <v>0</v>
      </c>
      <c r="O244" s="440">
        <f t="shared" si="131"/>
        <v>0</v>
      </c>
      <c r="P244" s="440">
        <f t="shared" si="132"/>
        <v>0</v>
      </c>
      <c r="Q244" s="440">
        <f t="shared" si="133"/>
        <v>0</v>
      </c>
      <c r="R244" s="440">
        <f t="shared" si="164"/>
        <v>0</v>
      </c>
      <c r="S244" s="440">
        <f t="shared" si="165"/>
        <v>0</v>
      </c>
      <c r="T244" s="440">
        <f t="shared" si="134"/>
        <v>0</v>
      </c>
      <c r="U244" s="440">
        <f t="shared" si="135"/>
        <v>0</v>
      </c>
      <c r="V244" s="440">
        <f t="shared" si="136"/>
        <v>0</v>
      </c>
      <c r="W244" s="440">
        <f t="shared" si="137"/>
        <v>0</v>
      </c>
      <c r="X244" s="440">
        <f t="shared" si="138"/>
        <v>0</v>
      </c>
      <c r="Y244" s="440">
        <f t="shared" si="139"/>
        <v>0</v>
      </c>
      <c r="Z244" s="440">
        <f t="shared" si="140"/>
        <v>0</v>
      </c>
      <c r="AA244" s="440">
        <f t="shared" si="141"/>
        <v>0</v>
      </c>
      <c r="AB244" s="440">
        <f t="shared" si="142"/>
        <v>0</v>
      </c>
      <c r="AC244" s="440">
        <f t="shared" si="143"/>
        <v>0</v>
      </c>
      <c r="AD244" s="440">
        <f t="shared" si="144"/>
        <v>0</v>
      </c>
      <c r="AE244" s="440">
        <f t="shared" si="145"/>
        <v>0</v>
      </c>
      <c r="AF244" s="440">
        <f t="shared" si="146"/>
        <v>0</v>
      </c>
      <c r="AG244" s="440">
        <f t="shared" si="147"/>
        <v>0</v>
      </c>
      <c r="AH244" s="440">
        <f t="shared" si="148"/>
        <v>0</v>
      </c>
      <c r="AI244" s="440">
        <f t="shared" si="149"/>
        <v>0</v>
      </c>
      <c r="AJ244" s="440">
        <f t="shared" si="150"/>
        <v>0</v>
      </c>
      <c r="AK244" s="440">
        <f t="shared" si="151"/>
        <v>0</v>
      </c>
      <c r="AL244" s="440">
        <f t="shared" si="152"/>
        <v>0</v>
      </c>
      <c r="AM244" s="440">
        <f t="shared" si="153"/>
        <v>0</v>
      </c>
      <c r="AN244" s="440">
        <f t="shared" si="154"/>
        <v>0</v>
      </c>
      <c r="AO244" s="440">
        <f t="shared" si="155"/>
        <v>0</v>
      </c>
      <c r="AP244" s="440">
        <f t="shared" si="156"/>
        <v>0</v>
      </c>
      <c r="AQ244" s="440">
        <f t="shared" si="157"/>
        <v>0</v>
      </c>
      <c r="AR244" s="440">
        <f t="shared" si="158"/>
        <v>0</v>
      </c>
      <c r="AS244" s="440">
        <f t="shared" si="159"/>
        <v>0</v>
      </c>
      <c r="AT244" s="440">
        <f t="shared" si="160"/>
        <v>0</v>
      </c>
      <c r="AU244" s="440">
        <f t="shared" si="161"/>
        <v>0</v>
      </c>
      <c r="AV244" s="440">
        <f t="shared" si="162"/>
        <v>0</v>
      </c>
      <c r="AW244" s="440">
        <f t="shared" si="163"/>
        <v>0</v>
      </c>
    </row>
    <row r="245" spans="1:49" s="437" customFormat="1" ht="12" customHeight="1">
      <c r="A245" s="72" t="str">
        <f t="array" ref="A245">IF(C245&lt;&gt;0,SUM(($C$11:C245&lt;&gt;0)*1),"")</f>
        <v/>
      </c>
      <c r="B245" s="438"/>
      <c r="C245" s="438"/>
      <c r="D245" s="438"/>
      <c r="E245" s="504"/>
      <c r="F245" s="505"/>
      <c r="G245" s="507"/>
      <c r="H245" s="507"/>
      <c r="I245" s="72" t="str">
        <f t="shared" ref="I245:I263" si="170">A245</f>
        <v/>
      </c>
      <c r="J245" s="440">
        <f t="shared" si="126"/>
        <v>0</v>
      </c>
      <c r="K245" s="440">
        <f t="shared" si="127"/>
        <v>0</v>
      </c>
      <c r="L245" s="440">
        <f t="shared" si="128"/>
        <v>0</v>
      </c>
      <c r="M245" s="440">
        <f t="shared" si="129"/>
        <v>0</v>
      </c>
      <c r="N245" s="440">
        <f t="shared" si="130"/>
        <v>0</v>
      </c>
      <c r="O245" s="440">
        <f t="shared" si="131"/>
        <v>0</v>
      </c>
      <c r="P245" s="440">
        <f t="shared" si="132"/>
        <v>0</v>
      </c>
      <c r="Q245" s="440">
        <f t="shared" si="133"/>
        <v>0</v>
      </c>
      <c r="R245" s="440">
        <f t="shared" si="164"/>
        <v>0</v>
      </c>
      <c r="S245" s="440">
        <f t="shared" si="165"/>
        <v>0</v>
      </c>
      <c r="T245" s="440">
        <f t="shared" si="134"/>
        <v>0</v>
      </c>
      <c r="U245" s="440">
        <f t="shared" si="135"/>
        <v>0</v>
      </c>
      <c r="V245" s="440">
        <f t="shared" si="136"/>
        <v>0</v>
      </c>
      <c r="W245" s="440">
        <f t="shared" si="137"/>
        <v>0</v>
      </c>
      <c r="X245" s="440">
        <f t="shared" si="138"/>
        <v>0</v>
      </c>
      <c r="Y245" s="440">
        <f t="shared" si="139"/>
        <v>0</v>
      </c>
      <c r="Z245" s="440">
        <f t="shared" si="140"/>
        <v>0</v>
      </c>
      <c r="AA245" s="440">
        <f t="shared" si="141"/>
        <v>0</v>
      </c>
      <c r="AB245" s="440">
        <f t="shared" si="142"/>
        <v>0</v>
      </c>
      <c r="AC245" s="440">
        <f t="shared" si="143"/>
        <v>0</v>
      </c>
      <c r="AD245" s="440">
        <f t="shared" si="144"/>
        <v>0</v>
      </c>
      <c r="AE245" s="440">
        <f t="shared" si="145"/>
        <v>0</v>
      </c>
      <c r="AF245" s="440">
        <f t="shared" si="146"/>
        <v>0</v>
      </c>
      <c r="AG245" s="440">
        <f t="shared" si="147"/>
        <v>0</v>
      </c>
      <c r="AH245" s="440">
        <f t="shared" si="148"/>
        <v>0</v>
      </c>
      <c r="AI245" s="440">
        <f t="shared" si="149"/>
        <v>0</v>
      </c>
      <c r="AJ245" s="440">
        <f t="shared" si="150"/>
        <v>0</v>
      </c>
      <c r="AK245" s="440">
        <f t="shared" si="151"/>
        <v>0</v>
      </c>
      <c r="AL245" s="440">
        <f t="shared" si="152"/>
        <v>0</v>
      </c>
      <c r="AM245" s="440">
        <f t="shared" si="153"/>
        <v>0</v>
      </c>
      <c r="AN245" s="440">
        <f t="shared" si="154"/>
        <v>0</v>
      </c>
      <c r="AO245" s="440">
        <f t="shared" si="155"/>
        <v>0</v>
      </c>
      <c r="AP245" s="440">
        <f t="shared" si="156"/>
        <v>0</v>
      </c>
      <c r="AQ245" s="440">
        <f t="shared" si="157"/>
        <v>0</v>
      </c>
      <c r="AR245" s="440">
        <f t="shared" si="158"/>
        <v>0</v>
      </c>
      <c r="AS245" s="440">
        <f t="shared" si="159"/>
        <v>0</v>
      </c>
      <c r="AT245" s="440">
        <f t="shared" si="160"/>
        <v>0</v>
      </c>
      <c r="AU245" s="440">
        <f t="shared" si="161"/>
        <v>0</v>
      </c>
      <c r="AV245" s="440">
        <f t="shared" si="162"/>
        <v>0</v>
      </c>
      <c r="AW245" s="440">
        <f t="shared" si="163"/>
        <v>0</v>
      </c>
    </row>
    <row r="246" spans="1:49" s="437" customFormat="1" ht="12" customHeight="1">
      <c r="A246" s="72" t="str">
        <f t="array" ref="A246">IF(C246&lt;&gt;0,SUM(($C$11:C246&lt;&gt;0)*1),"")</f>
        <v/>
      </c>
      <c r="B246" s="438"/>
      <c r="C246" s="438"/>
      <c r="D246" s="438"/>
      <c r="E246" s="504"/>
      <c r="F246" s="505"/>
      <c r="G246" s="507"/>
      <c r="H246" s="507"/>
      <c r="I246" s="72" t="str">
        <f t="shared" si="170"/>
        <v/>
      </c>
      <c r="J246" s="440">
        <f t="shared" si="126"/>
        <v>0</v>
      </c>
      <c r="K246" s="440">
        <f t="shared" si="127"/>
        <v>0</v>
      </c>
      <c r="L246" s="440">
        <f t="shared" si="128"/>
        <v>0</v>
      </c>
      <c r="M246" s="440">
        <f t="shared" si="129"/>
        <v>0</v>
      </c>
      <c r="N246" s="440">
        <f t="shared" si="130"/>
        <v>0</v>
      </c>
      <c r="O246" s="440">
        <f t="shared" si="131"/>
        <v>0</v>
      </c>
      <c r="P246" s="440">
        <f t="shared" si="132"/>
        <v>0</v>
      </c>
      <c r="Q246" s="440">
        <f t="shared" si="133"/>
        <v>0</v>
      </c>
      <c r="R246" s="440">
        <f t="shared" si="164"/>
        <v>0</v>
      </c>
      <c r="S246" s="440">
        <f t="shared" si="165"/>
        <v>0</v>
      </c>
      <c r="T246" s="440">
        <f t="shared" si="134"/>
        <v>0</v>
      </c>
      <c r="U246" s="440">
        <f t="shared" si="135"/>
        <v>0</v>
      </c>
      <c r="V246" s="440">
        <f t="shared" si="136"/>
        <v>0</v>
      </c>
      <c r="W246" s="440">
        <f t="shared" si="137"/>
        <v>0</v>
      </c>
      <c r="X246" s="440">
        <f t="shared" si="138"/>
        <v>0</v>
      </c>
      <c r="Y246" s="440">
        <f t="shared" si="139"/>
        <v>0</v>
      </c>
      <c r="Z246" s="440">
        <f t="shared" si="140"/>
        <v>0</v>
      </c>
      <c r="AA246" s="440">
        <f t="shared" si="141"/>
        <v>0</v>
      </c>
      <c r="AB246" s="440">
        <f t="shared" si="142"/>
        <v>0</v>
      </c>
      <c r="AC246" s="440">
        <f t="shared" si="143"/>
        <v>0</v>
      </c>
      <c r="AD246" s="440">
        <f t="shared" si="144"/>
        <v>0</v>
      </c>
      <c r="AE246" s="440">
        <f t="shared" si="145"/>
        <v>0</v>
      </c>
      <c r="AF246" s="440">
        <f t="shared" si="146"/>
        <v>0</v>
      </c>
      <c r="AG246" s="440">
        <f t="shared" si="147"/>
        <v>0</v>
      </c>
      <c r="AH246" s="440">
        <f t="shared" si="148"/>
        <v>0</v>
      </c>
      <c r="AI246" s="440">
        <f t="shared" si="149"/>
        <v>0</v>
      </c>
      <c r="AJ246" s="440">
        <f t="shared" si="150"/>
        <v>0</v>
      </c>
      <c r="AK246" s="440">
        <f t="shared" si="151"/>
        <v>0</v>
      </c>
      <c r="AL246" s="440">
        <f t="shared" si="152"/>
        <v>0</v>
      </c>
      <c r="AM246" s="440">
        <f t="shared" si="153"/>
        <v>0</v>
      </c>
      <c r="AN246" s="440">
        <f t="shared" si="154"/>
        <v>0</v>
      </c>
      <c r="AO246" s="440">
        <f t="shared" si="155"/>
        <v>0</v>
      </c>
      <c r="AP246" s="440">
        <f t="shared" si="156"/>
        <v>0</v>
      </c>
      <c r="AQ246" s="440">
        <f t="shared" si="157"/>
        <v>0</v>
      </c>
      <c r="AR246" s="440">
        <f t="shared" si="158"/>
        <v>0</v>
      </c>
      <c r="AS246" s="440">
        <f t="shared" si="159"/>
        <v>0</v>
      </c>
      <c r="AT246" s="440">
        <f t="shared" si="160"/>
        <v>0</v>
      </c>
      <c r="AU246" s="440">
        <f t="shared" si="161"/>
        <v>0</v>
      </c>
      <c r="AV246" s="440">
        <f t="shared" si="162"/>
        <v>0</v>
      </c>
      <c r="AW246" s="440">
        <f t="shared" si="163"/>
        <v>0</v>
      </c>
    </row>
    <row r="247" spans="1:49" s="437" customFormat="1" ht="12" customHeight="1">
      <c r="A247" s="72" t="str">
        <f t="array" ref="A247">IF(C247&lt;&gt;0,SUM(($C$11:C247&lt;&gt;0)*1),"")</f>
        <v/>
      </c>
      <c r="B247" s="438"/>
      <c r="C247" s="438"/>
      <c r="D247" s="438"/>
      <c r="E247" s="504"/>
      <c r="F247" s="505"/>
      <c r="G247" s="507"/>
      <c r="H247" s="507"/>
      <c r="I247" s="72" t="str">
        <f t="shared" si="170"/>
        <v/>
      </c>
      <c r="J247" s="440">
        <f t="shared" si="126"/>
        <v>0</v>
      </c>
      <c r="K247" s="440">
        <f t="shared" si="127"/>
        <v>0</v>
      </c>
      <c r="L247" s="440">
        <f t="shared" si="128"/>
        <v>0</v>
      </c>
      <c r="M247" s="440">
        <f t="shared" si="129"/>
        <v>0</v>
      </c>
      <c r="N247" s="440">
        <f t="shared" si="130"/>
        <v>0</v>
      </c>
      <c r="O247" s="440">
        <f t="shared" si="131"/>
        <v>0</v>
      </c>
      <c r="P247" s="440">
        <f t="shared" si="132"/>
        <v>0</v>
      </c>
      <c r="Q247" s="440">
        <f t="shared" si="133"/>
        <v>0</v>
      </c>
      <c r="R247" s="440">
        <f t="shared" si="164"/>
        <v>0</v>
      </c>
      <c r="S247" s="440">
        <f t="shared" si="165"/>
        <v>0</v>
      </c>
      <c r="T247" s="440">
        <f t="shared" si="134"/>
        <v>0</v>
      </c>
      <c r="U247" s="440">
        <f t="shared" si="135"/>
        <v>0</v>
      </c>
      <c r="V247" s="440">
        <f t="shared" si="136"/>
        <v>0</v>
      </c>
      <c r="W247" s="440">
        <f t="shared" si="137"/>
        <v>0</v>
      </c>
      <c r="X247" s="440">
        <f t="shared" si="138"/>
        <v>0</v>
      </c>
      <c r="Y247" s="440">
        <f t="shared" si="139"/>
        <v>0</v>
      </c>
      <c r="Z247" s="440">
        <f t="shared" si="140"/>
        <v>0</v>
      </c>
      <c r="AA247" s="440">
        <f t="shared" si="141"/>
        <v>0</v>
      </c>
      <c r="AB247" s="440">
        <f t="shared" si="142"/>
        <v>0</v>
      </c>
      <c r="AC247" s="440">
        <f t="shared" si="143"/>
        <v>0</v>
      </c>
      <c r="AD247" s="440">
        <f t="shared" si="144"/>
        <v>0</v>
      </c>
      <c r="AE247" s="440">
        <f t="shared" si="145"/>
        <v>0</v>
      </c>
      <c r="AF247" s="440">
        <f t="shared" si="146"/>
        <v>0</v>
      </c>
      <c r="AG247" s="440">
        <f t="shared" si="147"/>
        <v>0</v>
      </c>
      <c r="AH247" s="440">
        <f t="shared" si="148"/>
        <v>0</v>
      </c>
      <c r="AI247" s="440">
        <f t="shared" si="149"/>
        <v>0</v>
      </c>
      <c r="AJ247" s="440">
        <f t="shared" si="150"/>
        <v>0</v>
      </c>
      <c r="AK247" s="440">
        <f t="shared" si="151"/>
        <v>0</v>
      </c>
      <c r="AL247" s="440">
        <f t="shared" si="152"/>
        <v>0</v>
      </c>
      <c r="AM247" s="440">
        <f t="shared" si="153"/>
        <v>0</v>
      </c>
      <c r="AN247" s="440">
        <f t="shared" si="154"/>
        <v>0</v>
      </c>
      <c r="AO247" s="440">
        <f t="shared" si="155"/>
        <v>0</v>
      </c>
      <c r="AP247" s="440">
        <f t="shared" si="156"/>
        <v>0</v>
      </c>
      <c r="AQ247" s="440">
        <f t="shared" si="157"/>
        <v>0</v>
      </c>
      <c r="AR247" s="440">
        <f t="shared" si="158"/>
        <v>0</v>
      </c>
      <c r="AS247" s="440">
        <f t="shared" si="159"/>
        <v>0</v>
      </c>
      <c r="AT247" s="440">
        <f t="shared" si="160"/>
        <v>0</v>
      </c>
      <c r="AU247" s="440">
        <f t="shared" si="161"/>
        <v>0</v>
      </c>
      <c r="AV247" s="440">
        <f t="shared" si="162"/>
        <v>0</v>
      </c>
      <c r="AW247" s="440">
        <f t="shared" si="163"/>
        <v>0</v>
      </c>
    </row>
    <row r="248" spans="1:49" s="437" customFormat="1" ht="12" customHeight="1">
      <c r="A248" s="72" t="str">
        <f t="array" ref="A248">IF(C248&lt;&gt;0,SUM(($C$11:C248&lt;&gt;0)*1),"")</f>
        <v/>
      </c>
      <c r="B248" s="438"/>
      <c r="C248" s="438"/>
      <c r="D248" s="438"/>
      <c r="E248" s="504"/>
      <c r="F248" s="505"/>
      <c r="G248" s="507"/>
      <c r="H248" s="507"/>
      <c r="I248" s="72" t="str">
        <f t="shared" si="170"/>
        <v/>
      </c>
      <c r="J248" s="440">
        <f t="shared" si="126"/>
        <v>0</v>
      </c>
      <c r="K248" s="440">
        <f t="shared" si="127"/>
        <v>0</v>
      </c>
      <c r="L248" s="440">
        <f t="shared" si="128"/>
        <v>0</v>
      </c>
      <c r="M248" s="440">
        <f t="shared" si="129"/>
        <v>0</v>
      </c>
      <c r="N248" s="440">
        <f t="shared" si="130"/>
        <v>0</v>
      </c>
      <c r="O248" s="440">
        <f t="shared" si="131"/>
        <v>0</v>
      </c>
      <c r="P248" s="440">
        <f t="shared" si="132"/>
        <v>0</v>
      </c>
      <c r="Q248" s="440">
        <f t="shared" si="133"/>
        <v>0</v>
      </c>
      <c r="R248" s="440">
        <f t="shared" si="164"/>
        <v>0</v>
      </c>
      <c r="S248" s="440">
        <f t="shared" si="165"/>
        <v>0</v>
      </c>
      <c r="T248" s="440">
        <f t="shared" si="134"/>
        <v>0</v>
      </c>
      <c r="U248" s="440">
        <f t="shared" si="135"/>
        <v>0</v>
      </c>
      <c r="V248" s="440">
        <f t="shared" si="136"/>
        <v>0</v>
      </c>
      <c r="W248" s="440">
        <f t="shared" si="137"/>
        <v>0</v>
      </c>
      <c r="X248" s="440">
        <f t="shared" si="138"/>
        <v>0</v>
      </c>
      <c r="Y248" s="440">
        <f t="shared" si="139"/>
        <v>0</v>
      </c>
      <c r="Z248" s="440">
        <f t="shared" si="140"/>
        <v>0</v>
      </c>
      <c r="AA248" s="440">
        <f t="shared" si="141"/>
        <v>0</v>
      </c>
      <c r="AB248" s="440">
        <f t="shared" si="142"/>
        <v>0</v>
      </c>
      <c r="AC248" s="440">
        <f t="shared" si="143"/>
        <v>0</v>
      </c>
      <c r="AD248" s="440">
        <f t="shared" si="144"/>
        <v>0</v>
      </c>
      <c r="AE248" s="440">
        <f t="shared" si="145"/>
        <v>0</v>
      </c>
      <c r="AF248" s="440">
        <f t="shared" si="146"/>
        <v>0</v>
      </c>
      <c r="AG248" s="440">
        <f t="shared" si="147"/>
        <v>0</v>
      </c>
      <c r="AH248" s="440">
        <f t="shared" si="148"/>
        <v>0</v>
      </c>
      <c r="AI248" s="440">
        <f t="shared" si="149"/>
        <v>0</v>
      </c>
      <c r="AJ248" s="440">
        <f t="shared" si="150"/>
        <v>0</v>
      </c>
      <c r="AK248" s="440">
        <f t="shared" si="151"/>
        <v>0</v>
      </c>
      <c r="AL248" s="440">
        <f t="shared" si="152"/>
        <v>0</v>
      </c>
      <c r="AM248" s="440">
        <f t="shared" si="153"/>
        <v>0</v>
      </c>
      <c r="AN248" s="440">
        <f t="shared" si="154"/>
        <v>0</v>
      </c>
      <c r="AO248" s="440">
        <f t="shared" si="155"/>
        <v>0</v>
      </c>
      <c r="AP248" s="440">
        <f t="shared" si="156"/>
        <v>0</v>
      </c>
      <c r="AQ248" s="440">
        <f t="shared" si="157"/>
        <v>0</v>
      </c>
      <c r="AR248" s="440">
        <f t="shared" si="158"/>
        <v>0</v>
      </c>
      <c r="AS248" s="440">
        <f t="shared" si="159"/>
        <v>0</v>
      </c>
      <c r="AT248" s="440">
        <f t="shared" si="160"/>
        <v>0</v>
      </c>
      <c r="AU248" s="440">
        <f t="shared" si="161"/>
        <v>0</v>
      </c>
      <c r="AV248" s="440">
        <f t="shared" si="162"/>
        <v>0</v>
      </c>
      <c r="AW248" s="440">
        <f t="shared" si="163"/>
        <v>0</v>
      </c>
    </row>
    <row r="249" spans="1:49" s="437" customFormat="1" ht="12" customHeight="1">
      <c r="A249" s="72" t="str">
        <f t="array" ref="A249">IF(C249&lt;&gt;0,SUM(($C$11:C249&lt;&gt;0)*1),"")</f>
        <v/>
      </c>
      <c r="B249" s="438"/>
      <c r="C249" s="438"/>
      <c r="D249" s="438"/>
      <c r="E249" s="504"/>
      <c r="F249" s="505"/>
      <c r="G249" s="507"/>
      <c r="H249" s="507"/>
      <c r="I249" s="72" t="str">
        <f t="shared" si="170"/>
        <v/>
      </c>
      <c r="J249" s="440">
        <f t="shared" si="126"/>
        <v>0</v>
      </c>
      <c r="K249" s="440">
        <f t="shared" si="127"/>
        <v>0</v>
      </c>
      <c r="L249" s="440">
        <f t="shared" si="128"/>
        <v>0</v>
      </c>
      <c r="M249" s="440">
        <f t="shared" si="129"/>
        <v>0</v>
      </c>
      <c r="N249" s="440">
        <f t="shared" si="130"/>
        <v>0</v>
      </c>
      <c r="O249" s="440">
        <f t="shared" si="131"/>
        <v>0</v>
      </c>
      <c r="P249" s="440">
        <f t="shared" si="132"/>
        <v>0</v>
      </c>
      <c r="Q249" s="440">
        <f t="shared" si="133"/>
        <v>0</v>
      </c>
      <c r="R249" s="440">
        <f t="shared" si="164"/>
        <v>0</v>
      </c>
      <c r="S249" s="440">
        <f t="shared" si="165"/>
        <v>0</v>
      </c>
      <c r="T249" s="440">
        <f t="shared" si="134"/>
        <v>0</v>
      </c>
      <c r="U249" s="440">
        <f t="shared" si="135"/>
        <v>0</v>
      </c>
      <c r="V249" s="440">
        <f t="shared" si="136"/>
        <v>0</v>
      </c>
      <c r="W249" s="440">
        <f t="shared" si="137"/>
        <v>0</v>
      </c>
      <c r="X249" s="440">
        <f t="shared" si="138"/>
        <v>0</v>
      </c>
      <c r="Y249" s="440">
        <f t="shared" si="139"/>
        <v>0</v>
      </c>
      <c r="Z249" s="440">
        <f t="shared" si="140"/>
        <v>0</v>
      </c>
      <c r="AA249" s="440">
        <f t="shared" si="141"/>
        <v>0</v>
      </c>
      <c r="AB249" s="440">
        <f t="shared" si="142"/>
        <v>0</v>
      </c>
      <c r="AC249" s="440">
        <f t="shared" si="143"/>
        <v>0</v>
      </c>
      <c r="AD249" s="440">
        <f t="shared" si="144"/>
        <v>0</v>
      </c>
      <c r="AE249" s="440">
        <f t="shared" si="145"/>
        <v>0</v>
      </c>
      <c r="AF249" s="440">
        <f t="shared" si="146"/>
        <v>0</v>
      </c>
      <c r="AG249" s="440">
        <f t="shared" si="147"/>
        <v>0</v>
      </c>
      <c r="AH249" s="440">
        <f t="shared" si="148"/>
        <v>0</v>
      </c>
      <c r="AI249" s="440">
        <f t="shared" si="149"/>
        <v>0</v>
      </c>
      <c r="AJ249" s="440">
        <f t="shared" si="150"/>
        <v>0</v>
      </c>
      <c r="AK249" s="440">
        <f t="shared" si="151"/>
        <v>0</v>
      </c>
      <c r="AL249" s="440">
        <f t="shared" si="152"/>
        <v>0</v>
      </c>
      <c r="AM249" s="440">
        <f t="shared" si="153"/>
        <v>0</v>
      </c>
      <c r="AN249" s="440">
        <f t="shared" si="154"/>
        <v>0</v>
      </c>
      <c r="AO249" s="440">
        <f t="shared" si="155"/>
        <v>0</v>
      </c>
      <c r="AP249" s="440">
        <f t="shared" si="156"/>
        <v>0</v>
      </c>
      <c r="AQ249" s="440">
        <f t="shared" si="157"/>
        <v>0</v>
      </c>
      <c r="AR249" s="440">
        <f t="shared" si="158"/>
        <v>0</v>
      </c>
      <c r="AS249" s="440">
        <f t="shared" si="159"/>
        <v>0</v>
      </c>
      <c r="AT249" s="440">
        <f t="shared" si="160"/>
        <v>0</v>
      </c>
      <c r="AU249" s="440">
        <f t="shared" si="161"/>
        <v>0</v>
      </c>
      <c r="AV249" s="440">
        <f t="shared" si="162"/>
        <v>0</v>
      </c>
      <c r="AW249" s="440">
        <f t="shared" si="163"/>
        <v>0</v>
      </c>
    </row>
    <row r="250" spans="1:49" s="437" customFormat="1" ht="12" customHeight="1">
      <c r="A250" s="72" t="str">
        <f t="array" ref="A250">IF(C250&lt;&gt;0,SUM(($C$11:C250&lt;&gt;0)*1),"")</f>
        <v/>
      </c>
      <c r="B250" s="438"/>
      <c r="C250" s="438"/>
      <c r="D250" s="438"/>
      <c r="E250" s="504"/>
      <c r="F250" s="505"/>
      <c r="G250" s="507"/>
      <c r="H250" s="507"/>
      <c r="I250" s="72" t="str">
        <f t="shared" si="170"/>
        <v/>
      </c>
      <c r="J250" s="440">
        <f t="shared" si="126"/>
        <v>0</v>
      </c>
      <c r="K250" s="440">
        <f t="shared" si="127"/>
        <v>0</v>
      </c>
      <c r="L250" s="440">
        <f t="shared" si="128"/>
        <v>0</v>
      </c>
      <c r="M250" s="440">
        <f t="shared" si="129"/>
        <v>0</v>
      </c>
      <c r="N250" s="440">
        <f t="shared" si="130"/>
        <v>0</v>
      </c>
      <c r="O250" s="440">
        <f t="shared" si="131"/>
        <v>0</v>
      </c>
      <c r="P250" s="440">
        <f t="shared" si="132"/>
        <v>0</v>
      </c>
      <c r="Q250" s="440">
        <f t="shared" si="133"/>
        <v>0</v>
      </c>
      <c r="R250" s="440">
        <f t="shared" si="164"/>
        <v>0</v>
      </c>
      <c r="S250" s="440">
        <f t="shared" si="165"/>
        <v>0</v>
      </c>
      <c r="T250" s="440">
        <f t="shared" si="134"/>
        <v>0</v>
      </c>
      <c r="U250" s="440">
        <f t="shared" si="135"/>
        <v>0</v>
      </c>
      <c r="V250" s="440">
        <f t="shared" si="136"/>
        <v>0</v>
      </c>
      <c r="W250" s="440">
        <f t="shared" si="137"/>
        <v>0</v>
      </c>
      <c r="X250" s="440">
        <f t="shared" si="138"/>
        <v>0</v>
      </c>
      <c r="Y250" s="440">
        <f t="shared" si="139"/>
        <v>0</v>
      </c>
      <c r="Z250" s="440">
        <f t="shared" si="140"/>
        <v>0</v>
      </c>
      <c r="AA250" s="440">
        <f t="shared" si="141"/>
        <v>0</v>
      </c>
      <c r="AB250" s="440">
        <f t="shared" si="142"/>
        <v>0</v>
      </c>
      <c r="AC250" s="440">
        <f t="shared" si="143"/>
        <v>0</v>
      </c>
      <c r="AD250" s="440">
        <f t="shared" si="144"/>
        <v>0</v>
      </c>
      <c r="AE250" s="440">
        <f t="shared" si="145"/>
        <v>0</v>
      </c>
      <c r="AF250" s="440">
        <f t="shared" si="146"/>
        <v>0</v>
      </c>
      <c r="AG250" s="440">
        <f t="shared" si="147"/>
        <v>0</v>
      </c>
      <c r="AH250" s="440">
        <f t="shared" si="148"/>
        <v>0</v>
      </c>
      <c r="AI250" s="440">
        <f t="shared" si="149"/>
        <v>0</v>
      </c>
      <c r="AJ250" s="440">
        <f t="shared" si="150"/>
        <v>0</v>
      </c>
      <c r="AK250" s="440">
        <f t="shared" si="151"/>
        <v>0</v>
      </c>
      <c r="AL250" s="440">
        <f t="shared" si="152"/>
        <v>0</v>
      </c>
      <c r="AM250" s="440">
        <f t="shared" si="153"/>
        <v>0</v>
      </c>
      <c r="AN250" s="440">
        <f t="shared" si="154"/>
        <v>0</v>
      </c>
      <c r="AO250" s="440">
        <f t="shared" si="155"/>
        <v>0</v>
      </c>
      <c r="AP250" s="440">
        <f t="shared" si="156"/>
        <v>0</v>
      </c>
      <c r="AQ250" s="440">
        <f t="shared" si="157"/>
        <v>0</v>
      </c>
      <c r="AR250" s="440">
        <f t="shared" si="158"/>
        <v>0</v>
      </c>
      <c r="AS250" s="440">
        <f t="shared" si="159"/>
        <v>0</v>
      </c>
      <c r="AT250" s="440">
        <f t="shared" si="160"/>
        <v>0</v>
      </c>
      <c r="AU250" s="440">
        <f t="shared" si="161"/>
        <v>0</v>
      </c>
      <c r="AV250" s="440">
        <f t="shared" si="162"/>
        <v>0</v>
      </c>
      <c r="AW250" s="440">
        <f t="shared" si="163"/>
        <v>0</v>
      </c>
    </row>
    <row r="251" spans="1:49" s="437" customFormat="1" ht="12" customHeight="1">
      <c r="A251" s="72" t="str">
        <f t="array" ref="A251">IF(C251&lt;&gt;0,SUM(($C$11:C251&lt;&gt;0)*1),"")</f>
        <v/>
      </c>
      <c r="B251" s="438"/>
      <c r="C251" s="438"/>
      <c r="D251" s="438"/>
      <c r="E251" s="504"/>
      <c r="F251" s="505"/>
      <c r="G251" s="507"/>
      <c r="H251" s="507"/>
      <c r="I251" s="72" t="str">
        <f t="shared" si="170"/>
        <v/>
      </c>
      <c r="J251" s="440">
        <f t="shared" si="126"/>
        <v>0</v>
      </c>
      <c r="K251" s="440">
        <f t="shared" si="127"/>
        <v>0</v>
      </c>
      <c r="L251" s="440">
        <f t="shared" si="128"/>
        <v>0</v>
      </c>
      <c r="M251" s="440">
        <f t="shared" si="129"/>
        <v>0</v>
      </c>
      <c r="N251" s="440">
        <f t="shared" si="130"/>
        <v>0</v>
      </c>
      <c r="O251" s="440">
        <f t="shared" si="131"/>
        <v>0</v>
      </c>
      <c r="P251" s="440">
        <f t="shared" si="132"/>
        <v>0</v>
      </c>
      <c r="Q251" s="440">
        <f t="shared" si="133"/>
        <v>0</v>
      </c>
      <c r="R251" s="440">
        <f t="shared" si="164"/>
        <v>0</v>
      </c>
      <c r="S251" s="440">
        <f t="shared" si="165"/>
        <v>0</v>
      </c>
      <c r="T251" s="440">
        <f t="shared" si="134"/>
        <v>0</v>
      </c>
      <c r="U251" s="440">
        <f t="shared" si="135"/>
        <v>0</v>
      </c>
      <c r="V251" s="440">
        <f t="shared" si="136"/>
        <v>0</v>
      </c>
      <c r="W251" s="440">
        <f t="shared" si="137"/>
        <v>0</v>
      </c>
      <c r="X251" s="440">
        <f t="shared" si="138"/>
        <v>0</v>
      </c>
      <c r="Y251" s="440">
        <f t="shared" si="139"/>
        <v>0</v>
      </c>
      <c r="Z251" s="440">
        <f t="shared" si="140"/>
        <v>0</v>
      </c>
      <c r="AA251" s="440">
        <f t="shared" si="141"/>
        <v>0</v>
      </c>
      <c r="AB251" s="440">
        <f t="shared" si="142"/>
        <v>0</v>
      </c>
      <c r="AC251" s="440">
        <f t="shared" si="143"/>
        <v>0</v>
      </c>
      <c r="AD251" s="440">
        <f t="shared" si="144"/>
        <v>0</v>
      </c>
      <c r="AE251" s="440">
        <f t="shared" si="145"/>
        <v>0</v>
      </c>
      <c r="AF251" s="440">
        <f t="shared" si="146"/>
        <v>0</v>
      </c>
      <c r="AG251" s="440">
        <f t="shared" si="147"/>
        <v>0</v>
      </c>
      <c r="AH251" s="440">
        <f t="shared" si="148"/>
        <v>0</v>
      </c>
      <c r="AI251" s="440">
        <f t="shared" si="149"/>
        <v>0</v>
      </c>
      <c r="AJ251" s="440">
        <f t="shared" si="150"/>
        <v>0</v>
      </c>
      <c r="AK251" s="440">
        <f t="shared" si="151"/>
        <v>0</v>
      </c>
      <c r="AL251" s="440">
        <f t="shared" si="152"/>
        <v>0</v>
      </c>
      <c r="AM251" s="440">
        <f t="shared" si="153"/>
        <v>0</v>
      </c>
      <c r="AN251" s="440">
        <f t="shared" si="154"/>
        <v>0</v>
      </c>
      <c r="AO251" s="440">
        <f t="shared" si="155"/>
        <v>0</v>
      </c>
      <c r="AP251" s="440">
        <f t="shared" si="156"/>
        <v>0</v>
      </c>
      <c r="AQ251" s="440">
        <f t="shared" si="157"/>
        <v>0</v>
      </c>
      <c r="AR251" s="440">
        <f t="shared" si="158"/>
        <v>0</v>
      </c>
      <c r="AS251" s="440">
        <f t="shared" si="159"/>
        <v>0</v>
      </c>
      <c r="AT251" s="440">
        <f t="shared" si="160"/>
        <v>0</v>
      </c>
      <c r="AU251" s="440">
        <f t="shared" si="161"/>
        <v>0</v>
      </c>
      <c r="AV251" s="440">
        <f t="shared" si="162"/>
        <v>0</v>
      </c>
      <c r="AW251" s="440">
        <f t="shared" si="163"/>
        <v>0</v>
      </c>
    </row>
    <row r="252" spans="1:49" s="437" customFormat="1" ht="12" customHeight="1">
      <c r="A252" s="72" t="str">
        <f t="array" ref="A252">IF(C252&lt;&gt;0,SUM(($C$11:C252&lt;&gt;0)*1),"")</f>
        <v/>
      </c>
      <c r="B252" s="438"/>
      <c r="C252" s="438"/>
      <c r="D252" s="438"/>
      <c r="E252" s="504"/>
      <c r="F252" s="505"/>
      <c r="G252" s="507"/>
      <c r="H252" s="507"/>
      <c r="I252" s="72" t="str">
        <f t="shared" si="170"/>
        <v/>
      </c>
      <c r="J252" s="440">
        <f t="shared" si="126"/>
        <v>0</v>
      </c>
      <c r="K252" s="440">
        <f t="shared" si="127"/>
        <v>0</v>
      </c>
      <c r="L252" s="440">
        <f t="shared" si="128"/>
        <v>0</v>
      </c>
      <c r="M252" s="440">
        <f t="shared" si="129"/>
        <v>0</v>
      </c>
      <c r="N252" s="440">
        <f t="shared" si="130"/>
        <v>0</v>
      </c>
      <c r="O252" s="440">
        <f t="shared" si="131"/>
        <v>0</v>
      </c>
      <c r="P252" s="440">
        <f t="shared" si="132"/>
        <v>0</v>
      </c>
      <c r="Q252" s="440">
        <f t="shared" si="133"/>
        <v>0</v>
      </c>
      <c r="R252" s="440">
        <f t="shared" si="164"/>
        <v>0</v>
      </c>
      <c r="S252" s="440">
        <f t="shared" si="165"/>
        <v>0</v>
      </c>
      <c r="T252" s="440">
        <f t="shared" si="134"/>
        <v>0</v>
      </c>
      <c r="U252" s="440">
        <f t="shared" si="135"/>
        <v>0</v>
      </c>
      <c r="V252" s="440">
        <f t="shared" si="136"/>
        <v>0</v>
      </c>
      <c r="W252" s="440">
        <f t="shared" si="137"/>
        <v>0</v>
      </c>
      <c r="X252" s="440">
        <f t="shared" si="138"/>
        <v>0</v>
      </c>
      <c r="Y252" s="440">
        <f t="shared" si="139"/>
        <v>0</v>
      </c>
      <c r="Z252" s="440">
        <f t="shared" si="140"/>
        <v>0</v>
      </c>
      <c r="AA252" s="440">
        <f t="shared" si="141"/>
        <v>0</v>
      </c>
      <c r="AB252" s="440">
        <f t="shared" si="142"/>
        <v>0</v>
      </c>
      <c r="AC252" s="440">
        <f t="shared" si="143"/>
        <v>0</v>
      </c>
      <c r="AD252" s="440">
        <f t="shared" si="144"/>
        <v>0</v>
      </c>
      <c r="AE252" s="440">
        <f t="shared" si="145"/>
        <v>0</v>
      </c>
      <c r="AF252" s="440">
        <f t="shared" si="146"/>
        <v>0</v>
      </c>
      <c r="AG252" s="440">
        <f t="shared" si="147"/>
        <v>0</v>
      </c>
      <c r="AH252" s="440">
        <f t="shared" si="148"/>
        <v>0</v>
      </c>
      <c r="AI252" s="440">
        <f t="shared" si="149"/>
        <v>0</v>
      </c>
      <c r="AJ252" s="440">
        <f t="shared" si="150"/>
        <v>0</v>
      </c>
      <c r="AK252" s="440">
        <f t="shared" si="151"/>
        <v>0</v>
      </c>
      <c r="AL252" s="440">
        <f t="shared" si="152"/>
        <v>0</v>
      </c>
      <c r="AM252" s="440">
        <f t="shared" si="153"/>
        <v>0</v>
      </c>
      <c r="AN252" s="440">
        <f t="shared" si="154"/>
        <v>0</v>
      </c>
      <c r="AO252" s="440">
        <f t="shared" si="155"/>
        <v>0</v>
      </c>
      <c r="AP252" s="440">
        <f t="shared" si="156"/>
        <v>0</v>
      </c>
      <c r="AQ252" s="440">
        <f t="shared" si="157"/>
        <v>0</v>
      </c>
      <c r="AR252" s="440">
        <f t="shared" si="158"/>
        <v>0</v>
      </c>
      <c r="AS252" s="440">
        <f t="shared" si="159"/>
        <v>0</v>
      </c>
      <c r="AT252" s="440">
        <f t="shared" si="160"/>
        <v>0</v>
      </c>
      <c r="AU252" s="440">
        <f t="shared" si="161"/>
        <v>0</v>
      </c>
      <c r="AV252" s="440">
        <f t="shared" si="162"/>
        <v>0</v>
      </c>
      <c r="AW252" s="440">
        <f t="shared" si="163"/>
        <v>0</v>
      </c>
    </row>
    <row r="253" spans="1:49" s="437" customFormat="1" ht="12" customHeight="1">
      <c r="A253" s="72" t="str">
        <f t="array" ref="A253">IF(C253&lt;&gt;0,SUM(($C$11:C253&lt;&gt;0)*1),"")</f>
        <v/>
      </c>
      <c r="B253" s="438"/>
      <c r="C253" s="438"/>
      <c r="D253" s="438"/>
      <c r="E253" s="504"/>
      <c r="F253" s="505"/>
      <c r="G253" s="507"/>
      <c r="H253" s="507"/>
      <c r="I253" s="72" t="str">
        <f t="shared" si="170"/>
        <v/>
      </c>
      <c r="J253" s="440">
        <f t="shared" si="126"/>
        <v>0</v>
      </c>
      <c r="K253" s="440">
        <f t="shared" si="127"/>
        <v>0</v>
      </c>
      <c r="L253" s="440">
        <f t="shared" si="128"/>
        <v>0</v>
      </c>
      <c r="M253" s="440">
        <f t="shared" si="129"/>
        <v>0</v>
      </c>
      <c r="N253" s="440">
        <f t="shared" si="130"/>
        <v>0</v>
      </c>
      <c r="O253" s="440">
        <f t="shared" si="131"/>
        <v>0</v>
      </c>
      <c r="P253" s="440">
        <f t="shared" si="132"/>
        <v>0</v>
      </c>
      <c r="Q253" s="440">
        <f t="shared" si="133"/>
        <v>0</v>
      </c>
      <c r="R253" s="440">
        <f t="shared" si="164"/>
        <v>0</v>
      </c>
      <c r="S253" s="440">
        <f t="shared" si="165"/>
        <v>0</v>
      </c>
      <c r="T253" s="440">
        <f t="shared" si="134"/>
        <v>0</v>
      </c>
      <c r="U253" s="440">
        <f t="shared" si="135"/>
        <v>0</v>
      </c>
      <c r="V253" s="440">
        <f t="shared" si="136"/>
        <v>0</v>
      </c>
      <c r="W253" s="440">
        <f t="shared" si="137"/>
        <v>0</v>
      </c>
      <c r="X253" s="440">
        <f t="shared" si="138"/>
        <v>0</v>
      </c>
      <c r="Y253" s="440">
        <f t="shared" si="139"/>
        <v>0</v>
      </c>
      <c r="Z253" s="440">
        <f t="shared" si="140"/>
        <v>0</v>
      </c>
      <c r="AA253" s="440">
        <f t="shared" si="141"/>
        <v>0</v>
      </c>
      <c r="AB253" s="440">
        <f t="shared" si="142"/>
        <v>0</v>
      </c>
      <c r="AC253" s="440">
        <f t="shared" si="143"/>
        <v>0</v>
      </c>
      <c r="AD253" s="440">
        <f t="shared" si="144"/>
        <v>0</v>
      </c>
      <c r="AE253" s="440">
        <f t="shared" si="145"/>
        <v>0</v>
      </c>
      <c r="AF253" s="440">
        <f t="shared" si="146"/>
        <v>0</v>
      </c>
      <c r="AG253" s="440">
        <f t="shared" si="147"/>
        <v>0</v>
      </c>
      <c r="AH253" s="440">
        <f t="shared" si="148"/>
        <v>0</v>
      </c>
      <c r="AI253" s="440">
        <f t="shared" si="149"/>
        <v>0</v>
      </c>
      <c r="AJ253" s="440">
        <f t="shared" si="150"/>
        <v>0</v>
      </c>
      <c r="AK253" s="440">
        <f t="shared" si="151"/>
        <v>0</v>
      </c>
      <c r="AL253" s="440">
        <f t="shared" si="152"/>
        <v>0</v>
      </c>
      <c r="AM253" s="440">
        <f t="shared" si="153"/>
        <v>0</v>
      </c>
      <c r="AN253" s="440">
        <f t="shared" si="154"/>
        <v>0</v>
      </c>
      <c r="AO253" s="440">
        <f t="shared" si="155"/>
        <v>0</v>
      </c>
      <c r="AP253" s="440">
        <f t="shared" si="156"/>
        <v>0</v>
      </c>
      <c r="AQ253" s="440">
        <f t="shared" si="157"/>
        <v>0</v>
      </c>
      <c r="AR253" s="440">
        <f t="shared" si="158"/>
        <v>0</v>
      </c>
      <c r="AS253" s="440">
        <f t="shared" si="159"/>
        <v>0</v>
      </c>
      <c r="AT253" s="440">
        <f t="shared" si="160"/>
        <v>0</v>
      </c>
      <c r="AU253" s="440">
        <f t="shared" si="161"/>
        <v>0</v>
      </c>
      <c r="AV253" s="440">
        <f t="shared" si="162"/>
        <v>0</v>
      </c>
      <c r="AW253" s="440">
        <f t="shared" si="163"/>
        <v>0</v>
      </c>
    </row>
    <row r="254" spans="1:49" s="437" customFormat="1" ht="12" customHeight="1">
      <c r="A254" s="72" t="str">
        <f t="array" ref="A254">IF(C254&lt;&gt;0,SUM(($C$11:C254&lt;&gt;0)*1),"")</f>
        <v/>
      </c>
      <c r="B254" s="438"/>
      <c r="C254" s="438"/>
      <c r="D254" s="438"/>
      <c r="E254" s="504"/>
      <c r="F254" s="505"/>
      <c r="G254" s="507"/>
      <c r="H254" s="507"/>
      <c r="I254" s="72" t="str">
        <f t="shared" si="170"/>
        <v/>
      </c>
      <c r="J254" s="440">
        <f t="shared" si="126"/>
        <v>0</v>
      </c>
      <c r="K254" s="440">
        <f t="shared" si="127"/>
        <v>0</v>
      </c>
      <c r="L254" s="440">
        <f t="shared" si="128"/>
        <v>0</v>
      </c>
      <c r="M254" s="440">
        <f t="shared" si="129"/>
        <v>0</v>
      </c>
      <c r="N254" s="440">
        <f t="shared" si="130"/>
        <v>0</v>
      </c>
      <c r="O254" s="440">
        <f t="shared" si="131"/>
        <v>0</v>
      </c>
      <c r="P254" s="440">
        <f t="shared" si="132"/>
        <v>0</v>
      </c>
      <c r="Q254" s="440">
        <f t="shared" si="133"/>
        <v>0</v>
      </c>
      <c r="R254" s="440">
        <f t="shared" si="164"/>
        <v>0</v>
      </c>
      <c r="S254" s="440">
        <f t="shared" si="165"/>
        <v>0</v>
      </c>
      <c r="T254" s="440">
        <f t="shared" si="134"/>
        <v>0</v>
      </c>
      <c r="U254" s="440">
        <f t="shared" si="135"/>
        <v>0</v>
      </c>
      <c r="V254" s="440">
        <f t="shared" si="136"/>
        <v>0</v>
      </c>
      <c r="W254" s="440">
        <f t="shared" si="137"/>
        <v>0</v>
      </c>
      <c r="X254" s="440">
        <f t="shared" si="138"/>
        <v>0</v>
      </c>
      <c r="Y254" s="440">
        <f t="shared" si="139"/>
        <v>0</v>
      </c>
      <c r="Z254" s="440">
        <f t="shared" si="140"/>
        <v>0</v>
      </c>
      <c r="AA254" s="440">
        <f t="shared" si="141"/>
        <v>0</v>
      </c>
      <c r="AB254" s="440">
        <f t="shared" si="142"/>
        <v>0</v>
      </c>
      <c r="AC254" s="440">
        <f t="shared" si="143"/>
        <v>0</v>
      </c>
      <c r="AD254" s="440">
        <f t="shared" si="144"/>
        <v>0</v>
      </c>
      <c r="AE254" s="440">
        <f t="shared" si="145"/>
        <v>0</v>
      </c>
      <c r="AF254" s="440">
        <f t="shared" si="146"/>
        <v>0</v>
      </c>
      <c r="AG254" s="440">
        <f t="shared" si="147"/>
        <v>0</v>
      </c>
      <c r="AH254" s="440">
        <f t="shared" si="148"/>
        <v>0</v>
      </c>
      <c r="AI254" s="440">
        <f t="shared" si="149"/>
        <v>0</v>
      </c>
      <c r="AJ254" s="440">
        <f t="shared" si="150"/>
        <v>0</v>
      </c>
      <c r="AK254" s="440">
        <f t="shared" si="151"/>
        <v>0</v>
      </c>
      <c r="AL254" s="440">
        <f t="shared" si="152"/>
        <v>0</v>
      </c>
      <c r="AM254" s="440">
        <f t="shared" si="153"/>
        <v>0</v>
      </c>
      <c r="AN254" s="440">
        <f t="shared" si="154"/>
        <v>0</v>
      </c>
      <c r="AO254" s="440">
        <f t="shared" si="155"/>
        <v>0</v>
      </c>
      <c r="AP254" s="440">
        <f t="shared" si="156"/>
        <v>0</v>
      </c>
      <c r="AQ254" s="440">
        <f t="shared" si="157"/>
        <v>0</v>
      </c>
      <c r="AR254" s="440">
        <f t="shared" si="158"/>
        <v>0</v>
      </c>
      <c r="AS254" s="440">
        <f t="shared" si="159"/>
        <v>0</v>
      </c>
      <c r="AT254" s="440">
        <f t="shared" si="160"/>
        <v>0</v>
      </c>
      <c r="AU254" s="440">
        <f t="shared" si="161"/>
        <v>0</v>
      </c>
      <c r="AV254" s="440">
        <f t="shared" si="162"/>
        <v>0</v>
      </c>
      <c r="AW254" s="440">
        <f t="shared" si="163"/>
        <v>0</v>
      </c>
    </row>
    <row r="255" spans="1:49" s="437" customFormat="1" ht="12" customHeight="1">
      <c r="A255" s="72" t="str">
        <f t="array" ref="A255">IF(C255&lt;&gt;0,SUM(($C$11:C255&lt;&gt;0)*1),"")</f>
        <v/>
      </c>
      <c r="B255" s="438"/>
      <c r="C255" s="438"/>
      <c r="D255" s="438"/>
      <c r="E255" s="504"/>
      <c r="F255" s="505"/>
      <c r="G255" s="507"/>
      <c r="H255" s="507"/>
      <c r="I255" s="72" t="str">
        <f t="shared" si="170"/>
        <v/>
      </c>
      <c r="J255" s="440">
        <f t="shared" si="126"/>
        <v>0</v>
      </c>
      <c r="K255" s="440">
        <f t="shared" si="127"/>
        <v>0</v>
      </c>
      <c r="L255" s="440">
        <f t="shared" si="128"/>
        <v>0</v>
      </c>
      <c r="M255" s="440">
        <f t="shared" si="129"/>
        <v>0</v>
      </c>
      <c r="N255" s="440">
        <f t="shared" si="130"/>
        <v>0</v>
      </c>
      <c r="O255" s="440">
        <f t="shared" si="131"/>
        <v>0</v>
      </c>
      <c r="P255" s="440">
        <f t="shared" si="132"/>
        <v>0</v>
      </c>
      <c r="Q255" s="440">
        <f t="shared" si="133"/>
        <v>0</v>
      </c>
      <c r="R255" s="440">
        <f t="shared" si="164"/>
        <v>0</v>
      </c>
      <c r="S255" s="440">
        <f t="shared" si="165"/>
        <v>0</v>
      </c>
      <c r="T255" s="440">
        <f t="shared" si="134"/>
        <v>0</v>
      </c>
      <c r="U255" s="440">
        <f t="shared" si="135"/>
        <v>0</v>
      </c>
      <c r="V255" s="440">
        <f t="shared" si="136"/>
        <v>0</v>
      </c>
      <c r="W255" s="440">
        <f t="shared" si="137"/>
        <v>0</v>
      </c>
      <c r="X255" s="440">
        <f t="shared" si="138"/>
        <v>0</v>
      </c>
      <c r="Y255" s="440">
        <f t="shared" si="139"/>
        <v>0</v>
      </c>
      <c r="Z255" s="440">
        <f t="shared" si="140"/>
        <v>0</v>
      </c>
      <c r="AA255" s="440">
        <f t="shared" si="141"/>
        <v>0</v>
      </c>
      <c r="AB255" s="440">
        <f t="shared" si="142"/>
        <v>0</v>
      </c>
      <c r="AC255" s="440">
        <f t="shared" si="143"/>
        <v>0</v>
      </c>
      <c r="AD255" s="440">
        <f t="shared" si="144"/>
        <v>0</v>
      </c>
      <c r="AE255" s="440">
        <f t="shared" si="145"/>
        <v>0</v>
      </c>
      <c r="AF255" s="440">
        <f t="shared" si="146"/>
        <v>0</v>
      </c>
      <c r="AG255" s="440">
        <f t="shared" si="147"/>
        <v>0</v>
      </c>
      <c r="AH255" s="440">
        <f t="shared" si="148"/>
        <v>0</v>
      </c>
      <c r="AI255" s="440">
        <f t="shared" si="149"/>
        <v>0</v>
      </c>
      <c r="AJ255" s="440">
        <f t="shared" si="150"/>
        <v>0</v>
      </c>
      <c r="AK255" s="440">
        <f t="shared" si="151"/>
        <v>0</v>
      </c>
      <c r="AL255" s="440">
        <f t="shared" si="152"/>
        <v>0</v>
      </c>
      <c r="AM255" s="440">
        <f t="shared" si="153"/>
        <v>0</v>
      </c>
      <c r="AN255" s="440">
        <f t="shared" si="154"/>
        <v>0</v>
      </c>
      <c r="AO255" s="440">
        <f t="shared" si="155"/>
        <v>0</v>
      </c>
      <c r="AP255" s="440">
        <f t="shared" si="156"/>
        <v>0</v>
      </c>
      <c r="AQ255" s="440">
        <f t="shared" si="157"/>
        <v>0</v>
      </c>
      <c r="AR255" s="440">
        <f t="shared" si="158"/>
        <v>0</v>
      </c>
      <c r="AS255" s="440">
        <f t="shared" si="159"/>
        <v>0</v>
      </c>
      <c r="AT255" s="440">
        <f t="shared" si="160"/>
        <v>0</v>
      </c>
      <c r="AU255" s="440">
        <f t="shared" si="161"/>
        <v>0</v>
      </c>
      <c r="AV255" s="440">
        <f t="shared" si="162"/>
        <v>0</v>
      </c>
      <c r="AW255" s="440">
        <f t="shared" si="163"/>
        <v>0</v>
      </c>
    </row>
    <row r="256" spans="1:49" s="437" customFormat="1" ht="12" customHeight="1">
      <c r="A256" s="72" t="str">
        <f t="array" ref="A256">IF(C256&lt;&gt;0,SUM(($C$11:C256&lt;&gt;0)*1),"")</f>
        <v/>
      </c>
      <c r="B256" s="438"/>
      <c r="C256" s="438"/>
      <c r="D256" s="438"/>
      <c r="E256" s="504"/>
      <c r="F256" s="505"/>
      <c r="G256" s="507"/>
      <c r="H256" s="507"/>
      <c r="I256" s="72" t="str">
        <f t="shared" si="170"/>
        <v/>
      </c>
      <c r="J256" s="440">
        <f t="shared" si="126"/>
        <v>0</v>
      </c>
      <c r="K256" s="440">
        <f t="shared" si="127"/>
        <v>0</v>
      </c>
      <c r="L256" s="440">
        <f t="shared" si="128"/>
        <v>0</v>
      </c>
      <c r="M256" s="440">
        <f t="shared" si="129"/>
        <v>0</v>
      </c>
      <c r="N256" s="440">
        <f t="shared" si="130"/>
        <v>0</v>
      </c>
      <c r="O256" s="440">
        <f t="shared" si="131"/>
        <v>0</v>
      </c>
      <c r="P256" s="440">
        <f t="shared" si="132"/>
        <v>0</v>
      </c>
      <c r="Q256" s="440">
        <f t="shared" si="133"/>
        <v>0</v>
      </c>
      <c r="R256" s="440">
        <f t="shared" si="164"/>
        <v>0</v>
      </c>
      <c r="S256" s="440">
        <f t="shared" si="165"/>
        <v>0</v>
      </c>
      <c r="T256" s="440">
        <f t="shared" si="134"/>
        <v>0</v>
      </c>
      <c r="U256" s="440">
        <f t="shared" si="135"/>
        <v>0</v>
      </c>
      <c r="V256" s="440">
        <f t="shared" si="136"/>
        <v>0</v>
      </c>
      <c r="W256" s="440">
        <f t="shared" si="137"/>
        <v>0</v>
      </c>
      <c r="X256" s="440">
        <f t="shared" si="138"/>
        <v>0</v>
      </c>
      <c r="Y256" s="440">
        <f t="shared" si="139"/>
        <v>0</v>
      </c>
      <c r="Z256" s="440">
        <f t="shared" si="140"/>
        <v>0</v>
      </c>
      <c r="AA256" s="440">
        <f t="shared" si="141"/>
        <v>0</v>
      </c>
      <c r="AB256" s="440">
        <f t="shared" si="142"/>
        <v>0</v>
      </c>
      <c r="AC256" s="440">
        <f t="shared" si="143"/>
        <v>0</v>
      </c>
      <c r="AD256" s="440">
        <f t="shared" si="144"/>
        <v>0</v>
      </c>
      <c r="AE256" s="440">
        <f t="shared" si="145"/>
        <v>0</v>
      </c>
      <c r="AF256" s="440">
        <f t="shared" si="146"/>
        <v>0</v>
      </c>
      <c r="AG256" s="440">
        <f t="shared" si="147"/>
        <v>0</v>
      </c>
      <c r="AH256" s="440">
        <f t="shared" si="148"/>
        <v>0</v>
      </c>
      <c r="AI256" s="440">
        <f t="shared" si="149"/>
        <v>0</v>
      </c>
      <c r="AJ256" s="440">
        <f t="shared" si="150"/>
        <v>0</v>
      </c>
      <c r="AK256" s="440">
        <f t="shared" si="151"/>
        <v>0</v>
      </c>
      <c r="AL256" s="440">
        <f t="shared" si="152"/>
        <v>0</v>
      </c>
      <c r="AM256" s="440">
        <f t="shared" si="153"/>
        <v>0</v>
      </c>
      <c r="AN256" s="440">
        <f t="shared" si="154"/>
        <v>0</v>
      </c>
      <c r="AO256" s="440">
        <f t="shared" si="155"/>
        <v>0</v>
      </c>
      <c r="AP256" s="440">
        <f t="shared" si="156"/>
        <v>0</v>
      </c>
      <c r="AQ256" s="440">
        <f t="shared" si="157"/>
        <v>0</v>
      </c>
      <c r="AR256" s="440">
        <f t="shared" si="158"/>
        <v>0</v>
      </c>
      <c r="AS256" s="440">
        <f t="shared" si="159"/>
        <v>0</v>
      </c>
      <c r="AT256" s="440">
        <f t="shared" si="160"/>
        <v>0</v>
      </c>
      <c r="AU256" s="440">
        <f t="shared" si="161"/>
        <v>0</v>
      </c>
      <c r="AV256" s="440">
        <f t="shared" si="162"/>
        <v>0</v>
      </c>
      <c r="AW256" s="440">
        <f t="shared" si="163"/>
        <v>0</v>
      </c>
    </row>
    <row r="257" spans="1:49" s="437" customFormat="1" ht="12" customHeight="1">
      <c r="A257" s="72">
        <f t="array" aca="1" ref="A257" ca="1">IF(C257&lt;&gt;0,SUM(($C$11:C257&lt;&gt;0)*1),"")</f>
        <v>2</v>
      </c>
      <c r="B257" s="441">
        <v>42277</v>
      </c>
      <c r="C257" s="441" t="s">
        <v>195</v>
      </c>
      <c r="D257" s="441">
        <f t="shared" ref="D257:D262" si="171">B257</f>
        <v>42277</v>
      </c>
      <c r="E257" s="442" t="s">
        <v>196</v>
      </c>
      <c r="F257" s="101">
        <f ca="1">AL264</f>
        <v>0</v>
      </c>
      <c r="G257" s="443" t="s">
        <v>560</v>
      </c>
      <c r="H257" s="443" t="s">
        <v>179</v>
      </c>
      <c r="I257" s="72">
        <f t="shared" ca="1" si="170"/>
        <v>2</v>
      </c>
      <c r="J257" s="440">
        <f t="shared" si="126"/>
        <v>0</v>
      </c>
      <c r="K257" s="440">
        <f t="shared" si="127"/>
        <v>0</v>
      </c>
      <c r="L257" s="440">
        <f t="shared" si="128"/>
        <v>0</v>
      </c>
      <c r="M257" s="440">
        <f t="shared" si="129"/>
        <v>0</v>
      </c>
      <c r="N257" s="440">
        <f t="shared" si="130"/>
        <v>0</v>
      </c>
      <c r="O257" s="440">
        <f t="shared" si="131"/>
        <v>0</v>
      </c>
      <c r="P257" s="440">
        <f t="shared" si="132"/>
        <v>0</v>
      </c>
      <c r="Q257" s="440">
        <f t="shared" si="133"/>
        <v>0</v>
      </c>
      <c r="R257" s="440">
        <f t="shared" ca="1" si="164"/>
        <v>0</v>
      </c>
      <c r="S257" s="440">
        <f t="shared" si="165"/>
        <v>0</v>
      </c>
      <c r="T257" s="440">
        <f t="shared" si="134"/>
        <v>0</v>
      </c>
      <c r="U257" s="440">
        <f t="shared" si="135"/>
        <v>0</v>
      </c>
      <c r="V257" s="440">
        <f t="shared" si="136"/>
        <v>0</v>
      </c>
      <c r="W257" s="440">
        <f t="shared" si="137"/>
        <v>0</v>
      </c>
      <c r="X257" s="440">
        <f t="shared" si="138"/>
        <v>0</v>
      </c>
      <c r="Y257" s="440">
        <f t="shared" si="139"/>
        <v>0</v>
      </c>
      <c r="Z257" s="440">
        <f t="shared" si="140"/>
        <v>0</v>
      </c>
      <c r="AA257" s="440">
        <f t="shared" si="141"/>
        <v>0</v>
      </c>
      <c r="AB257" s="440">
        <f t="shared" si="142"/>
        <v>0</v>
      </c>
      <c r="AC257" s="440">
        <f t="shared" si="143"/>
        <v>0</v>
      </c>
      <c r="AD257" s="440">
        <f t="shared" si="144"/>
        <v>0</v>
      </c>
      <c r="AE257" s="440">
        <f t="shared" si="145"/>
        <v>0</v>
      </c>
      <c r="AF257" s="440">
        <f t="shared" si="146"/>
        <v>0</v>
      </c>
      <c r="AG257" s="440">
        <f t="shared" si="147"/>
        <v>0</v>
      </c>
      <c r="AH257" s="440">
        <f t="shared" si="148"/>
        <v>0</v>
      </c>
      <c r="AI257" s="440">
        <f t="shared" si="149"/>
        <v>0</v>
      </c>
      <c r="AJ257" s="440">
        <f t="shared" si="150"/>
        <v>0</v>
      </c>
      <c r="AK257" s="440">
        <f t="shared" si="151"/>
        <v>0</v>
      </c>
      <c r="AL257" s="440">
        <f t="shared" si="152"/>
        <v>0</v>
      </c>
      <c r="AM257" s="440">
        <f t="shared" ca="1" si="153"/>
        <v>0</v>
      </c>
      <c r="AN257" s="440">
        <f t="shared" si="154"/>
        <v>0</v>
      </c>
      <c r="AO257" s="440">
        <f t="shared" si="155"/>
        <v>0</v>
      </c>
      <c r="AP257" s="440">
        <f t="shared" si="156"/>
        <v>0</v>
      </c>
      <c r="AQ257" s="440">
        <f t="shared" si="157"/>
        <v>0</v>
      </c>
      <c r="AR257" s="440">
        <f t="shared" si="158"/>
        <v>0</v>
      </c>
      <c r="AS257" s="440">
        <f t="shared" si="159"/>
        <v>0</v>
      </c>
      <c r="AT257" s="440">
        <f t="shared" si="160"/>
        <v>0</v>
      </c>
      <c r="AU257" s="440">
        <f t="shared" si="161"/>
        <v>0</v>
      </c>
      <c r="AV257" s="440">
        <f t="shared" si="162"/>
        <v>0</v>
      </c>
      <c r="AW257" s="440">
        <f t="shared" si="163"/>
        <v>0</v>
      </c>
    </row>
    <row r="258" spans="1:49" s="437" customFormat="1" ht="12" customHeight="1">
      <c r="A258" s="72">
        <f t="array" aca="1" ref="A258" ca="1">IF(C258&lt;&gt;0,SUM(($C$11:C258&lt;&gt;0)*1),"")</f>
        <v>3</v>
      </c>
      <c r="B258" s="441">
        <v>42277</v>
      </c>
      <c r="C258" s="441" t="s">
        <v>195</v>
      </c>
      <c r="D258" s="441">
        <f t="shared" si="171"/>
        <v>42277</v>
      </c>
      <c r="E258" s="442" t="s">
        <v>197</v>
      </c>
      <c r="F258" s="101">
        <f ca="1">AN264</f>
        <v>0</v>
      </c>
      <c r="G258" s="443" t="s">
        <v>189</v>
      </c>
      <c r="H258" s="443" t="s">
        <v>181</v>
      </c>
      <c r="I258" s="72">
        <f t="shared" ca="1" si="170"/>
        <v>3</v>
      </c>
      <c r="J258" s="440">
        <f t="shared" si="126"/>
        <v>0</v>
      </c>
      <c r="K258" s="440">
        <f t="shared" si="127"/>
        <v>0</v>
      </c>
      <c r="L258" s="440">
        <f t="shared" si="128"/>
        <v>0</v>
      </c>
      <c r="M258" s="440">
        <f t="shared" si="129"/>
        <v>0</v>
      </c>
      <c r="N258" s="440">
        <f t="shared" si="130"/>
        <v>0</v>
      </c>
      <c r="O258" s="440">
        <f t="shared" si="131"/>
        <v>0</v>
      </c>
      <c r="P258" s="440">
        <f t="shared" si="132"/>
        <v>0</v>
      </c>
      <c r="Q258" s="440">
        <f t="shared" si="133"/>
        <v>0</v>
      </c>
      <c r="R258" s="440">
        <f t="shared" si="164"/>
        <v>0</v>
      </c>
      <c r="S258" s="440">
        <f t="shared" si="165"/>
        <v>0</v>
      </c>
      <c r="T258" s="440">
        <f t="shared" si="134"/>
        <v>0</v>
      </c>
      <c r="U258" s="440">
        <f t="shared" si="135"/>
        <v>0</v>
      </c>
      <c r="V258" s="440">
        <f t="shared" si="136"/>
        <v>0</v>
      </c>
      <c r="W258" s="440">
        <f t="shared" si="137"/>
        <v>0</v>
      </c>
      <c r="X258" s="440">
        <f t="shared" si="138"/>
        <v>0</v>
      </c>
      <c r="Y258" s="440">
        <f t="shared" si="139"/>
        <v>0</v>
      </c>
      <c r="Z258" s="440">
        <f t="shared" si="140"/>
        <v>0</v>
      </c>
      <c r="AA258" s="440">
        <f t="shared" si="141"/>
        <v>0</v>
      </c>
      <c r="AB258" s="440">
        <f t="shared" si="142"/>
        <v>0</v>
      </c>
      <c r="AC258" s="440">
        <f t="shared" si="143"/>
        <v>0</v>
      </c>
      <c r="AD258" s="440">
        <f t="shared" si="144"/>
        <v>0</v>
      </c>
      <c r="AE258" s="440">
        <f t="shared" si="145"/>
        <v>0</v>
      </c>
      <c r="AF258" s="440">
        <f t="shared" si="146"/>
        <v>0</v>
      </c>
      <c r="AG258" s="440">
        <f t="shared" si="147"/>
        <v>0</v>
      </c>
      <c r="AH258" s="440">
        <f t="shared" si="148"/>
        <v>0</v>
      </c>
      <c r="AI258" s="440">
        <f t="shared" si="149"/>
        <v>0</v>
      </c>
      <c r="AJ258" s="440">
        <f t="shared" si="150"/>
        <v>0</v>
      </c>
      <c r="AK258" s="440">
        <f t="shared" si="151"/>
        <v>0</v>
      </c>
      <c r="AL258" s="440">
        <f t="shared" si="152"/>
        <v>0</v>
      </c>
      <c r="AM258" s="440">
        <f t="shared" si="153"/>
        <v>0</v>
      </c>
      <c r="AN258" s="440">
        <f t="shared" si="154"/>
        <v>0</v>
      </c>
      <c r="AO258" s="440">
        <f t="shared" ca="1" si="155"/>
        <v>0</v>
      </c>
      <c r="AP258" s="440">
        <f t="shared" si="156"/>
        <v>0</v>
      </c>
      <c r="AQ258" s="440">
        <f t="shared" si="157"/>
        <v>0</v>
      </c>
      <c r="AR258" s="440">
        <f t="shared" si="158"/>
        <v>0</v>
      </c>
      <c r="AS258" s="440">
        <f t="shared" si="159"/>
        <v>0</v>
      </c>
      <c r="AT258" s="440">
        <f t="shared" si="160"/>
        <v>0</v>
      </c>
      <c r="AU258" s="440">
        <f t="shared" si="161"/>
        <v>0</v>
      </c>
      <c r="AV258" s="440">
        <f t="shared" ca="1" si="162"/>
        <v>0</v>
      </c>
      <c r="AW258" s="440">
        <f t="shared" si="163"/>
        <v>0</v>
      </c>
    </row>
    <row r="259" spans="1:49" s="437" customFormat="1" ht="12" customHeight="1">
      <c r="A259" s="72">
        <f t="array" aca="1" ref="A259" ca="1">IF(C259&lt;&gt;0,SUM(($C$11:C259&lt;&gt;0)*1),"")</f>
        <v>4</v>
      </c>
      <c r="B259" s="441">
        <v>42277</v>
      </c>
      <c r="C259" s="441" t="s">
        <v>195</v>
      </c>
      <c r="D259" s="441">
        <f t="shared" si="171"/>
        <v>42277</v>
      </c>
      <c r="E259" s="442" t="s">
        <v>642</v>
      </c>
      <c r="F259" s="101">
        <v>29898511</v>
      </c>
      <c r="G259" s="443" t="s">
        <v>174</v>
      </c>
      <c r="H259" s="443" t="s">
        <v>189</v>
      </c>
      <c r="I259" s="72">
        <f t="shared" ca="1" si="170"/>
        <v>4</v>
      </c>
      <c r="J259" s="440">
        <f t="shared" si="126"/>
        <v>0</v>
      </c>
      <c r="K259" s="440">
        <f t="shared" si="127"/>
        <v>0</v>
      </c>
      <c r="L259" s="440">
        <f t="shared" si="128"/>
        <v>0</v>
      </c>
      <c r="M259" s="440">
        <f t="shared" si="129"/>
        <v>0</v>
      </c>
      <c r="N259" s="440">
        <f t="shared" si="130"/>
        <v>0</v>
      </c>
      <c r="O259" s="440">
        <f t="shared" si="131"/>
        <v>0</v>
      </c>
      <c r="P259" s="440">
        <f t="shared" si="132"/>
        <v>0</v>
      </c>
      <c r="Q259" s="440">
        <f t="shared" si="133"/>
        <v>0</v>
      </c>
      <c r="R259" s="440">
        <f t="shared" si="164"/>
        <v>0</v>
      </c>
      <c r="S259" s="440">
        <f t="shared" si="165"/>
        <v>0</v>
      </c>
      <c r="T259" s="440">
        <f t="shared" si="134"/>
        <v>0</v>
      </c>
      <c r="U259" s="440">
        <f t="shared" si="135"/>
        <v>0</v>
      </c>
      <c r="V259" s="440">
        <f t="shared" si="136"/>
        <v>0</v>
      </c>
      <c r="W259" s="440">
        <f t="shared" si="137"/>
        <v>0</v>
      </c>
      <c r="X259" s="440">
        <f t="shared" si="138"/>
        <v>0</v>
      </c>
      <c r="Y259" s="440">
        <f t="shared" si="139"/>
        <v>0</v>
      </c>
      <c r="Z259" s="440">
        <f t="shared" si="140"/>
        <v>0</v>
      </c>
      <c r="AA259" s="440">
        <f t="shared" si="141"/>
        <v>0</v>
      </c>
      <c r="AB259" s="440">
        <f t="shared" si="142"/>
        <v>0</v>
      </c>
      <c r="AC259" s="440">
        <f t="shared" si="143"/>
        <v>0</v>
      </c>
      <c r="AD259" s="440">
        <f t="shared" si="144"/>
        <v>0</v>
      </c>
      <c r="AE259" s="440">
        <f t="shared" si="145"/>
        <v>0</v>
      </c>
      <c r="AF259" s="440">
        <f t="shared" si="146"/>
        <v>0</v>
      </c>
      <c r="AG259" s="440">
        <f t="shared" si="147"/>
        <v>0</v>
      </c>
      <c r="AH259" s="440">
        <f t="shared" si="148"/>
        <v>29898511</v>
      </c>
      <c r="AI259" s="440">
        <f t="shared" si="149"/>
        <v>0</v>
      </c>
      <c r="AJ259" s="440">
        <f t="shared" si="150"/>
        <v>0</v>
      </c>
      <c r="AK259" s="440">
        <f t="shared" si="151"/>
        <v>0</v>
      </c>
      <c r="AL259" s="440">
        <f t="shared" si="152"/>
        <v>0</v>
      </c>
      <c r="AM259" s="440">
        <f t="shared" si="153"/>
        <v>0</v>
      </c>
      <c r="AN259" s="440">
        <f t="shared" si="154"/>
        <v>0</v>
      </c>
      <c r="AO259" s="440">
        <f t="shared" si="155"/>
        <v>0</v>
      </c>
      <c r="AP259" s="440">
        <f t="shared" si="156"/>
        <v>0</v>
      </c>
      <c r="AQ259" s="440">
        <f t="shared" si="157"/>
        <v>0</v>
      </c>
      <c r="AR259" s="440">
        <f t="shared" si="158"/>
        <v>0</v>
      </c>
      <c r="AS259" s="440">
        <f t="shared" si="159"/>
        <v>0</v>
      </c>
      <c r="AT259" s="440">
        <f t="shared" si="160"/>
        <v>0</v>
      </c>
      <c r="AU259" s="440">
        <f t="shared" si="161"/>
        <v>0</v>
      </c>
      <c r="AV259" s="440">
        <f t="shared" si="162"/>
        <v>0</v>
      </c>
      <c r="AW259" s="440">
        <f t="shared" si="163"/>
        <v>29898511</v>
      </c>
    </row>
    <row r="260" spans="1:49" s="437" customFormat="1" ht="12" customHeight="1">
      <c r="A260" s="72">
        <f t="array" aca="1" ref="A260" ca="1">IF(C260&lt;&gt;0,SUM(($C$11:C260&lt;&gt;0)*1),"")</f>
        <v>5</v>
      </c>
      <c r="B260" s="441">
        <v>42277</v>
      </c>
      <c r="C260" s="441" t="s">
        <v>195</v>
      </c>
      <c r="D260" s="441">
        <f t="shared" si="171"/>
        <v>42277</v>
      </c>
      <c r="E260" s="442" t="s">
        <v>199</v>
      </c>
      <c r="F260" s="101">
        <f ca="1">AK264</f>
        <v>0</v>
      </c>
      <c r="G260" s="443" t="s">
        <v>68</v>
      </c>
      <c r="H260" s="443" t="s">
        <v>189</v>
      </c>
      <c r="I260" s="72">
        <f t="shared" ca="1" si="170"/>
        <v>5</v>
      </c>
      <c r="J260" s="440">
        <f t="shared" si="126"/>
        <v>0</v>
      </c>
      <c r="K260" s="440">
        <f t="shared" si="127"/>
        <v>0</v>
      </c>
      <c r="L260" s="440">
        <f t="shared" si="128"/>
        <v>0</v>
      </c>
      <c r="M260" s="440">
        <f t="shared" si="129"/>
        <v>0</v>
      </c>
      <c r="N260" s="440">
        <f t="shared" si="130"/>
        <v>0</v>
      </c>
      <c r="O260" s="440">
        <f t="shared" si="131"/>
        <v>0</v>
      </c>
      <c r="P260" s="440">
        <f t="shared" si="132"/>
        <v>0</v>
      </c>
      <c r="Q260" s="440">
        <f t="shared" si="133"/>
        <v>0</v>
      </c>
      <c r="R260" s="440">
        <f t="shared" si="164"/>
        <v>0</v>
      </c>
      <c r="S260" s="440">
        <f t="shared" si="165"/>
        <v>0</v>
      </c>
      <c r="T260" s="440">
        <f t="shared" si="134"/>
        <v>0</v>
      </c>
      <c r="U260" s="440">
        <f t="shared" si="135"/>
        <v>0</v>
      </c>
      <c r="V260" s="440">
        <f t="shared" si="136"/>
        <v>0</v>
      </c>
      <c r="W260" s="440">
        <f t="shared" si="137"/>
        <v>0</v>
      </c>
      <c r="X260" s="440">
        <f t="shared" si="138"/>
        <v>0</v>
      </c>
      <c r="Y260" s="440">
        <f t="shared" si="139"/>
        <v>0</v>
      </c>
      <c r="Z260" s="440">
        <f t="shared" si="140"/>
        <v>0</v>
      </c>
      <c r="AA260" s="440">
        <f t="shared" si="141"/>
        <v>0</v>
      </c>
      <c r="AB260" s="440">
        <f t="shared" si="142"/>
        <v>0</v>
      </c>
      <c r="AC260" s="440">
        <f t="shared" si="143"/>
        <v>0</v>
      </c>
      <c r="AD260" s="440">
        <f t="shared" si="144"/>
        <v>0</v>
      </c>
      <c r="AE260" s="440">
        <f t="shared" si="145"/>
        <v>0</v>
      </c>
      <c r="AF260" s="440">
        <f t="shared" si="146"/>
        <v>0</v>
      </c>
      <c r="AG260" s="440">
        <f t="shared" si="147"/>
        <v>0</v>
      </c>
      <c r="AH260" s="440">
        <f t="shared" si="148"/>
        <v>0</v>
      </c>
      <c r="AI260" s="440">
        <f t="shared" si="149"/>
        <v>0</v>
      </c>
      <c r="AJ260" s="440">
        <f t="shared" ca="1" si="150"/>
        <v>0</v>
      </c>
      <c r="AK260" s="440">
        <f t="shared" si="151"/>
        <v>0</v>
      </c>
      <c r="AL260" s="440">
        <f t="shared" si="152"/>
        <v>0</v>
      </c>
      <c r="AM260" s="440">
        <f t="shared" si="153"/>
        <v>0</v>
      </c>
      <c r="AN260" s="440">
        <f t="shared" si="154"/>
        <v>0</v>
      </c>
      <c r="AO260" s="440">
        <f t="shared" si="155"/>
        <v>0</v>
      </c>
      <c r="AP260" s="440">
        <f t="shared" si="156"/>
        <v>0</v>
      </c>
      <c r="AQ260" s="440">
        <f t="shared" si="157"/>
        <v>0</v>
      </c>
      <c r="AR260" s="440">
        <f t="shared" si="158"/>
        <v>0</v>
      </c>
      <c r="AS260" s="440">
        <f t="shared" si="159"/>
        <v>0</v>
      </c>
      <c r="AT260" s="440">
        <f t="shared" si="160"/>
        <v>0</v>
      </c>
      <c r="AU260" s="440">
        <f t="shared" si="161"/>
        <v>0</v>
      </c>
      <c r="AV260" s="440">
        <f t="shared" si="162"/>
        <v>0</v>
      </c>
      <c r="AW260" s="440">
        <f t="shared" ca="1" si="163"/>
        <v>0</v>
      </c>
    </row>
    <row r="261" spans="1:49" s="437" customFormat="1" ht="12" customHeight="1">
      <c r="A261" s="72">
        <f t="array" aca="1" ref="A261" ca="1">IF(C261&lt;&gt;0,SUM(($C$11:C261&lt;&gt;0)*1),"")</f>
        <v>6</v>
      </c>
      <c r="B261" s="441">
        <v>42277</v>
      </c>
      <c r="C261" s="441" t="s">
        <v>195</v>
      </c>
      <c r="D261" s="441">
        <f t="shared" si="171"/>
        <v>42277</v>
      </c>
      <c r="E261" s="442" t="s">
        <v>200</v>
      </c>
      <c r="F261" s="101">
        <f ca="1">AQ264</f>
        <v>0</v>
      </c>
      <c r="G261" s="443" t="s">
        <v>183</v>
      </c>
      <c r="H261" s="443" t="s">
        <v>189</v>
      </c>
      <c r="I261" s="72">
        <f t="shared" ca="1" si="170"/>
        <v>6</v>
      </c>
      <c r="J261" s="440">
        <f t="shared" si="126"/>
        <v>0</v>
      </c>
      <c r="K261" s="440">
        <f t="shared" si="127"/>
        <v>0</v>
      </c>
      <c r="L261" s="440">
        <f t="shared" si="128"/>
        <v>0</v>
      </c>
      <c r="M261" s="440">
        <f t="shared" si="129"/>
        <v>0</v>
      </c>
      <c r="N261" s="440">
        <f t="shared" si="130"/>
        <v>0</v>
      </c>
      <c r="O261" s="440">
        <f t="shared" si="131"/>
        <v>0</v>
      </c>
      <c r="P261" s="440">
        <f t="shared" si="132"/>
        <v>0</v>
      </c>
      <c r="Q261" s="440">
        <f t="shared" si="133"/>
        <v>0</v>
      </c>
      <c r="R261" s="440">
        <f t="shared" si="164"/>
        <v>0</v>
      </c>
      <c r="S261" s="440">
        <f t="shared" si="165"/>
        <v>0</v>
      </c>
      <c r="T261" s="440">
        <f t="shared" si="134"/>
        <v>0</v>
      </c>
      <c r="U261" s="440">
        <f t="shared" si="135"/>
        <v>0</v>
      </c>
      <c r="V261" s="440">
        <f t="shared" si="136"/>
        <v>0</v>
      </c>
      <c r="W261" s="440">
        <f t="shared" si="137"/>
        <v>0</v>
      </c>
      <c r="X261" s="440">
        <f t="shared" si="138"/>
        <v>0</v>
      </c>
      <c r="Y261" s="440">
        <f t="shared" si="139"/>
        <v>0</v>
      </c>
      <c r="Z261" s="440">
        <f t="shared" si="140"/>
        <v>0</v>
      </c>
      <c r="AA261" s="440">
        <f t="shared" si="141"/>
        <v>0</v>
      </c>
      <c r="AB261" s="440">
        <f t="shared" si="142"/>
        <v>0</v>
      </c>
      <c r="AC261" s="440">
        <f t="shared" si="143"/>
        <v>0</v>
      </c>
      <c r="AD261" s="440">
        <f t="shared" si="144"/>
        <v>0</v>
      </c>
      <c r="AE261" s="440">
        <f t="shared" si="145"/>
        <v>0</v>
      </c>
      <c r="AF261" s="440">
        <f t="shared" si="146"/>
        <v>0</v>
      </c>
      <c r="AG261" s="440">
        <f t="shared" si="147"/>
        <v>0</v>
      </c>
      <c r="AH261" s="440">
        <f t="shared" si="148"/>
        <v>0</v>
      </c>
      <c r="AI261" s="440">
        <f t="shared" si="149"/>
        <v>0</v>
      </c>
      <c r="AJ261" s="440">
        <f t="shared" si="150"/>
        <v>0</v>
      </c>
      <c r="AK261" s="440">
        <f t="shared" si="151"/>
        <v>0</v>
      </c>
      <c r="AL261" s="440">
        <f t="shared" si="152"/>
        <v>0</v>
      </c>
      <c r="AM261" s="440">
        <f t="shared" si="153"/>
        <v>0</v>
      </c>
      <c r="AN261" s="440">
        <f t="shared" si="154"/>
        <v>0</v>
      </c>
      <c r="AO261" s="440">
        <f t="shared" si="155"/>
        <v>0</v>
      </c>
      <c r="AP261" s="440">
        <f t="shared" ca="1" si="156"/>
        <v>0</v>
      </c>
      <c r="AQ261" s="440">
        <f t="shared" si="157"/>
        <v>0</v>
      </c>
      <c r="AR261" s="440">
        <f t="shared" si="158"/>
        <v>0</v>
      </c>
      <c r="AS261" s="440">
        <f t="shared" si="159"/>
        <v>0</v>
      </c>
      <c r="AT261" s="440">
        <f t="shared" si="160"/>
        <v>0</v>
      </c>
      <c r="AU261" s="440">
        <f t="shared" si="161"/>
        <v>0</v>
      </c>
      <c r="AV261" s="440">
        <f t="shared" si="162"/>
        <v>0</v>
      </c>
      <c r="AW261" s="440">
        <f t="shared" ca="1" si="163"/>
        <v>0</v>
      </c>
    </row>
    <row r="262" spans="1:49" s="437" customFormat="1" ht="12" customHeight="1">
      <c r="A262" s="72">
        <f t="array" aca="1" ref="A262" ca="1">IF(C262&lt;&gt;0,SUM(($C$11:C262&lt;&gt;0)*1),"")</f>
        <v>7</v>
      </c>
      <c r="B262" s="441">
        <v>42277</v>
      </c>
      <c r="C262" s="441" t="s">
        <v>195</v>
      </c>
      <c r="D262" s="441">
        <f t="shared" si="171"/>
        <v>42277</v>
      </c>
      <c r="E262" s="442" t="s">
        <v>201</v>
      </c>
      <c r="F262" s="101">
        <f ca="1">AR264</f>
        <v>0</v>
      </c>
      <c r="G262" s="443" t="s">
        <v>189</v>
      </c>
      <c r="H262" s="443" t="s">
        <v>185</v>
      </c>
      <c r="I262" s="72">
        <f t="shared" ca="1" si="170"/>
        <v>7</v>
      </c>
      <c r="J262" s="440">
        <f t="shared" si="126"/>
        <v>0</v>
      </c>
      <c r="K262" s="440">
        <f t="shared" si="127"/>
        <v>0</v>
      </c>
      <c r="L262" s="440">
        <f t="shared" si="128"/>
        <v>0</v>
      </c>
      <c r="M262" s="440">
        <f t="shared" si="129"/>
        <v>0</v>
      </c>
      <c r="N262" s="440">
        <f t="shared" si="130"/>
        <v>0</v>
      </c>
      <c r="O262" s="440">
        <f t="shared" si="131"/>
        <v>0</v>
      </c>
      <c r="P262" s="440">
        <f t="shared" si="132"/>
        <v>0</v>
      </c>
      <c r="Q262" s="440">
        <f t="shared" si="133"/>
        <v>0</v>
      </c>
      <c r="R262" s="440">
        <f t="shared" si="164"/>
        <v>0</v>
      </c>
      <c r="S262" s="440">
        <f t="shared" si="165"/>
        <v>0</v>
      </c>
      <c r="T262" s="440">
        <f t="shared" si="134"/>
        <v>0</v>
      </c>
      <c r="U262" s="440">
        <f t="shared" si="135"/>
        <v>0</v>
      </c>
      <c r="V262" s="440">
        <f t="shared" si="136"/>
        <v>0</v>
      </c>
      <c r="W262" s="440">
        <f t="shared" si="137"/>
        <v>0</v>
      </c>
      <c r="X262" s="440">
        <f t="shared" si="138"/>
        <v>0</v>
      </c>
      <c r="Y262" s="440">
        <f t="shared" si="139"/>
        <v>0</v>
      </c>
      <c r="Z262" s="440">
        <f t="shared" si="140"/>
        <v>0</v>
      </c>
      <c r="AA262" s="440">
        <f t="shared" si="141"/>
        <v>0</v>
      </c>
      <c r="AB262" s="440">
        <f t="shared" si="142"/>
        <v>0</v>
      </c>
      <c r="AC262" s="440">
        <f t="shared" si="143"/>
        <v>0</v>
      </c>
      <c r="AD262" s="440">
        <f t="shared" si="144"/>
        <v>0</v>
      </c>
      <c r="AE262" s="440">
        <f t="shared" si="145"/>
        <v>0</v>
      </c>
      <c r="AF262" s="440">
        <f t="shared" si="146"/>
        <v>0</v>
      </c>
      <c r="AG262" s="440">
        <f t="shared" si="147"/>
        <v>0</v>
      </c>
      <c r="AH262" s="440">
        <f t="shared" si="148"/>
        <v>0</v>
      </c>
      <c r="AI262" s="440">
        <f t="shared" si="149"/>
        <v>0</v>
      </c>
      <c r="AJ262" s="440">
        <f t="shared" si="150"/>
        <v>0</v>
      </c>
      <c r="AK262" s="440">
        <f t="shared" si="151"/>
        <v>0</v>
      </c>
      <c r="AL262" s="440">
        <f t="shared" si="152"/>
        <v>0</v>
      </c>
      <c r="AM262" s="440">
        <f t="shared" si="153"/>
        <v>0</v>
      </c>
      <c r="AN262" s="440">
        <f t="shared" si="154"/>
        <v>0</v>
      </c>
      <c r="AO262" s="440">
        <f t="shared" si="155"/>
        <v>0</v>
      </c>
      <c r="AP262" s="440">
        <f t="shared" si="156"/>
        <v>0</v>
      </c>
      <c r="AQ262" s="440">
        <f t="shared" si="157"/>
        <v>0</v>
      </c>
      <c r="AR262" s="440">
        <f t="shared" si="158"/>
        <v>0</v>
      </c>
      <c r="AS262" s="440">
        <f t="shared" ca="1" si="159"/>
        <v>0</v>
      </c>
      <c r="AT262" s="440">
        <f t="shared" si="160"/>
        <v>0</v>
      </c>
      <c r="AU262" s="440">
        <f t="shared" si="161"/>
        <v>0</v>
      </c>
      <c r="AV262" s="440">
        <f t="shared" ca="1" si="162"/>
        <v>0</v>
      </c>
      <c r="AW262" s="440">
        <f t="shared" si="163"/>
        <v>0</v>
      </c>
    </row>
    <row r="263" spans="1:49" s="437" customFormat="1" ht="12" customHeight="1">
      <c r="A263" s="72" t="str">
        <f t="array" ref="A263">IF(C263&lt;&gt;0,SUM(($C$11:C263&lt;&gt;0)*1),"")</f>
        <v/>
      </c>
      <c r="B263" s="332"/>
      <c r="C263" s="444"/>
      <c r="D263" s="332"/>
      <c r="E263" s="439"/>
      <c r="F263" s="74"/>
      <c r="G263" s="445"/>
      <c r="H263" s="445"/>
      <c r="I263" s="72" t="str">
        <f t="shared" si="170"/>
        <v/>
      </c>
      <c r="J263" s="440">
        <f t="shared" si="126"/>
        <v>0</v>
      </c>
      <c r="K263" s="440">
        <f t="shared" si="127"/>
        <v>0</v>
      </c>
      <c r="L263" s="440">
        <f t="shared" si="128"/>
        <v>0</v>
      </c>
      <c r="M263" s="440">
        <f t="shared" si="129"/>
        <v>0</v>
      </c>
      <c r="N263" s="440">
        <f t="shared" si="130"/>
        <v>0</v>
      </c>
      <c r="O263" s="440">
        <f t="shared" si="131"/>
        <v>0</v>
      </c>
      <c r="P263" s="440">
        <f t="shared" si="132"/>
        <v>0</v>
      </c>
      <c r="Q263" s="440">
        <f t="shared" si="133"/>
        <v>0</v>
      </c>
      <c r="R263" s="440">
        <f t="shared" si="164"/>
        <v>0</v>
      </c>
      <c r="S263" s="440">
        <f t="shared" si="165"/>
        <v>0</v>
      </c>
      <c r="T263" s="440">
        <f t="shared" si="134"/>
        <v>0</v>
      </c>
      <c r="U263" s="440">
        <f t="shared" si="135"/>
        <v>0</v>
      </c>
      <c r="V263" s="440">
        <f t="shared" si="136"/>
        <v>0</v>
      </c>
      <c r="W263" s="440">
        <f t="shared" si="137"/>
        <v>0</v>
      </c>
      <c r="X263" s="440">
        <f t="shared" si="138"/>
        <v>0</v>
      </c>
      <c r="Y263" s="440">
        <f t="shared" si="139"/>
        <v>0</v>
      </c>
      <c r="Z263" s="440">
        <f t="shared" si="140"/>
        <v>0</v>
      </c>
      <c r="AA263" s="440">
        <f t="shared" si="141"/>
        <v>0</v>
      </c>
      <c r="AB263" s="440">
        <f t="shared" si="142"/>
        <v>0</v>
      </c>
      <c r="AC263" s="440">
        <f t="shared" si="143"/>
        <v>0</v>
      </c>
      <c r="AD263" s="440">
        <f t="shared" si="144"/>
        <v>0</v>
      </c>
      <c r="AE263" s="440">
        <f t="shared" si="145"/>
        <v>0</v>
      </c>
      <c r="AF263" s="440">
        <f t="shared" si="146"/>
        <v>0</v>
      </c>
      <c r="AG263" s="440">
        <f t="shared" si="147"/>
        <v>0</v>
      </c>
      <c r="AH263" s="440">
        <f t="shared" si="148"/>
        <v>0</v>
      </c>
      <c r="AI263" s="440">
        <f t="shared" si="149"/>
        <v>0</v>
      </c>
      <c r="AJ263" s="440">
        <f t="shared" si="150"/>
        <v>0</v>
      </c>
      <c r="AK263" s="440">
        <f t="shared" si="151"/>
        <v>0</v>
      </c>
      <c r="AL263" s="440">
        <f t="shared" si="152"/>
        <v>0</v>
      </c>
      <c r="AM263" s="440">
        <f t="shared" si="153"/>
        <v>0</v>
      </c>
      <c r="AN263" s="440">
        <f t="shared" si="154"/>
        <v>0</v>
      </c>
      <c r="AO263" s="440">
        <f t="shared" si="155"/>
        <v>0</v>
      </c>
      <c r="AP263" s="440">
        <f t="shared" si="156"/>
        <v>0</v>
      </c>
      <c r="AQ263" s="440">
        <f t="shared" si="157"/>
        <v>0</v>
      </c>
      <c r="AR263" s="440">
        <f t="shared" si="158"/>
        <v>0</v>
      </c>
      <c r="AS263" s="440">
        <f t="shared" si="159"/>
        <v>0</v>
      </c>
      <c r="AT263" s="440">
        <f t="shared" si="160"/>
        <v>0</v>
      </c>
      <c r="AU263" s="440">
        <f t="shared" si="161"/>
        <v>0</v>
      </c>
      <c r="AV263" s="440">
        <f t="shared" si="162"/>
        <v>0</v>
      </c>
      <c r="AW263" s="440">
        <f t="shared" si="163"/>
        <v>0</v>
      </c>
    </row>
    <row r="264" spans="1:49" s="437" customFormat="1" ht="12" customHeight="1">
      <c r="A264" s="446"/>
      <c r="B264" s="446"/>
      <c r="C264" s="473"/>
      <c r="D264" s="446"/>
      <c r="E264" s="439" t="s">
        <v>587</v>
      </c>
      <c r="F264" s="446"/>
      <c r="G264" s="445"/>
      <c r="H264" s="445"/>
      <c r="I264" s="446"/>
      <c r="J264" s="446">
        <f t="shared" ref="J264:AW264" ca="1" si="172">SUM(J11:J263)</f>
        <v>0</v>
      </c>
      <c r="K264" s="446">
        <f t="shared" ca="1" si="172"/>
        <v>3127345</v>
      </c>
      <c r="L264" s="446">
        <f t="shared" ca="1" si="172"/>
        <v>0</v>
      </c>
      <c r="M264" s="446">
        <f t="shared" ca="1" si="172"/>
        <v>0</v>
      </c>
      <c r="N264" s="446">
        <f t="shared" ca="1" si="172"/>
        <v>0</v>
      </c>
      <c r="O264" s="446">
        <f t="shared" ca="1" si="172"/>
        <v>0</v>
      </c>
      <c r="P264" s="446">
        <f t="shared" ca="1" si="172"/>
        <v>0</v>
      </c>
      <c r="Q264" s="446">
        <f t="shared" ca="1" si="172"/>
        <v>0</v>
      </c>
      <c r="R264" s="446">
        <f t="shared" ca="1" si="172"/>
        <v>3127345</v>
      </c>
      <c r="S264" s="446">
        <f t="shared" ca="1" si="172"/>
        <v>0</v>
      </c>
      <c r="T264" s="446">
        <f t="shared" ca="1" si="172"/>
        <v>0</v>
      </c>
      <c r="U264" s="446">
        <f t="shared" ca="1" si="172"/>
        <v>0</v>
      </c>
      <c r="V264" s="446">
        <f t="shared" ca="1" si="172"/>
        <v>0</v>
      </c>
      <c r="W264" s="446">
        <f t="shared" ca="1" si="172"/>
        <v>0</v>
      </c>
      <c r="X264" s="446">
        <f t="shared" ca="1" si="172"/>
        <v>0</v>
      </c>
      <c r="Y264" s="446">
        <f t="shared" ca="1" si="172"/>
        <v>0</v>
      </c>
      <c r="Z264" s="446">
        <f t="shared" ca="1" si="172"/>
        <v>0</v>
      </c>
      <c r="AA264" s="446">
        <f t="shared" ca="1" si="172"/>
        <v>0</v>
      </c>
      <c r="AB264" s="446">
        <f t="shared" ca="1" si="172"/>
        <v>0</v>
      </c>
      <c r="AC264" s="446">
        <f t="shared" ca="1" si="172"/>
        <v>0</v>
      </c>
      <c r="AD264" s="446">
        <f t="shared" ca="1" si="172"/>
        <v>0</v>
      </c>
      <c r="AE264" s="446">
        <f t="shared" ca="1" si="172"/>
        <v>0</v>
      </c>
      <c r="AF264" s="446">
        <f t="shared" ca="1" si="172"/>
        <v>0</v>
      </c>
      <c r="AG264" s="446">
        <f t="shared" ca="1" si="172"/>
        <v>0</v>
      </c>
      <c r="AH264" s="446">
        <f t="shared" ca="1" si="172"/>
        <v>29898511</v>
      </c>
      <c r="AI264" s="446">
        <f t="shared" ca="1" si="172"/>
        <v>0</v>
      </c>
      <c r="AJ264" s="446">
        <f t="shared" ca="1" si="172"/>
        <v>0</v>
      </c>
      <c r="AK264" s="446">
        <f t="shared" ca="1" si="172"/>
        <v>0</v>
      </c>
      <c r="AL264" s="446">
        <f t="shared" ca="1" si="172"/>
        <v>0</v>
      </c>
      <c r="AM264" s="446">
        <f t="shared" ca="1" si="172"/>
        <v>0</v>
      </c>
      <c r="AN264" s="446">
        <f t="shared" ca="1" si="172"/>
        <v>0</v>
      </c>
      <c r="AO264" s="446">
        <f t="shared" ca="1" si="172"/>
        <v>0</v>
      </c>
      <c r="AP264" s="446">
        <f t="shared" ca="1" si="172"/>
        <v>0</v>
      </c>
      <c r="AQ264" s="446">
        <f t="shared" ca="1" si="172"/>
        <v>0</v>
      </c>
      <c r="AR264" s="446">
        <f t="shared" ca="1" si="172"/>
        <v>0</v>
      </c>
      <c r="AS264" s="446">
        <f t="shared" ca="1" si="172"/>
        <v>0</v>
      </c>
      <c r="AT264" s="446">
        <f t="shared" ca="1" si="172"/>
        <v>0</v>
      </c>
      <c r="AU264" s="446">
        <f t="shared" ca="1" si="172"/>
        <v>0</v>
      </c>
      <c r="AV264" s="446">
        <f t="shared" ca="1" si="172"/>
        <v>0</v>
      </c>
      <c r="AW264" s="446">
        <f t="shared" ca="1" si="172"/>
        <v>29898511</v>
      </c>
    </row>
    <row r="265" spans="1:49" s="437" customFormat="1" ht="12" customHeight="1">
      <c r="A265" s="447"/>
      <c r="B265" s="447"/>
      <c r="C265" s="447"/>
      <c r="D265" s="447"/>
      <c r="E265" s="448" t="s">
        <v>643</v>
      </c>
      <c r="F265" s="447"/>
      <c r="G265" s="449"/>
      <c r="H265" s="449"/>
      <c r="I265" s="447"/>
      <c r="J265" s="469">
        <f ca="1">MAX(J10+J264-K10-K264,0)</f>
        <v>1660650155</v>
      </c>
      <c r="K265" s="469">
        <f ca="1">MAX(K10+K264-J10-J264,0)</f>
        <v>0</v>
      </c>
      <c r="L265" s="469">
        <f ca="1">MAX(L10+L264-M10-M264,0)</f>
        <v>905227</v>
      </c>
      <c r="M265" s="469">
        <f ca="1">MAX(M10+M264-L10-L264,0)</f>
        <v>0</v>
      </c>
      <c r="N265" s="469">
        <f ca="1">MAX(N10+N264-O10-O264,0)</f>
        <v>197394018</v>
      </c>
      <c r="O265" s="469">
        <f ca="1">MAX(O10+O264-N10-N264,0)</f>
        <v>0</v>
      </c>
      <c r="P265" s="469">
        <f ca="1">MAX(P10+P264-Q10-Q264,0)</f>
        <v>0</v>
      </c>
      <c r="Q265" s="469">
        <f ca="1">MAX(Q10+Q264-P10-P264,0)</f>
        <v>0</v>
      </c>
      <c r="R265" s="469">
        <f ca="1">MAX(R10+R264-S10-S264,0)</f>
        <v>2004801095</v>
      </c>
      <c r="S265" s="469">
        <f ca="1">MAX(S10+S264-R10-R264,0)</f>
        <v>0</v>
      </c>
      <c r="T265" s="469">
        <f ca="1">MAX(T10+T264-U10-U264,0)</f>
        <v>7012610000</v>
      </c>
      <c r="U265" s="469">
        <f ca="1">MAX(U10+U264-T10-T264,0)</f>
        <v>0</v>
      </c>
      <c r="V265" s="469">
        <f ca="1">MAX(V10+V264-W10-W264,0)</f>
        <v>0</v>
      </c>
      <c r="W265" s="469">
        <f ca="1">MAX(W10+W264-V10-V264,0)</f>
        <v>0</v>
      </c>
      <c r="X265" s="469">
        <f ca="1">MAX(X10+X264-Y10-Y264,0)</f>
        <v>0</v>
      </c>
      <c r="Y265" s="469">
        <f ca="1">MAX(Y10+Y264-X10-X264,0)</f>
        <v>0</v>
      </c>
      <c r="Z265" s="469">
        <f ca="1">MAX(Z10+Z264-AA10-AA264,0)</f>
        <v>0</v>
      </c>
      <c r="AA265" s="469">
        <f ca="1">MAX(AA10+AA264-Z10-Z264,0)</f>
        <v>0</v>
      </c>
      <c r="AB265" s="469">
        <f ca="1">MAX(AB10+AB264-AC10-AC264,0)</f>
        <v>0</v>
      </c>
      <c r="AC265" s="469">
        <f ca="1">MAX(AC10+AC264-AB10-AB264,0)</f>
        <v>7100000000</v>
      </c>
      <c r="AD265" s="469">
        <f ca="1">MAX(AD10+AD264-AE10-AE264,0)</f>
        <v>0</v>
      </c>
      <c r="AE265" s="469">
        <f ca="1">MAX(AE10+AE264-AD10-AD264,0)</f>
        <v>4000000000</v>
      </c>
      <c r="AF265" s="469">
        <f ca="1">MAX(AF10+AF264-AG10-AG264,0)</f>
        <v>223639505</v>
      </c>
      <c r="AG265" s="469">
        <f ca="1">MAX(AG10+AG264-AF10-AF264,0)</f>
        <v>0</v>
      </c>
      <c r="AH265" s="469">
        <f ca="1">MAX(AH10+AH264-AI10-AI264,0)</f>
        <v>74044734</v>
      </c>
      <c r="AI265" s="469">
        <f ca="1">MAX(AI10+AI264-AH10-AH264,0)</f>
        <v>0</v>
      </c>
      <c r="AJ265" s="469">
        <f ca="1">MAX(AJ10+AJ264-AK10-AK264,0)</f>
        <v>0</v>
      </c>
      <c r="AK265" s="469">
        <f ca="1">MAX(AK10+AK264-AJ10-AJ264,0)</f>
        <v>0</v>
      </c>
      <c r="AL265" s="469">
        <f ca="1">MAX(AL10+AL264-AM10-AM264,0)</f>
        <v>0</v>
      </c>
      <c r="AM265" s="469">
        <f ca="1">MAX(AM10+AM264-AL10-AL264,0)</f>
        <v>0</v>
      </c>
      <c r="AN265" s="469">
        <f ca="1">MAX(AN10+AN264-AO10-AO264,0)</f>
        <v>0</v>
      </c>
      <c r="AO265" s="469">
        <f ca="1">MAX(AO10+AO264-AN10-AN264,0)</f>
        <v>0</v>
      </c>
      <c r="AP265" s="469">
        <f ca="1">MAX(AP10+AP264-AQ10-AQ264,0)</f>
        <v>0</v>
      </c>
      <c r="AQ265" s="469">
        <f ca="1">MAX(AQ10+AQ264-AP10-AP264,0)</f>
        <v>0</v>
      </c>
      <c r="AR265" s="469">
        <f ca="1">MAX(AR10+AR264-AS10-AS264,0)</f>
        <v>0</v>
      </c>
      <c r="AS265" s="469">
        <f ca="1">MAX(AS10+AS264-AR10-AR264,0)</f>
        <v>0</v>
      </c>
      <c r="AT265" s="469">
        <f ca="1">MAX(AT10+AT264-AU10-AU264,0)</f>
        <v>0</v>
      </c>
      <c r="AU265" s="469">
        <f ca="1">MAX(AU10+AU264-AT10-AT264,0)</f>
        <v>0</v>
      </c>
      <c r="AV265" s="469">
        <f ca="1">MAX(AV10+AV264-AW10-AW264,0)</f>
        <v>0</v>
      </c>
      <c r="AW265" s="469">
        <f ca="1">MAX(AW10+AW264-AV10-AV264,0)</f>
        <v>74044734</v>
      </c>
    </row>
    <row r="266" spans="1:49" s="437" customFormat="1" ht="12" customHeight="1">
      <c r="A266" s="451"/>
      <c r="B266" s="451"/>
      <c r="C266" s="452"/>
      <c r="D266" s="451"/>
      <c r="E266" s="453" t="s">
        <v>644</v>
      </c>
      <c r="F266" s="451"/>
      <c r="G266" s="454"/>
      <c r="H266" s="454"/>
      <c r="I266" s="451"/>
      <c r="J266" s="451">
        <f ca="1">J264+'04-06'!J157</f>
        <v>0</v>
      </c>
      <c r="K266" s="451">
        <f ca="1">K264+'04-06'!K157</f>
        <v>20417345</v>
      </c>
      <c r="L266" s="451">
        <f ca="1">L264+'04-06'!L157</f>
        <v>0</v>
      </c>
      <c r="M266" s="451">
        <f ca="1">M264+'04-06'!M157</f>
        <v>500000000</v>
      </c>
      <c r="N266" s="451">
        <f ca="1">N264+'04-06'!N157</f>
        <v>0</v>
      </c>
      <c r="O266" s="451">
        <f ca="1">O264+'04-06'!O157</f>
        <v>0</v>
      </c>
      <c r="P266" s="451">
        <f ca="1">P264+'04-06'!P157</f>
        <v>0</v>
      </c>
      <c r="Q266" s="451">
        <f ca="1">Q264+'04-06'!Q157</f>
        <v>0</v>
      </c>
      <c r="R266" s="451">
        <f ca="1">R264+'04-06'!R157</f>
        <v>20417345</v>
      </c>
      <c r="S266" s="451">
        <f ca="1">S264+'04-06'!S157</f>
        <v>0</v>
      </c>
      <c r="T266" s="451">
        <f ca="1">T264+'04-06'!T157</f>
        <v>500000000</v>
      </c>
      <c r="U266" s="451">
        <f ca="1">U264+'04-06'!U157</f>
        <v>0</v>
      </c>
      <c r="V266" s="451">
        <f ca="1">V264+'04-06'!V157</f>
        <v>0</v>
      </c>
      <c r="W266" s="451">
        <f ca="1">W264+'04-06'!W157</f>
        <v>0</v>
      </c>
      <c r="X266" s="451">
        <f ca="1">X264+'04-06'!X157</f>
        <v>0</v>
      </c>
      <c r="Y266" s="451">
        <f ca="1">Y264+'04-06'!Y157</f>
        <v>0</v>
      </c>
      <c r="Z266" s="451">
        <f ca="1">Z264+'04-06'!Z157</f>
        <v>0</v>
      </c>
      <c r="AA266" s="451">
        <f ca="1">AA264+'04-06'!AA157</f>
        <v>0</v>
      </c>
      <c r="AB266" s="451">
        <f ca="1">AB264+'04-06'!AB157</f>
        <v>0</v>
      </c>
      <c r="AC266" s="451">
        <f ca="1">AC264+'04-06'!AC157</f>
        <v>0</v>
      </c>
      <c r="AD266" s="451">
        <f ca="1">AD264+'04-06'!AD157</f>
        <v>0</v>
      </c>
      <c r="AE266" s="451">
        <f ca="1">AE264+'04-06'!AE157</f>
        <v>0</v>
      </c>
      <c r="AF266" s="451">
        <f ca="1">AF264+'04-06'!AF157</f>
        <v>98911505</v>
      </c>
      <c r="AG266" s="451">
        <f ca="1">AG264+'04-06'!AG157</f>
        <v>0</v>
      </c>
      <c r="AH266" s="451">
        <f ca="1">AH264+'04-06'!AH157</f>
        <v>74044734</v>
      </c>
      <c r="AI266" s="451">
        <f ca="1">AI264+'04-06'!AI157</f>
        <v>98911505</v>
      </c>
      <c r="AJ266" s="451">
        <f ca="1">AJ264+'04-06'!AJ157</f>
        <v>0</v>
      </c>
      <c r="AK266" s="451">
        <f ca="1">AK264+'04-06'!AK157</f>
        <v>0</v>
      </c>
      <c r="AL266" s="451">
        <f ca="1">AL264+'04-06'!AL157</f>
        <v>0</v>
      </c>
      <c r="AM266" s="451">
        <f ca="1">AM264+'04-06'!AM157</f>
        <v>0</v>
      </c>
      <c r="AN266" s="451">
        <f ca="1">AN264+'04-06'!AN157</f>
        <v>0</v>
      </c>
      <c r="AO266" s="451">
        <f ca="1">AO264+'04-06'!AO157</f>
        <v>0</v>
      </c>
      <c r="AP266" s="451">
        <f ca="1">AP264+'04-06'!AP157</f>
        <v>0</v>
      </c>
      <c r="AQ266" s="451">
        <f ca="1">AQ264+'04-06'!AQ157</f>
        <v>0</v>
      </c>
      <c r="AR266" s="451">
        <f ca="1">AR264+'04-06'!AR157</f>
        <v>0</v>
      </c>
      <c r="AS266" s="451">
        <f ca="1">AS264+'04-06'!AS157</f>
        <v>0</v>
      </c>
      <c r="AT266" s="451">
        <f ca="1">AT264+'04-06'!AT157</f>
        <v>0</v>
      </c>
      <c r="AU266" s="451">
        <f ca="1">AU264+'04-06'!AU157</f>
        <v>0</v>
      </c>
      <c r="AV266" s="451">
        <f ca="1">AV264+'04-06'!AV157</f>
        <v>0</v>
      </c>
      <c r="AW266" s="451">
        <f ca="1">AW264+'04-06'!AW157</f>
        <v>74044734</v>
      </c>
    </row>
    <row r="267" spans="1:49" ht="12" customHeight="1">
      <c r="B267" s="456"/>
      <c r="C267" s="457"/>
      <c r="D267" s="457"/>
      <c r="E267" s="457"/>
      <c r="F267" s="457"/>
      <c r="G267" s="458"/>
      <c r="H267" s="458"/>
      <c r="I267" s="457"/>
      <c r="J267" s="457"/>
      <c r="K267" s="457"/>
      <c r="AN267" s="456"/>
      <c r="AO267" s="456"/>
      <c r="AP267" s="457"/>
      <c r="AQ267" s="457"/>
      <c r="AR267" s="457"/>
      <c r="AS267" s="458"/>
      <c r="AT267" s="458"/>
      <c r="AU267" s="458"/>
      <c r="AV267" s="458"/>
      <c r="AW267" s="474"/>
    </row>
    <row r="268" spans="1:49">
      <c r="F268" s="415"/>
      <c r="M268" s="459"/>
      <c r="O268" s="459"/>
      <c r="P268" s="459"/>
      <c r="Q268" s="459"/>
      <c r="R268" s="459"/>
      <c r="S268" s="459"/>
      <c r="T268" s="459"/>
      <c r="AH268" s="460" t="s">
        <v>651</v>
      </c>
      <c r="AI268" s="461"/>
      <c r="AJ268" s="461"/>
      <c r="AK268" s="461"/>
      <c r="AL268" s="461"/>
      <c r="AM268" s="461"/>
      <c r="AN268" s="462"/>
      <c r="AO268" s="462"/>
      <c r="AP268" s="461"/>
    </row>
    <row r="269" spans="1:49">
      <c r="F269" s="415"/>
      <c r="M269" s="459"/>
      <c r="O269" s="459"/>
      <c r="P269" s="459"/>
      <c r="Q269" s="459"/>
      <c r="R269" s="459"/>
      <c r="S269" s="459"/>
      <c r="T269" s="459"/>
      <c r="AH269" s="463" t="s">
        <v>652</v>
      </c>
      <c r="AI269" s="461"/>
      <c r="AJ269" s="461"/>
      <c r="AK269" s="461"/>
      <c r="AL269" s="461"/>
      <c r="AM269" s="461"/>
      <c r="AN269" s="462"/>
      <c r="AO269" s="462"/>
      <c r="AP269" s="461"/>
    </row>
    <row r="270" spans="1:49">
      <c r="F270" s="415"/>
      <c r="M270" s="459"/>
      <c r="O270" s="459"/>
      <c r="P270" s="459"/>
      <c r="Q270" s="459"/>
      <c r="R270" s="459"/>
      <c r="S270" s="459"/>
      <c r="T270" s="459"/>
      <c r="AH270" s="461"/>
      <c r="AI270" s="461"/>
      <c r="AJ270" s="461"/>
      <c r="AK270" s="461"/>
      <c r="AL270" s="461"/>
      <c r="AM270" s="461"/>
      <c r="AN270" s="461"/>
      <c r="AO270" s="461"/>
      <c r="AP270" s="462"/>
    </row>
    <row r="271" spans="1:49">
      <c r="F271" s="415"/>
      <c r="M271" s="459"/>
      <c r="O271" s="459"/>
      <c r="P271" s="459"/>
      <c r="Q271" s="459"/>
      <c r="R271" s="459"/>
      <c r="S271" s="459"/>
      <c r="T271" s="459"/>
      <c r="AH271" s="461"/>
      <c r="AI271" s="461"/>
      <c r="AJ271" s="461"/>
      <c r="AK271" s="461"/>
      <c r="AL271" s="461"/>
      <c r="AM271" s="461"/>
      <c r="AN271" s="461"/>
      <c r="AO271" s="461"/>
      <c r="AP271" s="462"/>
      <c r="AV271" s="464" t="str">
        <f>"Ngày 30 tháng 09 năm 2015 "</f>
        <v xml:space="preserve">Ngày 30 tháng 09 năm 2015 </v>
      </c>
    </row>
    <row r="272" spans="1:49">
      <c r="F272" s="415"/>
      <c r="M272" s="459"/>
      <c r="O272" s="459"/>
      <c r="P272" s="459"/>
      <c r="Q272" s="459"/>
      <c r="R272" s="459"/>
      <c r="S272" s="459"/>
      <c r="T272" s="459"/>
      <c r="AH272" s="461"/>
      <c r="AI272" s="465" t="s">
        <v>14</v>
      </c>
      <c r="AJ272" s="461"/>
      <c r="AK272" s="461"/>
      <c r="AL272" s="461"/>
      <c r="AM272" s="461"/>
      <c r="AN272" s="461"/>
      <c r="AO272" s="466" t="s">
        <v>15</v>
      </c>
      <c r="AP272" s="462"/>
      <c r="AV272" s="465" t="s">
        <v>409</v>
      </c>
    </row>
    <row r="273" spans="6:48">
      <c r="F273" s="415"/>
      <c r="M273" s="459"/>
      <c r="O273" s="459"/>
      <c r="P273" s="459"/>
      <c r="Q273" s="459"/>
      <c r="R273" s="459"/>
      <c r="S273" s="459"/>
      <c r="T273" s="459"/>
      <c r="AH273" s="461"/>
      <c r="AI273" s="467" t="s">
        <v>16</v>
      </c>
      <c r="AJ273" s="461"/>
      <c r="AK273" s="461"/>
      <c r="AL273" s="461"/>
      <c r="AM273" s="461"/>
      <c r="AN273" s="461"/>
      <c r="AO273" s="468" t="s">
        <v>16</v>
      </c>
      <c r="AP273" s="462"/>
      <c r="AV273" s="467" t="s">
        <v>558</v>
      </c>
    </row>
    <row r="274" spans="6:48">
      <c r="F274" s="415"/>
      <c r="M274" s="459"/>
      <c r="O274" s="459"/>
      <c r="P274" s="459"/>
      <c r="Q274" s="459"/>
      <c r="R274" s="459"/>
      <c r="S274" s="459"/>
      <c r="T274" s="459"/>
      <c r="AH274" s="461"/>
      <c r="AI274" s="461"/>
      <c r="AJ274" s="461"/>
      <c r="AK274" s="461"/>
      <c r="AL274" s="461"/>
      <c r="AM274" s="461"/>
      <c r="AN274" s="461"/>
      <c r="AO274" s="461"/>
      <c r="AP274" s="462"/>
      <c r="AV274" s="461"/>
    </row>
    <row r="275" spans="6:48">
      <c r="F275" s="415"/>
      <c r="M275" s="459"/>
      <c r="O275" s="459"/>
      <c r="P275" s="459"/>
      <c r="Q275" s="459"/>
      <c r="R275" s="459"/>
      <c r="S275" s="459"/>
      <c r="T275" s="459"/>
      <c r="AV275" s="461"/>
    </row>
    <row r="276" spans="6:48">
      <c r="F276" s="415"/>
      <c r="M276" s="459"/>
      <c r="O276" s="459"/>
      <c r="P276" s="459"/>
      <c r="Q276" s="459"/>
      <c r="R276" s="459"/>
      <c r="S276" s="459"/>
      <c r="T276" s="459"/>
    </row>
    <row r="277" spans="6:48">
      <c r="F277" s="415"/>
      <c r="M277" s="459"/>
      <c r="O277" s="459"/>
      <c r="P277" s="459"/>
      <c r="Q277" s="459"/>
      <c r="R277" s="459"/>
      <c r="S277" s="459"/>
      <c r="T277" s="459"/>
    </row>
    <row r="278" spans="6:48">
      <c r="F278" s="415"/>
      <c r="M278" s="459"/>
      <c r="O278" s="459"/>
      <c r="P278" s="459"/>
      <c r="Q278" s="459"/>
      <c r="R278" s="459"/>
      <c r="S278" s="459"/>
      <c r="T278" s="459"/>
    </row>
    <row r="279" spans="6:48">
      <c r="F279" s="415"/>
      <c r="M279" s="459"/>
      <c r="O279" s="459"/>
      <c r="P279" s="459"/>
      <c r="Q279" s="459"/>
      <c r="R279" s="459"/>
      <c r="S279" s="459"/>
      <c r="T279" s="459"/>
    </row>
    <row r="280" spans="6:48">
      <c r="F280" s="415"/>
      <c r="M280" s="459"/>
      <c r="O280" s="459"/>
      <c r="P280" s="459"/>
      <c r="Q280" s="459"/>
      <c r="R280" s="459"/>
      <c r="S280" s="459"/>
      <c r="T280" s="459"/>
    </row>
    <row r="281" spans="6:48">
      <c r="F281" s="415"/>
      <c r="M281" s="459"/>
      <c r="O281" s="459"/>
      <c r="P281" s="459"/>
      <c r="Q281" s="459"/>
      <c r="R281" s="459"/>
      <c r="S281" s="459"/>
      <c r="T281" s="459"/>
    </row>
    <row r="290" spans="13:16">
      <c r="P290" s="459"/>
    </row>
    <row r="291" spans="13:16">
      <c r="P291" s="459"/>
    </row>
    <row r="292" spans="13:16">
      <c r="M292" s="459"/>
      <c r="N292" s="459"/>
      <c r="O292" s="459"/>
      <c r="P292" s="459"/>
    </row>
    <row r="293" spans="13:16">
      <c r="M293" s="459"/>
      <c r="N293" s="459"/>
      <c r="O293" s="459"/>
      <c r="P293" s="459"/>
    </row>
    <row r="294" spans="13:16">
      <c r="M294" s="459"/>
      <c r="N294" s="459"/>
      <c r="O294" s="459"/>
    </row>
    <row r="295" spans="13:16">
      <c r="M295" s="459"/>
      <c r="N295" s="459"/>
      <c r="O295" s="459"/>
    </row>
    <row r="297" spans="13:16">
      <c r="M297" s="459"/>
      <c r="N297" s="459"/>
      <c r="O297" s="459"/>
      <c r="P297" s="459"/>
    </row>
    <row r="298" spans="13:16">
      <c r="M298" s="459"/>
      <c r="N298" s="459"/>
      <c r="O298" s="459"/>
      <c r="P298" s="459"/>
    </row>
    <row r="305" spans="13:16">
      <c r="M305" s="459"/>
      <c r="N305" s="459"/>
      <c r="O305" s="459"/>
      <c r="P305" s="459"/>
    </row>
    <row r="306" spans="13:16">
      <c r="M306" s="459"/>
      <c r="N306" s="459"/>
      <c r="O306" s="459"/>
      <c r="P306" s="459"/>
    </row>
    <row r="307" spans="13:16">
      <c r="M307" s="459"/>
      <c r="N307" s="459"/>
      <c r="O307" s="459"/>
      <c r="P307" s="459"/>
    </row>
    <row r="311" spans="13:16">
      <c r="M311" s="459"/>
      <c r="N311" s="459"/>
      <c r="O311" s="459"/>
      <c r="P311" s="459"/>
    </row>
    <row r="312" spans="13:16">
      <c r="M312" s="459"/>
      <c r="N312" s="459"/>
      <c r="O312" s="459"/>
      <c r="P312" s="459"/>
    </row>
    <row r="313" spans="13:16">
      <c r="M313" s="459"/>
      <c r="N313" s="459"/>
      <c r="O313" s="459"/>
      <c r="P313" s="459"/>
    </row>
    <row r="314" spans="13:16">
      <c r="M314" s="459"/>
      <c r="N314" s="459"/>
      <c r="O314" s="459"/>
      <c r="P314" s="459"/>
    </row>
    <row r="315" spans="13:16">
      <c r="M315" s="459"/>
      <c r="N315" s="459"/>
      <c r="O315" s="459"/>
      <c r="P315" s="459"/>
    </row>
    <row r="316" spans="13:16">
      <c r="M316" s="459"/>
      <c r="N316" s="459"/>
      <c r="O316" s="459"/>
      <c r="P316" s="459"/>
    </row>
    <row r="317" spans="13:16">
      <c r="M317" s="459"/>
      <c r="N317" s="459"/>
      <c r="O317" s="459"/>
      <c r="P317" s="459"/>
    </row>
    <row r="318" spans="13:16">
      <c r="M318" s="459"/>
      <c r="N318" s="459"/>
      <c r="O318" s="459"/>
      <c r="P318" s="459"/>
    </row>
    <row r="319" spans="13:16">
      <c r="M319" s="459"/>
      <c r="N319" s="459"/>
      <c r="O319" s="459"/>
      <c r="P319" s="459"/>
    </row>
    <row r="320" spans="13:16">
      <c r="M320" s="459"/>
      <c r="N320" s="459"/>
      <c r="O320" s="459"/>
      <c r="P320" s="459"/>
    </row>
    <row r="321" spans="13:16">
      <c r="M321" s="459"/>
      <c r="N321" s="459"/>
      <c r="O321" s="459"/>
      <c r="P321" s="459"/>
    </row>
    <row r="322" spans="13:16">
      <c r="M322" s="459"/>
      <c r="N322" s="459"/>
      <c r="O322" s="459"/>
      <c r="P322" s="459"/>
    </row>
    <row r="323" spans="13:16">
      <c r="M323" s="459"/>
      <c r="N323" s="459"/>
      <c r="O323" s="459"/>
      <c r="P323" s="459"/>
    </row>
    <row r="324" spans="13:16">
      <c r="M324" s="459"/>
      <c r="N324" s="459"/>
      <c r="O324" s="459"/>
      <c r="P324" s="459"/>
    </row>
    <row r="325" spans="13:16">
      <c r="M325" s="459"/>
      <c r="N325" s="459"/>
      <c r="O325" s="459"/>
      <c r="P325" s="459"/>
    </row>
    <row r="326" spans="13:16">
      <c r="M326" s="459"/>
      <c r="N326" s="459"/>
      <c r="O326" s="459"/>
      <c r="P326" s="459"/>
    </row>
    <row r="327" spans="13:16">
      <c r="M327" s="459"/>
      <c r="N327" s="459"/>
      <c r="O327" s="459"/>
      <c r="P327" s="459"/>
    </row>
    <row r="328" spans="13:16">
      <c r="M328" s="459"/>
      <c r="N328" s="459"/>
      <c r="O328" s="459"/>
      <c r="P328" s="459"/>
    </row>
    <row r="329" spans="13:16">
      <c r="M329" s="459"/>
      <c r="N329" s="459"/>
      <c r="O329" s="459"/>
      <c r="P329" s="459"/>
    </row>
    <row r="330" spans="13:16">
      <c r="M330" s="459"/>
      <c r="N330" s="459"/>
      <c r="O330" s="459"/>
      <c r="P330" s="459"/>
    </row>
    <row r="331" spans="13:16">
      <c r="M331" s="459"/>
      <c r="N331" s="459"/>
      <c r="O331" s="459"/>
      <c r="P331" s="459"/>
    </row>
    <row r="332" spans="13:16">
      <c r="M332" s="459"/>
      <c r="N332" s="459"/>
      <c r="O332" s="459"/>
      <c r="P332" s="459"/>
    </row>
    <row r="333" spans="13:16">
      <c r="M333" s="459"/>
      <c r="N333" s="459"/>
      <c r="O333" s="459"/>
      <c r="P333" s="459"/>
    </row>
    <row r="334" spans="13:16">
      <c r="M334" s="459"/>
      <c r="N334" s="459"/>
      <c r="O334" s="459"/>
      <c r="P334" s="459"/>
    </row>
    <row r="335" spans="13:16">
      <c r="M335" s="459"/>
      <c r="N335" s="459"/>
      <c r="O335" s="459"/>
      <c r="P335" s="459"/>
    </row>
    <row r="336" spans="13:16">
      <c r="M336" s="459"/>
      <c r="N336" s="459"/>
      <c r="O336" s="459"/>
      <c r="P336" s="459"/>
    </row>
    <row r="337" spans="13:16">
      <c r="M337" s="459"/>
      <c r="N337" s="459"/>
      <c r="O337" s="459"/>
      <c r="P337" s="459"/>
    </row>
    <row r="338" spans="13:16">
      <c r="M338" s="459"/>
      <c r="N338" s="459"/>
      <c r="O338" s="459"/>
      <c r="P338" s="459"/>
    </row>
    <row r="339" spans="13:16">
      <c r="M339" s="459"/>
      <c r="N339" s="459"/>
      <c r="O339" s="459"/>
      <c r="P339" s="459"/>
    </row>
    <row r="340" spans="13:16">
      <c r="M340" s="459"/>
      <c r="N340" s="459"/>
      <c r="O340" s="459"/>
      <c r="P340" s="459"/>
    </row>
    <row r="341" spans="13:16">
      <c r="M341" s="459"/>
      <c r="N341" s="459"/>
      <c r="O341" s="459"/>
      <c r="P341" s="459"/>
    </row>
    <row r="342" spans="13:16">
      <c r="M342" s="459"/>
      <c r="N342" s="459"/>
      <c r="O342" s="459"/>
      <c r="P342" s="459"/>
    </row>
    <row r="343" spans="13:16">
      <c r="M343" s="459"/>
      <c r="N343" s="459"/>
      <c r="O343" s="459"/>
      <c r="P343" s="459"/>
    </row>
    <row r="344" spans="13:16">
      <c r="M344" s="459"/>
      <c r="N344" s="459"/>
      <c r="O344" s="459"/>
      <c r="P344" s="459"/>
    </row>
    <row r="345" spans="13:16">
      <c r="M345" s="459"/>
      <c r="N345" s="459"/>
      <c r="O345" s="459"/>
      <c r="P345" s="459"/>
    </row>
    <row r="346" spans="13:16">
      <c r="M346" s="459"/>
      <c r="N346" s="459"/>
      <c r="O346" s="459"/>
      <c r="P346" s="459"/>
    </row>
    <row r="347" spans="13:16">
      <c r="M347" s="459"/>
      <c r="N347" s="459"/>
      <c r="O347" s="459"/>
      <c r="P347" s="459"/>
    </row>
    <row r="348" spans="13:16">
      <c r="M348" s="459"/>
      <c r="N348" s="459"/>
      <c r="O348" s="459"/>
      <c r="P348" s="459"/>
    </row>
    <row r="349" spans="13:16">
      <c r="M349" s="459"/>
      <c r="N349" s="459"/>
      <c r="O349" s="459"/>
      <c r="P349" s="459"/>
    </row>
    <row r="350" spans="13:16">
      <c r="M350" s="459"/>
      <c r="N350" s="459"/>
      <c r="O350" s="459"/>
      <c r="P350" s="459"/>
    </row>
    <row r="351" spans="13:16">
      <c r="M351" s="459"/>
      <c r="N351" s="459"/>
      <c r="O351" s="459"/>
      <c r="P351" s="459"/>
    </row>
    <row r="352" spans="13:16">
      <c r="M352" s="459"/>
      <c r="N352" s="459"/>
      <c r="O352" s="459"/>
      <c r="P352" s="459"/>
    </row>
    <row r="353" spans="13:16">
      <c r="M353" s="459"/>
      <c r="N353" s="459"/>
      <c r="O353" s="459"/>
      <c r="P353" s="459"/>
    </row>
    <row r="354" spans="13:16">
      <c r="M354" s="459"/>
      <c r="N354" s="459"/>
      <c r="O354" s="459"/>
      <c r="P354" s="459"/>
    </row>
    <row r="355" spans="13:16">
      <c r="M355" s="459"/>
      <c r="N355" s="459"/>
      <c r="O355" s="459"/>
      <c r="P355" s="459"/>
    </row>
    <row r="356" spans="13:16">
      <c r="M356" s="459"/>
      <c r="N356" s="459"/>
      <c r="O356" s="459"/>
      <c r="P356" s="459"/>
    </row>
    <row r="357" spans="13:16">
      <c r="M357" s="459"/>
      <c r="N357" s="459"/>
      <c r="O357" s="459"/>
      <c r="P357" s="459"/>
    </row>
    <row r="358" spans="13:16">
      <c r="M358" s="459"/>
      <c r="N358" s="459"/>
      <c r="O358" s="459"/>
      <c r="P358" s="459"/>
    </row>
    <row r="359" spans="13:16">
      <c r="M359" s="459"/>
      <c r="N359" s="459"/>
      <c r="O359" s="459"/>
      <c r="P359" s="459"/>
    </row>
    <row r="360" spans="13:16">
      <c r="M360" s="459"/>
      <c r="N360" s="459"/>
      <c r="O360" s="459"/>
      <c r="P360" s="459"/>
    </row>
    <row r="361" spans="13:16">
      <c r="M361" s="459"/>
      <c r="N361" s="459"/>
      <c r="O361" s="459"/>
      <c r="P361" s="459"/>
    </row>
    <row r="362" spans="13:16">
      <c r="M362" s="459"/>
      <c r="N362" s="459"/>
      <c r="O362" s="459"/>
      <c r="P362" s="459"/>
    </row>
    <row r="363" spans="13:16">
      <c r="M363" s="459"/>
      <c r="N363" s="459"/>
      <c r="O363" s="459"/>
      <c r="P363" s="459"/>
    </row>
    <row r="364" spans="13:16">
      <c r="M364" s="459"/>
      <c r="N364" s="459"/>
      <c r="O364" s="459"/>
      <c r="P364" s="459"/>
    </row>
    <row r="365" spans="13:16">
      <c r="M365" s="459"/>
      <c r="N365" s="459"/>
      <c r="O365" s="459"/>
      <c r="P365" s="459"/>
    </row>
    <row r="366" spans="13:16">
      <c r="M366" s="459"/>
      <c r="N366" s="459"/>
      <c r="O366" s="459"/>
      <c r="P366" s="459"/>
    </row>
    <row r="367" spans="13:16">
      <c r="M367" s="459"/>
      <c r="N367" s="459"/>
      <c r="O367" s="459"/>
      <c r="P367" s="459"/>
    </row>
    <row r="368" spans="13:16">
      <c r="M368" s="459"/>
      <c r="N368" s="459"/>
      <c r="O368" s="459"/>
      <c r="P368" s="459"/>
    </row>
    <row r="369" spans="13:16">
      <c r="M369" s="459"/>
      <c r="N369" s="459"/>
      <c r="O369" s="459"/>
      <c r="P369" s="459"/>
    </row>
    <row r="370" spans="13:16">
      <c r="M370" s="459"/>
      <c r="N370" s="459"/>
      <c r="O370" s="459"/>
      <c r="P370" s="459"/>
    </row>
    <row r="371" spans="13:16">
      <c r="M371" s="459"/>
      <c r="N371" s="459"/>
      <c r="O371" s="459"/>
      <c r="P371" s="459"/>
    </row>
    <row r="372" spans="13:16">
      <c r="M372" s="459"/>
      <c r="N372" s="459"/>
      <c r="O372" s="459"/>
      <c r="P372" s="459"/>
    </row>
    <row r="373" spans="13:16">
      <c r="M373" s="459"/>
      <c r="N373" s="459"/>
      <c r="O373" s="459"/>
      <c r="P373" s="459"/>
    </row>
    <row r="374" spans="13:16">
      <c r="M374" s="459"/>
      <c r="N374" s="459"/>
      <c r="O374" s="459"/>
      <c r="P374" s="459"/>
    </row>
    <row r="375" spans="13:16">
      <c r="M375" s="459"/>
      <c r="N375" s="459"/>
      <c r="O375" s="459"/>
      <c r="P375" s="459"/>
    </row>
    <row r="376" spans="13:16">
      <c r="M376" s="459"/>
      <c r="N376" s="459"/>
      <c r="O376" s="459"/>
      <c r="P376" s="459"/>
    </row>
    <row r="377" spans="13:16">
      <c r="M377" s="459"/>
      <c r="N377" s="459"/>
      <c r="O377" s="459"/>
      <c r="P377" s="459"/>
    </row>
    <row r="378" spans="13:16">
      <c r="M378" s="459"/>
      <c r="N378" s="459"/>
      <c r="O378" s="459"/>
      <c r="P378" s="459"/>
    </row>
    <row r="379" spans="13:16">
      <c r="M379" s="459"/>
      <c r="N379" s="459"/>
      <c r="O379" s="459"/>
      <c r="P379" s="459"/>
    </row>
    <row r="380" spans="13:16">
      <c r="M380" s="459"/>
      <c r="N380" s="459"/>
      <c r="O380" s="459"/>
      <c r="P380" s="459"/>
    </row>
    <row r="381" spans="13:16">
      <c r="M381" s="459"/>
      <c r="N381" s="459"/>
      <c r="O381" s="459"/>
      <c r="P381" s="459"/>
    </row>
    <row r="382" spans="13:16">
      <c r="M382" s="459"/>
      <c r="N382" s="459"/>
      <c r="O382" s="459"/>
      <c r="P382" s="459"/>
    </row>
    <row r="383" spans="13:16">
      <c r="M383" s="459"/>
      <c r="N383" s="459"/>
      <c r="O383" s="459"/>
      <c r="P383" s="459"/>
    </row>
    <row r="384" spans="13:16">
      <c r="M384" s="459"/>
      <c r="N384" s="459"/>
      <c r="O384" s="459"/>
      <c r="P384" s="459"/>
    </row>
    <row r="385" spans="13:16">
      <c r="M385" s="459"/>
      <c r="N385" s="459"/>
      <c r="O385" s="459"/>
      <c r="P385" s="459"/>
    </row>
  </sheetData>
  <autoFilter ref="A9:AW266"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427"/>
  <sheetViews>
    <sheetView topLeftCell="A7" workbookViewId="0">
      <pane xSplit="8" ySplit="5" topLeftCell="AS221" activePane="bottomRight" state="frozen"/>
      <selection activeCell="E170" sqref="E170"/>
      <selection pane="topRight" activeCell="E170" sqref="E170"/>
      <selection pane="bottomLeft" activeCell="E170" sqref="E170"/>
      <selection pane="bottomRight" activeCell="E252" sqref="E252"/>
    </sheetView>
  </sheetViews>
  <sheetFormatPr defaultRowHeight="12.75"/>
  <cols>
    <col min="1" max="1" width="4.85546875" style="415" customWidth="1"/>
    <col min="2" max="2" width="9" style="415" customWidth="1"/>
    <col min="3" max="3" width="7.85546875" style="415" customWidth="1"/>
    <col min="4" max="4" width="9.7109375" style="415" customWidth="1"/>
    <col min="5" max="5" width="40.28515625" style="415" customWidth="1"/>
    <col min="6" max="6" width="12.7109375" style="415" customWidth="1"/>
    <col min="7" max="8" width="5.85546875" style="416" customWidth="1"/>
    <col min="9" max="9" width="4.85546875" style="415" customWidth="1"/>
    <col min="10" max="10" width="15.42578125" style="415" customWidth="1"/>
    <col min="11" max="11" width="15.140625" style="415" customWidth="1"/>
    <col min="12" max="12" width="12.7109375" style="415" customWidth="1"/>
    <col min="13" max="13" width="12.5703125" style="415" customWidth="1"/>
    <col min="14" max="15" width="14.5703125" style="415" customWidth="1"/>
    <col min="16" max="16" width="12.42578125" style="415" customWidth="1"/>
    <col min="17" max="17" width="14" style="415" customWidth="1"/>
    <col min="18" max="19" width="11" style="415" customWidth="1"/>
    <col min="20" max="20" width="10" style="415" customWidth="1"/>
    <col min="21" max="21" width="10.140625" style="415" customWidth="1"/>
    <col min="22" max="22" width="11" style="415" customWidth="1"/>
    <col min="23" max="23" width="11.140625" style="415" customWidth="1"/>
    <col min="24" max="24" width="11.42578125" style="415" customWidth="1"/>
    <col min="25" max="25" width="11.7109375" style="415" customWidth="1"/>
    <col min="26" max="29" width="10.5703125" style="415" customWidth="1"/>
    <col min="30" max="30" width="11.85546875" style="415" customWidth="1"/>
    <col min="31" max="31" width="11.42578125" style="415" customWidth="1"/>
    <col min="32" max="32" width="14.7109375" style="415" customWidth="1"/>
    <col min="33" max="33" width="15.140625" style="415" customWidth="1"/>
    <col min="34" max="35" width="12.140625" style="415" customWidth="1"/>
    <col min="36" max="36" width="11.28515625" style="415" customWidth="1"/>
    <col min="37" max="37" width="11.140625" style="415" customWidth="1"/>
    <col min="38" max="39" width="12.5703125" style="415" customWidth="1"/>
    <col min="40" max="40" width="13.42578125" style="415" customWidth="1"/>
    <col min="41" max="41" width="12.7109375" style="415" customWidth="1"/>
    <col min="42" max="42" width="11.85546875" style="415" customWidth="1"/>
    <col min="43" max="43" width="11.5703125" style="415" customWidth="1"/>
    <col min="44" max="44" width="14.7109375" style="415" customWidth="1"/>
    <col min="45" max="45" width="15.7109375" style="415" customWidth="1"/>
    <col min="46" max="46" width="13.42578125" style="415" customWidth="1"/>
    <col min="47" max="47" width="12.7109375" style="415" customWidth="1"/>
    <col min="48" max="49" width="13.140625" style="415" customWidth="1"/>
    <col min="50" max="16384" width="9.140625" style="415"/>
  </cols>
  <sheetData>
    <row r="1" spans="1:49" ht="12.75" customHeight="1">
      <c r="A1" s="411"/>
      <c r="B1" s="412" t="s">
        <v>202</v>
      </c>
      <c r="C1" s="413"/>
      <c r="D1" s="413"/>
      <c r="E1" s="414"/>
      <c r="I1" s="413"/>
      <c r="M1" s="413" t="s">
        <v>617</v>
      </c>
      <c r="R1" s="413"/>
      <c r="S1" s="413"/>
      <c r="T1" s="413"/>
      <c r="U1" s="413"/>
      <c r="V1" s="413"/>
      <c r="W1" s="413"/>
      <c r="X1" s="413"/>
      <c r="Y1" s="413"/>
      <c r="Z1" s="413"/>
      <c r="AA1" s="413"/>
      <c r="AB1" s="413"/>
      <c r="AC1" s="413"/>
      <c r="AD1" s="413"/>
      <c r="AE1" s="413"/>
      <c r="AF1" s="413"/>
      <c r="AG1" s="413"/>
      <c r="AH1" s="413"/>
      <c r="AI1" s="413"/>
      <c r="AJ1" s="413"/>
      <c r="AK1" s="413"/>
      <c r="AL1" s="413"/>
      <c r="AM1" s="413"/>
      <c r="AN1" s="413"/>
      <c r="AO1" s="413"/>
      <c r="AP1" s="413"/>
      <c r="AQ1" s="413"/>
      <c r="AR1" s="413"/>
      <c r="AS1" s="413"/>
      <c r="AT1" s="413"/>
      <c r="AU1" s="413"/>
      <c r="AV1" s="413"/>
      <c r="AW1" s="413"/>
    </row>
    <row r="2" spans="1:49" ht="12.75" customHeight="1">
      <c r="A2" s="411"/>
      <c r="B2" s="412" t="s">
        <v>595</v>
      </c>
      <c r="C2" s="413"/>
      <c r="D2" s="413"/>
      <c r="E2" s="413"/>
      <c r="I2" s="417"/>
      <c r="M2" s="532" t="s">
        <v>618</v>
      </c>
      <c r="R2" s="417"/>
      <c r="S2" s="417"/>
      <c r="T2" s="417"/>
      <c r="U2" s="417"/>
      <c r="V2" s="417"/>
      <c r="W2" s="417"/>
      <c r="X2" s="417"/>
      <c r="Y2" s="417"/>
      <c r="Z2" s="417"/>
      <c r="AA2" s="417"/>
      <c r="AB2" s="417"/>
      <c r="AC2" s="417"/>
      <c r="AD2" s="417"/>
      <c r="AE2" s="417"/>
      <c r="AF2" s="417"/>
      <c r="AG2" s="417"/>
      <c r="AH2" s="417"/>
      <c r="AI2" s="417"/>
      <c r="AJ2" s="417"/>
      <c r="AK2" s="417"/>
      <c r="AL2" s="417"/>
      <c r="AM2" s="417"/>
      <c r="AN2" s="417"/>
      <c r="AO2" s="417"/>
      <c r="AP2" s="417"/>
      <c r="AQ2" s="417"/>
      <c r="AR2" s="417"/>
      <c r="AS2" s="417"/>
      <c r="AT2" s="417"/>
      <c r="AU2" s="417"/>
      <c r="AV2" s="417"/>
      <c r="AW2" s="417"/>
    </row>
    <row r="3" spans="1:49" ht="10.5" customHeight="1">
      <c r="A3" s="413"/>
      <c r="B3" s="413"/>
      <c r="C3" s="413"/>
      <c r="D3" s="413"/>
      <c r="E3" s="413"/>
      <c r="F3" s="417"/>
      <c r="G3" s="419"/>
      <c r="H3" s="419"/>
      <c r="I3" s="417"/>
      <c r="M3" s="532"/>
      <c r="R3" s="417"/>
      <c r="S3" s="417"/>
      <c r="T3" s="417"/>
      <c r="U3" s="417"/>
      <c r="V3" s="417"/>
      <c r="W3" s="417"/>
      <c r="X3" s="417"/>
      <c r="Y3" s="417"/>
      <c r="Z3" s="417"/>
      <c r="AA3" s="417"/>
      <c r="AB3" s="417"/>
      <c r="AC3" s="417"/>
      <c r="AD3" s="417"/>
      <c r="AE3" s="417"/>
      <c r="AF3" s="417"/>
      <c r="AG3" s="417"/>
      <c r="AH3" s="417"/>
      <c r="AI3" s="417"/>
      <c r="AJ3" s="417"/>
      <c r="AK3" s="417"/>
      <c r="AL3" s="417"/>
      <c r="AM3" s="417"/>
      <c r="AN3" s="417"/>
      <c r="AO3" s="417"/>
      <c r="AP3" s="417"/>
      <c r="AQ3" s="417"/>
      <c r="AR3" s="417"/>
      <c r="AS3" s="417"/>
      <c r="AT3" s="417"/>
      <c r="AU3" s="417"/>
      <c r="AV3" s="417"/>
      <c r="AW3" s="417"/>
    </row>
    <row r="4" spans="1:49" ht="19.5" customHeight="1">
      <c r="B4" s="533" t="s">
        <v>192</v>
      </c>
      <c r="C4" s="533"/>
      <c r="D4" s="533"/>
      <c r="E4" s="533"/>
      <c r="F4" s="533"/>
      <c r="G4" s="533"/>
      <c r="H4" s="533"/>
      <c r="I4" s="533"/>
      <c r="J4" s="533"/>
      <c r="K4" s="533"/>
      <c r="L4" s="533"/>
      <c r="M4" s="533"/>
      <c r="N4" s="420"/>
      <c r="O4" s="420"/>
      <c r="P4" s="420"/>
      <c r="Q4" s="420"/>
      <c r="R4" s="422"/>
      <c r="S4" s="422"/>
      <c r="T4" s="422"/>
      <c r="U4" s="422"/>
      <c r="V4" s="422"/>
      <c r="W4" s="422"/>
      <c r="X4" s="422"/>
      <c r="Y4" s="422"/>
      <c r="Z4" s="422"/>
      <c r="AA4" s="422"/>
      <c r="AB4" s="422"/>
      <c r="AC4" s="422"/>
      <c r="AD4" s="422"/>
      <c r="AE4" s="422"/>
      <c r="AF4" s="422"/>
      <c r="AG4" s="422"/>
      <c r="AH4" s="422"/>
      <c r="AI4" s="422"/>
      <c r="AJ4" s="422"/>
      <c r="AK4" s="422"/>
      <c r="AL4" s="422"/>
      <c r="AM4" s="422"/>
      <c r="AN4" s="422"/>
      <c r="AO4" s="422"/>
      <c r="AP4" s="422"/>
      <c r="AQ4" s="422"/>
      <c r="AR4" s="422"/>
      <c r="AS4" s="422"/>
      <c r="AT4" s="422"/>
      <c r="AU4" s="422"/>
      <c r="AV4" s="422"/>
      <c r="AW4" s="422"/>
    </row>
    <row r="5" spans="1:49" ht="15">
      <c r="B5" s="534" t="s">
        <v>653</v>
      </c>
      <c r="C5" s="534"/>
      <c r="D5" s="534"/>
      <c r="E5" s="534"/>
      <c r="F5" s="534"/>
      <c r="G5" s="534"/>
      <c r="H5" s="534"/>
      <c r="I5" s="534"/>
      <c r="J5" s="534"/>
      <c r="K5" s="534"/>
      <c r="L5" s="534"/>
      <c r="M5" s="534"/>
      <c r="N5" s="534"/>
      <c r="O5" s="534"/>
      <c r="P5" s="534"/>
      <c r="Q5" s="423"/>
    </row>
    <row r="7" spans="1:49" ht="13.5" customHeight="1">
      <c r="A7" s="535" t="s">
        <v>51</v>
      </c>
      <c r="B7" s="537" t="s">
        <v>31</v>
      </c>
      <c r="C7" s="538" t="s">
        <v>1</v>
      </c>
      <c r="D7" s="539"/>
      <c r="E7" s="537" t="s">
        <v>0</v>
      </c>
      <c r="F7" s="537" t="s">
        <v>193</v>
      </c>
      <c r="G7" s="540" t="s">
        <v>194</v>
      </c>
      <c r="H7" s="540"/>
      <c r="I7" s="541" t="s">
        <v>51</v>
      </c>
      <c r="J7" s="537" t="s">
        <v>620</v>
      </c>
      <c r="K7" s="537"/>
      <c r="L7" s="537" t="s">
        <v>621</v>
      </c>
      <c r="M7" s="537"/>
      <c r="N7" s="537" t="s">
        <v>622</v>
      </c>
      <c r="O7" s="537"/>
      <c r="P7" s="537" t="s">
        <v>623</v>
      </c>
      <c r="Q7" s="537"/>
      <c r="R7" s="537" t="s">
        <v>624</v>
      </c>
      <c r="S7" s="537"/>
      <c r="T7" s="537" t="s">
        <v>625</v>
      </c>
      <c r="U7" s="537"/>
      <c r="V7" s="537" t="s">
        <v>626</v>
      </c>
      <c r="W7" s="537"/>
      <c r="X7" s="537" t="s">
        <v>627</v>
      </c>
      <c r="Y7" s="537"/>
      <c r="Z7" s="537" t="s">
        <v>628</v>
      </c>
      <c r="AA7" s="537"/>
      <c r="AB7" s="537" t="s">
        <v>629</v>
      </c>
      <c r="AC7" s="537"/>
      <c r="AD7" s="537" t="s">
        <v>630</v>
      </c>
      <c r="AE7" s="537"/>
      <c r="AF7" s="537" t="s">
        <v>631</v>
      </c>
      <c r="AG7" s="537"/>
      <c r="AH7" s="537" t="s">
        <v>632</v>
      </c>
      <c r="AI7" s="537"/>
      <c r="AJ7" s="537" t="s">
        <v>633</v>
      </c>
      <c r="AK7" s="537"/>
      <c r="AL7" s="537" t="s">
        <v>634</v>
      </c>
      <c r="AM7" s="537"/>
      <c r="AN7" s="537" t="s">
        <v>635</v>
      </c>
      <c r="AO7" s="537"/>
      <c r="AP7" s="537" t="s">
        <v>636</v>
      </c>
      <c r="AQ7" s="537"/>
      <c r="AR7" s="537" t="s">
        <v>637</v>
      </c>
      <c r="AS7" s="537"/>
      <c r="AT7" s="537" t="s">
        <v>638</v>
      </c>
      <c r="AU7" s="537"/>
      <c r="AV7" s="537" t="s">
        <v>639</v>
      </c>
      <c r="AW7" s="537"/>
    </row>
    <row r="8" spans="1:49" ht="22.5" customHeight="1">
      <c r="A8" s="536"/>
      <c r="B8" s="537"/>
      <c r="C8" s="426" t="s">
        <v>20</v>
      </c>
      <c r="D8" s="425" t="s">
        <v>43</v>
      </c>
      <c r="E8" s="537"/>
      <c r="F8" s="537"/>
      <c r="G8" s="427" t="s">
        <v>33</v>
      </c>
      <c r="H8" s="427" t="s">
        <v>34</v>
      </c>
      <c r="I8" s="541"/>
      <c r="J8" s="425" t="s">
        <v>33</v>
      </c>
      <c r="K8" s="425" t="s">
        <v>34</v>
      </c>
      <c r="L8" s="425" t="s">
        <v>33</v>
      </c>
      <c r="M8" s="425" t="s">
        <v>34</v>
      </c>
      <c r="N8" s="425" t="s">
        <v>33</v>
      </c>
      <c r="O8" s="425" t="s">
        <v>34</v>
      </c>
      <c r="P8" s="425" t="s">
        <v>33</v>
      </c>
      <c r="Q8" s="425" t="s">
        <v>34</v>
      </c>
      <c r="R8" s="425" t="s">
        <v>33</v>
      </c>
      <c r="S8" s="425" t="s">
        <v>34</v>
      </c>
      <c r="T8" s="425" t="s">
        <v>33</v>
      </c>
      <c r="U8" s="425" t="s">
        <v>34</v>
      </c>
      <c r="V8" s="425" t="s">
        <v>33</v>
      </c>
      <c r="W8" s="425" t="s">
        <v>34</v>
      </c>
      <c r="X8" s="425" t="s">
        <v>33</v>
      </c>
      <c r="Y8" s="425" t="s">
        <v>34</v>
      </c>
      <c r="Z8" s="425" t="s">
        <v>33</v>
      </c>
      <c r="AA8" s="425" t="s">
        <v>34</v>
      </c>
      <c r="AB8" s="425" t="s">
        <v>33</v>
      </c>
      <c r="AC8" s="425" t="s">
        <v>34</v>
      </c>
      <c r="AD8" s="425" t="s">
        <v>33</v>
      </c>
      <c r="AE8" s="425" t="s">
        <v>34</v>
      </c>
      <c r="AF8" s="425" t="s">
        <v>33</v>
      </c>
      <c r="AG8" s="425" t="s">
        <v>34</v>
      </c>
      <c r="AH8" s="425" t="s">
        <v>33</v>
      </c>
      <c r="AI8" s="425" t="s">
        <v>34</v>
      </c>
      <c r="AJ8" s="425" t="s">
        <v>33</v>
      </c>
      <c r="AK8" s="425" t="s">
        <v>34</v>
      </c>
      <c r="AL8" s="425" t="s">
        <v>33</v>
      </c>
      <c r="AM8" s="425" t="s">
        <v>34</v>
      </c>
      <c r="AN8" s="425" t="s">
        <v>33</v>
      </c>
      <c r="AO8" s="425" t="s">
        <v>34</v>
      </c>
      <c r="AP8" s="425" t="s">
        <v>33</v>
      </c>
      <c r="AQ8" s="425" t="s">
        <v>34</v>
      </c>
      <c r="AR8" s="425" t="s">
        <v>33</v>
      </c>
      <c r="AS8" s="425" t="s">
        <v>34</v>
      </c>
      <c r="AT8" s="425" t="s">
        <v>33</v>
      </c>
      <c r="AU8" s="425" t="s">
        <v>34</v>
      </c>
      <c r="AV8" s="425" t="s">
        <v>33</v>
      </c>
      <c r="AW8" s="425" t="s">
        <v>34</v>
      </c>
    </row>
    <row r="9" spans="1:49" s="429" customFormat="1" ht="8.25" customHeight="1">
      <c r="A9" s="428">
        <v>1</v>
      </c>
      <c r="B9" s="428">
        <v>2</v>
      </c>
      <c r="C9" s="428">
        <v>3</v>
      </c>
      <c r="D9" s="428">
        <v>4</v>
      </c>
      <c r="E9" s="428">
        <v>5</v>
      </c>
      <c r="F9" s="428">
        <v>6</v>
      </c>
      <c r="G9" s="428">
        <v>7</v>
      </c>
      <c r="H9" s="428">
        <v>8</v>
      </c>
      <c r="I9" s="428">
        <v>9</v>
      </c>
      <c r="J9" s="428">
        <v>10</v>
      </c>
      <c r="K9" s="428">
        <v>11</v>
      </c>
      <c r="L9" s="428">
        <v>12</v>
      </c>
      <c r="M9" s="428">
        <v>13</v>
      </c>
      <c r="N9" s="428">
        <v>14</v>
      </c>
      <c r="O9" s="428">
        <v>15</v>
      </c>
      <c r="P9" s="428">
        <v>16</v>
      </c>
      <c r="Q9" s="428">
        <v>17</v>
      </c>
      <c r="R9" s="428">
        <v>18</v>
      </c>
      <c r="S9" s="428">
        <v>19</v>
      </c>
      <c r="T9" s="428">
        <v>20</v>
      </c>
      <c r="U9" s="428">
        <v>21</v>
      </c>
      <c r="V9" s="428">
        <v>22</v>
      </c>
      <c r="W9" s="428">
        <v>23</v>
      </c>
      <c r="X9" s="428">
        <v>24</v>
      </c>
      <c r="Y9" s="428">
        <v>25</v>
      </c>
      <c r="Z9" s="428">
        <v>26</v>
      </c>
      <c r="AA9" s="428">
        <v>27</v>
      </c>
      <c r="AB9" s="428">
        <v>28</v>
      </c>
      <c r="AC9" s="428">
        <v>29</v>
      </c>
      <c r="AD9" s="428">
        <v>30</v>
      </c>
      <c r="AE9" s="428">
        <v>31</v>
      </c>
      <c r="AF9" s="428">
        <v>32</v>
      </c>
      <c r="AG9" s="428">
        <v>33</v>
      </c>
      <c r="AH9" s="428">
        <v>34</v>
      </c>
      <c r="AI9" s="428">
        <v>35</v>
      </c>
      <c r="AJ9" s="428">
        <v>36</v>
      </c>
      <c r="AK9" s="428">
        <v>37</v>
      </c>
      <c r="AL9" s="428">
        <v>38</v>
      </c>
      <c r="AM9" s="428">
        <v>39</v>
      </c>
      <c r="AN9" s="428">
        <v>40</v>
      </c>
      <c r="AO9" s="428">
        <v>41</v>
      </c>
      <c r="AP9" s="428">
        <v>42</v>
      </c>
      <c r="AQ9" s="428">
        <v>43</v>
      </c>
      <c r="AR9" s="428">
        <v>44</v>
      </c>
      <c r="AS9" s="428">
        <v>45</v>
      </c>
      <c r="AT9" s="428">
        <v>46</v>
      </c>
      <c r="AU9" s="428">
        <v>47</v>
      </c>
      <c r="AV9" s="428">
        <v>48</v>
      </c>
      <c r="AW9" s="428">
        <v>49</v>
      </c>
    </row>
    <row r="10" spans="1:49" s="437" customFormat="1" ht="12" customHeight="1">
      <c r="A10" s="72" t="str">
        <f t="array" ref="A10">IF(C10&lt;&gt;0,SUM(($C10:C$15&lt;&gt;0)*1),"")</f>
        <v/>
      </c>
      <c r="B10" s="430"/>
      <c r="C10" s="431"/>
      <c r="D10" s="430"/>
      <c r="E10" s="432" t="s">
        <v>585</v>
      </c>
      <c r="F10" s="433"/>
      <c r="G10" s="434"/>
      <c r="H10" s="434"/>
      <c r="I10" s="435"/>
      <c r="J10" s="436">
        <f ca="1">'07-09'!J265</f>
        <v>1660650155</v>
      </c>
      <c r="K10" s="436">
        <f ca="1">'07-09'!K265</f>
        <v>0</v>
      </c>
      <c r="L10" s="436">
        <f ca="1">'07-09'!L265</f>
        <v>905227</v>
      </c>
      <c r="M10" s="436">
        <f ca="1">'07-09'!M265</f>
        <v>0</v>
      </c>
      <c r="N10" s="436">
        <f ca="1">'07-09'!N265</f>
        <v>197394018</v>
      </c>
      <c r="O10" s="436">
        <f ca="1">'07-09'!O265</f>
        <v>0</v>
      </c>
      <c r="P10" s="436">
        <f ca="1">'07-09'!P265</f>
        <v>0</v>
      </c>
      <c r="Q10" s="436">
        <f ca="1">'07-09'!Q265</f>
        <v>0</v>
      </c>
      <c r="R10" s="436">
        <f ca="1">'07-09'!R265</f>
        <v>2004801095</v>
      </c>
      <c r="S10" s="436">
        <f ca="1">'07-09'!S265</f>
        <v>0</v>
      </c>
      <c r="T10" s="436">
        <f ca="1">'07-09'!T265</f>
        <v>7012610000</v>
      </c>
      <c r="U10" s="436">
        <f ca="1">'07-09'!U265</f>
        <v>0</v>
      </c>
      <c r="V10" s="436">
        <f ca="1">'07-09'!V265</f>
        <v>0</v>
      </c>
      <c r="W10" s="436">
        <f ca="1">'07-09'!W265</f>
        <v>0</v>
      </c>
      <c r="X10" s="436">
        <f ca="1">'07-09'!X265</f>
        <v>0</v>
      </c>
      <c r="Y10" s="436">
        <f ca="1">'07-09'!Y265</f>
        <v>0</v>
      </c>
      <c r="Z10" s="436">
        <f ca="1">'07-09'!Z265</f>
        <v>0</v>
      </c>
      <c r="AA10" s="436">
        <f ca="1">'07-09'!AA265</f>
        <v>0</v>
      </c>
      <c r="AB10" s="436">
        <f ca="1">'07-09'!AB265</f>
        <v>0</v>
      </c>
      <c r="AC10" s="436">
        <f ca="1">'07-09'!AC265</f>
        <v>7100000000</v>
      </c>
      <c r="AD10" s="436">
        <f ca="1">'07-09'!AD265</f>
        <v>0</v>
      </c>
      <c r="AE10" s="436">
        <f ca="1">'07-09'!AE265</f>
        <v>4000000000</v>
      </c>
      <c r="AF10" s="436">
        <f ca="1">'07-09'!AF265</f>
        <v>223639505</v>
      </c>
      <c r="AG10" s="436">
        <f ca="1">'07-09'!AG265</f>
        <v>0</v>
      </c>
      <c r="AH10" s="436">
        <f ca="1">'07-09'!AH265</f>
        <v>74044734</v>
      </c>
      <c r="AI10" s="436">
        <f ca="1">'07-09'!AI265</f>
        <v>0</v>
      </c>
      <c r="AJ10" s="436">
        <f ca="1">'07-09'!AJ265</f>
        <v>0</v>
      </c>
      <c r="AK10" s="436">
        <f ca="1">'07-09'!AK265</f>
        <v>0</v>
      </c>
      <c r="AL10" s="436">
        <f ca="1">'07-09'!AL265</f>
        <v>0</v>
      </c>
      <c r="AM10" s="436">
        <f ca="1">'07-09'!AM265</f>
        <v>0</v>
      </c>
      <c r="AN10" s="436">
        <f ca="1">'07-09'!AN265</f>
        <v>0</v>
      </c>
      <c r="AO10" s="436">
        <f ca="1">'07-09'!AO265</f>
        <v>0</v>
      </c>
      <c r="AP10" s="436">
        <f ca="1">'07-09'!AP265</f>
        <v>0</v>
      </c>
      <c r="AQ10" s="436">
        <f ca="1">'07-09'!AQ265</f>
        <v>0</v>
      </c>
      <c r="AR10" s="436">
        <f ca="1">'07-09'!AR265</f>
        <v>0</v>
      </c>
      <c r="AS10" s="436">
        <f ca="1">'07-09'!AS265</f>
        <v>0</v>
      </c>
      <c r="AT10" s="436">
        <f ca="1">'07-09'!AT265</f>
        <v>0</v>
      </c>
      <c r="AU10" s="436">
        <f ca="1">'07-09'!AU265</f>
        <v>0</v>
      </c>
      <c r="AV10" s="436">
        <f ca="1">'07-09'!AV265</f>
        <v>0</v>
      </c>
      <c r="AW10" s="436">
        <f ca="1">'07-09'!AW265</f>
        <v>74044734</v>
      </c>
    </row>
    <row r="11" spans="1:49" s="437" customFormat="1" ht="12" customHeight="1">
      <c r="A11" s="72">
        <f t="array" aca="1" ref="A11" ca="1">IF(C11&lt;&gt;0,SUM(($C$11:C11&lt;&gt;0)*1),"")</f>
        <v>1</v>
      </c>
      <c r="B11" s="438">
        <f ca="1">IF(ROWS($1:1)&gt;COUNT(Dong9),"",OFFSET(TH!C$1,SMALL(Dong9,ROWS($1:1)),))</f>
        <v>42278</v>
      </c>
      <c r="C11" s="438" t="str">
        <f ca="1">IF(ROWS($1:1)&gt;COUNT(Dong9),"",OFFSET(TH!D$1,SMALL(Dong9,ROWS($1:1)),))</f>
        <v>C01</v>
      </c>
      <c r="D11" s="438">
        <f ca="1">IF(ROWS($1:1)&gt;COUNT(Dong9),"",OFFSET(TH!E$1,SMALL(Dong9,ROWS($1:1)),))</f>
        <v>42261</v>
      </c>
      <c r="E11" s="504" t="str">
        <f ca="1">IF(ROWS($1:1)&gt;COUNT(Dong9),"",OFFSET(TH!F$1,SMALL(Dong9,ROWS($1:1)),))</f>
        <v>Cước điện thoại + Internet T8/15</v>
      </c>
      <c r="F11" s="505">
        <f ca="1">IF(ROWS($1:1)&gt;COUNT(Dong9),"",OFFSET(TH!I$1,SMALL(Dong9,ROWS($1:1)),))</f>
        <v>490600</v>
      </c>
      <c r="G11" s="507" t="str">
        <f ca="1">IF(ROWS($1:1)&gt;COUNT(Dong9),"",OFFSET(TH!J$1,SMALL(Dong9,ROWS($1:1)),))</f>
        <v>642</v>
      </c>
      <c r="H11" s="507" t="str">
        <f ca="1">IF(ROWS($1:1)&gt;COUNT(Dong9),"",OFFSET(TH!K$1,SMALL(Dong9,ROWS($1:1)),))</f>
        <v>1111</v>
      </c>
      <c r="I11" s="72">
        <f t="shared" ref="I11:I89" ca="1" si="0">A11</f>
        <v>1</v>
      </c>
      <c r="J11" s="440">
        <f t="shared" ref="J11:J74" ca="1" si="1">IF($G11="1111",$F11,0)</f>
        <v>0</v>
      </c>
      <c r="K11" s="440">
        <f t="shared" ref="K11:K74" ca="1" si="2">IF($H11="1111",$F11,0)</f>
        <v>490600</v>
      </c>
      <c r="L11" s="440">
        <f t="shared" ref="L11:L74" ca="1" si="3">IF($G11="1121",$F11,0)</f>
        <v>0</v>
      </c>
      <c r="M11" s="440">
        <f t="shared" ref="M11:M74" ca="1" si="4">IF($H11="1121",$F11,0)</f>
        <v>0</v>
      </c>
      <c r="N11" s="440">
        <f t="shared" ref="N11:N74" ca="1" si="5">IF($G11="1331",$F11,0)</f>
        <v>0</v>
      </c>
      <c r="O11" s="440">
        <f t="shared" ref="O11:O74" ca="1" si="6">IF($H11="1331",$F11,0)</f>
        <v>0</v>
      </c>
      <c r="P11" s="440">
        <f t="shared" ref="P11:P74" ca="1" si="7">IF($G11="1388",$F11,0)</f>
        <v>0</v>
      </c>
      <c r="Q11" s="440">
        <f t="shared" ref="Q11:Q74" ca="1" si="8">IF($H11="1388",$F11,0)</f>
        <v>0</v>
      </c>
      <c r="R11" s="440">
        <f ca="1">IF($G11="2412",$F11,0)</f>
        <v>0</v>
      </c>
      <c r="S11" s="440">
        <f ca="1">IF($H11="2412",$F11,0)</f>
        <v>0</v>
      </c>
      <c r="T11" s="440">
        <f t="shared" ref="T11:T74" ca="1" si="9">IF($G11="331",$F11,0)</f>
        <v>0</v>
      </c>
      <c r="U11" s="440">
        <f t="shared" ref="U11:U74" ca="1" si="10">IF($H11="331",$F11,0)</f>
        <v>0</v>
      </c>
      <c r="V11" s="440">
        <f t="shared" ref="V11:V74" ca="1" si="11">IF($G11="3334",$F11,0)</f>
        <v>0</v>
      </c>
      <c r="W11" s="440">
        <f t="shared" ref="W11:W74" ca="1" si="12">IF($H11="3334",$F11,0)</f>
        <v>0</v>
      </c>
      <c r="X11" s="440">
        <f t="shared" ref="X11:X74" ca="1" si="13">IF($G11="33382",$F11,0)</f>
        <v>0</v>
      </c>
      <c r="Y11" s="440">
        <f t="shared" ref="Y11:Y74" ca="1" si="14">IF($H11="33382",$F11,0)</f>
        <v>0</v>
      </c>
      <c r="Z11" s="440">
        <f t="shared" ref="Z11:Z74" ca="1" si="15">IF($G11="3388",$F11,0)</f>
        <v>0</v>
      </c>
      <c r="AA11" s="440">
        <f t="shared" ref="AA11:AA74" ca="1" si="16">IF($H11="3388",$F11,0)</f>
        <v>0</v>
      </c>
      <c r="AB11" s="440">
        <f t="shared" ref="AB11:AB74" ca="1" si="17">IF($G11="3411",$F11,0)</f>
        <v>0</v>
      </c>
      <c r="AC11" s="440">
        <f t="shared" ref="AC11:AC74" ca="1" si="18">IF($H11="3411",$F11,0)</f>
        <v>0</v>
      </c>
      <c r="AD11" s="440">
        <f t="shared" ref="AD11:AD74" ca="1" si="19">IF($G11="4111",$F11,0)</f>
        <v>0</v>
      </c>
      <c r="AE11" s="440">
        <f t="shared" ref="AE11:AE74" ca="1" si="20">IF($H11="4111",$F11,0)</f>
        <v>0</v>
      </c>
      <c r="AF11" s="440">
        <f t="shared" ref="AF11:AF74" ca="1" si="21">IF($G11="4211",$F11,0)</f>
        <v>0</v>
      </c>
      <c r="AG11" s="440">
        <f t="shared" ref="AG11:AG74" ca="1" si="22">IF($H11="4211",$F11,0)</f>
        <v>0</v>
      </c>
      <c r="AH11" s="440">
        <f t="shared" ref="AH11:AH74" ca="1" si="23">IF($G11="4212",$F11,0)</f>
        <v>0</v>
      </c>
      <c r="AI11" s="440">
        <f t="shared" ref="AI11:AI74" ca="1" si="24">IF($H11="4212",$F11,0)</f>
        <v>0</v>
      </c>
      <c r="AJ11" s="440">
        <f t="shared" ref="AJ11:AJ74" ca="1" si="25">IF($G11="515",$F11,0)</f>
        <v>0</v>
      </c>
      <c r="AK11" s="440">
        <f t="shared" ref="AK11:AK74" ca="1" si="26">IF($H11="515",$F11,0)</f>
        <v>0</v>
      </c>
      <c r="AL11" s="440">
        <f t="shared" ref="AL11:AL74" ca="1" si="27">IF($G11="635",$F11,0)</f>
        <v>0</v>
      </c>
      <c r="AM11" s="440">
        <f t="shared" ref="AM11:AM74" ca="1" si="28">IF($H11="635",$F11,0)</f>
        <v>0</v>
      </c>
      <c r="AN11" s="440">
        <f t="shared" ref="AN11:AN74" ca="1" si="29">IF($G11="642",$F11,0)</f>
        <v>490600</v>
      </c>
      <c r="AO11" s="440">
        <f t="shared" ref="AO11:AO74" ca="1" si="30">IF($H11="642",$F11,0)</f>
        <v>0</v>
      </c>
      <c r="AP11" s="440">
        <f t="shared" ref="AP11:AP74" ca="1" si="31">IF($G11="711",$F11,0)</f>
        <v>0</v>
      </c>
      <c r="AQ11" s="440">
        <f t="shared" ref="AQ11:AQ74" ca="1" si="32">IF($H11="711",$F11,0)</f>
        <v>0</v>
      </c>
      <c r="AR11" s="440">
        <f t="shared" ref="AR11:AR74" ca="1" si="33">IF($G11="811",$F11,0)</f>
        <v>0</v>
      </c>
      <c r="AS11" s="440">
        <f t="shared" ref="AS11:AS74" ca="1" si="34">IF($H11="811",$F11,0)</f>
        <v>0</v>
      </c>
      <c r="AT11" s="440">
        <f t="shared" ref="AT11:AT74" ca="1" si="35">IF($G11="821",$F11,0)</f>
        <v>0</v>
      </c>
      <c r="AU11" s="440">
        <f t="shared" ref="AU11:AU74" ca="1" si="36">IF($H11="821",$F11,0)</f>
        <v>0</v>
      </c>
      <c r="AV11" s="440">
        <f t="shared" ref="AV11:AV74" ca="1" si="37">IF($G11="911",$F11,0)</f>
        <v>0</v>
      </c>
      <c r="AW11" s="440">
        <f t="shared" ref="AW11:AW74" ca="1" si="38">IF($H11="911",$F11,0)</f>
        <v>0</v>
      </c>
    </row>
    <row r="12" spans="1:49" s="437" customFormat="1" ht="12" customHeight="1">
      <c r="A12" s="72" t="str">
        <f t="array" ref="A12">IF(C12&lt;&gt;0,SUM(($C$11:C12&lt;&gt;0)*1),"")</f>
        <v/>
      </c>
      <c r="B12" s="438"/>
      <c r="C12" s="438"/>
      <c r="D12" s="438"/>
      <c r="E12" s="504"/>
      <c r="F12" s="505"/>
      <c r="G12" s="507"/>
      <c r="H12" s="507"/>
      <c r="I12" s="72" t="str">
        <f t="shared" si="0"/>
        <v/>
      </c>
      <c r="J12" s="440">
        <f t="shared" si="1"/>
        <v>0</v>
      </c>
      <c r="K12" s="440">
        <f t="shared" si="2"/>
        <v>0</v>
      </c>
      <c r="L12" s="440">
        <f t="shared" si="3"/>
        <v>0</v>
      </c>
      <c r="M12" s="440">
        <f t="shared" si="4"/>
        <v>0</v>
      </c>
      <c r="N12" s="440">
        <f t="shared" si="5"/>
        <v>0</v>
      </c>
      <c r="O12" s="440">
        <f t="shared" si="6"/>
        <v>0</v>
      </c>
      <c r="P12" s="440">
        <f t="shared" si="7"/>
        <v>0</v>
      </c>
      <c r="Q12" s="440">
        <f t="shared" si="8"/>
        <v>0</v>
      </c>
      <c r="R12" s="440">
        <f t="shared" ref="R12:R75" si="39">IF($G12="2412",$F12,0)</f>
        <v>0</v>
      </c>
      <c r="S12" s="440">
        <f t="shared" ref="S12:S75" si="40">IF($H12="2412",$F12,0)</f>
        <v>0</v>
      </c>
      <c r="T12" s="440">
        <f t="shared" si="9"/>
        <v>0</v>
      </c>
      <c r="U12" s="440">
        <f t="shared" si="10"/>
        <v>0</v>
      </c>
      <c r="V12" s="440">
        <f t="shared" si="11"/>
        <v>0</v>
      </c>
      <c r="W12" s="440">
        <f t="shared" si="12"/>
        <v>0</v>
      </c>
      <c r="X12" s="440">
        <f t="shared" si="13"/>
        <v>0</v>
      </c>
      <c r="Y12" s="440">
        <f t="shared" si="14"/>
        <v>0</v>
      </c>
      <c r="Z12" s="440">
        <f t="shared" si="15"/>
        <v>0</v>
      </c>
      <c r="AA12" s="440">
        <f t="shared" si="16"/>
        <v>0</v>
      </c>
      <c r="AB12" s="440">
        <f t="shared" si="17"/>
        <v>0</v>
      </c>
      <c r="AC12" s="440">
        <f t="shared" si="18"/>
        <v>0</v>
      </c>
      <c r="AD12" s="440">
        <f t="shared" si="19"/>
        <v>0</v>
      </c>
      <c r="AE12" s="440">
        <f t="shared" si="20"/>
        <v>0</v>
      </c>
      <c r="AF12" s="440">
        <f t="shared" si="21"/>
        <v>0</v>
      </c>
      <c r="AG12" s="440">
        <f t="shared" si="22"/>
        <v>0</v>
      </c>
      <c r="AH12" s="440">
        <f t="shared" si="23"/>
        <v>0</v>
      </c>
      <c r="AI12" s="440">
        <f t="shared" si="24"/>
        <v>0</v>
      </c>
      <c r="AJ12" s="440">
        <f t="shared" si="25"/>
        <v>0</v>
      </c>
      <c r="AK12" s="440">
        <f t="shared" si="26"/>
        <v>0</v>
      </c>
      <c r="AL12" s="440">
        <f t="shared" si="27"/>
        <v>0</v>
      </c>
      <c r="AM12" s="440">
        <f t="shared" si="28"/>
        <v>0</v>
      </c>
      <c r="AN12" s="440">
        <f t="shared" si="29"/>
        <v>0</v>
      </c>
      <c r="AO12" s="440">
        <f t="shared" si="30"/>
        <v>0</v>
      </c>
      <c r="AP12" s="440">
        <f t="shared" si="31"/>
        <v>0</v>
      </c>
      <c r="AQ12" s="440">
        <f t="shared" si="32"/>
        <v>0</v>
      </c>
      <c r="AR12" s="440">
        <f t="shared" si="33"/>
        <v>0</v>
      </c>
      <c r="AS12" s="440">
        <f t="shared" si="34"/>
        <v>0</v>
      </c>
      <c r="AT12" s="440">
        <f t="shared" si="35"/>
        <v>0</v>
      </c>
      <c r="AU12" s="440">
        <f t="shared" si="36"/>
        <v>0</v>
      </c>
      <c r="AV12" s="440">
        <f t="shared" si="37"/>
        <v>0</v>
      </c>
      <c r="AW12" s="440">
        <f t="shared" si="38"/>
        <v>0</v>
      </c>
    </row>
    <row r="13" spans="1:49" s="437" customFormat="1" ht="12" customHeight="1">
      <c r="A13" s="72" t="str">
        <f t="array" ref="A13">IF(C13&lt;&gt;0,SUM(($C$11:C13&lt;&gt;0)*1),"")</f>
        <v/>
      </c>
      <c r="B13" s="438"/>
      <c r="C13" s="438"/>
      <c r="D13" s="438"/>
      <c r="E13" s="504"/>
      <c r="F13" s="505"/>
      <c r="G13" s="507"/>
      <c r="H13" s="507"/>
      <c r="I13" s="72" t="str">
        <f t="shared" si="0"/>
        <v/>
      </c>
      <c r="J13" s="440">
        <f t="shared" si="1"/>
        <v>0</v>
      </c>
      <c r="K13" s="440">
        <f t="shared" si="2"/>
        <v>0</v>
      </c>
      <c r="L13" s="440">
        <f t="shared" si="3"/>
        <v>0</v>
      </c>
      <c r="M13" s="440">
        <f t="shared" si="4"/>
        <v>0</v>
      </c>
      <c r="N13" s="440">
        <f t="shared" si="5"/>
        <v>0</v>
      </c>
      <c r="O13" s="440">
        <f t="shared" si="6"/>
        <v>0</v>
      </c>
      <c r="P13" s="440">
        <f t="shared" si="7"/>
        <v>0</v>
      </c>
      <c r="Q13" s="440">
        <f t="shared" si="8"/>
        <v>0</v>
      </c>
      <c r="R13" s="440">
        <f t="shared" si="39"/>
        <v>0</v>
      </c>
      <c r="S13" s="440">
        <f t="shared" si="40"/>
        <v>0</v>
      </c>
      <c r="T13" s="440">
        <f t="shared" si="9"/>
        <v>0</v>
      </c>
      <c r="U13" s="440">
        <f t="shared" si="10"/>
        <v>0</v>
      </c>
      <c r="V13" s="440">
        <f t="shared" si="11"/>
        <v>0</v>
      </c>
      <c r="W13" s="440">
        <f t="shared" si="12"/>
        <v>0</v>
      </c>
      <c r="X13" s="440">
        <f t="shared" si="13"/>
        <v>0</v>
      </c>
      <c r="Y13" s="440">
        <f t="shared" si="14"/>
        <v>0</v>
      </c>
      <c r="Z13" s="440">
        <f t="shared" si="15"/>
        <v>0</v>
      </c>
      <c r="AA13" s="440">
        <f t="shared" si="16"/>
        <v>0</v>
      </c>
      <c r="AB13" s="440">
        <f t="shared" si="17"/>
        <v>0</v>
      </c>
      <c r="AC13" s="440">
        <f t="shared" si="18"/>
        <v>0</v>
      </c>
      <c r="AD13" s="440">
        <f t="shared" si="19"/>
        <v>0</v>
      </c>
      <c r="AE13" s="440">
        <f t="shared" si="20"/>
        <v>0</v>
      </c>
      <c r="AF13" s="440">
        <f t="shared" si="21"/>
        <v>0</v>
      </c>
      <c r="AG13" s="440">
        <f t="shared" si="22"/>
        <v>0</v>
      </c>
      <c r="AH13" s="440">
        <f t="shared" si="23"/>
        <v>0</v>
      </c>
      <c r="AI13" s="440">
        <f t="shared" si="24"/>
        <v>0</v>
      </c>
      <c r="AJ13" s="440">
        <f t="shared" si="25"/>
        <v>0</v>
      </c>
      <c r="AK13" s="440">
        <f t="shared" si="26"/>
        <v>0</v>
      </c>
      <c r="AL13" s="440">
        <f t="shared" si="27"/>
        <v>0</v>
      </c>
      <c r="AM13" s="440">
        <f t="shared" si="28"/>
        <v>0</v>
      </c>
      <c r="AN13" s="440">
        <f t="shared" si="29"/>
        <v>0</v>
      </c>
      <c r="AO13" s="440">
        <f t="shared" si="30"/>
        <v>0</v>
      </c>
      <c r="AP13" s="440">
        <f t="shared" si="31"/>
        <v>0</v>
      </c>
      <c r="AQ13" s="440">
        <f t="shared" si="32"/>
        <v>0</v>
      </c>
      <c r="AR13" s="440">
        <f t="shared" si="33"/>
        <v>0</v>
      </c>
      <c r="AS13" s="440">
        <f t="shared" si="34"/>
        <v>0</v>
      </c>
      <c r="AT13" s="440">
        <f t="shared" si="35"/>
        <v>0</v>
      </c>
      <c r="AU13" s="440">
        <f t="shared" si="36"/>
        <v>0</v>
      </c>
      <c r="AV13" s="440">
        <f t="shared" si="37"/>
        <v>0</v>
      </c>
      <c r="AW13" s="440">
        <f t="shared" si="38"/>
        <v>0</v>
      </c>
    </row>
    <row r="14" spans="1:49" s="437" customFormat="1" ht="12" customHeight="1">
      <c r="A14" s="72" t="str">
        <f t="array" ref="A14">IF(C14&lt;&gt;0,SUM(($C$11:C14&lt;&gt;0)*1),"")</f>
        <v/>
      </c>
      <c r="B14" s="438"/>
      <c r="C14" s="438"/>
      <c r="D14" s="438"/>
      <c r="E14" s="504"/>
      <c r="F14" s="505"/>
      <c r="G14" s="507"/>
      <c r="H14" s="507"/>
      <c r="I14" s="72" t="str">
        <f t="shared" si="0"/>
        <v/>
      </c>
      <c r="J14" s="440">
        <f t="shared" si="1"/>
        <v>0</v>
      </c>
      <c r="K14" s="440">
        <f t="shared" si="2"/>
        <v>0</v>
      </c>
      <c r="L14" s="440">
        <f t="shared" si="3"/>
        <v>0</v>
      </c>
      <c r="M14" s="440">
        <f t="shared" si="4"/>
        <v>0</v>
      </c>
      <c r="N14" s="440">
        <f t="shared" si="5"/>
        <v>0</v>
      </c>
      <c r="O14" s="440">
        <f t="shared" si="6"/>
        <v>0</v>
      </c>
      <c r="P14" s="440">
        <f t="shared" si="7"/>
        <v>0</v>
      </c>
      <c r="Q14" s="440">
        <f t="shared" si="8"/>
        <v>0</v>
      </c>
      <c r="R14" s="440">
        <f t="shared" si="39"/>
        <v>0</v>
      </c>
      <c r="S14" s="440">
        <f t="shared" si="40"/>
        <v>0</v>
      </c>
      <c r="T14" s="440">
        <f t="shared" si="9"/>
        <v>0</v>
      </c>
      <c r="U14" s="440">
        <f t="shared" si="10"/>
        <v>0</v>
      </c>
      <c r="V14" s="440">
        <f t="shared" si="11"/>
        <v>0</v>
      </c>
      <c r="W14" s="440">
        <f t="shared" si="12"/>
        <v>0</v>
      </c>
      <c r="X14" s="440">
        <f t="shared" si="13"/>
        <v>0</v>
      </c>
      <c r="Y14" s="440">
        <f t="shared" si="14"/>
        <v>0</v>
      </c>
      <c r="Z14" s="440">
        <f t="shared" si="15"/>
        <v>0</v>
      </c>
      <c r="AA14" s="440">
        <f t="shared" si="16"/>
        <v>0</v>
      </c>
      <c r="AB14" s="440">
        <f t="shared" si="17"/>
        <v>0</v>
      </c>
      <c r="AC14" s="440">
        <f t="shared" si="18"/>
        <v>0</v>
      </c>
      <c r="AD14" s="440">
        <f t="shared" si="19"/>
        <v>0</v>
      </c>
      <c r="AE14" s="440">
        <f t="shared" si="20"/>
        <v>0</v>
      </c>
      <c r="AF14" s="440">
        <f t="shared" si="21"/>
        <v>0</v>
      </c>
      <c r="AG14" s="440">
        <f t="shared" si="22"/>
        <v>0</v>
      </c>
      <c r="AH14" s="440">
        <f t="shared" si="23"/>
        <v>0</v>
      </c>
      <c r="AI14" s="440">
        <f t="shared" si="24"/>
        <v>0</v>
      </c>
      <c r="AJ14" s="440">
        <f t="shared" si="25"/>
        <v>0</v>
      </c>
      <c r="AK14" s="440">
        <f t="shared" si="26"/>
        <v>0</v>
      </c>
      <c r="AL14" s="440">
        <f t="shared" si="27"/>
        <v>0</v>
      </c>
      <c r="AM14" s="440">
        <f t="shared" si="28"/>
        <v>0</v>
      </c>
      <c r="AN14" s="440">
        <f t="shared" si="29"/>
        <v>0</v>
      </c>
      <c r="AO14" s="440">
        <f t="shared" si="30"/>
        <v>0</v>
      </c>
      <c r="AP14" s="440">
        <f t="shared" si="31"/>
        <v>0</v>
      </c>
      <c r="AQ14" s="440">
        <f t="shared" si="32"/>
        <v>0</v>
      </c>
      <c r="AR14" s="440">
        <f t="shared" si="33"/>
        <v>0</v>
      </c>
      <c r="AS14" s="440">
        <f t="shared" si="34"/>
        <v>0</v>
      </c>
      <c r="AT14" s="440">
        <f t="shared" si="35"/>
        <v>0</v>
      </c>
      <c r="AU14" s="440">
        <f t="shared" si="36"/>
        <v>0</v>
      </c>
      <c r="AV14" s="440">
        <f t="shared" si="37"/>
        <v>0</v>
      </c>
      <c r="AW14" s="440">
        <f t="shared" si="38"/>
        <v>0</v>
      </c>
    </row>
    <row r="15" spans="1:49" s="437" customFormat="1" ht="12" customHeight="1">
      <c r="A15" s="72" t="str">
        <f t="array" ref="A15">IF(C15&lt;&gt;0,SUM(($C$11:C15&lt;&gt;0)*1),"")</f>
        <v/>
      </c>
      <c r="B15" s="438"/>
      <c r="C15" s="438"/>
      <c r="D15" s="438"/>
      <c r="E15" s="504"/>
      <c r="F15" s="505"/>
      <c r="G15" s="507"/>
      <c r="H15" s="507"/>
      <c r="I15" s="72" t="str">
        <f t="shared" si="0"/>
        <v/>
      </c>
      <c r="J15" s="440">
        <f t="shared" si="1"/>
        <v>0</v>
      </c>
      <c r="K15" s="440">
        <f t="shared" si="2"/>
        <v>0</v>
      </c>
      <c r="L15" s="440">
        <f t="shared" si="3"/>
        <v>0</v>
      </c>
      <c r="M15" s="440">
        <f t="shared" si="4"/>
        <v>0</v>
      </c>
      <c r="N15" s="440">
        <f t="shared" si="5"/>
        <v>0</v>
      </c>
      <c r="O15" s="440">
        <f t="shared" si="6"/>
        <v>0</v>
      </c>
      <c r="P15" s="440">
        <f t="shared" si="7"/>
        <v>0</v>
      </c>
      <c r="Q15" s="440">
        <f t="shared" si="8"/>
        <v>0</v>
      </c>
      <c r="R15" s="440">
        <f t="shared" si="39"/>
        <v>0</v>
      </c>
      <c r="S15" s="440">
        <f t="shared" si="40"/>
        <v>0</v>
      </c>
      <c r="T15" s="440">
        <f t="shared" si="9"/>
        <v>0</v>
      </c>
      <c r="U15" s="440">
        <f t="shared" si="10"/>
        <v>0</v>
      </c>
      <c r="V15" s="440">
        <f t="shared" si="11"/>
        <v>0</v>
      </c>
      <c r="W15" s="440">
        <f t="shared" si="12"/>
        <v>0</v>
      </c>
      <c r="X15" s="440">
        <f t="shared" si="13"/>
        <v>0</v>
      </c>
      <c r="Y15" s="440">
        <f t="shared" si="14"/>
        <v>0</v>
      </c>
      <c r="Z15" s="440">
        <f t="shared" si="15"/>
        <v>0</v>
      </c>
      <c r="AA15" s="440">
        <f t="shared" si="16"/>
        <v>0</v>
      </c>
      <c r="AB15" s="440">
        <f t="shared" si="17"/>
        <v>0</v>
      </c>
      <c r="AC15" s="440">
        <f t="shared" si="18"/>
        <v>0</v>
      </c>
      <c r="AD15" s="440">
        <f t="shared" si="19"/>
        <v>0</v>
      </c>
      <c r="AE15" s="440">
        <f t="shared" si="20"/>
        <v>0</v>
      </c>
      <c r="AF15" s="440">
        <f t="shared" si="21"/>
        <v>0</v>
      </c>
      <c r="AG15" s="440">
        <f t="shared" si="22"/>
        <v>0</v>
      </c>
      <c r="AH15" s="440">
        <f t="shared" si="23"/>
        <v>0</v>
      </c>
      <c r="AI15" s="440">
        <f t="shared" si="24"/>
        <v>0</v>
      </c>
      <c r="AJ15" s="440">
        <f t="shared" si="25"/>
        <v>0</v>
      </c>
      <c r="AK15" s="440">
        <f t="shared" si="26"/>
        <v>0</v>
      </c>
      <c r="AL15" s="440">
        <f t="shared" si="27"/>
        <v>0</v>
      </c>
      <c r="AM15" s="440">
        <f t="shared" si="28"/>
        <v>0</v>
      </c>
      <c r="AN15" s="440">
        <f t="shared" si="29"/>
        <v>0</v>
      </c>
      <c r="AO15" s="440">
        <f t="shared" si="30"/>
        <v>0</v>
      </c>
      <c r="AP15" s="440">
        <f t="shared" si="31"/>
        <v>0</v>
      </c>
      <c r="AQ15" s="440">
        <f t="shared" si="32"/>
        <v>0</v>
      </c>
      <c r="AR15" s="440">
        <f t="shared" si="33"/>
        <v>0</v>
      </c>
      <c r="AS15" s="440">
        <f t="shared" si="34"/>
        <v>0</v>
      </c>
      <c r="AT15" s="440">
        <f t="shared" si="35"/>
        <v>0</v>
      </c>
      <c r="AU15" s="440">
        <f t="shared" si="36"/>
        <v>0</v>
      </c>
      <c r="AV15" s="440">
        <f t="shared" si="37"/>
        <v>0</v>
      </c>
      <c r="AW15" s="440">
        <f t="shared" si="38"/>
        <v>0</v>
      </c>
    </row>
    <row r="16" spans="1:49" s="437" customFormat="1" ht="12" customHeight="1">
      <c r="A16" s="72" t="str">
        <f t="array" ref="A16">IF(C16&lt;&gt;0,SUM(($C$11:C16&lt;&gt;0)*1),"")</f>
        <v/>
      </c>
      <c r="B16" s="438"/>
      <c r="C16" s="438"/>
      <c r="D16" s="438"/>
      <c r="E16" s="504"/>
      <c r="F16" s="505"/>
      <c r="G16" s="507"/>
      <c r="H16" s="507"/>
      <c r="I16" s="72" t="str">
        <f t="shared" si="0"/>
        <v/>
      </c>
      <c r="J16" s="440">
        <f t="shared" si="1"/>
        <v>0</v>
      </c>
      <c r="K16" s="440">
        <f t="shared" si="2"/>
        <v>0</v>
      </c>
      <c r="L16" s="440">
        <f t="shared" si="3"/>
        <v>0</v>
      </c>
      <c r="M16" s="440">
        <f t="shared" si="4"/>
        <v>0</v>
      </c>
      <c r="N16" s="440">
        <f t="shared" si="5"/>
        <v>0</v>
      </c>
      <c r="O16" s="440">
        <f t="shared" si="6"/>
        <v>0</v>
      </c>
      <c r="P16" s="440">
        <f t="shared" si="7"/>
        <v>0</v>
      </c>
      <c r="Q16" s="440">
        <f t="shared" si="8"/>
        <v>0</v>
      </c>
      <c r="R16" s="440">
        <f t="shared" si="39"/>
        <v>0</v>
      </c>
      <c r="S16" s="440">
        <f t="shared" si="40"/>
        <v>0</v>
      </c>
      <c r="T16" s="440">
        <f t="shared" si="9"/>
        <v>0</v>
      </c>
      <c r="U16" s="440">
        <f t="shared" si="10"/>
        <v>0</v>
      </c>
      <c r="V16" s="440">
        <f t="shared" si="11"/>
        <v>0</v>
      </c>
      <c r="W16" s="440">
        <f t="shared" si="12"/>
        <v>0</v>
      </c>
      <c r="X16" s="440">
        <f t="shared" si="13"/>
        <v>0</v>
      </c>
      <c r="Y16" s="440">
        <f t="shared" si="14"/>
        <v>0</v>
      </c>
      <c r="Z16" s="440">
        <f t="shared" si="15"/>
        <v>0</v>
      </c>
      <c r="AA16" s="440">
        <f t="shared" si="16"/>
        <v>0</v>
      </c>
      <c r="AB16" s="440">
        <f t="shared" si="17"/>
        <v>0</v>
      </c>
      <c r="AC16" s="440">
        <f t="shared" si="18"/>
        <v>0</v>
      </c>
      <c r="AD16" s="440">
        <f t="shared" si="19"/>
        <v>0</v>
      </c>
      <c r="AE16" s="440">
        <f t="shared" si="20"/>
        <v>0</v>
      </c>
      <c r="AF16" s="440">
        <f t="shared" si="21"/>
        <v>0</v>
      </c>
      <c r="AG16" s="440">
        <f t="shared" si="22"/>
        <v>0</v>
      </c>
      <c r="AH16" s="440">
        <f t="shared" si="23"/>
        <v>0</v>
      </c>
      <c r="AI16" s="440">
        <f t="shared" si="24"/>
        <v>0</v>
      </c>
      <c r="AJ16" s="440">
        <f t="shared" si="25"/>
        <v>0</v>
      </c>
      <c r="AK16" s="440">
        <f t="shared" si="26"/>
        <v>0</v>
      </c>
      <c r="AL16" s="440">
        <f t="shared" si="27"/>
        <v>0</v>
      </c>
      <c r="AM16" s="440">
        <f t="shared" si="28"/>
        <v>0</v>
      </c>
      <c r="AN16" s="440">
        <f t="shared" si="29"/>
        <v>0</v>
      </c>
      <c r="AO16" s="440">
        <f t="shared" si="30"/>
        <v>0</v>
      </c>
      <c r="AP16" s="440">
        <f t="shared" si="31"/>
        <v>0</v>
      </c>
      <c r="AQ16" s="440">
        <f t="shared" si="32"/>
        <v>0</v>
      </c>
      <c r="AR16" s="440">
        <f t="shared" si="33"/>
        <v>0</v>
      </c>
      <c r="AS16" s="440">
        <f t="shared" si="34"/>
        <v>0</v>
      </c>
      <c r="AT16" s="440">
        <f t="shared" si="35"/>
        <v>0</v>
      </c>
      <c r="AU16" s="440">
        <f t="shared" si="36"/>
        <v>0</v>
      </c>
      <c r="AV16" s="440">
        <f t="shared" si="37"/>
        <v>0</v>
      </c>
      <c r="AW16" s="440">
        <f t="shared" si="38"/>
        <v>0</v>
      </c>
    </row>
    <row r="17" spans="1:49" s="437" customFormat="1" ht="12" customHeight="1">
      <c r="A17" s="72" t="str">
        <f t="array" ref="A17">IF(C17&lt;&gt;0,SUM(($C$11:C17&lt;&gt;0)*1),"")</f>
        <v/>
      </c>
      <c r="B17" s="438"/>
      <c r="C17" s="438"/>
      <c r="D17" s="438"/>
      <c r="E17" s="504"/>
      <c r="F17" s="505"/>
      <c r="G17" s="507"/>
      <c r="H17" s="507"/>
      <c r="I17" s="72" t="str">
        <f t="shared" si="0"/>
        <v/>
      </c>
      <c r="J17" s="440">
        <f t="shared" si="1"/>
        <v>0</v>
      </c>
      <c r="K17" s="440">
        <f t="shared" si="2"/>
        <v>0</v>
      </c>
      <c r="L17" s="440">
        <f t="shared" si="3"/>
        <v>0</v>
      </c>
      <c r="M17" s="440">
        <f t="shared" si="4"/>
        <v>0</v>
      </c>
      <c r="N17" s="440">
        <f t="shared" si="5"/>
        <v>0</v>
      </c>
      <c r="O17" s="440">
        <f t="shared" si="6"/>
        <v>0</v>
      </c>
      <c r="P17" s="440">
        <f t="shared" si="7"/>
        <v>0</v>
      </c>
      <c r="Q17" s="440">
        <f t="shared" si="8"/>
        <v>0</v>
      </c>
      <c r="R17" s="440">
        <f t="shared" si="39"/>
        <v>0</v>
      </c>
      <c r="S17" s="440">
        <f t="shared" si="40"/>
        <v>0</v>
      </c>
      <c r="T17" s="440">
        <f t="shared" si="9"/>
        <v>0</v>
      </c>
      <c r="U17" s="440">
        <f t="shared" si="10"/>
        <v>0</v>
      </c>
      <c r="V17" s="440">
        <f t="shared" si="11"/>
        <v>0</v>
      </c>
      <c r="W17" s="440">
        <f t="shared" si="12"/>
        <v>0</v>
      </c>
      <c r="X17" s="440">
        <f t="shared" si="13"/>
        <v>0</v>
      </c>
      <c r="Y17" s="440">
        <f t="shared" si="14"/>
        <v>0</v>
      </c>
      <c r="Z17" s="440">
        <f t="shared" si="15"/>
        <v>0</v>
      </c>
      <c r="AA17" s="440">
        <f t="shared" si="16"/>
        <v>0</v>
      </c>
      <c r="AB17" s="440">
        <f t="shared" si="17"/>
        <v>0</v>
      </c>
      <c r="AC17" s="440">
        <f t="shared" si="18"/>
        <v>0</v>
      </c>
      <c r="AD17" s="440">
        <f t="shared" si="19"/>
        <v>0</v>
      </c>
      <c r="AE17" s="440">
        <f t="shared" si="20"/>
        <v>0</v>
      </c>
      <c r="AF17" s="440">
        <f t="shared" si="21"/>
        <v>0</v>
      </c>
      <c r="AG17" s="440">
        <f t="shared" si="22"/>
        <v>0</v>
      </c>
      <c r="AH17" s="440">
        <f t="shared" si="23"/>
        <v>0</v>
      </c>
      <c r="AI17" s="440">
        <f t="shared" si="24"/>
        <v>0</v>
      </c>
      <c r="AJ17" s="440">
        <f t="shared" si="25"/>
        <v>0</v>
      </c>
      <c r="AK17" s="440">
        <f t="shared" si="26"/>
        <v>0</v>
      </c>
      <c r="AL17" s="440">
        <f t="shared" si="27"/>
        <v>0</v>
      </c>
      <c r="AM17" s="440">
        <f t="shared" si="28"/>
        <v>0</v>
      </c>
      <c r="AN17" s="440">
        <f t="shared" si="29"/>
        <v>0</v>
      </c>
      <c r="AO17" s="440">
        <f t="shared" si="30"/>
        <v>0</v>
      </c>
      <c r="AP17" s="440">
        <f t="shared" si="31"/>
        <v>0</v>
      </c>
      <c r="AQ17" s="440">
        <f t="shared" si="32"/>
        <v>0</v>
      </c>
      <c r="AR17" s="440">
        <f t="shared" si="33"/>
        <v>0</v>
      </c>
      <c r="AS17" s="440">
        <f t="shared" si="34"/>
        <v>0</v>
      </c>
      <c r="AT17" s="440">
        <f t="shared" si="35"/>
        <v>0</v>
      </c>
      <c r="AU17" s="440">
        <f t="shared" si="36"/>
        <v>0</v>
      </c>
      <c r="AV17" s="440">
        <f t="shared" si="37"/>
        <v>0</v>
      </c>
      <c r="AW17" s="440">
        <f t="shared" si="38"/>
        <v>0</v>
      </c>
    </row>
    <row r="18" spans="1:49" s="437" customFormat="1" ht="12" customHeight="1">
      <c r="A18" s="72" t="str">
        <f t="array" ref="A18">IF(C18&lt;&gt;0,SUM(($C$11:C18&lt;&gt;0)*1),"")</f>
        <v/>
      </c>
      <c r="B18" s="438"/>
      <c r="C18" s="438"/>
      <c r="D18" s="438"/>
      <c r="E18" s="504"/>
      <c r="F18" s="505"/>
      <c r="G18" s="507"/>
      <c r="H18" s="507"/>
      <c r="I18" s="72" t="str">
        <f t="shared" si="0"/>
        <v/>
      </c>
      <c r="J18" s="440">
        <f t="shared" si="1"/>
        <v>0</v>
      </c>
      <c r="K18" s="440">
        <f t="shared" si="2"/>
        <v>0</v>
      </c>
      <c r="L18" s="440">
        <f t="shared" si="3"/>
        <v>0</v>
      </c>
      <c r="M18" s="440">
        <f t="shared" si="4"/>
        <v>0</v>
      </c>
      <c r="N18" s="440">
        <f t="shared" si="5"/>
        <v>0</v>
      </c>
      <c r="O18" s="440">
        <f t="shared" si="6"/>
        <v>0</v>
      </c>
      <c r="P18" s="440">
        <f t="shared" si="7"/>
        <v>0</v>
      </c>
      <c r="Q18" s="440">
        <f t="shared" si="8"/>
        <v>0</v>
      </c>
      <c r="R18" s="440">
        <f t="shared" si="39"/>
        <v>0</v>
      </c>
      <c r="S18" s="440">
        <f t="shared" si="40"/>
        <v>0</v>
      </c>
      <c r="T18" s="440">
        <f t="shared" si="9"/>
        <v>0</v>
      </c>
      <c r="U18" s="440">
        <f t="shared" si="10"/>
        <v>0</v>
      </c>
      <c r="V18" s="440">
        <f t="shared" si="11"/>
        <v>0</v>
      </c>
      <c r="W18" s="440">
        <f t="shared" si="12"/>
        <v>0</v>
      </c>
      <c r="X18" s="440">
        <f t="shared" si="13"/>
        <v>0</v>
      </c>
      <c r="Y18" s="440">
        <f t="shared" si="14"/>
        <v>0</v>
      </c>
      <c r="Z18" s="440">
        <f t="shared" si="15"/>
        <v>0</v>
      </c>
      <c r="AA18" s="440">
        <f t="shared" si="16"/>
        <v>0</v>
      </c>
      <c r="AB18" s="440">
        <f t="shared" si="17"/>
        <v>0</v>
      </c>
      <c r="AC18" s="440">
        <f t="shared" si="18"/>
        <v>0</v>
      </c>
      <c r="AD18" s="440">
        <f t="shared" si="19"/>
        <v>0</v>
      </c>
      <c r="AE18" s="440">
        <f t="shared" si="20"/>
        <v>0</v>
      </c>
      <c r="AF18" s="440">
        <f t="shared" si="21"/>
        <v>0</v>
      </c>
      <c r="AG18" s="440">
        <f t="shared" si="22"/>
        <v>0</v>
      </c>
      <c r="AH18" s="440">
        <f t="shared" si="23"/>
        <v>0</v>
      </c>
      <c r="AI18" s="440">
        <f t="shared" si="24"/>
        <v>0</v>
      </c>
      <c r="AJ18" s="440">
        <f t="shared" si="25"/>
        <v>0</v>
      </c>
      <c r="AK18" s="440">
        <f t="shared" si="26"/>
        <v>0</v>
      </c>
      <c r="AL18" s="440">
        <f t="shared" si="27"/>
        <v>0</v>
      </c>
      <c r="AM18" s="440">
        <f t="shared" si="28"/>
        <v>0</v>
      </c>
      <c r="AN18" s="440">
        <f t="shared" si="29"/>
        <v>0</v>
      </c>
      <c r="AO18" s="440">
        <f t="shared" si="30"/>
        <v>0</v>
      </c>
      <c r="AP18" s="440">
        <f t="shared" si="31"/>
        <v>0</v>
      </c>
      <c r="AQ18" s="440">
        <f t="shared" si="32"/>
        <v>0</v>
      </c>
      <c r="AR18" s="440">
        <f t="shared" si="33"/>
        <v>0</v>
      </c>
      <c r="AS18" s="440">
        <f t="shared" si="34"/>
        <v>0</v>
      </c>
      <c r="AT18" s="440">
        <f t="shared" si="35"/>
        <v>0</v>
      </c>
      <c r="AU18" s="440">
        <f t="shared" si="36"/>
        <v>0</v>
      </c>
      <c r="AV18" s="440">
        <f t="shared" si="37"/>
        <v>0</v>
      </c>
      <c r="AW18" s="440">
        <f t="shared" si="38"/>
        <v>0</v>
      </c>
    </row>
    <row r="19" spans="1:49" s="437" customFormat="1" ht="12" customHeight="1">
      <c r="A19" s="72" t="str">
        <f t="array" ref="A19">IF(C19&lt;&gt;0,SUM(($C$11:C19&lt;&gt;0)*1),"")</f>
        <v/>
      </c>
      <c r="B19" s="438"/>
      <c r="C19" s="438"/>
      <c r="D19" s="438"/>
      <c r="E19" s="504"/>
      <c r="F19" s="505"/>
      <c r="G19" s="507"/>
      <c r="H19" s="507"/>
      <c r="I19" s="72" t="str">
        <f t="shared" si="0"/>
        <v/>
      </c>
      <c r="J19" s="440">
        <f t="shared" si="1"/>
        <v>0</v>
      </c>
      <c r="K19" s="440">
        <f t="shared" si="2"/>
        <v>0</v>
      </c>
      <c r="L19" s="440">
        <f t="shared" si="3"/>
        <v>0</v>
      </c>
      <c r="M19" s="440">
        <f t="shared" si="4"/>
        <v>0</v>
      </c>
      <c r="N19" s="440">
        <f t="shared" si="5"/>
        <v>0</v>
      </c>
      <c r="O19" s="440">
        <f t="shared" si="6"/>
        <v>0</v>
      </c>
      <c r="P19" s="440">
        <f t="shared" si="7"/>
        <v>0</v>
      </c>
      <c r="Q19" s="440">
        <f t="shared" si="8"/>
        <v>0</v>
      </c>
      <c r="R19" s="440">
        <f t="shared" si="39"/>
        <v>0</v>
      </c>
      <c r="S19" s="440">
        <f t="shared" si="40"/>
        <v>0</v>
      </c>
      <c r="T19" s="440">
        <f t="shared" si="9"/>
        <v>0</v>
      </c>
      <c r="U19" s="440">
        <f t="shared" si="10"/>
        <v>0</v>
      </c>
      <c r="V19" s="440">
        <f t="shared" si="11"/>
        <v>0</v>
      </c>
      <c r="W19" s="440">
        <f t="shared" si="12"/>
        <v>0</v>
      </c>
      <c r="X19" s="440">
        <f t="shared" si="13"/>
        <v>0</v>
      </c>
      <c r="Y19" s="440">
        <f t="shared" si="14"/>
        <v>0</v>
      </c>
      <c r="Z19" s="440">
        <f t="shared" si="15"/>
        <v>0</v>
      </c>
      <c r="AA19" s="440">
        <f t="shared" si="16"/>
        <v>0</v>
      </c>
      <c r="AB19" s="440">
        <f t="shared" si="17"/>
        <v>0</v>
      </c>
      <c r="AC19" s="440">
        <f t="shared" si="18"/>
        <v>0</v>
      </c>
      <c r="AD19" s="440">
        <f t="shared" si="19"/>
        <v>0</v>
      </c>
      <c r="AE19" s="440">
        <f t="shared" si="20"/>
        <v>0</v>
      </c>
      <c r="AF19" s="440">
        <f t="shared" si="21"/>
        <v>0</v>
      </c>
      <c r="AG19" s="440">
        <f t="shared" si="22"/>
        <v>0</v>
      </c>
      <c r="AH19" s="440">
        <f t="shared" si="23"/>
        <v>0</v>
      </c>
      <c r="AI19" s="440">
        <f t="shared" si="24"/>
        <v>0</v>
      </c>
      <c r="AJ19" s="440">
        <f t="shared" si="25"/>
        <v>0</v>
      </c>
      <c r="AK19" s="440">
        <f t="shared" si="26"/>
        <v>0</v>
      </c>
      <c r="AL19" s="440">
        <f t="shared" si="27"/>
        <v>0</v>
      </c>
      <c r="AM19" s="440">
        <f t="shared" si="28"/>
        <v>0</v>
      </c>
      <c r="AN19" s="440">
        <f t="shared" si="29"/>
        <v>0</v>
      </c>
      <c r="AO19" s="440">
        <f t="shared" si="30"/>
        <v>0</v>
      </c>
      <c r="AP19" s="440">
        <f t="shared" si="31"/>
        <v>0</v>
      </c>
      <c r="AQ19" s="440">
        <f t="shared" si="32"/>
        <v>0</v>
      </c>
      <c r="AR19" s="440">
        <f t="shared" si="33"/>
        <v>0</v>
      </c>
      <c r="AS19" s="440">
        <f t="shared" si="34"/>
        <v>0</v>
      </c>
      <c r="AT19" s="440">
        <f t="shared" si="35"/>
        <v>0</v>
      </c>
      <c r="AU19" s="440">
        <f t="shared" si="36"/>
        <v>0</v>
      </c>
      <c r="AV19" s="440">
        <f t="shared" si="37"/>
        <v>0</v>
      </c>
      <c r="AW19" s="440">
        <f t="shared" si="38"/>
        <v>0</v>
      </c>
    </row>
    <row r="20" spans="1:49" s="437" customFormat="1" ht="12" customHeight="1">
      <c r="A20" s="72" t="str">
        <f t="array" ref="A20">IF(C20&lt;&gt;0,SUM(($C$11:C20&lt;&gt;0)*1),"")</f>
        <v/>
      </c>
      <c r="B20" s="438"/>
      <c r="C20" s="438"/>
      <c r="D20" s="438"/>
      <c r="E20" s="504"/>
      <c r="F20" s="505"/>
      <c r="G20" s="507"/>
      <c r="H20" s="507"/>
      <c r="I20" s="72" t="str">
        <f t="shared" si="0"/>
        <v/>
      </c>
      <c r="J20" s="440">
        <f t="shared" si="1"/>
        <v>0</v>
      </c>
      <c r="K20" s="440">
        <f t="shared" si="2"/>
        <v>0</v>
      </c>
      <c r="L20" s="440">
        <f t="shared" si="3"/>
        <v>0</v>
      </c>
      <c r="M20" s="440">
        <f t="shared" si="4"/>
        <v>0</v>
      </c>
      <c r="N20" s="440">
        <f t="shared" si="5"/>
        <v>0</v>
      </c>
      <c r="O20" s="440">
        <f t="shared" si="6"/>
        <v>0</v>
      </c>
      <c r="P20" s="440">
        <f t="shared" si="7"/>
        <v>0</v>
      </c>
      <c r="Q20" s="440">
        <f t="shared" si="8"/>
        <v>0</v>
      </c>
      <c r="R20" s="440">
        <f t="shared" si="39"/>
        <v>0</v>
      </c>
      <c r="S20" s="440">
        <f t="shared" si="40"/>
        <v>0</v>
      </c>
      <c r="T20" s="440">
        <f t="shared" si="9"/>
        <v>0</v>
      </c>
      <c r="U20" s="440">
        <f t="shared" si="10"/>
        <v>0</v>
      </c>
      <c r="V20" s="440">
        <f t="shared" si="11"/>
        <v>0</v>
      </c>
      <c r="W20" s="440">
        <f t="shared" si="12"/>
        <v>0</v>
      </c>
      <c r="X20" s="440">
        <f t="shared" si="13"/>
        <v>0</v>
      </c>
      <c r="Y20" s="440">
        <f t="shared" si="14"/>
        <v>0</v>
      </c>
      <c r="Z20" s="440">
        <f t="shared" si="15"/>
        <v>0</v>
      </c>
      <c r="AA20" s="440">
        <f t="shared" si="16"/>
        <v>0</v>
      </c>
      <c r="AB20" s="440">
        <f t="shared" si="17"/>
        <v>0</v>
      </c>
      <c r="AC20" s="440">
        <f t="shared" si="18"/>
        <v>0</v>
      </c>
      <c r="AD20" s="440">
        <f t="shared" si="19"/>
        <v>0</v>
      </c>
      <c r="AE20" s="440">
        <f t="shared" si="20"/>
        <v>0</v>
      </c>
      <c r="AF20" s="440">
        <f t="shared" si="21"/>
        <v>0</v>
      </c>
      <c r="AG20" s="440">
        <f t="shared" si="22"/>
        <v>0</v>
      </c>
      <c r="AH20" s="440">
        <f t="shared" si="23"/>
        <v>0</v>
      </c>
      <c r="AI20" s="440">
        <f t="shared" si="24"/>
        <v>0</v>
      </c>
      <c r="AJ20" s="440">
        <f t="shared" si="25"/>
        <v>0</v>
      </c>
      <c r="AK20" s="440">
        <f t="shared" si="26"/>
        <v>0</v>
      </c>
      <c r="AL20" s="440">
        <f t="shared" si="27"/>
        <v>0</v>
      </c>
      <c r="AM20" s="440">
        <f t="shared" si="28"/>
        <v>0</v>
      </c>
      <c r="AN20" s="440">
        <f t="shared" si="29"/>
        <v>0</v>
      </c>
      <c r="AO20" s="440">
        <f t="shared" si="30"/>
        <v>0</v>
      </c>
      <c r="AP20" s="440">
        <f t="shared" si="31"/>
        <v>0</v>
      </c>
      <c r="AQ20" s="440">
        <f t="shared" si="32"/>
        <v>0</v>
      </c>
      <c r="AR20" s="440">
        <f t="shared" si="33"/>
        <v>0</v>
      </c>
      <c r="AS20" s="440">
        <f t="shared" si="34"/>
        <v>0</v>
      </c>
      <c r="AT20" s="440">
        <f t="shared" si="35"/>
        <v>0</v>
      </c>
      <c r="AU20" s="440">
        <f t="shared" si="36"/>
        <v>0</v>
      </c>
      <c r="AV20" s="440">
        <f t="shared" si="37"/>
        <v>0</v>
      </c>
      <c r="AW20" s="440">
        <f t="shared" si="38"/>
        <v>0</v>
      </c>
    </row>
    <row r="21" spans="1:49" s="437" customFormat="1" ht="12" customHeight="1">
      <c r="A21" s="72" t="str">
        <f t="array" ref="A21">IF(C21&lt;&gt;0,SUM(($C$11:C21&lt;&gt;0)*1),"")</f>
        <v/>
      </c>
      <c r="B21" s="438"/>
      <c r="C21" s="438"/>
      <c r="D21" s="438"/>
      <c r="E21" s="504"/>
      <c r="F21" s="505"/>
      <c r="G21" s="507"/>
      <c r="H21" s="507"/>
      <c r="I21" s="72" t="str">
        <f t="shared" si="0"/>
        <v/>
      </c>
      <c r="J21" s="440">
        <f t="shared" si="1"/>
        <v>0</v>
      </c>
      <c r="K21" s="440">
        <f t="shared" si="2"/>
        <v>0</v>
      </c>
      <c r="L21" s="440">
        <f t="shared" si="3"/>
        <v>0</v>
      </c>
      <c r="M21" s="440">
        <f t="shared" si="4"/>
        <v>0</v>
      </c>
      <c r="N21" s="440">
        <f t="shared" si="5"/>
        <v>0</v>
      </c>
      <c r="O21" s="440">
        <f t="shared" si="6"/>
        <v>0</v>
      </c>
      <c r="P21" s="440">
        <f t="shared" si="7"/>
        <v>0</v>
      </c>
      <c r="Q21" s="440">
        <f t="shared" si="8"/>
        <v>0</v>
      </c>
      <c r="R21" s="440">
        <f t="shared" si="39"/>
        <v>0</v>
      </c>
      <c r="S21" s="440">
        <f t="shared" si="40"/>
        <v>0</v>
      </c>
      <c r="T21" s="440">
        <f t="shared" si="9"/>
        <v>0</v>
      </c>
      <c r="U21" s="440">
        <f t="shared" si="10"/>
        <v>0</v>
      </c>
      <c r="V21" s="440">
        <f t="shared" si="11"/>
        <v>0</v>
      </c>
      <c r="W21" s="440">
        <f t="shared" si="12"/>
        <v>0</v>
      </c>
      <c r="X21" s="440">
        <f t="shared" si="13"/>
        <v>0</v>
      </c>
      <c r="Y21" s="440">
        <f t="shared" si="14"/>
        <v>0</v>
      </c>
      <c r="Z21" s="440">
        <f t="shared" si="15"/>
        <v>0</v>
      </c>
      <c r="AA21" s="440">
        <f t="shared" si="16"/>
        <v>0</v>
      </c>
      <c r="AB21" s="440">
        <f t="shared" si="17"/>
        <v>0</v>
      </c>
      <c r="AC21" s="440">
        <f t="shared" si="18"/>
        <v>0</v>
      </c>
      <c r="AD21" s="440">
        <f t="shared" si="19"/>
        <v>0</v>
      </c>
      <c r="AE21" s="440">
        <f t="shared" si="20"/>
        <v>0</v>
      </c>
      <c r="AF21" s="440">
        <f t="shared" si="21"/>
        <v>0</v>
      </c>
      <c r="AG21" s="440">
        <f t="shared" si="22"/>
        <v>0</v>
      </c>
      <c r="AH21" s="440">
        <f t="shared" si="23"/>
        <v>0</v>
      </c>
      <c r="AI21" s="440">
        <f t="shared" si="24"/>
        <v>0</v>
      </c>
      <c r="AJ21" s="440">
        <f t="shared" si="25"/>
        <v>0</v>
      </c>
      <c r="AK21" s="440">
        <f t="shared" si="26"/>
        <v>0</v>
      </c>
      <c r="AL21" s="440">
        <f t="shared" si="27"/>
        <v>0</v>
      </c>
      <c r="AM21" s="440">
        <f t="shared" si="28"/>
        <v>0</v>
      </c>
      <c r="AN21" s="440">
        <f t="shared" si="29"/>
        <v>0</v>
      </c>
      <c r="AO21" s="440">
        <f t="shared" si="30"/>
        <v>0</v>
      </c>
      <c r="AP21" s="440">
        <f t="shared" si="31"/>
        <v>0</v>
      </c>
      <c r="AQ21" s="440">
        <f t="shared" si="32"/>
        <v>0</v>
      </c>
      <c r="AR21" s="440">
        <f t="shared" si="33"/>
        <v>0</v>
      </c>
      <c r="AS21" s="440">
        <f t="shared" si="34"/>
        <v>0</v>
      </c>
      <c r="AT21" s="440">
        <f t="shared" si="35"/>
        <v>0</v>
      </c>
      <c r="AU21" s="440">
        <f t="shared" si="36"/>
        <v>0</v>
      </c>
      <c r="AV21" s="440">
        <f t="shared" si="37"/>
        <v>0</v>
      </c>
      <c r="AW21" s="440">
        <f t="shared" si="38"/>
        <v>0</v>
      </c>
    </row>
    <row r="22" spans="1:49" s="437" customFormat="1" ht="12" customHeight="1">
      <c r="A22" s="72" t="str">
        <f t="array" ref="A22">IF(C22&lt;&gt;0,SUM(($C$11:C22&lt;&gt;0)*1),"")</f>
        <v/>
      </c>
      <c r="B22" s="438"/>
      <c r="C22" s="438"/>
      <c r="D22" s="438"/>
      <c r="E22" s="504"/>
      <c r="F22" s="505"/>
      <c r="G22" s="507"/>
      <c r="H22" s="507"/>
      <c r="I22" s="72" t="str">
        <f t="shared" si="0"/>
        <v/>
      </c>
      <c r="J22" s="440">
        <f t="shared" si="1"/>
        <v>0</v>
      </c>
      <c r="K22" s="440">
        <f t="shared" si="2"/>
        <v>0</v>
      </c>
      <c r="L22" s="440">
        <f t="shared" si="3"/>
        <v>0</v>
      </c>
      <c r="M22" s="440">
        <f t="shared" si="4"/>
        <v>0</v>
      </c>
      <c r="N22" s="440">
        <f t="shared" si="5"/>
        <v>0</v>
      </c>
      <c r="O22" s="440">
        <f t="shared" si="6"/>
        <v>0</v>
      </c>
      <c r="P22" s="440">
        <f t="shared" si="7"/>
        <v>0</v>
      </c>
      <c r="Q22" s="440">
        <f t="shared" si="8"/>
        <v>0</v>
      </c>
      <c r="R22" s="440">
        <f t="shared" si="39"/>
        <v>0</v>
      </c>
      <c r="S22" s="440">
        <f t="shared" si="40"/>
        <v>0</v>
      </c>
      <c r="T22" s="440">
        <f t="shared" si="9"/>
        <v>0</v>
      </c>
      <c r="U22" s="440">
        <f t="shared" si="10"/>
        <v>0</v>
      </c>
      <c r="V22" s="440">
        <f t="shared" si="11"/>
        <v>0</v>
      </c>
      <c r="W22" s="440">
        <f t="shared" si="12"/>
        <v>0</v>
      </c>
      <c r="X22" s="440">
        <f t="shared" si="13"/>
        <v>0</v>
      </c>
      <c r="Y22" s="440">
        <f t="shared" si="14"/>
        <v>0</v>
      </c>
      <c r="Z22" s="440">
        <f t="shared" si="15"/>
        <v>0</v>
      </c>
      <c r="AA22" s="440">
        <f t="shared" si="16"/>
        <v>0</v>
      </c>
      <c r="AB22" s="440">
        <f t="shared" si="17"/>
        <v>0</v>
      </c>
      <c r="AC22" s="440">
        <f t="shared" si="18"/>
        <v>0</v>
      </c>
      <c r="AD22" s="440">
        <f t="shared" si="19"/>
        <v>0</v>
      </c>
      <c r="AE22" s="440">
        <f t="shared" si="20"/>
        <v>0</v>
      </c>
      <c r="AF22" s="440">
        <f t="shared" si="21"/>
        <v>0</v>
      </c>
      <c r="AG22" s="440">
        <f t="shared" si="22"/>
        <v>0</v>
      </c>
      <c r="AH22" s="440">
        <f t="shared" si="23"/>
        <v>0</v>
      </c>
      <c r="AI22" s="440">
        <f t="shared" si="24"/>
        <v>0</v>
      </c>
      <c r="AJ22" s="440">
        <f t="shared" si="25"/>
        <v>0</v>
      </c>
      <c r="AK22" s="440">
        <f t="shared" si="26"/>
        <v>0</v>
      </c>
      <c r="AL22" s="440">
        <f t="shared" si="27"/>
        <v>0</v>
      </c>
      <c r="AM22" s="440">
        <f t="shared" si="28"/>
        <v>0</v>
      </c>
      <c r="AN22" s="440">
        <f t="shared" si="29"/>
        <v>0</v>
      </c>
      <c r="AO22" s="440">
        <f t="shared" si="30"/>
        <v>0</v>
      </c>
      <c r="AP22" s="440">
        <f t="shared" si="31"/>
        <v>0</v>
      </c>
      <c r="AQ22" s="440">
        <f t="shared" si="32"/>
        <v>0</v>
      </c>
      <c r="AR22" s="440">
        <f t="shared" si="33"/>
        <v>0</v>
      </c>
      <c r="AS22" s="440">
        <f t="shared" si="34"/>
        <v>0</v>
      </c>
      <c r="AT22" s="440">
        <f t="shared" si="35"/>
        <v>0</v>
      </c>
      <c r="AU22" s="440">
        <f t="shared" si="36"/>
        <v>0</v>
      </c>
      <c r="AV22" s="440">
        <f t="shared" si="37"/>
        <v>0</v>
      </c>
      <c r="AW22" s="440">
        <f t="shared" si="38"/>
        <v>0</v>
      </c>
    </row>
    <row r="23" spans="1:49" s="437" customFormat="1" ht="12" customHeight="1">
      <c r="A23" s="72" t="str">
        <f t="array" ref="A23">IF(C23&lt;&gt;0,SUM(($C$11:C23&lt;&gt;0)*1),"")</f>
        <v/>
      </c>
      <c r="B23" s="438"/>
      <c r="C23" s="438"/>
      <c r="D23" s="438"/>
      <c r="E23" s="504"/>
      <c r="F23" s="505"/>
      <c r="G23" s="507"/>
      <c r="H23" s="507"/>
      <c r="I23" s="72" t="str">
        <f t="shared" si="0"/>
        <v/>
      </c>
      <c r="J23" s="440">
        <f t="shared" si="1"/>
        <v>0</v>
      </c>
      <c r="K23" s="440">
        <f t="shared" si="2"/>
        <v>0</v>
      </c>
      <c r="L23" s="440">
        <f t="shared" si="3"/>
        <v>0</v>
      </c>
      <c r="M23" s="440">
        <f t="shared" si="4"/>
        <v>0</v>
      </c>
      <c r="N23" s="440">
        <f t="shared" si="5"/>
        <v>0</v>
      </c>
      <c r="O23" s="440">
        <f t="shared" si="6"/>
        <v>0</v>
      </c>
      <c r="P23" s="440">
        <f t="shared" si="7"/>
        <v>0</v>
      </c>
      <c r="Q23" s="440">
        <f t="shared" si="8"/>
        <v>0</v>
      </c>
      <c r="R23" s="440">
        <f t="shared" si="39"/>
        <v>0</v>
      </c>
      <c r="S23" s="440">
        <f t="shared" si="40"/>
        <v>0</v>
      </c>
      <c r="T23" s="440">
        <f t="shared" si="9"/>
        <v>0</v>
      </c>
      <c r="U23" s="440">
        <f t="shared" si="10"/>
        <v>0</v>
      </c>
      <c r="V23" s="440">
        <f t="shared" si="11"/>
        <v>0</v>
      </c>
      <c r="W23" s="440">
        <f t="shared" si="12"/>
        <v>0</v>
      </c>
      <c r="X23" s="440">
        <f t="shared" si="13"/>
        <v>0</v>
      </c>
      <c r="Y23" s="440">
        <f t="shared" si="14"/>
        <v>0</v>
      </c>
      <c r="Z23" s="440">
        <f t="shared" si="15"/>
        <v>0</v>
      </c>
      <c r="AA23" s="440">
        <f t="shared" si="16"/>
        <v>0</v>
      </c>
      <c r="AB23" s="440">
        <f t="shared" si="17"/>
        <v>0</v>
      </c>
      <c r="AC23" s="440">
        <f t="shared" si="18"/>
        <v>0</v>
      </c>
      <c r="AD23" s="440">
        <f t="shared" si="19"/>
        <v>0</v>
      </c>
      <c r="AE23" s="440">
        <f t="shared" si="20"/>
        <v>0</v>
      </c>
      <c r="AF23" s="440">
        <f t="shared" si="21"/>
        <v>0</v>
      </c>
      <c r="AG23" s="440">
        <f t="shared" si="22"/>
        <v>0</v>
      </c>
      <c r="AH23" s="440">
        <f t="shared" si="23"/>
        <v>0</v>
      </c>
      <c r="AI23" s="440">
        <f t="shared" si="24"/>
        <v>0</v>
      </c>
      <c r="AJ23" s="440">
        <f t="shared" si="25"/>
        <v>0</v>
      </c>
      <c r="AK23" s="440">
        <f t="shared" si="26"/>
        <v>0</v>
      </c>
      <c r="AL23" s="440">
        <f t="shared" si="27"/>
        <v>0</v>
      </c>
      <c r="AM23" s="440">
        <f t="shared" si="28"/>
        <v>0</v>
      </c>
      <c r="AN23" s="440">
        <f t="shared" si="29"/>
        <v>0</v>
      </c>
      <c r="AO23" s="440">
        <f t="shared" si="30"/>
        <v>0</v>
      </c>
      <c r="AP23" s="440">
        <f t="shared" si="31"/>
        <v>0</v>
      </c>
      <c r="AQ23" s="440">
        <f t="shared" si="32"/>
        <v>0</v>
      </c>
      <c r="AR23" s="440">
        <f t="shared" si="33"/>
        <v>0</v>
      </c>
      <c r="AS23" s="440">
        <f t="shared" si="34"/>
        <v>0</v>
      </c>
      <c r="AT23" s="440">
        <f t="shared" si="35"/>
        <v>0</v>
      </c>
      <c r="AU23" s="440">
        <f t="shared" si="36"/>
        <v>0</v>
      </c>
      <c r="AV23" s="440">
        <f t="shared" si="37"/>
        <v>0</v>
      </c>
      <c r="AW23" s="440">
        <f t="shared" si="38"/>
        <v>0</v>
      </c>
    </row>
    <row r="24" spans="1:49" s="437" customFormat="1" ht="12" customHeight="1">
      <c r="A24" s="72" t="str">
        <f t="array" ref="A24">IF(C24&lt;&gt;0,SUM(($C$11:C24&lt;&gt;0)*1),"")</f>
        <v/>
      </c>
      <c r="B24" s="438"/>
      <c r="C24" s="438"/>
      <c r="D24" s="438"/>
      <c r="E24" s="504"/>
      <c r="F24" s="505"/>
      <c r="G24" s="507"/>
      <c r="H24" s="507"/>
      <c r="I24" s="72" t="str">
        <f t="shared" si="0"/>
        <v/>
      </c>
      <c r="J24" s="440">
        <f t="shared" si="1"/>
        <v>0</v>
      </c>
      <c r="K24" s="440">
        <f t="shared" si="2"/>
        <v>0</v>
      </c>
      <c r="L24" s="440">
        <f t="shared" si="3"/>
        <v>0</v>
      </c>
      <c r="M24" s="440">
        <f t="shared" si="4"/>
        <v>0</v>
      </c>
      <c r="N24" s="440">
        <f t="shared" si="5"/>
        <v>0</v>
      </c>
      <c r="O24" s="440">
        <f t="shared" si="6"/>
        <v>0</v>
      </c>
      <c r="P24" s="440">
        <f t="shared" si="7"/>
        <v>0</v>
      </c>
      <c r="Q24" s="440">
        <f t="shared" si="8"/>
        <v>0</v>
      </c>
      <c r="R24" s="440">
        <f t="shared" si="39"/>
        <v>0</v>
      </c>
      <c r="S24" s="440">
        <f t="shared" si="40"/>
        <v>0</v>
      </c>
      <c r="T24" s="440">
        <f t="shared" si="9"/>
        <v>0</v>
      </c>
      <c r="U24" s="440">
        <f t="shared" si="10"/>
        <v>0</v>
      </c>
      <c r="V24" s="440">
        <f t="shared" si="11"/>
        <v>0</v>
      </c>
      <c r="W24" s="440">
        <f t="shared" si="12"/>
        <v>0</v>
      </c>
      <c r="X24" s="440">
        <f t="shared" si="13"/>
        <v>0</v>
      </c>
      <c r="Y24" s="440">
        <f t="shared" si="14"/>
        <v>0</v>
      </c>
      <c r="Z24" s="440">
        <f t="shared" si="15"/>
        <v>0</v>
      </c>
      <c r="AA24" s="440">
        <f t="shared" si="16"/>
        <v>0</v>
      </c>
      <c r="AB24" s="440">
        <f t="shared" si="17"/>
        <v>0</v>
      </c>
      <c r="AC24" s="440">
        <f t="shared" si="18"/>
        <v>0</v>
      </c>
      <c r="AD24" s="440">
        <f t="shared" si="19"/>
        <v>0</v>
      </c>
      <c r="AE24" s="440">
        <f t="shared" si="20"/>
        <v>0</v>
      </c>
      <c r="AF24" s="440">
        <f t="shared" si="21"/>
        <v>0</v>
      </c>
      <c r="AG24" s="440">
        <f t="shared" si="22"/>
        <v>0</v>
      </c>
      <c r="AH24" s="440">
        <f t="shared" si="23"/>
        <v>0</v>
      </c>
      <c r="AI24" s="440">
        <f t="shared" si="24"/>
        <v>0</v>
      </c>
      <c r="AJ24" s="440">
        <f t="shared" si="25"/>
        <v>0</v>
      </c>
      <c r="AK24" s="440">
        <f t="shared" si="26"/>
        <v>0</v>
      </c>
      <c r="AL24" s="440">
        <f t="shared" si="27"/>
        <v>0</v>
      </c>
      <c r="AM24" s="440">
        <f t="shared" si="28"/>
        <v>0</v>
      </c>
      <c r="AN24" s="440">
        <f t="shared" si="29"/>
        <v>0</v>
      </c>
      <c r="AO24" s="440">
        <f t="shared" si="30"/>
        <v>0</v>
      </c>
      <c r="AP24" s="440">
        <f t="shared" si="31"/>
        <v>0</v>
      </c>
      <c r="AQ24" s="440">
        <f t="shared" si="32"/>
        <v>0</v>
      </c>
      <c r="AR24" s="440">
        <f t="shared" si="33"/>
        <v>0</v>
      </c>
      <c r="AS24" s="440">
        <f t="shared" si="34"/>
        <v>0</v>
      </c>
      <c r="AT24" s="440">
        <f t="shared" si="35"/>
        <v>0</v>
      </c>
      <c r="AU24" s="440">
        <f t="shared" si="36"/>
        <v>0</v>
      </c>
      <c r="AV24" s="440">
        <f t="shared" si="37"/>
        <v>0</v>
      </c>
      <c r="AW24" s="440">
        <f t="shared" si="38"/>
        <v>0</v>
      </c>
    </row>
    <row r="25" spans="1:49" s="437" customFormat="1" ht="12" customHeight="1">
      <c r="A25" s="72" t="str">
        <f t="array" ref="A25">IF(C25&lt;&gt;0,SUM(($C$11:C25&lt;&gt;0)*1),"")</f>
        <v/>
      </c>
      <c r="B25" s="438"/>
      <c r="C25" s="438"/>
      <c r="D25" s="438"/>
      <c r="E25" s="504"/>
      <c r="F25" s="505"/>
      <c r="G25" s="507"/>
      <c r="H25" s="507"/>
      <c r="I25" s="72" t="str">
        <f t="shared" si="0"/>
        <v/>
      </c>
      <c r="J25" s="440">
        <f t="shared" si="1"/>
        <v>0</v>
      </c>
      <c r="K25" s="440">
        <f t="shared" si="2"/>
        <v>0</v>
      </c>
      <c r="L25" s="440">
        <f t="shared" si="3"/>
        <v>0</v>
      </c>
      <c r="M25" s="440">
        <f t="shared" si="4"/>
        <v>0</v>
      </c>
      <c r="N25" s="440">
        <f t="shared" si="5"/>
        <v>0</v>
      </c>
      <c r="O25" s="440">
        <f t="shared" si="6"/>
        <v>0</v>
      </c>
      <c r="P25" s="440">
        <f t="shared" si="7"/>
        <v>0</v>
      </c>
      <c r="Q25" s="440">
        <f t="shared" si="8"/>
        <v>0</v>
      </c>
      <c r="R25" s="440">
        <f t="shared" si="39"/>
        <v>0</v>
      </c>
      <c r="S25" s="440">
        <f t="shared" si="40"/>
        <v>0</v>
      </c>
      <c r="T25" s="440">
        <f t="shared" si="9"/>
        <v>0</v>
      </c>
      <c r="U25" s="440">
        <f t="shared" si="10"/>
        <v>0</v>
      </c>
      <c r="V25" s="440">
        <f t="shared" si="11"/>
        <v>0</v>
      </c>
      <c r="W25" s="440">
        <f t="shared" si="12"/>
        <v>0</v>
      </c>
      <c r="X25" s="440">
        <f t="shared" si="13"/>
        <v>0</v>
      </c>
      <c r="Y25" s="440">
        <f t="shared" si="14"/>
        <v>0</v>
      </c>
      <c r="Z25" s="440">
        <f t="shared" si="15"/>
        <v>0</v>
      </c>
      <c r="AA25" s="440">
        <f t="shared" si="16"/>
        <v>0</v>
      </c>
      <c r="AB25" s="440">
        <f t="shared" si="17"/>
        <v>0</v>
      </c>
      <c r="AC25" s="440">
        <f t="shared" si="18"/>
        <v>0</v>
      </c>
      <c r="AD25" s="440">
        <f t="shared" si="19"/>
        <v>0</v>
      </c>
      <c r="AE25" s="440">
        <f t="shared" si="20"/>
        <v>0</v>
      </c>
      <c r="AF25" s="440">
        <f t="shared" si="21"/>
        <v>0</v>
      </c>
      <c r="AG25" s="440">
        <f t="shared" si="22"/>
        <v>0</v>
      </c>
      <c r="AH25" s="440">
        <f t="shared" si="23"/>
        <v>0</v>
      </c>
      <c r="AI25" s="440">
        <f t="shared" si="24"/>
        <v>0</v>
      </c>
      <c r="AJ25" s="440">
        <f t="shared" si="25"/>
        <v>0</v>
      </c>
      <c r="AK25" s="440">
        <f t="shared" si="26"/>
        <v>0</v>
      </c>
      <c r="AL25" s="440">
        <f t="shared" si="27"/>
        <v>0</v>
      </c>
      <c r="AM25" s="440">
        <f t="shared" si="28"/>
        <v>0</v>
      </c>
      <c r="AN25" s="440">
        <f t="shared" si="29"/>
        <v>0</v>
      </c>
      <c r="AO25" s="440">
        <f t="shared" si="30"/>
        <v>0</v>
      </c>
      <c r="AP25" s="440">
        <f t="shared" si="31"/>
        <v>0</v>
      </c>
      <c r="AQ25" s="440">
        <f t="shared" si="32"/>
        <v>0</v>
      </c>
      <c r="AR25" s="440">
        <f t="shared" si="33"/>
        <v>0</v>
      </c>
      <c r="AS25" s="440">
        <f t="shared" si="34"/>
        <v>0</v>
      </c>
      <c r="AT25" s="440">
        <f t="shared" si="35"/>
        <v>0</v>
      </c>
      <c r="AU25" s="440">
        <f t="shared" si="36"/>
        <v>0</v>
      </c>
      <c r="AV25" s="440">
        <f t="shared" si="37"/>
        <v>0</v>
      </c>
      <c r="AW25" s="440">
        <f t="shared" si="38"/>
        <v>0</v>
      </c>
    </row>
    <row r="26" spans="1:49" s="437" customFormat="1" ht="12" customHeight="1">
      <c r="A26" s="72" t="str">
        <f t="array" ref="A26">IF(C26&lt;&gt;0,SUM(($C$11:C26&lt;&gt;0)*1),"")</f>
        <v/>
      </c>
      <c r="B26" s="438"/>
      <c r="C26" s="438"/>
      <c r="D26" s="438"/>
      <c r="E26" s="504"/>
      <c r="F26" s="505"/>
      <c r="G26" s="507"/>
      <c r="H26" s="507"/>
      <c r="I26" s="72" t="str">
        <f t="shared" si="0"/>
        <v/>
      </c>
      <c r="J26" s="440">
        <f t="shared" si="1"/>
        <v>0</v>
      </c>
      <c r="K26" s="440">
        <f t="shared" si="2"/>
        <v>0</v>
      </c>
      <c r="L26" s="440">
        <f t="shared" si="3"/>
        <v>0</v>
      </c>
      <c r="M26" s="440">
        <f t="shared" si="4"/>
        <v>0</v>
      </c>
      <c r="N26" s="440">
        <f t="shared" si="5"/>
        <v>0</v>
      </c>
      <c r="O26" s="440">
        <f t="shared" si="6"/>
        <v>0</v>
      </c>
      <c r="P26" s="440">
        <f t="shared" si="7"/>
        <v>0</v>
      </c>
      <c r="Q26" s="440">
        <f t="shared" si="8"/>
        <v>0</v>
      </c>
      <c r="R26" s="440">
        <f t="shared" si="39"/>
        <v>0</v>
      </c>
      <c r="S26" s="440">
        <f t="shared" si="40"/>
        <v>0</v>
      </c>
      <c r="T26" s="440">
        <f t="shared" si="9"/>
        <v>0</v>
      </c>
      <c r="U26" s="440">
        <f t="shared" si="10"/>
        <v>0</v>
      </c>
      <c r="V26" s="440">
        <f t="shared" si="11"/>
        <v>0</v>
      </c>
      <c r="W26" s="440">
        <f t="shared" si="12"/>
        <v>0</v>
      </c>
      <c r="X26" s="440">
        <f t="shared" si="13"/>
        <v>0</v>
      </c>
      <c r="Y26" s="440">
        <f t="shared" si="14"/>
        <v>0</v>
      </c>
      <c r="Z26" s="440">
        <f t="shared" si="15"/>
        <v>0</v>
      </c>
      <c r="AA26" s="440">
        <f t="shared" si="16"/>
        <v>0</v>
      </c>
      <c r="AB26" s="440">
        <f t="shared" si="17"/>
        <v>0</v>
      </c>
      <c r="AC26" s="440">
        <f t="shared" si="18"/>
        <v>0</v>
      </c>
      <c r="AD26" s="440">
        <f t="shared" si="19"/>
        <v>0</v>
      </c>
      <c r="AE26" s="440">
        <f t="shared" si="20"/>
        <v>0</v>
      </c>
      <c r="AF26" s="440">
        <f t="shared" si="21"/>
        <v>0</v>
      </c>
      <c r="AG26" s="440">
        <f t="shared" si="22"/>
        <v>0</v>
      </c>
      <c r="AH26" s="440">
        <f t="shared" si="23"/>
        <v>0</v>
      </c>
      <c r="AI26" s="440">
        <f t="shared" si="24"/>
        <v>0</v>
      </c>
      <c r="AJ26" s="440">
        <f t="shared" si="25"/>
        <v>0</v>
      </c>
      <c r="AK26" s="440">
        <f t="shared" si="26"/>
        <v>0</v>
      </c>
      <c r="AL26" s="440">
        <f t="shared" si="27"/>
        <v>0</v>
      </c>
      <c r="AM26" s="440">
        <f t="shared" si="28"/>
        <v>0</v>
      </c>
      <c r="AN26" s="440">
        <f t="shared" si="29"/>
        <v>0</v>
      </c>
      <c r="AO26" s="440">
        <f t="shared" si="30"/>
        <v>0</v>
      </c>
      <c r="AP26" s="440">
        <f t="shared" si="31"/>
        <v>0</v>
      </c>
      <c r="AQ26" s="440">
        <f t="shared" si="32"/>
        <v>0</v>
      </c>
      <c r="AR26" s="440">
        <f t="shared" si="33"/>
        <v>0</v>
      </c>
      <c r="AS26" s="440">
        <f t="shared" si="34"/>
        <v>0</v>
      </c>
      <c r="AT26" s="440">
        <f t="shared" si="35"/>
        <v>0</v>
      </c>
      <c r="AU26" s="440">
        <f t="shared" si="36"/>
        <v>0</v>
      </c>
      <c r="AV26" s="440">
        <f t="shared" si="37"/>
        <v>0</v>
      </c>
      <c r="AW26" s="440">
        <f t="shared" si="38"/>
        <v>0</v>
      </c>
    </row>
    <row r="27" spans="1:49" s="437" customFormat="1" ht="12" customHeight="1">
      <c r="A27" s="72" t="str">
        <f t="array" ref="A27">IF(C27&lt;&gt;0,SUM(($C$11:C27&lt;&gt;0)*1),"")</f>
        <v/>
      </c>
      <c r="B27" s="438"/>
      <c r="C27" s="438"/>
      <c r="D27" s="438"/>
      <c r="E27" s="504"/>
      <c r="F27" s="505"/>
      <c r="G27" s="507"/>
      <c r="H27" s="507"/>
      <c r="I27" s="72" t="str">
        <f t="shared" si="0"/>
        <v/>
      </c>
      <c r="J27" s="440">
        <f t="shared" si="1"/>
        <v>0</v>
      </c>
      <c r="K27" s="440">
        <f t="shared" si="2"/>
        <v>0</v>
      </c>
      <c r="L27" s="440">
        <f t="shared" si="3"/>
        <v>0</v>
      </c>
      <c r="M27" s="440">
        <f t="shared" si="4"/>
        <v>0</v>
      </c>
      <c r="N27" s="440">
        <f t="shared" si="5"/>
        <v>0</v>
      </c>
      <c r="O27" s="440">
        <f t="shared" si="6"/>
        <v>0</v>
      </c>
      <c r="P27" s="440">
        <f t="shared" si="7"/>
        <v>0</v>
      </c>
      <c r="Q27" s="440">
        <f t="shared" si="8"/>
        <v>0</v>
      </c>
      <c r="R27" s="440">
        <f t="shared" si="39"/>
        <v>0</v>
      </c>
      <c r="S27" s="440">
        <f t="shared" si="40"/>
        <v>0</v>
      </c>
      <c r="T27" s="440">
        <f t="shared" si="9"/>
        <v>0</v>
      </c>
      <c r="U27" s="440">
        <f t="shared" si="10"/>
        <v>0</v>
      </c>
      <c r="V27" s="440">
        <f t="shared" si="11"/>
        <v>0</v>
      </c>
      <c r="W27" s="440">
        <f t="shared" si="12"/>
        <v>0</v>
      </c>
      <c r="X27" s="440">
        <f t="shared" si="13"/>
        <v>0</v>
      </c>
      <c r="Y27" s="440">
        <f t="shared" si="14"/>
        <v>0</v>
      </c>
      <c r="Z27" s="440">
        <f t="shared" si="15"/>
        <v>0</v>
      </c>
      <c r="AA27" s="440">
        <f t="shared" si="16"/>
        <v>0</v>
      </c>
      <c r="AB27" s="440">
        <f t="shared" si="17"/>
        <v>0</v>
      </c>
      <c r="AC27" s="440">
        <f t="shared" si="18"/>
        <v>0</v>
      </c>
      <c r="AD27" s="440">
        <f t="shared" si="19"/>
        <v>0</v>
      </c>
      <c r="AE27" s="440">
        <f t="shared" si="20"/>
        <v>0</v>
      </c>
      <c r="AF27" s="440">
        <f t="shared" si="21"/>
        <v>0</v>
      </c>
      <c r="AG27" s="440">
        <f t="shared" si="22"/>
        <v>0</v>
      </c>
      <c r="AH27" s="440">
        <f t="shared" si="23"/>
        <v>0</v>
      </c>
      <c r="AI27" s="440">
        <f t="shared" si="24"/>
        <v>0</v>
      </c>
      <c r="AJ27" s="440">
        <f t="shared" si="25"/>
        <v>0</v>
      </c>
      <c r="AK27" s="440">
        <f t="shared" si="26"/>
        <v>0</v>
      </c>
      <c r="AL27" s="440">
        <f t="shared" si="27"/>
        <v>0</v>
      </c>
      <c r="AM27" s="440">
        <f t="shared" si="28"/>
        <v>0</v>
      </c>
      <c r="AN27" s="440">
        <f t="shared" si="29"/>
        <v>0</v>
      </c>
      <c r="AO27" s="440">
        <f t="shared" si="30"/>
        <v>0</v>
      </c>
      <c r="AP27" s="440">
        <f t="shared" si="31"/>
        <v>0</v>
      </c>
      <c r="AQ27" s="440">
        <f t="shared" si="32"/>
        <v>0</v>
      </c>
      <c r="AR27" s="440">
        <f t="shared" si="33"/>
        <v>0</v>
      </c>
      <c r="AS27" s="440">
        <f t="shared" si="34"/>
        <v>0</v>
      </c>
      <c r="AT27" s="440">
        <f t="shared" si="35"/>
        <v>0</v>
      </c>
      <c r="AU27" s="440">
        <f t="shared" si="36"/>
        <v>0</v>
      </c>
      <c r="AV27" s="440">
        <f t="shared" si="37"/>
        <v>0</v>
      </c>
      <c r="AW27" s="440">
        <f t="shared" si="38"/>
        <v>0</v>
      </c>
    </row>
    <row r="28" spans="1:49" s="437" customFormat="1" ht="12" customHeight="1">
      <c r="A28" s="72" t="str">
        <f t="array" ref="A28">IF(C28&lt;&gt;0,SUM(($C$11:C28&lt;&gt;0)*1),"")</f>
        <v/>
      </c>
      <c r="B28" s="438"/>
      <c r="C28" s="438"/>
      <c r="D28" s="438"/>
      <c r="E28" s="504"/>
      <c r="F28" s="505"/>
      <c r="G28" s="507"/>
      <c r="H28" s="507"/>
      <c r="I28" s="72" t="str">
        <f t="shared" si="0"/>
        <v/>
      </c>
      <c r="J28" s="440">
        <f t="shared" si="1"/>
        <v>0</v>
      </c>
      <c r="K28" s="440">
        <f t="shared" si="2"/>
        <v>0</v>
      </c>
      <c r="L28" s="440">
        <f t="shared" si="3"/>
        <v>0</v>
      </c>
      <c r="M28" s="440">
        <f t="shared" si="4"/>
        <v>0</v>
      </c>
      <c r="N28" s="440">
        <f t="shared" si="5"/>
        <v>0</v>
      </c>
      <c r="O28" s="440">
        <f t="shared" si="6"/>
        <v>0</v>
      </c>
      <c r="P28" s="440">
        <f t="shared" si="7"/>
        <v>0</v>
      </c>
      <c r="Q28" s="440">
        <f t="shared" si="8"/>
        <v>0</v>
      </c>
      <c r="R28" s="440">
        <f t="shared" si="39"/>
        <v>0</v>
      </c>
      <c r="S28" s="440">
        <f t="shared" si="40"/>
        <v>0</v>
      </c>
      <c r="T28" s="440">
        <f t="shared" si="9"/>
        <v>0</v>
      </c>
      <c r="U28" s="440">
        <f t="shared" si="10"/>
        <v>0</v>
      </c>
      <c r="V28" s="440">
        <f t="shared" si="11"/>
        <v>0</v>
      </c>
      <c r="W28" s="440">
        <f t="shared" si="12"/>
        <v>0</v>
      </c>
      <c r="X28" s="440">
        <f t="shared" si="13"/>
        <v>0</v>
      </c>
      <c r="Y28" s="440">
        <f t="shared" si="14"/>
        <v>0</v>
      </c>
      <c r="Z28" s="440">
        <f t="shared" si="15"/>
        <v>0</v>
      </c>
      <c r="AA28" s="440">
        <f t="shared" si="16"/>
        <v>0</v>
      </c>
      <c r="AB28" s="440">
        <f t="shared" si="17"/>
        <v>0</v>
      </c>
      <c r="AC28" s="440">
        <f t="shared" si="18"/>
        <v>0</v>
      </c>
      <c r="AD28" s="440">
        <f t="shared" si="19"/>
        <v>0</v>
      </c>
      <c r="AE28" s="440">
        <f t="shared" si="20"/>
        <v>0</v>
      </c>
      <c r="AF28" s="440">
        <f t="shared" si="21"/>
        <v>0</v>
      </c>
      <c r="AG28" s="440">
        <f t="shared" si="22"/>
        <v>0</v>
      </c>
      <c r="AH28" s="440">
        <f t="shared" si="23"/>
        <v>0</v>
      </c>
      <c r="AI28" s="440">
        <f t="shared" si="24"/>
        <v>0</v>
      </c>
      <c r="AJ28" s="440">
        <f t="shared" si="25"/>
        <v>0</v>
      </c>
      <c r="AK28" s="440">
        <f t="shared" si="26"/>
        <v>0</v>
      </c>
      <c r="AL28" s="440">
        <f t="shared" si="27"/>
        <v>0</v>
      </c>
      <c r="AM28" s="440">
        <f t="shared" si="28"/>
        <v>0</v>
      </c>
      <c r="AN28" s="440">
        <f t="shared" si="29"/>
        <v>0</v>
      </c>
      <c r="AO28" s="440">
        <f t="shared" si="30"/>
        <v>0</v>
      </c>
      <c r="AP28" s="440">
        <f t="shared" si="31"/>
        <v>0</v>
      </c>
      <c r="AQ28" s="440">
        <f t="shared" si="32"/>
        <v>0</v>
      </c>
      <c r="AR28" s="440">
        <f t="shared" si="33"/>
        <v>0</v>
      </c>
      <c r="AS28" s="440">
        <f t="shared" si="34"/>
        <v>0</v>
      </c>
      <c r="AT28" s="440">
        <f t="shared" si="35"/>
        <v>0</v>
      </c>
      <c r="AU28" s="440">
        <f t="shared" si="36"/>
        <v>0</v>
      </c>
      <c r="AV28" s="440">
        <f t="shared" si="37"/>
        <v>0</v>
      </c>
      <c r="AW28" s="440">
        <f t="shared" si="38"/>
        <v>0</v>
      </c>
    </row>
    <row r="29" spans="1:49" s="437" customFormat="1" ht="12" customHeight="1">
      <c r="A29" s="72" t="str">
        <f t="array" ref="A29">IF(C29&lt;&gt;0,SUM(($C$11:C29&lt;&gt;0)*1),"")</f>
        <v/>
      </c>
      <c r="B29" s="438"/>
      <c r="C29" s="438"/>
      <c r="D29" s="438"/>
      <c r="E29" s="504"/>
      <c r="F29" s="505"/>
      <c r="G29" s="507"/>
      <c r="H29" s="507"/>
      <c r="I29" s="72" t="str">
        <f t="shared" si="0"/>
        <v/>
      </c>
      <c r="J29" s="440">
        <f t="shared" si="1"/>
        <v>0</v>
      </c>
      <c r="K29" s="440">
        <f t="shared" si="2"/>
        <v>0</v>
      </c>
      <c r="L29" s="440">
        <f t="shared" si="3"/>
        <v>0</v>
      </c>
      <c r="M29" s="440">
        <f t="shared" si="4"/>
        <v>0</v>
      </c>
      <c r="N29" s="440">
        <f t="shared" si="5"/>
        <v>0</v>
      </c>
      <c r="O29" s="440">
        <f t="shared" si="6"/>
        <v>0</v>
      </c>
      <c r="P29" s="440">
        <f t="shared" si="7"/>
        <v>0</v>
      </c>
      <c r="Q29" s="440">
        <f t="shared" si="8"/>
        <v>0</v>
      </c>
      <c r="R29" s="440">
        <f t="shared" si="39"/>
        <v>0</v>
      </c>
      <c r="S29" s="440">
        <f t="shared" si="40"/>
        <v>0</v>
      </c>
      <c r="T29" s="440">
        <f t="shared" si="9"/>
        <v>0</v>
      </c>
      <c r="U29" s="440">
        <f t="shared" si="10"/>
        <v>0</v>
      </c>
      <c r="V29" s="440">
        <f t="shared" si="11"/>
        <v>0</v>
      </c>
      <c r="W29" s="440">
        <f t="shared" si="12"/>
        <v>0</v>
      </c>
      <c r="X29" s="440">
        <f t="shared" si="13"/>
        <v>0</v>
      </c>
      <c r="Y29" s="440">
        <f t="shared" si="14"/>
        <v>0</v>
      </c>
      <c r="Z29" s="440">
        <f t="shared" si="15"/>
        <v>0</v>
      </c>
      <c r="AA29" s="440">
        <f t="shared" si="16"/>
        <v>0</v>
      </c>
      <c r="AB29" s="440">
        <f t="shared" si="17"/>
        <v>0</v>
      </c>
      <c r="AC29" s="440">
        <f t="shared" si="18"/>
        <v>0</v>
      </c>
      <c r="AD29" s="440">
        <f t="shared" si="19"/>
        <v>0</v>
      </c>
      <c r="AE29" s="440">
        <f t="shared" si="20"/>
        <v>0</v>
      </c>
      <c r="AF29" s="440">
        <f t="shared" si="21"/>
        <v>0</v>
      </c>
      <c r="AG29" s="440">
        <f t="shared" si="22"/>
        <v>0</v>
      </c>
      <c r="AH29" s="440">
        <f t="shared" si="23"/>
        <v>0</v>
      </c>
      <c r="AI29" s="440">
        <f t="shared" si="24"/>
        <v>0</v>
      </c>
      <c r="AJ29" s="440">
        <f t="shared" si="25"/>
        <v>0</v>
      </c>
      <c r="AK29" s="440">
        <f t="shared" si="26"/>
        <v>0</v>
      </c>
      <c r="AL29" s="440">
        <f t="shared" si="27"/>
        <v>0</v>
      </c>
      <c r="AM29" s="440">
        <f t="shared" si="28"/>
        <v>0</v>
      </c>
      <c r="AN29" s="440">
        <f t="shared" si="29"/>
        <v>0</v>
      </c>
      <c r="AO29" s="440">
        <f t="shared" si="30"/>
        <v>0</v>
      </c>
      <c r="AP29" s="440">
        <f t="shared" si="31"/>
        <v>0</v>
      </c>
      <c r="AQ29" s="440">
        <f t="shared" si="32"/>
        <v>0</v>
      </c>
      <c r="AR29" s="440">
        <f t="shared" si="33"/>
        <v>0</v>
      </c>
      <c r="AS29" s="440">
        <f t="shared" si="34"/>
        <v>0</v>
      </c>
      <c r="AT29" s="440">
        <f t="shared" si="35"/>
        <v>0</v>
      </c>
      <c r="AU29" s="440">
        <f t="shared" si="36"/>
        <v>0</v>
      </c>
      <c r="AV29" s="440">
        <f t="shared" si="37"/>
        <v>0</v>
      </c>
      <c r="AW29" s="440">
        <f t="shared" si="38"/>
        <v>0</v>
      </c>
    </row>
    <row r="30" spans="1:49" s="437" customFormat="1" ht="12" customHeight="1">
      <c r="A30" s="72" t="str">
        <f t="array" ref="A30">IF(C30&lt;&gt;0,SUM(($C$11:C30&lt;&gt;0)*1),"")</f>
        <v/>
      </c>
      <c r="B30" s="438"/>
      <c r="C30" s="438"/>
      <c r="D30" s="438"/>
      <c r="E30" s="504"/>
      <c r="F30" s="505"/>
      <c r="G30" s="507"/>
      <c r="H30" s="507"/>
      <c r="I30" s="72" t="str">
        <f t="shared" si="0"/>
        <v/>
      </c>
      <c r="J30" s="440">
        <f t="shared" si="1"/>
        <v>0</v>
      </c>
      <c r="K30" s="440">
        <f t="shared" si="2"/>
        <v>0</v>
      </c>
      <c r="L30" s="440">
        <f t="shared" si="3"/>
        <v>0</v>
      </c>
      <c r="M30" s="440">
        <f t="shared" si="4"/>
        <v>0</v>
      </c>
      <c r="N30" s="440">
        <f t="shared" si="5"/>
        <v>0</v>
      </c>
      <c r="O30" s="440">
        <f t="shared" si="6"/>
        <v>0</v>
      </c>
      <c r="P30" s="440">
        <f t="shared" si="7"/>
        <v>0</v>
      </c>
      <c r="Q30" s="440">
        <f t="shared" si="8"/>
        <v>0</v>
      </c>
      <c r="R30" s="440">
        <f t="shared" si="39"/>
        <v>0</v>
      </c>
      <c r="S30" s="440">
        <f t="shared" si="40"/>
        <v>0</v>
      </c>
      <c r="T30" s="440">
        <f t="shared" si="9"/>
        <v>0</v>
      </c>
      <c r="U30" s="440">
        <f t="shared" si="10"/>
        <v>0</v>
      </c>
      <c r="V30" s="440">
        <f t="shared" si="11"/>
        <v>0</v>
      </c>
      <c r="W30" s="440">
        <f t="shared" si="12"/>
        <v>0</v>
      </c>
      <c r="X30" s="440">
        <f t="shared" si="13"/>
        <v>0</v>
      </c>
      <c r="Y30" s="440">
        <f t="shared" si="14"/>
        <v>0</v>
      </c>
      <c r="Z30" s="440">
        <f t="shared" si="15"/>
        <v>0</v>
      </c>
      <c r="AA30" s="440">
        <f t="shared" si="16"/>
        <v>0</v>
      </c>
      <c r="AB30" s="440">
        <f t="shared" si="17"/>
        <v>0</v>
      </c>
      <c r="AC30" s="440">
        <f t="shared" si="18"/>
        <v>0</v>
      </c>
      <c r="AD30" s="440">
        <f t="shared" si="19"/>
        <v>0</v>
      </c>
      <c r="AE30" s="440">
        <f t="shared" si="20"/>
        <v>0</v>
      </c>
      <c r="AF30" s="440">
        <f t="shared" si="21"/>
        <v>0</v>
      </c>
      <c r="AG30" s="440">
        <f t="shared" si="22"/>
        <v>0</v>
      </c>
      <c r="AH30" s="440">
        <f t="shared" si="23"/>
        <v>0</v>
      </c>
      <c r="AI30" s="440">
        <f t="shared" si="24"/>
        <v>0</v>
      </c>
      <c r="AJ30" s="440">
        <f t="shared" si="25"/>
        <v>0</v>
      </c>
      <c r="AK30" s="440">
        <f t="shared" si="26"/>
        <v>0</v>
      </c>
      <c r="AL30" s="440">
        <f t="shared" si="27"/>
        <v>0</v>
      </c>
      <c r="AM30" s="440">
        <f t="shared" si="28"/>
        <v>0</v>
      </c>
      <c r="AN30" s="440">
        <f t="shared" si="29"/>
        <v>0</v>
      </c>
      <c r="AO30" s="440">
        <f t="shared" si="30"/>
        <v>0</v>
      </c>
      <c r="AP30" s="440">
        <f t="shared" si="31"/>
        <v>0</v>
      </c>
      <c r="AQ30" s="440">
        <f t="shared" si="32"/>
        <v>0</v>
      </c>
      <c r="AR30" s="440">
        <f t="shared" si="33"/>
        <v>0</v>
      </c>
      <c r="AS30" s="440">
        <f t="shared" si="34"/>
        <v>0</v>
      </c>
      <c r="AT30" s="440">
        <f t="shared" si="35"/>
        <v>0</v>
      </c>
      <c r="AU30" s="440">
        <f t="shared" si="36"/>
        <v>0</v>
      </c>
      <c r="AV30" s="440">
        <f t="shared" si="37"/>
        <v>0</v>
      </c>
      <c r="AW30" s="440">
        <f t="shared" si="38"/>
        <v>0</v>
      </c>
    </row>
    <row r="31" spans="1:49" s="437" customFormat="1" ht="12" customHeight="1">
      <c r="A31" s="72" t="str">
        <f t="array" ref="A31">IF(C31&lt;&gt;0,SUM(($C$11:C31&lt;&gt;0)*1),"")</f>
        <v/>
      </c>
      <c r="B31" s="438"/>
      <c r="C31" s="438"/>
      <c r="D31" s="438"/>
      <c r="E31" s="504"/>
      <c r="F31" s="505"/>
      <c r="G31" s="507"/>
      <c r="H31" s="507"/>
      <c r="I31" s="72" t="str">
        <f t="shared" si="0"/>
        <v/>
      </c>
      <c r="J31" s="440">
        <f t="shared" si="1"/>
        <v>0</v>
      </c>
      <c r="K31" s="440">
        <f t="shared" si="2"/>
        <v>0</v>
      </c>
      <c r="L31" s="440">
        <f t="shared" si="3"/>
        <v>0</v>
      </c>
      <c r="M31" s="440">
        <f t="shared" si="4"/>
        <v>0</v>
      </c>
      <c r="N31" s="440">
        <f t="shared" si="5"/>
        <v>0</v>
      </c>
      <c r="O31" s="440">
        <f t="shared" si="6"/>
        <v>0</v>
      </c>
      <c r="P31" s="440">
        <f t="shared" si="7"/>
        <v>0</v>
      </c>
      <c r="Q31" s="440">
        <f t="shared" si="8"/>
        <v>0</v>
      </c>
      <c r="R31" s="440">
        <f t="shared" si="39"/>
        <v>0</v>
      </c>
      <c r="S31" s="440">
        <f t="shared" si="40"/>
        <v>0</v>
      </c>
      <c r="T31" s="440">
        <f t="shared" si="9"/>
        <v>0</v>
      </c>
      <c r="U31" s="440">
        <f t="shared" si="10"/>
        <v>0</v>
      </c>
      <c r="V31" s="440">
        <f t="shared" si="11"/>
        <v>0</v>
      </c>
      <c r="W31" s="440">
        <f t="shared" si="12"/>
        <v>0</v>
      </c>
      <c r="X31" s="440">
        <f t="shared" si="13"/>
        <v>0</v>
      </c>
      <c r="Y31" s="440">
        <f t="shared" si="14"/>
        <v>0</v>
      </c>
      <c r="Z31" s="440">
        <f t="shared" si="15"/>
        <v>0</v>
      </c>
      <c r="AA31" s="440">
        <f t="shared" si="16"/>
        <v>0</v>
      </c>
      <c r="AB31" s="440">
        <f t="shared" si="17"/>
        <v>0</v>
      </c>
      <c r="AC31" s="440">
        <f t="shared" si="18"/>
        <v>0</v>
      </c>
      <c r="AD31" s="440">
        <f t="shared" si="19"/>
        <v>0</v>
      </c>
      <c r="AE31" s="440">
        <f t="shared" si="20"/>
        <v>0</v>
      </c>
      <c r="AF31" s="440">
        <f t="shared" si="21"/>
        <v>0</v>
      </c>
      <c r="AG31" s="440">
        <f t="shared" si="22"/>
        <v>0</v>
      </c>
      <c r="AH31" s="440">
        <f t="shared" si="23"/>
        <v>0</v>
      </c>
      <c r="AI31" s="440">
        <f t="shared" si="24"/>
        <v>0</v>
      </c>
      <c r="AJ31" s="440">
        <f t="shared" si="25"/>
        <v>0</v>
      </c>
      <c r="AK31" s="440">
        <f t="shared" si="26"/>
        <v>0</v>
      </c>
      <c r="AL31" s="440">
        <f t="shared" si="27"/>
        <v>0</v>
      </c>
      <c r="AM31" s="440">
        <f t="shared" si="28"/>
        <v>0</v>
      </c>
      <c r="AN31" s="440">
        <f t="shared" si="29"/>
        <v>0</v>
      </c>
      <c r="AO31" s="440">
        <f t="shared" si="30"/>
        <v>0</v>
      </c>
      <c r="AP31" s="440">
        <f t="shared" si="31"/>
        <v>0</v>
      </c>
      <c r="AQ31" s="440">
        <f t="shared" si="32"/>
        <v>0</v>
      </c>
      <c r="AR31" s="440">
        <f t="shared" si="33"/>
        <v>0</v>
      </c>
      <c r="AS31" s="440">
        <f t="shared" si="34"/>
        <v>0</v>
      </c>
      <c r="AT31" s="440">
        <f t="shared" si="35"/>
        <v>0</v>
      </c>
      <c r="AU31" s="440">
        <f t="shared" si="36"/>
        <v>0</v>
      </c>
      <c r="AV31" s="440">
        <f t="shared" si="37"/>
        <v>0</v>
      </c>
      <c r="AW31" s="440">
        <f t="shared" si="38"/>
        <v>0</v>
      </c>
    </row>
    <row r="32" spans="1:49" s="437" customFormat="1" ht="12" customHeight="1">
      <c r="A32" s="72" t="str">
        <f t="array" ref="A32">IF(C32&lt;&gt;0,SUM(($C$11:C32&lt;&gt;0)*1),"")</f>
        <v/>
      </c>
      <c r="B32" s="438"/>
      <c r="C32" s="438"/>
      <c r="D32" s="438"/>
      <c r="E32" s="504"/>
      <c r="F32" s="505"/>
      <c r="G32" s="507"/>
      <c r="H32" s="507"/>
      <c r="I32" s="72" t="str">
        <f t="shared" si="0"/>
        <v/>
      </c>
      <c r="J32" s="440">
        <f t="shared" si="1"/>
        <v>0</v>
      </c>
      <c r="K32" s="440">
        <f t="shared" si="2"/>
        <v>0</v>
      </c>
      <c r="L32" s="440">
        <f t="shared" si="3"/>
        <v>0</v>
      </c>
      <c r="M32" s="440">
        <f t="shared" si="4"/>
        <v>0</v>
      </c>
      <c r="N32" s="440">
        <f t="shared" si="5"/>
        <v>0</v>
      </c>
      <c r="O32" s="440">
        <f t="shared" si="6"/>
        <v>0</v>
      </c>
      <c r="P32" s="440">
        <f t="shared" si="7"/>
        <v>0</v>
      </c>
      <c r="Q32" s="440">
        <f t="shared" si="8"/>
        <v>0</v>
      </c>
      <c r="R32" s="440">
        <f t="shared" si="39"/>
        <v>0</v>
      </c>
      <c r="S32" s="440">
        <f t="shared" si="40"/>
        <v>0</v>
      </c>
      <c r="T32" s="440">
        <f t="shared" si="9"/>
        <v>0</v>
      </c>
      <c r="U32" s="440">
        <f t="shared" si="10"/>
        <v>0</v>
      </c>
      <c r="V32" s="440">
        <f t="shared" si="11"/>
        <v>0</v>
      </c>
      <c r="W32" s="440">
        <f t="shared" si="12"/>
        <v>0</v>
      </c>
      <c r="X32" s="440">
        <f t="shared" si="13"/>
        <v>0</v>
      </c>
      <c r="Y32" s="440">
        <f t="shared" si="14"/>
        <v>0</v>
      </c>
      <c r="Z32" s="440">
        <f t="shared" si="15"/>
        <v>0</v>
      </c>
      <c r="AA32" s="440">
        <f t="shared" si="16"/>
        <v>0</v>
      </c>
      <c r="AB32" s="440">
        <f t="shared" si="17"/>
        <v>0</v>
      </c>
      <c r="AC32" s="440">
        <f t="shared" si="18"/>
        <v>0</v>
      </c>
      <c r="AD32" s="440">
        <f t="shared" si="19"/>
        <v>0</v>
      </c>
      <c r="AE32" s="440">
        <f t="shared" si="20"/>
        <v>0</v>
      </c>
      <c r="AF32" s="440">
        <f t="shared" si="21"/>
        <v>0</v>
      </c>
      <c r="AG32" s="440">
        <f t="shared" si="22"/>
        <v>0</v>
      </c>
      <c r="AH32" s="440">
        <f t="shared" si="23"/>
        <v>0</v>
      </c>
      <c r="AI32" s="440">
        <f t="shared" si="24"/>
        <v>0</v>
      </c>
      <c r="AJ32" s="440">
        <f t="shared" si="25"/>
        <v>0</v>
      </c>
      <c r="AK32" s="440">
        <f t="shared" si="26"/>
        <v>0</v>
      </c>
      <c r="AL32" s="440">
        <f t="shared" si="27"/>
        <v>0</v>
      </c>
      <c r="AM32" s="440">
        <f t="shared" si="28"/>
        <v>0</v>
      </c>
      <c r="AN32" s="440">
        <f t="shared" si="29"/>
        <v>0</v>
      </c>
      <c r="AO32" s="440">
        <f t="shared" si="30"/>
        <v>0</v>
      </c>
      <c r="AP32" s="440">
        <f t="shared" si="31"/>
        <v>0</v>
      </c>
      <c r="AQ32" s="440">
        <f t="shared" si="32"/>
        <v>0</v>
      </c>
      <c r="AR32" s="440">
        <f t="shared" si="33"/>
        <v>0</v>
      </c>
      <c r="AS32" s="440">
        <f t="shared" si="34"/>
        <v>0</v>
      </c>
      <c r="AT32" s="440">
        <f t="shared" si="35"/>
        <v>0</v>
      </c>
      <c r="AU32" s="440">
        <f t="shared" si="36"/>
        <v>0</v>
      </c>
      <c r="AV32" s="440">
        <f t="shared" si="37"/>
        <v>0</v>
      </c>
      <c r="AW32" s="440">
        <f t="shared" si="38"/>
        <v>0</v>
      </c>
    </row>
    <row r="33" spans="1:49" s="437" customFormat="1" ht="12" customHeight="1">
      <c r="A33" s="72" t="str">
        <f t="array" ref="A33">IF(C33&lt;&gt;0,SUM(($C$11:C33&lt;&gt;0)*1),"")</f>
        <v/>
      </c>
      <c r="B33" s="438"/>
      <c r="C33" s="438"/>
      <c r="D33" s="438"/>
      <c r="E33" s="504"/>
      <c r="F33" s="505"/>
      <c r="G33" s="507"/>
      <c r="H33" s="507"/>
      <c r="I33" s="72" t="str">
        <f t="shared" si="0"/>
        <v/>
      </c>
      <c r="J33" s="440">
        <f t="shared" si="1"/>
        <v>0</v>
      </c>
      <c r="K33" s="440">
        <f t="shared" si="2"/>
        <v>0</v>
      </c>
      <c r="L33" s="440">
        <f t="shared" si="3"/>
        <v>0</v>
      </c>
      <c r="M33" s="440">
        <f t="shared" si="4"/>
        <v>0</v>
      </c>
      <c r="N33" s="440">
        <f t="shared" si="5"/>
        <v>0</v>
      </c>
      <c r="O33" s="440">
        <f t="shared" si="6"/>
        <v>0</v>
      </c>
      <c r="P33" s="440">
        <f t="shared" si="7"/>
        <v>0</v>
      </c>
      <c r="Q33" s="440">
        <f t="shared" si="8"/>
        <v>0</v>
      </c>
      <c r="R33" s="440">
        <f t="shared" si="39"/>
        <v>0</v>
      </c>
      <c r="S33" s="440">
        <f t="shared" si="40"/>
        <v>0</v>
      </c>
      <c r="T33" s="440">
        <f t="shared" si="9"/>
        <v>0</v>
      </c>
      <c r="U33" s="440">
        <f t="shared" si="10"/>
        <v>0</v>
      </c>
      <c r="V33" s="440">
        <f t="shared" si="11"/>
        <v>0</v>
      </c>
      <c r="W33" s="440">
        <f t="shared" si="12"/>
        <v>0</v>
      </c>
      <c r="X33" s="440">
        <f t="shared" si="13"/>
        <v>0</v>
      </c>
      <c r="Y33" s="440">
        <f t="shared" si="14"/>
        <v>0</v>
      </c>
      <c r="Z33" s="440">
        <f t="shared" si="15"/>
        <v>0</v>
      </c>
      <c r="AA33" s="440">
        <f t="shared" si="16"/>
        <v>0</v>
      </c>
      <c r="AB33" s="440">
        <f t="shared" si="17"/>
        <v>0</v>
      </c>
      <c r="AC33" s="440">
        <f t="shared" si="18"/>
        <v>0</v>
      </c>
      <c r="AD33" s="440">
        <f t="shared" si="19"/>
        <v>0</v>
      </c>
      <c r="AE33" s="440">
        <f t="shared" si="20"/>
        <v>0</v>
      </c>
      <c r="AF33" s="440">
        <f t="shared" si="21"/>
        <v>0</v>
      </c>
      <c r="AG33" s="440">
        <f t="shared" si="22"/>
        <v>0</v>
      </c>
      <c r="AH33" s="440">
        <f t="shared" si="23"/>
        <v>0</v>
      </c>
      <c r="AI33" s="440">
        <f t="shared" si="24"/>
        <v>0</v>
      </c>
      <c r="AJ33" s="440">
        <f t="shared" si="25"/>
        <v>0</v>
      </c>
      <c r="AK33" s="440">
        <f t="shared" si="26"/>
        <v>0</v>
      </c>
      <c r="AL33" s="440">
        <f t="shared" si="27"/>
        <v>0</v>
      </c>
      <c r="AM33" s="440">
        <f t="shared" si="28"/>
        <v>0</v>
      </c>
      <c r="AN33" s="440">
        <f t="shared" si="29"/>
        <v>0</v>
      </c>
      <c r="AO33" s="440">
        <f t="shared" si="30"/>
        <v>0</v>
      </c>
      <c r="AP33" s="440">
        <f t="shared" si="31"/>
        <v>0</v>
      </c>
      <c r="AQ33" s="440">
        <f t="shared" si="32"/>
        <v>0</v>
      </c>
      <c r="AR33" s="440">
        <f t="shared" si="33"/>
        <v>0</v>
      </c>
      <c r="AS33" s="440">
        <f t="shared" si="34"/>
        <v>0</v>
      </c>
      <c r="AT33" s="440">
        <f t="shared" si="35"/>
        <v>0</v>
      </c>
      <c r="AU33" s="440">
        <f t="shared" si="36"/>
        <v>0</v>
      </c>
      <c r="AV33" s="440">
        <f t="shared" si="37"/>
        <v>0</v>
      </c>
      <c r="AW33" s="440">
        <f t="shared" si="38"/>
        <v>0</v>
      </c>
    </row>
    <row r="34" spans="1:49" s="437" customFormat="1" ht="12" customHeight="1">
      <c r="A34" s="72" t="str">
        <f t="array" ref="A34">IF(C34&lt;&gt;0,SUM(($C$11:C34&lt;&gt;0)*1),"")</f>
        <v/>
      </c>
      <c r="B34" s="438"/>
      <c r="C34" s="438"/>
      <c r="D34" s="438"/>
      <c r="E34" s="504"/>
      <c r="F34" s="505"/>
      <c r="G34" s="507"/>
      <c r="H34" s="507"/>
      <c r="I34" s="72" t="str">
        <f t="shared" si="0"/>
        <v/>
      </c>
      <c r="J34" s="440">
        <f t="shared" si="1"/>
        <v>0</v>
      </c>
      <c r="K34" s="440">
        <f t="shared" si="2"/>
        <v>0</v>
      </c>
      <c r="L34" s="440">
        <f t="shared" si="3"/>
        <v>0</v>
      </c>
      <c r="M34" s="440">
        <f t="shared" si="4"/>
        <v>0</v>
      </c>
      <c r="N34" s="440">
        <f t="shared" si="5"/>
        <v>0</v>
      </c>
      <c r="O34" s="440">
        <f t="shared" si="6"/>
        <v>0</v>
      </c>
      <c r="P34" s="440">
        <f t="shared" si="7"/>
        <v>0</v>
      </c>
      <c r="Q34" s="440">
        <f t="shared" si="8"/>
        <v>0</v>
      </c>
      <c r="R34" s="440">
        <f t="shared" si="39"/>
        <v>0</v>
      </c>
      <c r="S34" s="440">
        <f t="shared" si="40"/>
        <v>0</v>
      </c>
      <c r="T34" s="440">
        <f t="shared" si="9"/>
        <v>0</v>
      </c>
      <c r="U34" s="440">
        <f t="shared" si="10"/>
        <v>0</v>
      </c>
      <c r="V34" s="440">
        <f t="shared" si="11"/>
        <v>0</v>
      </c>
      <c r="W34" s="440">
        <f t="shared" si="12"/>
        <v>0</v>
      </c>
      <c r="X34" s="440">
        <f t="shared" si="13"/>
        <v>0</v>
      </c>
      <c r="Y34" s="440">
        <f t="shared" si="14"/>
        <v>0</v>
      </c>
      <c r="Z34" s="440">
        <f t="shared" si="15"/>
        <v>0</v>
      </c>
      <c r="AA34" s="440">
        <f t="shared" si="16"/>
        <v>0</v>
      </c>
      <c r="AB34" s="440">
        <f t="shared" si="17"/>
        <v>0</v>
      </c>
      <c r="AC34" s="440">
        <f t="shared" si="18"/>
        <v>0</v>
      </c>
      <c r="AD34" s="440">
        <f t="shared" si="19"/>
        <v>0</v>
      </c>
      <c r="AE34" s="440">
        <f t="shared" si="20"/>
        <v>0</v>
      </c>
      <c r="AF34" s="440">
        <f t="shared" si="21"/>
        <v>0</v>
      </c>
      <c r="AG34" s="440">
        <f t="shared" si="22"/>
        <v>0</v>
      </c>
      <c r="AH34" s="440">
        <f t="shared" si="23"/>
        <v>0</v>
      </c>
      <c r="AI34" s="440">
        <f t="shared" si="24"/>
        <v>0</v>
      </c>
      <c r="AJ34" s="440">
        <f t="shared" si="25"/>
        <v>0</v>
      </c>
      <c r="AK34" s="440">
        <f t="shared" si="26"/>
        <v>0</v>
      </c>
      <c r="AL34" s="440">
        <f t="shared" si="27"/>
        <v>0</v>
      </c>
      <c r="AM34" s="440">
        <f t="shared" si="28"/>
        <v>0</v>
      </c>
      <c r="AN34" s="440">
        <f t="shared" si="29"/>
        <v>0</v>
      </c>
      <c r="AO34" s="440">
        <f t="shared" si="30"/>
        <v>0</v>
      </c>
      <c r="AP34" s="440">
        <f t="shared" si="31"/>
        <v>0</v>
      </c>
      <c r="AQ34" s="440">
        <f t="shared" si="32"/>
        <v>0</v>
      </c>
      <c r="AR34" s="440">
        <f t="shared" si="33"/>
        <v>0</v>
      </c>
      <c r="AS34" s="440">
        <f t="shared" si="34"/>
        <v>0</v>
      </c>
      <c r="AT34" s="440">
        <f t="shared" si="35"/>
        <v>0</v>
      </c>
      <c r="AU34" s="440">
        <f t="shared" si="36"/>
        <v>0</v>
      </c>
      <c r="AV34" s="440">
        <f t="shared" si="37"/>
        <v>0</v>
      </c>
      <c r="AW34" s="440">
        <f t="shared" si="38"/>
        <v>0</v>
      </c>
    </row>
    <row r="35" spans="1:49" s="437" customFormat="1" ht="12" customHeight="1">
      <c r="A35" s="72" t="str">
        <f t="array" ref="A35">IF(C35&lt;&gt;0,SUM(($C$11:C35&lt;&gt;0)*1),"")</f>
        <v/>
      </c>
      <c r="B35" s="438"/>
      <c r="C35" s="438"/>
      <c r="D35" s="438"/>
      <c r="E35" s="504"/>
      <c r="F35" s="505"/>
      <c r="G35" s="507"/>
      <c r="H35" s="507"/>
      <c r="I35" s="72" t="str">
        <f t="shared" si="0"/>
        <v/>
      </c>
      <c r="J35" s="440">
        <f t="shared" si="1"/>
        <v>0</v>
      </c>
      <c r="K35" s="440">
        <f t="shared" si="2"/>
        <v>0</v>
      </c>
      <c r="L35" s="440">
        <f t="shared" si="3"/>
        <v>0</v>
      </c>
      <c r="M35" s="440">
        <f t="shared" si="4"/>
        <v>0</v>
      </c>
      <c r="N35" s="440">
        <f t="shared" si="5"/>
        <v>0</v>
      </c>
      <c r="O35" s="440">
        <f t="shared" si="6"/>
        <v>0</v>
      </c>
      <c r="P35" s="440">
        <f t="shared" si="7"/>
        <v>0</v>
      </c>
      <c r="Q35" s="440">
        <f t="shared" si="8"/>
        <v>0</v>
      </c>
      <c r="R35" s="440">
        <f t="shared" si="39"/>
        <v>0</v>
      </c>
      <c r="S35" s="440">
        <f t="shared" si="40"/>
        <v>0</v>
      </c>
      <c r="T35" s="440">
        <f t="shared" si="9"/>
        <v>0</v>
      </c>
      <c r="U35" s="440">
        <f t="shared" si="10"/>
        <v>0</v>
      </c>
      <c r="V35" s="440">
        <f t="shared" si="11"/>
        <v>0</v>
      </c>
      <c r="W35" s="440">
        <f t="shared" si="12"/>
        <v>0</v>
      </c>
      <c r="X35" s="440">
        <f t="shared" si="13"/>
        <v>0</v>
      </c>
      <c r="Y35" s="440">
        <f t="shared" si="14"/>
        <v>0</v>
      </c>
      <c r="Z35" s="440">
        <f t="shared" si="15"/>
        <v>0</v>
      </c>
      <c r="AA35" s="440">
        <f t="shared" si="16"/>
        <v>0</v>
      </c>
      <c r="AB35" s="440">
        <f t="shared" si="17"/>
        <v>0</v>
      </c>
      <c r="AC35" s="440">
        <f t="shared" si="18"/>
        <v>0</v>
      </c>
      <c r="AD35" s="440">
        <f t="shared" si="19"/>
        <v>0</v>
      </c>
      <c r="AE35" s="440">
        <f t="shared" si="20"/>
        <v>0</v>
      </c>
      <c r="AF35" s="440">
        <f t="shared" si="21"/>
        <v>0</v>
      </c>
      <c r="AG35" s="440">
        <f t="shared" si="22"/>
        <v>0</v>
      </c>
      <c r="AH35" s="440">
        <f t="shared" si="23"/>
        <v>0</v>
      </c>
      <c r="AI35" s="440">
        <f t="shared" si="24"/>
        <v>0</v>
      </c>
      <c r="AJ35" s="440">
        <f t="shared" si="25"/>
        <v>0</v>
      </c>
      <c r="AK35" s="440">
        <f t="shared" si="26"/>
        <v>0</v>
      </c>
      <c r="AL35" s="440">
        <f t="shared" si="27"/>
        <v>0</v>
      </c>
      <c r="AM35" s="440">
        <f t="shared" si="28"/>
        <v>0</v>
      </c>
      <c r="AN35" s="440">
        <f t="shared" si="29"/>
        <v>0</v>
      </c>
      <c r="AO35" s="440">
        <f t="shared" si="30"/>
        <v>0</v>
      </c>
      <c r="AP35" s="440">
        <f t="shared" si="31"/>
        <v>0</v>
      </c>
      <c r="AQ35" s="440">
        <f t="shared" si="32"/>
        <v>0</v>
      </c>
      <c r="AR35" s="440">
        <f t="shared" si="33"/>
        <v>0</v>
      </c>
      <c r="AS35" s="440">
        <f t="shared" si="34"/>
        <v>0</v>
      </c>
      <c r="AT35" s="440">
        <f t="shared" si="35"/>
        <v>0</v>
      </c>
      <c r="AU35" s="440">
        <f t="shared" si="36"/>
        <v>0</v>
      </c>
      <c r="AV35" s="440">
        <f t="shared" si="37"/>
        <v>0</v>
      </c>
      <c r="AW35" s="440">
        <f t="shared" si="38"/>
        <v>0</v>
      </c>
    </row>
    <row r="36" spans="1:49" s="437" customFormat="1" ht="12" customHeight="1">
      <c r="A36" s="72" t="str">
        <f t="array" ref="A36">IF(C36&lt;&gt;0,SUM(($C$11:C36&lt;&gt;0)*1),"")</f>
        <v/>
      </c>
      <c r="B36" s="438"/>
      <c r="C36" s="438"/>
      <c r="D36" s="438"/>
      <c r="E36" s="504"/>
      <c r="F36" s="505"/>
      <c r="G36" s="507"/>
      <c r="H36" s="507"/>
      <c r="I36" s="72" t="str">
        <f t="shared" si="0"/>
        <v/>
      </c>
      <c r="J36" s="440">
        <f t="shared" si="1"/>
        <v>0</v>
      </c>
      <c r="K36" s="440">
        <f t="shared" si="2"/>
        <v>0</v>
      </c>
      <c r="L36" s="440">
        <f t="shared" si="3"/>
        <v>0</v>
      </c>
      <c r="M36" s="440">
        <f t="shared" si="4"/>
        <v>0</v>
      </c>
      <c r="N36" s="440">
        <f t="shared" si="5"/>
        <v>0</v>
      </c>
      <c r="O36" s="440">
        <f t="shared" si="6"/>
        <v>0</v>
      </c>
      <c r="P36" s="440">
        <f t="shared" si="7"/>
        <v>0</v>
      </c>
      <c r="Q36" s="440">
        <f t="shared" si="8"/>
        <v>0</v>
      </c>
      <c r="R36" s="440">
        <f t="shared" si="39"/>
        <v>0</v>
      </c>
      <c r="S36" s="440">
        <f t="shared" si="40"/>
        <v>0</v>
      </c>
      <c r="T36" s="440">
        <f t="shared" si="9"/>
        <v>0</v>
      </c>
      <c r="U36" s="440">
        <f t="shared" si="10"/>
        <v>0</v>
      </c>
      <c r="V36" s="440">
        <f t="shared" si="11"/>
        <v>0</v>
      </c>
      <c r="W36" s="440">
        <f t="shared" si="12"/>
        <v>0</v>
      </c>
      <c r="X36" s="440">
        <f t="shared" si="13"/>
        <v>0</v>
      </c>
      <c r="Y36" s="440">
        <f t="shared" si="14"/>
        <v>0</v>
      </c>
      <c r="Z36" s="440">
        <f t="shared" si="15"/>
        <v>0</v>
      </c>
      <c r="AA36" s="440">
        <f t="shared" si="16"/>
        <v>0</v>
      </c>
      <c r="AB36" s="440">
        <f t="shared" si="17"/>
        <v>0</v>
      </c>
      <c r="AC36" s="440">
        <f t="shared" si="18"/>
        <v>0</v>
      </c>
      <c r="AD36" s="440">
        <f t="shared" si="19"/>
        <v>0</v>
      </c>
      <c r="AE36" s="440">
        <f t="shared" si="20"/>
        <v>0</v>
      </c>
      <c r="AF36" s="440">
        <f t="shared" si="21"/>
        <v>0</v>
      </c>
      <c r="AG36" s="440">
        <f t="shared" si="22"/>
        <v>0</v>
      </c>
      <c r="AH36" s="440">
        <f t="shared" si="23"/>
        <v>0</v>
      </c>
      <c r="AI36" s="440">
        <f t="shared" si="24"/>
        <v>0</v>
      </c>
      <c r="AJ36" s="440">
        <f t="shared" si="25"/>
        <v>0</v>
      </c>
      <c r="AK36" s="440">
        <f t="shared" si="26"/>
        <v>0</v>
      </c>
      <c r="AL36" s="440">
        <f t="shared" si="27"/>
        <v>0</v>
      </c>
      <c r="AM36" s="440">
        <f t="shared" si="28"/>
        <v>0</v>
      </c>
      <c r="AN36" s="440">
        <f t="shared" si="29"/>
        <v>0</v>
      </c>
      <c r="AO36" s="440">
        <f t="shared" si="30"/>
        <v>0</v>
      </c>
      <c r="AP36" s="440">
        <f t="shared" si="31"/>
        <v>0</v>
      </c>
      <c r="AQ36" s="440">
        <f t="shared" si="32"/>
        <v>0</v>
      </c>
      <c r="AR36" s="440">
        <f t="shared" si="33"/>
        <v>0</v>
      </c>
      <c r="AS36" s="440">
        <f t="shared" si="34"/>
        <v>0</v>
      </c>
      <c r="AT36" s="440">
        <f t="shared" si="35"/>
        <v>0</v>
      </c>
      <c r="AU36" s="440">
        <f t="shared" si="36"/>
        <v>0</v>
      </c>
      <c r="AV36" s="440">
        <f t="shared" si="37"/>
        <v>0</v>
      </c>
      <c r="AW36" s="440">
        <f t="shared" si="38"/>
        <v>0</v>
      </c>
    </row>
    <row r="37" spans="1:49" s="437" customFormat="1" ht="12" customHeight="1">
      <c r="A37" s="72" t="str">
        <f t="array" ref="A37">IF(C37&lt;&gt;0,SUM(($C$11:C37&lt;&gt;0)*1),"")</f>
        <v/>
      </c>
      <c r="B37" s="438"/>
      <c r="C37" s="438"/>
      <c r="D37" s="438"/>
      <c r="E37" s="504"/>
      <c r="F37" s="505"/>
      <c r="G37" s="507"/>
      <c r="H37" s="507"/>
      <c r="I37" s="72" t="str">
        <f t="shared" si="0"/>
        <v/>
      </c>
      <c r="J37" s="440">
        <f t="shared" si="1"/>
        <v>0</v>
      </c>
      <c r="K37" s="440">
        <f t="shared" si="2"/>
        <v>0</v>
      </c>
      <c r="L37" s="440">
        <f t="shared" si="3"/>
        <v>0</v>
      </c>
      <c r="M37" s="440">
        <f t="shared" si="4"/>
        <v>0</v>
      </c>
      <c r="N37" s="440">
        <f t="shared" si="5"/>
        <v>0</v>
      </c>
      <c r="O37" s="440">
        <f t="shared" si="6"/>
        <v>0</v>
      </c>
      <c r="P37" s="440">
        <f t="shared" si="7"/>
        <v>0</v>
      </c>
      <c r="Q37" s="440">
        <f t="shared" si="8"/>
        <v>0</v>
      </c>
      <c r="R37" s="440">
        <f t="shared" si="39"/>
        <v>0</v>
      </c>
      <c r="S37" s="440">
        <f t="shared" si="40"/>
        <v>0</v>
      </c>
      <c r="T37" s="440">
        <f t="shared" si="9"/>
        <v>0</v>
      </c>
      <c r="U37" s="440">
        <f t="shared" si="10"/>
        <v>0</v>
      </c>
      <c r="V37" s="440">
        <f t="shared" si="11"/>
        <v>0</v>
      </c>
      <c r="W37" s="440">
        <f t="shared" si="12"/>
        <v>0</v>
      </c>
      <c r="X37" s="440">
        <f t="shared" si="13"/>
        <v>0</v>
      </c>
      <c r="Y37" s="440">
        <f t="shared" si="14"/>
        <v>0</v>
      </c>
      <c r="Z37" s="440">
        <f t="shared" si="15"/>
        <v>0</v>
      </c>
      <c r="AA37" s="440">
        <f t="shared" si="16"/>
        <v>0</v>
      </c>
      <c r="AB37" s="440">
        <f t="shared" si="17"/>
        <v>0</v>
      </c>
      <c r="AC37" s="440">
        <f t="shared" si="18"/>
        <v>0</v>
      </c>
      <c r="AD37" s="440">
        <f t="shared" si="19"/>
        <v>0</v>
      </c>
      <c r="AE37" s="440">
        <f t="shared" si="20"/>
        <v>0</v>
      </c>
      <c r="AF37" s="440">
        <f t="shared" si="21"/>
        <v>0</v>
      </c>
      <c r="AG37" s="440">
        <f t="shared" si="22"/>
        <v>0</v>
      </c>
      <c r="AH37" s="440">
        <f t="shared" si="23"/>
        <v>0</v>
      </c>
      <c r="AI37" s="440">
        <f t="shared" si="24"/>
        <v>0</v>
      </c>
      <c r="AJ37" s="440">
        <f t="shared" si="25"/>
        <v>0</v>
      </c>
      <c r="AK37" s="440">
        <f t="shared" si="26"/>
        <v>0</v>
      </c>
      <c r="AL37" s="440">
        <f t="shared" si="27"/>
        <v>0</v>
      </c>
      <c r="AM37" s="440">
        <f t="shared" si="28"/>
        <v>0</v>
      </c>
      <c r="AN37" s="440">
        <f t="shared" si="29"/>
        <v>0</v>
      </c>
      <c r="AO37" s="440">
        <f t="shared" si="30"/>
        <v>0</v>
      </c>
      <c r="AP37" s="440">
        <f t="shared" si="31"/>
        <v>0</v>
      </c>
      <c r="AQ37" s="440">
        <f t="shared" si="32"/>
        <v>0</v>
      </c>
      <c r="AR37" s="440">
        <f t="shared" si="33"/>
        <v>0</v>
      </c>
      <c r="AS37" s="440">
        <f t="shared" si="34"/>
        <v>0</v>
      </c>
      <c r="AT37" s="440">
        <f t="shared" si="35"/>
        <v>0</v>
      </c>
      <c r="AU37" s="440">
        <f t="shared" si="36"/>
        <v>0</v>
      </c>
      <c r="AV37" s="440">
        <f t="shared" si="37"/>
        <v>0</v>
      </c>
      <c r="AW37" s="440">
        <f t="shared" si="38"/>
        <v>0</v>
      </c>
    </row>
    <row r="38" spans="1:49" s="437" customFormat="1" ht="12" customHeight="1">
      <c r="A38" s="72" t="str">
        <f t="array" ref="A38">IF(C38&lt;&gt;0,SUM(($C$11:C38&lt;&gt;0)*1),"")</f>
        <v/>
      </c>
      <c r="B38" s="438"/>
      <c r="C38" s="438"/>
      <c r="D38" s="438"/>
      <c r="E38" s="504"/>
      <c r="F38" s="505"/>
      <c r="G38" s="507"/>
      <c r="H38" s="507"/>
      <c r="I38" s="72" t="str">
        <f t="shared" si="0"/>
        <v/>
      </c>
      <c r="J38" s="440">
        <f t="shared" si="1"/>
        <v>0</v>
      </c>
      <c r="K38" s="440">
        <f t="shared" si="2"/>
        <v>0</v>
      </c>
      <c r="L38" s="440">
        <f t="shared" si="3"/>
        <v>0</v>
      </c>
      <c r="M38" s="440">
        <f t="shared" si="4"/>
        <v>0</v>
      </c>
      <c r="N38" s="440">
        <f t="shared" si="5"/>
        <v>0</v>
      </c>
      <c r="O38" s="440">
        <f t="shared" si="6"/>
        <v>0</v>
      </c>
      <c r="P38" s="440">
        <f t="shared" si="7"/>
        <v>0</v>
      </c>
      <c r="Q38" s="440">
        <f t="shared" si="8"/>
        <v>0</v>
      </c>
      <c r="R38" s="440">
        <f t="shared" si="39"/>
        <v>0</v>
      </c>
      <c r="S38" s="440">
        <f t="shared" si="40"/>
        <v>0</v>
      </c>
      <c r="T38" s="440">
        <f t="shared" si="9"/>
        <v>0</v>
      </c>
      <c r="U38" s="440">
        <f t="shared" si="10"/>
        <v>0</v>
      </c>
      <c r="V38" s="440">
        <f t="shared" si="11"/>
        <v>0</v>
      </c>
      <c r="W38" s="440">
        <f t="shared" si="12"/>
        <v>0</v>
      </c>
      <c r="X38" s="440">
        <f t="shared" si="13"/>
        <v>0</v>
      </c>
      <c r="Y38" s="440">
        <f t="shared" si="14"/>
        <v>0</v>
      </c>
      <c r="Z38" s="440">
        <f t="shared" si="15"/>
        <v>0</v>
      </c>
      <c r="AA38" s="440">
        <f t="shared" si="16"/>
        <v>0</v>
      </c>
      <c r="AB38" s="440">
        <f t="shared" si="17"/>
        <v>0</v>
      </c>
      <c r="AC38" s="440">
        <f t="shared" si="18"/>
        <v>0</v>
      </c>
      <c r="AD38" s="440">
        <f t="shared" si="19"/>
        <v>0</v>
      </c>
      <c r="AE38" s="440">
        <f t="shared" si="20"/>
        <v>0</v>
      </c>
      <c r="AF38" s="440">
        <f t="shared" si="21"/>
        <v>0</v>
      </c>
      <c r="AG38" s="440">
        <f t="shared" si="22"/>
        <v>0</v>
      </c>
      <c r="AH38" s="440">
        <f t="shared" si="23"/>
        <v>0</v>
      </c>
      <c r="AI38" s="440">
        <f t="shared" si="24"/>
        <v>0</v>
      </c>
      <c r="AJ38" s="440">
        <f t="shared" si="25"/>
        <v>0</v>
      </c>
      <c r="AK38" s="440">
        <f t="shared" si="26"/>
        <v>0</v>
      </c>
      <c r="AL38" s="440">
        <f t="shared" si="27"/>
        <v>0</v>
      </c>
      <c r="AM38" s="440">
        <f t="shared" si="28"/>
        <v>0</v>
      </c>
      <c r="AN38" s="440">
        <f t="shared" si="29"/>
        <v>0</v>
      </c>
      <c r="AO38" s="440">
        <f t="shared" si="30"/>
        <v>0</v>
      </c>
      <c r="AP38" s="440">
        <f t="shared" si="31"/>
        <v>0</v>
      </c>
      <c r="AQ38" s="440">
        <f t="shared" si="32"/>
        <v>0</v>
      </c>
      <c r="AR38" s="440">
        <f t="shared" si="33"/>
        <v>0</v>
      </c>
      <c r="AS38" s="440">
        <f t="shared" si="34"/>
        <v>0</v>
      </c>
      <c r="AT38" s="440">
        <f t="shared" si="35"/>
        <v>0</v>
      </c>
      <c r="AU38" s="440">
        <f t="shared" si="36"/>
        <v>0</v>
      </c>
      <c r="AV38" s="440">
        <f t="shared" si="37"/>
        <v>0</v>
      </c>
      <c r="AW38" s="440">
        <f t="shared" si="38"/>
        <v>0</v>
      </c>
    </row>
    <row r="39" spans="1:49" s="437" customFormat="1" ht="12" customHeight="1">
      <c r="A39" s="72" t="str">
        <f t="array" ref="A39">IF(C39&lt;&gt;0,SUM(($C$11:C39&lt;&gt;0)*1),"")</f>
        <v/>
      </c>
      <c r="B39" s="438"/>
      <c r="C39" s="438"/>
      <c r="D39" s="438"/>
      <c r="E39" s="504"/>
      <c r="F39" s="505"/>
      <c r="G39" s="507"/>
      <c r="H39" s="507"/>
      <c r="I39" s="72" t="str">
        <f t="shared" si="0"/>
        <v/>
      </c>
      <c r="J39" s="440">
        <f t="shared" si="1"/>
        <v>0</v>
      </c>
      <c r="K39" s="440">
        <f t="shared" si="2"/>
        <v>0</v>
      </c>
      <c r="L39" s="440">
        <f t="shared" si="3"/>
        <v>0</v>
      </c>
      <c r="M39" s="440">
        <f t="shared" si="4"/>
        <v>0</v>
      </c>
      <c r="N39" s="440">
        <f t="shared" si="5"/>
        <v>0</v>
      </c>
      <c r="O39" s="440">
        <f t="shared" si="6"/>
        <v>0</v>
      </c>
      <c r="P39" s="440">
        <f t="shared" si="7"/>
        <v>0</v>
      </c>
      <c r="Q39" s="440">
        <f t="shared" si="8"/>
        <v>0</v>
      </c>
      <c r="R39" s="440">
        <f t="shared" si="39"/>
        <v>0</v>
      </c>
      <c r="S39" s="440">
        <f t="shared" si="40"/>
        <v>0</v>
      </c>
      <c r="T39" s="440">
        <f t="shared" si="9"/>
        <v>0</v>
      </c>
      <c r="U39" s="440">
        <f t="shared" si="10"/>
        <v>0</v>
      </c>
      <c r="V39" s="440">
        <f t="shared" si="11"/>
        <v>0</v>
      </c>
      <c r="W39" s="440">
        <f t="shared" si="12"/>
        <v>0</v>
      </c>
      <c r="X39" s="440">
        <f t="shared" si="13"/>
        <v>0</v>
      </c>
      <c r="Y39" s="440">
        <f t="shared" si="14"/>
        <v>0</v>
      </c>
      <c r="Z39" s="440">
        <f t="shared" si="15"/>
        <v>0</v>
      </c>
      <c r="AA39" s="440">
        <f t="shared" si="16"/>
        <v>0</v>
      </c>
      <c r="AB39" s="440">
        <f t="shared" si="17"/>
        <v>0</v>
      </c>
      <c r="AC39" s="440">
        <f t="shared" si="18"/>
        <v>0</v>
      </c>
      <c r="AD39" s="440">
        <f t="shared" si="19"/>
        <v>0</v>
      </c>
      <c r="AE39" s="440">
        <f t="shared" si="20"/>
        <v>0</v>
      </c>
      <c r="AF39" s="440">
        <f t="shared" si="21"/>
        <v>0</v>
      </c>
      <c r="AG39" s="440">
        <f t="shared" si="22"/>
        <v>0</v>
      </c>
      <c r="AH39" s="440">
        <f t="shared" si="23"/>
        <v>0</v>
      </c>
      <c r="AI39" s="440">
        <f t="shared" si="24"/>
        <v>0</v>
      </c>
      <c r="AJ39" s="440">
        <f t="shared" si="25"/>
        <v>0</v>
      </c>
      <c r="AK39" s="440">
        <f t="shared" si="26"/>
        <v>0</v>
      </c>
      <c r="AL39" s="440">
        <f t="shared" si="27"/>
        <v>0</v>
      </c>
      <c r="AM39" s="440">
        <f t="shared" si="28"/>
        <v>0</v>
      </c>
      <c r="AN39" s="440">
        <f t="shared" si="29"/>
        <v>0</v>
      </c>
      <c r="AO39" s="440">
        <f t="shared" si="30"/>
        <v>0</v>
      </c>
      <c r="AP39" s="440">
        <f t="shared" si="31"/>
        <v>0</v>
      </c>
      <c r="AQ39" s="440">
        <f t="shared" si="32"/>
        <v>0</v>
      </c>
      <c r="AR39" s="440">
        <f t="shared" si="33"/>
        <v>0</v>
      </c>
      <c r="AS39" s="440">
        <f t="shared" si="34"/>
        <v>0</v>
      </c>
      <c r="AT39" s="440">
        <f t="shared" si="35"/>
        <v>0</v>
      </c>
      <c r="AU39" s="440">
        <f t="shared" si="36"/>
        <v>0</v>
      </c>
      <c r="AV39" s="440">
        <f t="shared" si="37"/>
        <v>0</v>
      </c>
      <c r="AW39" s="440">
        <f t="shared" si="38"/>
        <v>0</v>
      </c>
    </row>
    <row r="40" spans="1:49" s="437" customFormat="1" ht="12" customHeight="1">
      <c r="A40" s="72" t="str">
        <f t="array" ref="A40">IF(C40&lt;&gt;0,SUM(($C$11:C40&lt;&gt;0)*1),"")</f>
        <v/>
      </c>
      <c r="B40" s="438"/>
      <c r="C40" s="438"/>
      <c r="D40" s="438"/>
      <c r="E40" s="504"/>
      <c r="F40" s="505"/>
      <c r="G40" s="507"/>
      <c r="H40" s="507"/>
      <c r="I40" s="72" t="str">
        <f t="shared" si="0"/>
        <v/>
      </c>
      <c r="J40" s="440">
        <f t="shared" si="1"/>
        <v>0</v>
      </c>
      <c r="K40" s="440">
        <f t="shared" si="2"/>
        <v>0</v>
      </c>
      <c r="L40" s="440">
        <f t="shared" si="3"/>
        <v>0</v>
      </c>
      <c r="M40" s="440">
        <f t="shared" si="4"/>
        <v>0</v>
      </c>
      <c r="N40" s="440">
        <f t="shared" si="5"/>
        <v>0</v>
      </c>
      <c r="O40" s="440">
        <f t="shared" si="6"/>
        <v>0</v>
      </c>
      <c r="P40" s="440">
        <f t="shared" si="7"/>
        <v>0</v>
      </c>
      <c r="Q40" s="440">
        <f t="shared" si="8"/>
        <v>0</v>
      </c>
      <c r="R40" s="440">
        <f t="shared" si="39"/>
        <v>0</v>
      </c>
      <c r="S40" s="440">
        <f t="shared" si="40"/>
        <v>0</v>
      </c>
      <c r="T40" s="440">
        <f t="shared" si="9"/>
        <v>0</v>
      </c>
      <c r="U40" s="440">
        <f t="shared" si="10"/>
        <v>0</v>
      </c>
      <c r="V40" s="440">
        <f t="shared" si="11"/>
        <v>0</v>
      </c>
      <c r="W40" s="440">
        <f t="shared" si="12"/>
        <v>0</v>
      </c>
      <c r="X40" s="440">
        <f t="shared" si="13"/>
        <v>0</v>
      </c>
      <c r="Y40" s="440">
        <f t="shared" si="14"/>
        <v>0</v>
      </c>
      <c r="Z40" s="440">
        <f t="shared" si="15"/>
        <v>0</v>
      </c>
      <c r="AA40" s="440">
        <f t="shared" si="16"/>
        <v>0</v>
      </c>
      <c r="AB40" s="440">
        <f t="shared" si="17"/>
        <v>0</v>
      </c>
      <c r="AC40" s="440">
        <f t="shared" si="18"/>
        <v>0</v>
      </c>
      <c r="AD40" s="440">
        <f t="shared" si="19"/>
        <v>0</v>
      </c>
      <c r="AE40" s="440">
        <f t="shared" si="20"/>
        <v>0</v>
      </c>
      <c r="AF40" s="440">
        <f t="shared" si="21"/>
        <v>0</v>
      </c>
      <c r="AG40" s="440">
        <f t="shared" si="22"/>
        <v>0</v>
      </c>
      <c r="AH40" s="440">
        <f t="shared" si="23"/>
        <v>0</v>
      </c>
      <c r="AI40" s="440">
        <f t="shared" si="24"/>
        <v>0</v>
      </c>
      <c r="AJ40" s="440">
        <f t="shared" si="25"/>
        <v>0</v>
      </c>
      <c r="AK40" s="440">
        <f t="shared" si="26"/>
        <v>0</v>
      </c>
      <c r="AL40" s="440">
        <f t="shared" si="27"/>
        <v>0</v>
      </c>
      <c r="AM40" s="440">
        <f t="shared" si="28"/>
        <v>0</v>
      </c>
      <c r="AN40" s="440">
        <f t="shared" si="29"/>
        <v>0</v>
      </c>
      <c r="AO40" s="440">
        <f t="shared" si="30"/>
        <v>0</v>
      </c>
      <c r="AP40" s="440">
        <f t="shared" si="31"/>
        <v>0</v>
      </c>
      <c r="AQ40" s="440">
        <f t="shared" si="32"/>
        <v>0</v>
      </c>
      <c r="AR40" s="440">
        <f t="shared" si="33"/>
        <v>0</v>
      </c>
      <c r="AS40" s="440">
        <f t="shared" si="34"/>
        <v>0</v>
      </c>
      <c r="AT40" s="440">
        <f t="shared" si="35"/>
        <v>0</v>
      </c>
      <c r="AU40" s="440">
        <f t="shared" si="36"/>
        <v>0</v>
      </c>
      <c r="AV40" s="440">
        <f t="shared" si="37"/>
        <v>0</v>
      </c>
      <c r="AW40" s="440">
        <f t="shared" si="38"/>
        <v>0</v>
      </c>
    </row>
    <row r="41" spans="1:49" s="437" customFormat="1" ht="12" customHeight="1">
      <c r="A41" s="72" t="str">
        <f t="array" ref="A41">IF(C41&lt;&gt;0,SUM(($C$11:C41&lt;&gt;0)*1),"")</f>
        <v/>
      </c>
      <c r="B41" s="438"/>
      <c r="C41" s="438"/>
      <c r="D41" s="438"/>
      <c r="E41" s="504"/>
      <c r="F41" s="505"/>
      <c r="G41" s="507"/>
      <c r="H41" s="507"/>
      <c r="I41" s="72" t="str">
        <f t="shared" si="0"/>
        <v/>
      </c>
      <c r="J41" s="440">
        <f t="shared" si="1"/>
        <v>0</v>
      </c>
      <c r="K41" s="440">
        <f t="shared" si="2"/>
        <v>0</v>
      </c>
      <c r="L41" s="440">
        <f t="shared" si="3"/>
        <v>0</v>
      </c>
      <c r="M41" s="440">
        <f t="shared" si="4"/>
        <v>0</v>
      </c>
      <c r="N41" s="440">
        <f t="shared" si="5"/>
        <v>0</v>
      </c>
      <c r="O41" s="440">
        <f t="shared" si="6"/>
        <v>0</v>
      </c>
      <c r="P41" s="440">
        <f t="shared" si="7"/>
        <v>0</v>
      </c>
      <c r="Q41" s="440">
        <f t="shared" si="8"/>
        <v>0</v>
      </c>
      <c r="R41" s="440">
        <f t="shared" si="39"/>
        <v>0</v>
      </c>
      <c r="S41" s="440">
        <f t="shared" si="40"/>
        <v>0</v>
      </c>
      <c r="T41" s="440">
        <f t="shared" si="9"/>
        <v>0</v>
      </c>
      <c r="U41" s="440">
        <f t="shared" si="10"/>
        <v>0</v>
      </c>
      <c r="V41" s="440">
        <f t="shared" si="11"/>
        <v>0</v>
      </c>
      <c r="W41" s="440">
        <f t="shared" si="12"/>
        <v>0</v>
      </c>
      <c r="X41" s="440">
        <f t="shared" si="13"/>
        <v>0</v>
      </c>
      <c r="Y41" s="440">
        <f t="shared" si="14"/>
        <v>0</v>
      </c>
      <c r="Z41" s="440">
        <f t="shared" si="15"/>
        <v>0</v>
      </c>
      <c r="AA41" s="440">
        <f t="shared" si="16"/>
        <v>0</v>
      </c>
      <c r="AB41" s="440">
        <f t="shared" si="17"/>
        <v>0</v>
      </c>
      <c r="AC41" s="440">
        <f t="shared" si="18"/>
        <v>0</v>
      </c>
      <c r="AD41" s="440">
        <f t="shared" si="19"/>
        <v>0</v>
      </c>
      <c r="AE41" s="440">
        <f t="shared" si="20"/>
        <v>0</v>
      </c>
      <c r="AF41" s="440">
        <f t="shared" si="21"/>
        <v>0</v>
      </c>
      <c r="AG41" s="440">
        <f t="shared" si="22"/>
        <v>0</v>
      </c>
      <c r="AH41" s="440">
        <f t="shared" si="23"/>
        <v>0</v>
      </c>
      <c r="AI41" s="440">
        <f t="shared" si="24"/>
        <v>0</v>
      </c>
      <c r="AJ41" s="440">
        <f t="shared" si="25"/>
        <v>0</v>
      </c>
      <c r="AK41" s="440">
        <f t="shared" si="26"/>
        <v>0</v>
      </c>
      <c r="AL41" s="440">
        <f t="shared" si="27"/>
        <v>0</v>
      </c>
      <c r="AM41" s="440">
        <f t="shared" si="28"/>
        <v>0</v>
      </c>
      <c r="AN41" s="440">
        <f t="shared" si="29"/>
        <v>0</v>
      </c>
      <c r="AO41" s="440">
        <f t="shared" si="30"/>
        <v>0</v>
      </c>
      <c r="AP41" s="440">
        <f t="shared" si="31"/>
        <v>0</v>
      </c>
      <c r="AQ41" s="440">
        <f t="shared" si="32"/>
        <v>0</v>
      </c>
      <c r="AR41" s="440">
        <f t="shared" si="33"/>
        <v>0</v>
      </c>
      <c r="AS41" s="440">
        <f t="shared" si="34"/>
        <v>0</v>
      </c>
      <c r="AT41" s="440">
        <f t="shared" si="35"/>
        <v>0</v>
      </c>
      <c r="AU41" s="440">
        <f t="shared" si="36"/>
        <v>0</v>
      </c>
      <c r="AV41" s="440">
        <f t="shared" si="37"/>
        <v>0</v>
      </c>
      <c r="AW41" s="440">
        <f t="shared" si="38"/>
        <v>0</v>
      </c>
    </row>
    <row r="42" spans="1:49" s="437" customFormat="1" ht="12" customHeight="1">
      <c r="A42" s="72" t="str">
        <f t="array" ref="A42">IF(C42&lt;&gt;0,SUM(($C$11:C42&lt;&gt;0)*1),"")</f>
        <v/>
      </c>
      <c r="B42" s="438"/>
      <c r="C42" s="438"/>
      <c r="D42" s="438"/>
      <c r="E42" s="504"/>
      <c r="F42" s="505"/>
      <c r="G42" s="507"/>
      <c r="H42" s="507"/>
      <c r="I42" s="72" t="str">
        <f t="shared" si="0"/>
        <v/>
      </c>
      <c r="J42" s="440">
        <f t="shared" si="1"/>
        <v>0</v>
      </c>
      <c r="K42" s="440">
        <f t="shared" si="2"/>
        <v>0</v>
      </c>
      <c r="L42" s="440">
        <f t="shared" si="3"/>
        <v>0</v>
      </c>
      <c r="M42" s="440">
        <f t="shared" si="4"/>
        <v>0</v>
      </c>
      <c r="N42" s="440">
        <f t="shared" si="5"/>
        <v>0</v>
      </c>
      <c r="O42" s="440">
        <f t="shared" si="6"/>
        <v>0</v>
      </c>
      <c r="P42" s="440">
        <f t="shared" si="7"/>
        <v>0</v>
      </c>
      <c r="Q42" s="440">
        <f t="shared" si="8"/>
        <v>0</v>
      </c>
      <c r="R42" s="440">
        <f t="shared" si="39"/>
        <v>0</v>
      </c>
      <c r="S42" s="440">
        <f t="shared" si="40"/>
        <v>0</v>
      </c>
      <c r="T42" s="440">
        <f t="shared" si="9"/>
        <v>0</v>
      </c>
      <c r="U42" s="440">
        <f t="shared" si="10"/>
        <v>0</v>
      </c>
      <c r="V42" s="440">
        <f t="shared" si="11"/>
        <v>0</v>
      </c>
      <c r="W42" s="440">
        <f t="shared" si="12"/>
        <v>0</v>
      </c>
      <c r="X42" s="440">
        <f t="shared" si="13"/>
        <v>0</v>
      </c>
      <c r="Y42" s="440">
        <f t="shared" si="14"/>
        <v>0</v>
      </c>
      <c r="Z42" s="440">
        <f t="shared" si="15"/>
        <v>0</v>
      </c>
      <c r="AA42" s="440">
        <f t="shared" si="16"/>
        <v>0</v>
      </c>
      <c r="AB42" s="440">
        <f t="shared" si="17"/>
        <v>0</v>
      </c>
      <c r="AC42" s="440">
        <f t="shared" si="18"/>
        <v>0</v>
      </c>
      <c r="AD42" s="440">
        <f t="shared" si="19"/>
        <v>0</v>
      </c>
      <c r="AE42" s="440">
        <f t="shared" si="20"/>
        <v>0</v>
      </c>
      <c r="AF42" s="440">
        <f t="shared" si="21"/>
        <v>0</v>
      </c>
      <c r="AG42" s="440">
        <f t="shared" si="22"/>
        <v>0</v>
      </c>
      <c r="AH42" s="440">
        <f t="shared" si="23"/>
        <v>0</v>
      </c>
      <c r="AI42" s="440">
        <f t="shared" si="24"/>
        <v>0</v>
      </c>
      <c r="AJ42" s="440">
        <f t="shared" si="25"/>
        <v>0</v>
      </c>
      <c r="AK42" s="440">
        <f t="shared" si="26"/>
        <v>0</v>
      </c>
      <c r="AL42" s="440">
        <f t="shared" si="27"/>
        <v>0</v>
      </c>
      <c r="AM42" s="440">
        <f t="shared" si="28"/>
        <v>0</v>
      </c>
      <c r="AN42" s="440">
        <f t="shared" si="29"/>
        <v>0</v>
      </c>
      <c r="AO42" s="440">
        <f t="shared" si="30"/>
        <v>0</v>
      </c>
      <c r="AP42" s="440">
        <f t="shared" si="31"/>
        <v>0</v>
      </c>
      <c r="AQ42" s="440">
        <f t="shared" si="32"/>
        <v>0</v>
      </c>
      <c r="AR42" s="440">
        <f t="shared" si="33"/>
        <v>0</v>
      </c>
      <c r="AS42" s="440">
        <f t="shared" si="34"/>
        <v>0</v>
      </c>
      <c r="AT42" s="440">
        <f t="shared" si="35"/>
        <v>0</v>
      </c>
      <c r="AU42" s="440">
        <f t="shared" si="36"/>
        <v>0</v>
      </c>
      <c r="AV42" s="440">
        <f t="shared" si="37"/>
        <v>0</v>
      </c>
      <c r="AW42" s="440">
        <f t="shared" si="38"/>
        <v>0</v>
      </c>
    </row>
    <row r="43" spans="1:49" s="437" customFormat="1" ht="12" customHeight="1">
      <c r="A43" s="72" t="str">
        <f t="array" ref="A43">IF(C43&lt;&gt;0,SUM(($C$11:C43&lt;&gt;0)*1),"")</f>
        <v/>
      </c>
      <c r="B43" s="438"/>
      <c r="C43" s="438"/>
      <c r="D43" s="438"/>
      <c r="E43" s="504"/>
      <c r="F43" s="505"/>
      <c r="G43" s="507"/>
      <c r="H43" s="507"/>
      <c r="I43" s="72" t="str">
        <f t="shared" si="0"/>
        <v/>
      </c>
      <c r="J43" s="440">
        <f t="shared" si="1"/>
        <v>0</v>
      </c>
      <c r="K43" s="440">
        <f t="shared" si="2"/>
        <v>0</v>
      </c>
      <c r="L43" s="440">
        <f t="shared" si="3"/>
        <v>0</v>
      </c>
      <c r="M43" s="440">
        <f t="shared" si="4"/>
        <v>0</v>
      </c>
      <c r="N43" s="440">
        <f t="shared" si="5"/>
        <v>0</v>
      </c>
      <c r="O43" s="440">
        <f t="shared" si="6"/>
        <v>0</v>
      </c>
      <c r="P43" s="440">
        <f t="shared" si="7"/>
        <v>0</v>
      </c>
      <c r="Q43" s="440">
        <f t="shared" si="8"/>
        <v>0</v>
      </c>
      <c r="R43" s="440">
        <f t="shared" si="39"/>
        <v>0</v>
      </c>
      <c r="S43" s="440">
        <f t="shared" si="40"/>
        <v>0</v>
      </c>
      <c r="T43" s="440">
        <f t="shared" si="9"/>
        <v>0</v>
      </c>
      <c r="U43" s="440">
        <f t="shared" si="10"/>
        <v>0</v>
      </c>
      <c r="V43" s="440">
        <f t="shared" si="11"/>
        <v>0</v>
      </c>
      <c r="W43" s="440">
        <f t="shared" si="12"/>
        <v>0</v>
      </c>
      <c r="X43" s="440">
        <f t="shared" si="13"/>
        <v>0</v>
      </c>
      <c r="Y43" s="440">
        <f t="shared" si="14"/>
        <v>0</v>
      </c>
      <c r="Z43" s="440">
        <f t="shared" si="15"/>
        <v>0</v>
      </c>
      <c r="AA43" s="440">
        <f t="shared" si="16"/>
        <v>0</v>
      </c>
      <c r="AB43" s="440">
        <f t="shared" si="17"/>
        <v>0</v>
      </c>
      <c r="AC43" s="440">
        <f t="shared" si="18"/>
        <v>0</v>
      </c>
      <c r="AD43" s="440">
        <f t="shared" si="19"/>
        <v>0</v>
      </c>
      <c r="AE43" s="440">
        <f t="shared" si="20"/>
        <v>0</v>
      </c>
      <c r="AF43" s="440">
        <f t="shared" si="21"/>
        <v>0</v>
      </c>
      <c r="AG43" s="440">
        <f t="shared" si="22"/>
        <v>0</v>
      </c>
      <c r="AH43" s="440">
        <f t="shared" si="23"/>
        <v>0</v>
      </c>
      <c r="AI43" s="440">
        <f t="shared" si="24"/>
        <v>0</v>
      </c>
      <c r="AJ43" s="440">
        <f t="shared" si="25"/>
        <v>0</v>
      </c>
      <c r="AK43" s="440">
        <f t="shared" si="26"/>
        <v>0</v>
      </c>
      <c r="AL43" s="440">
        <f t="shared" si="27"/>
        <v>0</v>
      </c>
      <c r="AM43" s="440">
        <f t="shared" si="28"/>
        <v>0</v>
      </c>
      <c r="AN43" s="440">
        <f t="shared" si="29"/>
        <v>0</v>
      </c>
      <c r="AO43" s="440">
        <f t="shared" si="30"/>
        <v>0</v>
      </c>
      <c r="AP43" s="440">
        <f t="shared" si="31"/>
        <v>0</v>
      </c>
      <c r="AQ43" s="440">
        <f t="shared" si="32"/>
        <v>0</v>
      </c>
      <c r="AR43" s="440">
        <f t="shared" si="33"/>
        <v>0</v>
      </c>
      <c r="AS43" s="440">
        <f t="shared" si="34"/>
        <v>0</v>
      </c>
      <c r="AT43" s="440">
        <f t="shared" si="35"/>
        <v>0</v>
      </c>
      <c r="AU43" s="440">
        <f t="shared" si="36"/>
        <v>0</v>
      </c>
      <c r="AV43" s="440">
        <f t="shared" si="37"/>
        <v>0</v>
      </c>
      <c r="AW43" s="440">
        <f t="shared" si="38"/>
        <v>0</v>
      </c>
    </row>
    <row r="44" spans="1:49" s="437" customFormat="1" ht="12" customHeight="1">
      <c r="A44" s="72" t="str">
        <f t="array" ref="A44">IF(C44&lt;&gt;0,SUM(($C$11:C44&lt;&gt;0)*1),"")</f>
        <v/>
      </c>
      <c r="B44" s="438"/>
      <c r="C44" s="438"/>
      <c r="D44" s="438"/>
      <c r="E44" s="504"/>
      <c r="F44" s="505"/>
      <c r="G44" s="507"/>
      <c r="H44" s="507"/>
      <c r="I44" s="72" t="str">
        <f t="shared" si="0"/>
        <v/>
      </c>
      <c r="J44" s="440">
        <f t="shared" si="1"/>
        <v>0</v>
      </c>
      <c r="K44" s="440">
        <f t="shared" si="2"/>
        <v>0</v>
      </c>
      <c r="L44" s="440">
        <f t="shared" si="3"/>
        <v>0</v>
      </c>
      <c r="M44" s="440">
        <f t="shared" si="4"/>
        <v>0</v>
      </c>
      <c r="N44" s="440">
        <f t="shared" si="5"/>
        <v>0</v>
      </c>
      <c r="O44" s="440">
        <f t="shared" si="6"/>
        <v>0</v>
      </c>
      <c r="P44" s="440">
        <f t="shared" si="7"/>
        <v>0</v>
      </c>
      <c r="Q44" s="440">
        <f t="shared" si="8"/>
        <v>0</v>
      </c>
      <c r="R44" s="440">
        <f t="shared" si="39"/>
        <v>0</v>
      </c>
      <c r="S44" s="440">
        <f t="shared" si="40"/>
        <v>0</v>
      </c>
      <c r="T44" s="440">
        <f t="shared" si="9"/>
        <v>0</v>
      </c>
      <c r="U44" s="440">
        <f t="shared" si="10"/>
        <v>0</v>
      </c>
      <c r="V44" s="440">
        <f t="shared" si="11"/>
        <v>0</v>
      </c>
      <c r="W44" s="440">
        <f t="shared" si="12"/>
        <v>0</v>
      </c>
      <c r="X44" s="440">
        <f t="shared" si="13"/>
        <v>0</v>
      </c>
      <c r="Y44" s="440">
        <f t="shared" si="14"/>
        <v>0</v>
      </c>
      <c r="Z44" s="440">
        <f t="shared" si="15"/>
        <v>0</v>
      </c>
      <c r="AA44" s="440">
        <f t="shared" si="16"/>
        <v>0</v>
      </c>
      <c r="AB44" s="440">
        <f t="shared" si="17"/>
        <v>0</v>
      </c>
      <c r="AC44" s="440">
        <f t="shared" si="18"/>
        <v>0</v>
      </c>
      <c r="AD44" s="440">
        <f t="shared" si="19"/>
        <v>0</v>
      </c>
      <c r="AE44" s="440">
        <f t="shared" si="20"/>
        <v>0</v>
      </c>
      <c r="AF44" s="440">
        <f t="shared" si="21"/>
        <v>0</v>
      </c>
      <c r="AG44" s="440">
        <f t="shared" si="22"/>
        <v>0</v>
      </c>
      <c r="AH44" s="440">
        <f t="shared" si="23"/>
        <v>0</v>
      </c>
      <c r="AI44" s="440">
        <f t="shared" si="24"/>
        <v>0</v>
      </c>
      <c r="AJ44" s="440">
        <f t="shared" si="25"/>
        <v>0</v>
      </c>
      <c r="AK44" s="440">
        <f t="shared" si="26"/>
        <v>0</v>
      </c>
      <c r="AL44" s="440">
        <f t="shared" si="27"/>
        <v>0</v>
      </c>
      <c r="AM44" s="440">
        <f t="shared" si="28"/>
        <v>0</v>
      </c>
      <c r="AN44" s="440">
        <f t="shared" si="29"/>
        <v>0</v>
      </c>
      <c r="AO44" s="440">
        <f t="shared" si="30"/>
        <v>0</v>
      </c>
      <c r="AP44" s="440">
        <f t="shared" si="31"/>
        <v>0</v>
      </c>
      <c r="AQ44" s="440">
        <f t="shared" si="32"/>
        <v>0</v>
      </c>
      <c r="AR44" s="440">
        <f t="shared" si="33"/>
        <v>0</v>
      </c>
      <c r="AS44" s="440">
        <f t="shared" si="34"/>
        <v>0</v>
      </c>
      <c r="AT44" s="440">
        <f t="shared" si="35"/>
        <v>0</v>
      </c>
      <c r="AU44" s="440">
        <f t="shared" si="36"/>
        <v>0</v>
      </c>
      <c r="AV44" s="440">
        <f t="shared" si="37"/>
        <v>0</v>
      </c>
      <c r="AW44" s="440">
        <f t="shared" si="38"/>
        <v>0</v>
      </c>
    </row>
    <row r="45" spans="1:49" s="437" customFormat="1" ht="12" customHeight="1">
      <c r="A45" s="72" t="str">
        <f t="array" ref="A45">IF(C45&lt;&gt;0,SUM(($C$11:C45&lt;&gt;0)*1),"")</f>
        <v/>
      </c>
      <c r="B45" s="438"/>
      <c r="C45" s="438"/>
      <c r="D45" s="438"/>
      <c r="E45" s="504"/>
      <c r="F45" s="505"/>
      <c r="G45" s="507"/>
      <c r="H45" s="507"/>
      <c r="I45" s="72" t="str">
        <f t="shared" si="0"/>
        <v/>
      </c>
      <c r="J45" s="440">
        <f t="shared" si="1"/>
        <v>0</v>
      </c>
      <c r="K45" s="440">
        <f t="shared" si="2"/>
        <v>0</v>
      </c>
      <c r="L45" s="440">
        <f t="shared" si="3"/>
        <v>0</v>
      </c>
      <c r="M45" s="440">
        <f t="shared" si="4"/>
        <v>0</v>
      </c>
      <c r="N45" s="440">
        <f t="shared" si="5"/>
        <v>0</v>
      </c>
      <c r="O45" s="440">
        <f t="shared" si="6"/>
        <v>0</v>
      </c>
      <c r="P45" s="440">
        <f t="shared" si="7"/>
        <v>0</v>
      </c>
      <c r="Q45" s="440">
        <f t="shared" si="8"/>
        <v>0</v>
      </c>
      <c r="R45" s="440">
        <f t="shared" si="39"/>
        <v>0</v>
      </c>
      <c r="S45" s="440">
        <f t="shared" si="40"/>
        <v>0</v>
      </c>
      <c r="T45" s="440">
        <f t="shared" si="9"/>
        <v>0</v>
      </c>
      <c r="U45" s="440">
        <f t="shared" si="10"/>
        <v>0</v>
      </c>
      <c r="V45" s="440">
        <f t="shared" si="11"/>
        <v>0</v>
      </c>
      <c r="W45" s="440">
        <f t="shared" si="12"/>
        <v>0</v>
      </c>
      <c r="X45" s="440">
        <f t="shared" si="13"/>
        <v>0</v>
      </c>
      <c r="Y45" s="440">
        <f t="shared" si="14"/>
        <v>0</v>
      </c>
      <c r="Z45" s="440">
        <f t="shared" si="15"/>
        <v>0</v>
      </c>
      <c r="AA45" s="440">
        <f t="shared" si="16"/>
        <v>0</v>
      </c>
      <c r="AB45" s="440">
        <f t="shared" si="17"/>
        <v>0</v>
      </c>
      <c r="AC45" s="440">
        <f t="shared" si="18"/>
        <v>0</v>
      </c>
      <c r="AD45" s="440">
        <f t="shared" si="19"/>
        <v>0</v>
      </c>
      <c r="AE45" s="440">
        <f t="shared" si="20"/>
        <v>0</v>
      </c>
      <c r="AF45" s="440">
        <f t="shared" si="21"/>
        <v>0</v>
      </c>
      <c r="AG45" s="440">
        <f t="shared" si="22"/>
        <v>0</v>
      </c>
      <c r="AH45" s="440">
        <f t="shared" si="23"/>
        <v>0</v>
      </c>
      <c r="AI45" s="440">
        <f t="shared" si="24"/>
        <v>0</v>
      </c>
      <c r="AJ45" s="440">
        <f t="shared" si="25"/>
        <v>0</v>
      </c>
      <c r="AK45" s="440">
        <f t="shared" si="26"/>
        <v>0</v>
      </c>
      <c r="AL45" s="440">
        <f t="shared" si="27"/>
        <v>0</v>
      </c>
      <c r="AM45" s="440">
        <f t="shared" si="28"/>
        <v>0</v>
      </c>
      <c r="AN45" s="440">
        <f t="shared" si="29"/>
        <v>0</v>
      </c>
      <c r="AO45" s="440">
        <f t="shared" si="30"/>
        <v>0</v>
      </c>
      <c r="AP45" s="440">
        <f t="shared" si="31"/>
        <v>0</v>
      </c>
      <c r="AQ45" s="440">
        <f t="shared" si="32"/>
        <v>0</v>
      </c>
      <c r="AR45" s="440">
        <f t="shared" si="33"/>
        <v>0</v>
      </c>
      <c r="AS45" s="440">
        <f t="shared" si="34"/>
        <v>0</v>
      </c>
      <c r="AT45" s="440">
        <f t="shared" si="35"/>
        <v>0</v>
      </c>
      <c r="AU45" s="440">
        <f t="shared" si="36"/>
        <v>0</v>
      </c>
      <c r="AV45" s="440">
        <f t="shared" si="37"/>
        <v>0</v>
      </c>
      <c r="AW45" s="440">
        <f t="shared" si="38"/>
        <v>0</v>
      </c>
    </row>
    <row r="46" spans="1:49" s="437" customFormat="1" ht="12" customHeight="1">
      <c r="A46" s="72" t="str">
        <f t="array" ref="A46">IF(C46&lt;&gt;0,SUM(($C$11:C46&lt;&gt;0)*1),"")</f>
        <v/>
      </c>
      <c r="B46" s="438"/>
      <c r="C46" s="438"/>
      <c r="D46" s="438"/>
      <c r="E46" s="504"/>
      <c r="F46" s="505"/>
      <c r="G46" s="507"/>
      <c r="H46" s="507"/>
      <c r="I46" s="72" t="str">
        <f t="shared" si="0"/>
        <v/>
      </c>
      <c r="J46" s="440">
        <f t="shared" si="1"/>
        <v>0</v>
      </c>
      <c r="K46" s="440">
        <f t="shared" si="2"/>
        <v>0</v>
      </c>
      <c r="L46" s="440">
        <f t="shared" si="3"/>
        <v>0</v>
      </c>
      <c r="M46" s="440">
        <f t="shared" si="4"/>
        <v>0</v>
      </c>
      <c r="N46" s="440">
        <f t="shared" si="5"/>
        <v>0</v>
      </c>
      <c r="O46" s="440">
        <f t="shared" si="6"/>
        <v>0</v>
      </c>
      <c r="P46" s="440">
        <f t="shared" si="7"/>
        <v>0</v>
      </c>
      <c r="Q46" s="440">
        <f t="shared" si="8"/>
        <v>0</v>
      </c>
      <c r="R46" s="440">
        <f t="shared" si="39"/>
        <v>0</v>
      </c>
      <c r="S46" s="440">
        <f t="shared" si="40"/>
        <v>0</v>
      </c>
      <c r="T46" s="440">
        <f t="shared" si="9"/>
        <v>0</v>
      </c>
      <c r="U46" s="440">
        <f t="shared" si="10"/>
        <v>0</v>
      </c>
      <c r="V46" s="440">
        <f t="shared" si="11"/>
        <v>0</v>
      </c>
      <c r="W46" s="440">
        <f t="shared" si="12"/>
        <v>0</v>
      </c>
      <c r="X46" s="440">
        <f t="shared" si="13"/>
        <v>0</v>
      </c>
      <c r="Y46" s="440">
        <f t="shared" si="14"/>
        <v>0</v>
      </c>
      <c r="Z46" s="440">
        <f t="shared" si="15"/>
        <v>0</v>
      </c>
      <c r="AA46" s="440">
        <f t="shared" si="16"/>
        <v>0</v>
      </c>
      <c r="AB46" s="440">
        <f t="shared" si="17"/>
        <v>0</v>
      </c>
      <c r="AC46" s="440">
        <f t="shared" si="18"/>
        <v>0</v>
      </c>
      <c r="AD46" s="440">
        <f t="shared" si="19"/>
        <v>0</v>
      </c>
      <c r="AE46" s="440">
        <f t="shared" si="20"/>
        <v>0</v>
      </c>
      <c r="AF46" s="440">
        <f t="shared" si="21"/>
        <v>0</v>
      </c>
      <c r="AG46" s="440">
        <f t="shared" si="22"/>
        <v>0</v>
      </c>
      <c r="AH46" s="440">
        <f t="shared" si="23"/>
        <v>0</v>
      </c>
      <c r="AI46" s="440">
        <f t="shared" si="24"/>
        <v>0</v>
      </c>
      <c r="AJ46" s="440">
        <f t="shared" si="25"/>
        <v>0</v>
      </c>
      <c r="AK46" s="440">
        <f t="shared" si="26"/>
        <v>0</v>
      </c>
      <c r="AL46" s="440">
        <f t="shared" si="27"/>
        <v>0</v>
      </c>
      <c r="AM46" s="440">
        <f t="shared" si="28"/>
        <v>0</v>
      </c>
      <c r="AN46" s="440">
        <f t="shared" si="29"/>
        <v>0</v>
      </c>
      <c r="AO46" s="440">
        <f t="shared" si="30"/>
        <v>0</v>
      </c>
      <c r="AP46" s="440">
        <f t="shared" si="31"/>
        <v>0</v>
      </c>
      <c r="AQ46" s="440">
        <f t="shared" si="32"/>
        <v>0</v>
      </c>
      <c r="AR46" s="440">
        <f t="shared" si="33"/>
        <v>0</v>
      </c>
      <c r="AS46" s="440">
        <f t="shared" si="34"/>
        <v>0</v>
      </c>
      <c r="AT46" s="440">
        <f t="shared" si="35"/>
        <v>0</v>
      </c>
      <c r="AU46" s="440">
        <f t="shared" si="36"/>
        <v>0</v>
      </c>
      <c r="AV46" s="440">
        <f t="shared" si="37"/>
        <v>0</v>
      </c>
      <c r="AW46" s="440">
        <f t="shared" si="38"/>
        <v>0</v>
      </c>
    </row>
    <row r="47" spans="1:49" s="437" customFormat="1" ht="12" customHeight="1">
      <c r="A47" s="72" t="str">
        <f t="array" ref="A47">IF(C47&lt;&gt;0,SUM(($C$11:C47&lt;&gt;0)*1),"")</f>
        <v/>
      </c>
      <c r="B47" s="438"/>
      <c r="C47" s="438"/>
      <c r="D47" s="438"/>
      <c r="E47" s="504"/>
      <c r="F47" s="505"/>
      <c r="G47" s="507"/>
      <c r="H47" s="507"/>
      <c r="I47" s="72" t="str">
        <f t="shared" si="0"/>
        <v/>
      </c>
      <c r="J47" s="440">
        <f t="shared" si="1"/>
        <v>0</v>
      </c>
      <c r="K47" s="440">
        <f t="shared" si="2"/>
        <v>0</v>
      </c>
      <c r="L47" s="440">
        <f t="shared" si="3"/>
        <v>0</v>
      </c>
      <c r="M47" s="440">
        <f t="shared" si="4"/>
        <v>0</v>
      </c>
      <c r="N47" s="440">
        <f t="shared" si="5"/>
        <v>0</v>
      </c>
      <c r="O47" s="440">
        <f t="shared" si="6"/>
        <v>0</v>
      </c>
      <c r="P47" s="440">
        <f t="shared" si="7"/>
        <v>0</v>
      </c>
      <c r="Q47" s="440">
        <f t="shared" si="8"/>
        <v>0</v>
      </c>
      <c r="R47" s="440">
        <f t="shared" si="39"/>
        <v>0</v>
      </c>
      <c r="S47" s="440">
        <f t="shared" si="40"/>
        <v>0</v>
      </c>
      <c r="T47" s="440">
        <f t="shared" si="9"/>
        <v>0</v>
      </c>
      <c r="U47" s="440">
        <f t="shared" si="10"/>
        <v>0</v>
      </c>
      <c r="V47" s="440">
        <f t="shared" si="11"/>
        <v>0</v>
      </c>
      <c r="W47" s="440">
        <f t="shared" si="12"/>
        <v>0</v>
      </c>
      <c r="X47" s="440">
        <f t="shared" si="13"/>
        <v>0</v>
      </c>
      <c r="Y47" s="440">
        <f t="shared" si="14"/>
        <v>0</v>
      </c>
      <c r="Z47" s="440">
        <f t="shared" si="15"/>
        <v>0</v>
      </c>
      <c r="AA47" s="440">
        <f t="shared" si="16"/>
        <v>0</v>
      </c>
      <c r="AB47" s="440">
        <f t="shared" si="17"/>
        <v>0</v>
      </c>
      <c r="AC47" s="440">
        <f t="shared" si="18"/>
        <v>0</v>
      </c>
      <c r="AD47" s="440">
        <f t="shared" si="19"/>
        <v>0</v>
      </c>
      <c r="AE47" s="440">
        <f t="shared" si="20"/>
        <v>0</v>
      </c>
      <c r="AF47" s="440">
        <f t="shared" si="21"/>
        <v>0</v>
      </c>
      <c r="AG47" s="440">
        <f t="shared" si="22"/>
        <v>0</v>
      </c>
      <c r="AH47" s="440">
        <f t="shared" si="23"/>
        <v>0</v>
      </c>
      <c r="AI47" s="440">
        <f t="shared" si="24"/>
        <v>0</v>
      </c>
      <c r="AJ47" s="440">
        <f t="shared" si="25"/>
        <v>0</v>
      </c>
      <c r="AK47" s="440">
        <f t="shared" si="26"/>
        <v>0</v>
      </c>
      <c r="AL47" s="440">
        <f t="shared" si="27"/>
        <v>0</v>
      </c>
      <c r="AM47" s="440">
        <f t="shared" si="28"/>
        <v>0</v>
      </c>
      <c r="AN47" s="440">
        <f t="shared" si="29"/>
        <v>0</v>
      </c>
      <c r="AO47" s="440">
        <f t="shared" si="30"/>
        <v>0</v>
      </c>
      <c r="AP47" s="440">
        <f t="shared" si="31"/>
        <v>0</v>
      </c>
      <c r="AQ47" s="440">
        <f t="shared" si="32"/>
        <v>0</v>
      </c>
      <c r="AR47" s="440">
        <f t="shared" si="33"/>
        <v>0</v>
      </c>
      <c r="AS47" s="440">
        <f t="shared" si="34"/>
        <v>0</v>
      </c>
      <c r="AT47" s="440">
        <f t="shared" si="35"/>
        <v>0</v>
      </c>
      <c r="AU47" s="440">
        <f t="shared" si="36"/>
        <v>0</v>
      </c>
      <c r="AV47" s="440">
        <f t="shared" si="37"/>
        <v>0</v>
      </c>
      <c r="AW47" s="440">
        <f t="shared" si="38"/>
        <v>0</v>
      </c>
    </row>
    <row r="48" spans="1:49" s="437" customFormat="1" ht="12" customHeight="1">
      <c r="A48" s="72" t="str">
        <f t="array" ref="A48">IF(C48&lt;&gt;0,SUM(($C$11:C48&lt;&gt;0)*1),"")</f>
        <v/>
      </c>
      <c r="B48" s="438"/>
      <c r="C48" s="438"/>
      <c r="D48" s="438"/>
      <c r="E48" s="504"/>
      <c r="F48" s="505"/>
      <c r="G48" s="507"/>
      <c r="H48" s="507"/>
      <c r="I48" s="72" t="str">
        <f t="shared" si="0"/>
        <v/>
      </c>
      <c r="J48" s="440">
        <f t="shared" si="1"/>
        <v>0</v>
      </c>
      <c r="K48" s="440">
        <f t="shared" si="2"/>
        <v>0</v>
      </c>
      <c r="L48" s="440">
        <f t="shared" si="3"/>
        <v>0</v>
      </c>
      <c r="M48" s="440">
        <f t="shared" si="4"/>
        <v>0</v>
      </c>
      <c r="N48" s="440">
        <f t="shared" si="5"/>
        <v>0</v>
      </c>
      <c r="O48" s="440">
        <f t="shared" si="6"/>
        <v>0</v>
      </c>
      <c r="P48" s="440">
        <f t="shared" si="7"/>
        <v>0</v>
      </c>
      <c r="Q48" s="440">
        <f t="shared" si="8"/>
        <v>0</v>
      </c>
      <c r="R48" s="440">
        <f t="shared" si="39"/>
        <v>0</v>
      </c>
      <c r="S48" s="440">
        <f t="shared" si="40"/>
        <v>0</v>
      </c>
      <c r="T48" s="440">
        <f t="shared" si="9"/>
        <v>0</v>
      </c>
      <c r="U48" s="440">
        <f t="shared" si="10"/>
        <v>0</v>
      </c>
      <c r="V48" s="440">
        <f t="shared" si="11"/>
        <v>0</v>
      </c>
      <c r="W48" s="440">
        <f t="shared" si="12"/>
        <v>0</v>
      </c>
      <c r="X48" s="440">
        <f t="shared" si="13"/>
        <v>0</v>
      </c>
      <c r="Y48" s="440">
        <f t="shared" si="14"/>
        <v>0</v>
      </c>
      <c r="Z48" s="440">
        <f t="shared" si="15"/>
        <v>0</v>
      </c>
      <c r="AA48" s="440">
        <f t="shared" si="16"/>
        <v>0</v>
      </c>
      <c r="AB48" s="440">
        <f t="shared" si="17"/>
        <v>0</v>
      </c>
      <c r="AC48" s="440">
        <f t="shared" si="18"/>
        <v>0</v>
      </c>
      <c r="AD48" s="440">
        <f t="shared" si="19"/>
        <v>0</v>
      </c>
      <c r="AE48" s="440">
        <f t="shared" si="20"/>
        <v>0</v>
      </c>
      <c r="AF48" s="440">
        <f t="shared" si="21"/>
        <v>0</v>
      </c>
      <c r="AG48" s="440">
        <f t="shared" si="22"/>
        <v>0</v>
      </c>
      <c r="AH48" s="440">
        <f t="shared" si="23"/>
        <v>0</v>
      </c>
      <c r="AI48" s="440">
        <f t="shared" si="24"/>
        <v>0</v>
      </c>
      <c r="AJ48" s="440">
        <f t="shared" si="25"/>
        <v>0</v>
      </c>
      <c r="AK48" s="440">
        <f t="shared" si="26"/>
        <v>0</v>
      </c>
      <c r="AL48" s="440">
        <f t="shared" si="27"/>
        <v>0</v>
      </c>
      <c r="AM48" s="440">
        <f t="shared" si="28"/>
        <v>0</v>
      </c>
      <c r="AN48" s="440">
        <f t="shared" si="29"/>
        <v>0</v>
      </c>
      <c r="AO48" s="440">
        <f t="shared" si="30"/>
        <v>0</v>
      </c>
      <c r="AP48" s="440">
        <f t="shared" si="31"/>
        <v>0</v>
      </c>
      <c r="AQ48" s="440">
        <f t="shared" si="32"/>
        <v>0</v>
      </c>
      <c r="AR48" s="440">
        <f t="shared" si="33"/>
        <v>0</v>
      </c>
      <c r="AS48" s="440">
        <f t="shared" si="34"/>
        <v>0</v>
      </c>
      <c r="AT48" s="440">
        <f t="shared" si="35"/>
        <v>0</v>
      </c>
      <c r="AU48" s="440">
        <f t="shared" si="36"/>
        <v>0</v>
      </c>
      <c r="AV48" s="440">
        <f t="shared" si="37"/>
        <v>0</v>
      </c>
      <c r="AW48" s="440">
        <f t="shared" si="38"/>
        <v>0</v>
      </c>
    </row>
    <row r="49" spans="1:49" s="437" customFormat="1" ht="12.75" customHeight="1">
      <c r="A49" s="72" t="str">
        <f t="array" ref="A49">IF(C49&lt;&gt;0,SUM(($C$11:C49&lt;&gt;0)*1),"")</f>
        <v/>
      </c>
      <c r="B49" s="438"/>
      <c r="C49" s="438"/>
      <c r="D49" s="438"/>
      <c r="E49" s="504"/>
      <c r="F49" s="505"/>
      <c r="G49" s="507"/>
      <c r="H49" s="507"/>
      <c r="I49" s="72" t="str">
        <f t="shared" si="0"/>
        <v/>
      </c>
      <c r="J49" s="440">
        <f t="shared" si="1"/>
        <v>0</v>
      </c>
      <c r="K49" s="440">
        <f t="shared" si="2"/>
        <v>0</v>
      </c>
      <c r="L49" s="440">
        <f t="shared" si="3"/>
        <v>0</v>
      </c>
      <c r="M49" s="440">
        <f t="shared" si="4"/>
        <v>0</v>
      </c>
      <c r="N49" s="440">
        <f t="shared" si="5"/>
        <v>0</v>
      </c>
      <c r="O49" s="440">
        <f t="shared" si="6"/>
        <v>0</v>
      </c>
      <c r="P49" s="440">
        <f t="shared" si="7"/>
        <v>0</v>
      </c>
      <c r="Q49" s="440">
        <f t="shared" si="8"/>
        <v>0</v>
      </c>
      <c r="R49" s="440">
        <f t="shared" si="39"/>
        <v>0</v>
      </c>
      <c r="S49" s="440">
        <f t="shared" si="40"/>
        <v>0</v>
      </c>
      <c r="T49" s="440">
        <f t="shared" si="9"/>
        <v>0</v>
      </c>
      <c r="U49" s="440">
        <f t="shared" si="10"/>
        <v>0</v>
      </c>
      <c r="V49" s="440">
        <f t="shared" si="11"/>
        <v>0</v>
      </c>
      <c r="W49" s="440">
        <f t="shared" si="12"/>
        <v>0</v>
      </c>
      <c r="X49" s="440">
        <f t="shared" si="13"/>
        <v>0</v>
      </c>
      <c r="Y49" s="440">
        <f t="shared" si="14"/>
        <v>0</v>
      </c>
      <c r="Z49" s="440">
        <f t="shared" si="15"/>
        <v>0</v>
      </c>
      <c r="AA49" s="440">
        <f t="shared" si="16"/>
        <v>0</v>
      </c>
      <c r="AB49" s="440">
        <f t="shared" si="17"/>
        <v>0</v>
      </c>
      <c r="AC49" s="440">
        <f t="shared" si="18"/>
        <v>0</v>
      </c>
      <c r="AD49" s="440">
        <f t="shared" si="19"/>
        <v>0</v>
      </c>
      <c r="AE49" s="440">
        <f t="shared" si="20"/>
        <v>0</v>
      </c>
      <c r="AF49" s="440">
        <f t="shared" si="21"/>
        <v>0</v>
      </c>
      <c r="AG49" s="440">
        <f t="shared" si="22"/>
        <v>0</v>
      </c>
      <c r="AH49" s="440">
        <f t="shared" si="23"/>
        <v>0</v>
      </c>
      <c r="AI49" s="440">
        <f t="shared" si="24"/>
        <v>0</v>
      </c>
      <c r="AJ49" s="440">
        <f t="shared" si="25"/>
        <v>0</v>
      </c>
      <c r="AK49" s="440">
        <f t="shared" si="26"/>
        <v>0</v>
      </c>
      <c r="AL49" s="440">
        <f t="shared" si="27"/>
        <v>0</v>
      </c>
      <c r="AM49" s="440">
        <f t="shared" si="28"/>
        <v>0</v>
      </c>
      <c r="AN49" s="440">
        <f t="shared" si="29"/>
        <v>0</v>
      </c>
      <c r="AO49" s="440">
        <f t="shared" si="30"/>
        <v>0</v>
      </c>
      <c r="AP49" s="440">
        <f t="shared" si="31"/>
        <v>0</v>
      </c>
      <c r="AQ49" s="440">
        <f t="shared" si="32"/>
        <v>0</v>
      </c>
      <c r="AR49" s="440">
        <f t="shared" si="33"/>
        <v>0</v>
      </c>
      <c r="AS49" s="440">
        <f t="shared" si="34"/>
        <v>0</v>
      </c>
      <c r="AT49" s="440">
        <f t="shared" si="35"/>
        <v>0</v>
      </c>
      <c r="AU49" s="440">
        <f t="shared" si="36"/>
        <v>0</v>
      </c>
      <c r="AV49" s="440">
        <f t="shared" si="37"/>
        <v>0</v>
      </c>
      <c r="AW49" s="440">
        <f t="shared" si="38"/>
        <v>0</v>
      </c>
    </row>
    <row r="50" spans="1:49" s="437" customFormat="1" ht="12" customHeight="1">
      <c r="A50" s="72" t="str">
        <f t="array" ref="A50">IF(C50&lt;&gt;0,SUM(($C$11:C50&lt;&gt;0)*1),"")</f>
        <v/>
      </c>
      <c r="B50" s="438"/>
      <c r="C50" s="438"/>
      <c r="D50" s="438"/>
      <c r="E50" s="504"/>
      <c r="F50" s="505"/>
      <c r="G50" s="507"/>
      <c r="H50" s="507"/>
      <c r="I50" s="72" t="str">
        <f t="shared" si="0"/>
        <v/>
      </c>
      <c r="J50" s="440">
        <f t="shared" si="1"/>
        <v>0</v>
      </c>
      <c r="K50" s="440">
        <f t="shared" si="2"/>
        <v>0</v>
      </c>
      <c r="L50" s="440">
        <f t="shared" si="3"/>
        <v>0</v>
      </c>
      <c r="M50" s="440">
        <f t="shared" si="4"/>
        <v>0</v>
      </c>
      <c r="N50" s="440">
        <f t="shared" si="5"/>
        <v>0</v>
      </c>
      <c r="O50" s="440">
        <f t="shared" si="6"/>
        <v>0</v>
      </c>
      <c r="P50" s="440">
        <f t="shared" si="7"/>
        <v>0</v>
      </c>
      <c r="Q50" s="440">
        <f t="shared" si="8"/>
        <v>0</v>
      </c>
      <c r="R50" s="440">
        <f t="shared" si="39"/>
        <v>0</v>
      </c>
      <c r="S50" s="440">
        <f t="shared" si="40"/>
        <v>0</v>
      </c>
      <c r="T50" s="440">
        <f t="shared" si="9"/>
        <v>0</v>
      </c>
      <c r="U50" s="440">
        <f t="shared" si="10"/>
        <v>0</v>
      </c>
      <c r="V50" s="440">
        <f t="shared" si="11"/>
        <v>0</v>
      </c>
      <c r="W50" s="440">
        <f t="shared" si="12"/>
        <v>0</v>
      </c>
      <c r="X50" s="440">
        <f t="shared" si="13"/>
        <v>0</v>
      </c>
      <c r="Y50" s="440">
        <f t="shared" si="14"/>
        <v>0</v>
      </c>
      <c r="Z50" s="440">
        <f t="shared" si="15"/>
        <v>0</v>
      </c>
      <c r="AA50" s="440">
        <f t="shared" si="16"/>
        <v>0</v>
      </c>
      <c r="AB50" s="440">
        <f t="shared" si="17"/>
        <v>0</v>
      </c>
      <c r="AC50" s="440">
        <f t="shared" si="18"/>
        <v>0</v>
      </c>
      <c r="AD50" s="440">
        <f t="shared" si="19"/>
        <v>0</v>
      </c>
      <c r="AE50" s="440">
        <f t="shared" si="20"/>
        <v>0</v>
      </c>
      <c r="AF50" s="440">
        <f t="shared" si="21"/>
        <v>0</v>
      </c>
      <c r="AG50" s="440">
        <f t="shared" si="22"/>
        <v>0</v>
      </c>
      <c r="AH50" s="440">
        <f t="shared" si="23"/>
        <v>0</v>
      </c>
      <c r="AI50" s="440">
        <f t="shared" si="24"/>
        <v>0</v>
      </c>
      <c r="AJ50" s="440">
        <f t="shared" si="25"/>
        <v>0</v>
      </c>
      <c r="AK50" s="440">
        <f t="shared" si="26"/>
        <v>0</v>
      </c>
      <c r="AL50" s="440">
        <f t="shared" si="27"/>
        <v>0</v>
      </c>
      <c r="AM50" s="440">
        <f t="shared" si="28"/>
        <v>0</v>
      </c>
      <c r="AN50" s="440">
        <f t="shared" si="29"/>
        <v>0</v>
      </c>
      <c r="AO50" s="440">
        <f t="shared" si="30"/>
        <v>0</v>
      </c>
      <c r="AP50" s="440">
        <f t="shared" si="31"/>
        <v>0</v>
      </c>
      <c r="AQ50" s="440">
        <f t="shared" si="32"/>
        <v>0</v>
      </c>
      <c r="AR50" s="440">
        <f t="shared" si="33"/>
        <v>0</v>
      </c>
      <c r="AS50" s="440">
        <f t="shared" si="34"/>
        <v>0</v>
      </c>
      <c r="AT50" s="440">
        <f t="shared" si="35"/>
        <v>0</v>
      </c>
      <c r="AU50" s="440">
        <f t="shared" si="36"/>
        <v>0</v>
      </c>
      <c r="AV50" s="440">
        <f t="shared" si="37"/>
        <v>0</v>
      </c>
      <c r="AW50" s="440">
        <f t="shared" si="38"/>
        <v>0</v>
      </c>
    </row>
    <row r="51" spans="1:49" s="437" customFormat="1" ht="12" customHeight="1">
      <c r="A51" s="72" t="str">
        <f t="array" ref="A51">IF(C51&lt;&gt;0,SUM(($C$11:C51&lt;&gt;0)*1),"")</f>
        <v/>
      </c>
      <c r="B51" s="438"/>
      <c r="C51" s="438"/>
      <c r="D51" s="438"/>
      <c r="E51" s="504"/>
      <c r="F51" s="505"/>
      <c r="G51" s="507"/>
      <c r="H51" s="507"/>
      <c r="I51" s="72" t="str">
        <f t="shared" si="0"/>
        <v/>
      </c>
      <c r="J51" s="440">
        <f t="shared" si="1"/>
        <v>0</v>
      </c>
      <c r="K51" s="440">
        <f t="shared" si="2"/>
        <v>0</v>
      </c>
      <c r="L51" s="440">
        <f t="shared" si="3"/>
        <v>0</v>
      </c>
      <c r="M51" s="440">
        <f t="shared" si="4"/>
        <v>0</v>
      </c>
      <c r="N51" s="440">
        <f t="shared" si="5"/>
        <v>0</v>
      </c>
      <c r="O51" s="440">
        <f t="shared" si="6"/>
        <v>0</v>
      </c>
      <c r="P51" s="440">
        <f t="shared" si="7"/>
        <v>0</v>
      </c>
      <c r="Q51" s="440">
        <f t="shared" si="8"/>
        <v>0</v>
      </c>
      <c r="R51" s="440">
        <f t="shared" si="39"/>
        <v>0</v>
      </c>
      <c r="S51" s="440">
        <f t="shared" si="40"/>
        <v>0</v>
      </c>
      <c r="T51" s="440">
        <f t="shared" si="9"/>
        <v>0</v>
      </c>
      <c r="U51" s="440">
        <f t="shared" si="10"/>
        <v>0</v>
      </c>
      <c r="V51" s="440">
        <f t="shared" si="11"/>
        <v>0</v>
      </c>
      <c r="W51" s="440">
        <f t="shared" si="12"/>
        <v>0</v>
      </c>
      <c r="X51" s="440">
        <f t="shared" si="13"/>
        <v>0</v>
      </c>
      <c r="Y51" s="440">
        <f t="shared" si="14"/>
        <v>0</v>
      </c>
      <c r="Z51" s="440">
        <f t="shared" si="15"/>
        <v>0</v>
      </c>
      <c r="AA51" s="440">
        <f t="shared" si="16"/>
        <v>0</v>
      </c>
      <c r="AB51" s="440">
        <f t="shared" si="17"/>
        <v>0</v>
      </c>
      <c r="AC51" s="440">
        <f t="shared" si="18"/>
        <v>0</v>
      </c>
      <c r="AD51" s="440">
        <f t="shared" si="19"/>
        <v>0</v>
      </c>
      <c r="AE51" s="440">
        <f t="shared" si="20"/>
        <v>0</v>
      </c>
      <c r="AF51" s="440">
        <f t="shared" si="21"/>
        <v>0</v>
      </c>
      <c r="AG51" s="440">
        <f t="shared" si="22"/>
        <v>0</v>
      </c>
      <c r="AH51" s="440">
        <f t="shared" si="23"/>
        <v>0</v>
      </c>
      <c r="AI51" s="440">
        <f t="shared" si="24"/>
        <v>0</v>
      </c>
      <c r="AJ51" s="440">
        <f t="shared" si="25"/>
        <v>0</v>
      </c>
      <c r="AK51" s="440">
        <f t="shared" si="26"/>
        <v>0</v>
      </c>
      <c r="AL51" s="440">
        <f t="shared" si="27"/>
        <v>0</v>
      </c>
      <c r="AM51" s="440">
        <f t="shared" si="28"/>
        <v>0</v>
      </c>
      <c r="AN51" s="440">
        <f t="shared" si="29"/>
        <v>0</v>
      </c>
      <c r="AO51" s="440">
        <f t="shared" si="30"/>
        <v>0</v>
      </c>
      <c r="AP51" s="440">
        <f t="shared" si="31"/>
        <v>0</v>
      </c>
      <c r="AQ51" s="440">
        <f t="shared" si="32"/>
        <v>0</v>
      </c>
      <c r="AR51" s="440">
        <f t="shared" si="33"/>
        <v>0</v>
      </c>
      <c r="AS51" s="440">
        <f t="shared" si="34"/>
        <v>0</v>
      </c>
      <c r="AT51" s="440">
        <f t="shared" si="35"/>
        <v>0</v>
      </c>
      <c r="AU51" s="440">
        <f t="shared" si="36"/>
        <v>0</v>
      </c>
      <c r="AV51" s="440">
        <f t="shared" si="37"/>
        <v>0</v>
      </c>
      <c r="AW51" s="440">
        <f t="shared" si="38"/>
        <v>0</v>
      </c>
    </row>
    <row r="52" spans="1:49" s="437" customFormat="1" ht="12" customHeight="1">
      <c r="A52" s="72" t="str">
        <f t="array" ref="A52">IF(C52&lt;&gt;0,SUM(($C$11:C52&lt;&gt;0)*1),"")</f>
        <v/>
      </c>
      <c r="B52" s="438"/>
      <c r="C52" s="438"/>
      <c r="D52" s="438"/>
      <c r="E52" s="504"/>
      <c r="F52" s="505"/>
      <c r="G52" s="507"/>
      <c r="H52" s="507"/>
      <c r="I52" s="72" t="str">
        <f t="shared" si="0"/>
        <v/>
      </c>
      <c r="J52" s="440">
        <f t="shared" si="1"/>
        <v>0</v>
      </c>
      <c r="K52" s="440">
        <f t="shared" si="2"/>
        <v>0</v>
      </c>
      <c r="L52" s="440">
        <f t="shared" si="3"/>
        <v>0</v>
      </c>
      <c r="M52" s="440">
        <f t="shared" si="4"/>
        <v>0</v>
      </c>
      <c r="N52" s="440">
        <f t="shared" si="5"/>
        <v>0</v>
      </c>
      <c r="O52" s="440">
        <f t="shared" si="6"/>
        <v>0</v>
      </c>
      <c r="P52" s="440">
        <f t="shared" si="7"/>
        <v>0</v>
      </c>
      <c r="Q52" s="440">
        <f t="shared" si="8"/>
        <v>0</v>
      </c>
      <c r="R52" s="440">
        <f t="shared" si="39"/>
        <v>0</v>
      </c>
      <c r="S52" s="440">
        <f t="shared" si="40"/>
        <v>0</v>
      </c>
      <c r="T52" s="440">
        <f t="shared" si="9"/>
        <v>0</v>
      </c>
      <c r="U52" s="440">
        <f t="shared" si="10"/>
        <v>0</v>
      </c>
      <c r="V52" s="440">
        <f t="shared" si="11"/>
        <v>0</v>
      </c>
      <c r="W52" s="440">
        <f t="shared" si="12"/>
        <v>0</v>
      </c>
      <c r="X52" s="440">
        <f t="shared" si="13"/>
        <v>0</v>
      </c>
      <c r="Y52" s="440">
        <f t="shared" si="14"/>
        <v>0</v>
      </c>
      <c r="Z52" s="440">
        <f t="shared" si="15"/>
        <v>0</v>
      </c>
      <c r="AA52" s="440">
        <f t="shared" si="16"/>
        <v>0</v>
      </c>
      <c r="AB52" s="440">
        <f t="shared" si="17"/>
        <v>0</v>
      </c>
      <c r="AC52" s="440">
        <f t="shared" si="18"/>
        <v>0</v>
      </c>
      <c r="AD52" s="440">
        <f t="shared" si="19"/>
        <v>0</v>
      </c>
      <c r="AE52" s="440">
        <f t="shared" si="20"/>
        <v>0</v>
      </c>
      <c r="AF52" s="440">
        <f t="shared" si="21"/>
        <v>0</v>
      </c>
      <c r="AG52" s="440">
        <f t="shared" si="22"/>
        <v>0</v>
      </c>
      <c r="AH52" s="440">
        <f t="shared" si="23"/>
        <v>0</v>
      </c>
      <c r="AI52" s="440">
        <f t="shared" si="24"/>
        <v>0</v>
      </c>
      <c r="AJ52" s="440">
        <f t="shared" si="25"/>
        <v>0</v>
      </c>
      <c r="AK52" s="440">
        <f t="shared" si="26"/>
        <v>0</v>
      </c>
      <c r="AL52" s="440">
        <f t="shared" si="27"/>
        <v>0</v>
      </c>
      <c r="AM52" s="440">
        <f t="shared" si="28"/>
        <v>0</v>
      </c>
      <c r="AN52" s="440">
        <f t="shared" si="29"/>
        <v>0</v>
      </c>
      <c r="AO52" s="440">
        <f t="shared" si="30"/>
        <v>0</v>
      </c>
      <c r="AP52" s="440">
        <f t="shared" si="31"/>
        <v>0</v>
      </c>
      <c r="AQ52" s="440">
        <f t="shared" si="32"/>
        <v>0</v>
      </c>
      <c r="AR52" s="440">
        <f t="shared" si="33"/>
        <v>0</v>
      </c>
      <c r="AS52" s="440">
        <f t="shared" si="34"/>
        <v>0</v>
      </c>
      <c r="AT52" s="440">
        <f t="shared" si="35"/>
        <v>0</v>
      </c>
      <c r="AU52" s="440">
        <f t="shared" si="36"/>
        <v>0</v>
      </c>
      <c r="AV52" s="440">
        <f t="shared" si="37"/>
        <v>0</v>
      </c>
      <c r="AW52" s="440">
        <f t="shared" si="38"/>
        <v>0</v>
      </c>
    </row>
    <row r="53" spans="1:49" s="437" customFormat="1" ht="12" customHeight="1">
      <c r="A53" s="72" t="str">
        <f t="array" ref="A53">IF(C53&lt;&gt;0,SUM(($C$11:C53&lt;&gt;0)*1),"")</f>
        <v/>
      </c>
      <c r="B53" s="438"/>
      <c r="C53" s="438"/>
      <c r="D53" s="438"/>
      <c r="E53" s="504"/>
      <c r="F53" s="505"/>
      <c r="G53" s="507"/>
      <c r="H53" s="507"/>
      <c r="I53" s="72" t="str">
        <f t="shared" si="0"/>
        <v/>
      </c>
      <c r="J53" s="440">
        <f t="shared" si="1"/>
        <v>0</v>
      </c>
      <c r="K53" s="440">
        <f t="shared" si="2"/>
        <v>0</v>
      </c>
      <c r="L53" s="440">
        <f t="shared" si="3"/>
        <v>0</v>
      </c>
      <c r="M53" s="440">
        <f t="shared" si="4"/>
        <v>0</v>
      </c>
      <c r="N53" s="440">
        <f t="shared" si="5"/>
        <v>0</v>
      </c>
      <c r="O53" s="440">
        <f t="shared" si="6"/>
        <v>0</v>
      </c>
      <c r="P53" s="440">
        <f t="shared" si="7"/>
        <v>0</v>
      </c>
      <c r="Q53" s="440">
        <f t="shared" si="8"/>
        <v>0</v>
      </c>
      <c r="R53" s="440">
        <f t="shared" si="39"/>
        <v>0</v>
      </c>
      <c r="S53" s="440">
        <f t="shared" si="40"/>
        <v>0</v>
      </c>
      <c r="T53" s="440">
        <f t="shared" si="9"/>
        <v>0</v>
      </c>
      <c r="U53" s="440">
        <f t="shared" si="10"/>
        <v>0</v>
      </c>
      <c r="V53" s="440">
        <f t="shared" si="11"/>
        <v>0</v>
      </c>
      <c r="W53" s="440">
        <f t="shared" si="12"/>
        <v>0</v>
      </c>
      <c r="X53" s="440">
        <f t="shared" si="13"/>
        <v>0</v>
      </c>
      <c r="Y53" s="440">
        <f t="shared" si="14"/>
        <v>0</v>
      </c>
      <c r="Z53" s="440">
        <f t="shared" si="15"/>
        <v>0</v>
      </c>
      <c r="AA53" s="440">
        <f t="shared" si="16"/>
        <v>0</v>
      </c>
      <c r="AB53" s="440">
        <f t="shared" si="17"/>
        <v>0</v>
      </c>
      <c r="AC53" s="440">
        <f t="shared" si="18"/>
        <v>0</v>
      </c>
      <c r="AD53" s="440">
        <f t="shared" si="19"/>
        <v>0</v>
      </c>
      <c r="AE53" s="440">
        <f t="shared" si="20"/>
        <v>0</v>
      </c>
      <c r="AF53" s="440">
        <f t="shared" si="21"/>
        <v>0</v>
      </c>
      <c r="AG53" s="440">
        <f t="shared" si="22"/>
        <v>0</v>
      </c>
      <c r="AH53" s="440">
        <f t="shared" si="23"/>
        <v>0</v>
      </c>
      <c r="AI53" s="440">
        <f t="shared" si="24"/>
        <v>0</v>
      </c>
      <c r="AJ53" s="440">
        <f t="shared" si="25"/>
        <v>0</v>
      </c>
      <c r="AK53" s="440">
        <f t="shared" si="26"/>
        <v>0</v>
      </c>
      <c r="AL53" s="440">
        <f t="shared" si="27"/>
        <v>0</v>
      </c>
      <c r="AM53" s="440">
        <f t="shared" si="28"/>
        <v>0</v>
      </c>
      <c r="AN53" s="440">
        <f t="shared" si="29"/>
        <v>0</v>
      </c>
      <c r="AO53" s="440">
        <f t="shared" si="30"/>
        <v>0</v>
      </c>
      <c r="AP53" s="440">
        <f t="shared" si="31"/>
        <v>0</v>
      </c>
      <c r="AQ53" s="440">
        <f t="shared" si="32"/>
        <v>0</v>
      </c>
      <c r="AR53" s="440">
        <f t="shared" si="33"/>
        <v>0</v>
      </c>
      <c r="AS53" s="440">
        <f t="shared" si="34"/>
        <v>0</v>
      </c>
      <c r="AT53" s="440">
        <f t="shared" si="35"/>
        <v>0</v>
      </c>
      <c r="AU53" s="440">
        <f t="shared" si="36"/>
        <v>0</v>
      </c>
      <c r="AV53" s="440">
        <f t="shared" si="37"/>
        <v>0</v>
      </c>
      <c r="AW53" s="440">
        <f t="shared" si="38"/>
        <v>0</v>
      </c>
    </row>
    <row r="54" spans="1:49" s="437" customFormat="1" ht="12" customHeight="1">
      <c r="A54" s="72" t="str">
        <f t="array" ref="A54">IF(C54&lt;&gt;0,SUM(($C$11:C54&lt;&gt;0)*1),"")</f>
        <v/>
      </c>
      <c r="B54" s="438"/>
      <c r="C54" s="438"/>
      <c r="D54" s="438"/>
      <c r="E54" s="504"/>
      <c r="F54" s="505"/>
      <c r="G54" s="507"/>
      <c r="H54" s="507"/>
      <c r="I54" s="72" t="str">
        <f t="shared" si="0"/>
        <v/>
      </c>
      <c r="J54" s="440">
        <f t="shared" si="1"/>
        <v>0</v>
      </c>
      <c r="K54" s="440">
        <f t="shared" si="2"/>
        <v>0</v>
      </c>
      <c r="L54" s="440">
        <f t="shared" si="3"/>
        <v>0</v>
      </c>
      <c r="M54" s="440">
        <f t="shared" si="4"/>
        <v>0</v>
      </c>
      <c r="N54" s="440">
        <f t="shared" si="5"/>
        <v>0</v>
      </c>
      <c r="O54" s="440">
        <f t="shared" si="6"/>
        <v>0</v>
      </c>
      <c r="P54" s="440">
        <f t="shared" si="7"/>
        <v>0</v>
      </c>
      <c r="Q54" s="440">
        <f t="shared" si="8"/>
        <v>0</v>
      </c>
      <c r="R54" s="440">
        <f t="shared" si="39"/>
        <v>0</v>
      </c>
      <c r="S54" s="440">
        <f t="shared" si="40"/>
        <v>0</v>
      </c>
      <c r="T54" s="440">
        <f t="shared" si="9"/>
        <v>0</v>
      </c>
      <c r="U54" s="440">
        <f t="shared" si="10"/>
        <v>0</v>
      </c>
      <c r="V54" s="440">
        <f t="shared" si="11"/>
        <v>0</v>
      </c>
      <c r="W54" s="440">
        <f t="shared" si="12"/>
        <v>0</v>
      </c>
      <c r="X54" s="440">
        <f t="shared" si="13"/>
        <v>0</v>
      </c>
      <c r="Y54" s="440">
        <f t="shared" si="14"/>
        <v>0</v>
      </c>
      <c r="Z54" s="440">
        <f t="shared" si="15"/>
        <v>0</v>
      </c>
      <c r="AA54" s="440">
        <f t="shared" si="16"/>
        <v>0</v>
      </c>
      <c r="AB54" s="440">
        <f t="shared" si="17"/>
        <v>0</v>
      </c>
      <c r="AC54" s="440">
        <f t="shared" si="18"/>
        <v>0</v>
      </c>
      <c r="AD54" s="440">
        <f t="shared" si="19"/>
        <v>0</v>
      </c>
      <c r="AE54" s="440">
        <f t="shared" si="20"/>
        <v>0</v>
      </c>
      <c r="AF54" s="440">
        <f t="shared" si="21"/>
        <v>0</v>
      </c>
      <c r="AG54" s="440">
        <f t="shared" si="22"/>
        <v>0</v>
      </c>
      <c r="AH54" s="440">
        <f t="shared" si="23"/>
        <v>0</v>
      </c>
      <c r="AI54" s="440">
        <f t="shared" si="24"/>
        <v>0</v>
      </c>
      <c r="AJ54" s="440">
        <f t="shared" si="25"/>
        <v>0</v>
      </c>
      <c r="AK54" s="440">
        <f t="shared" si="26"/>
        <v>0</v>
      </c>
      <c r="AL54" s="440">
        <f t="shared" si="27"/>
        <v>0</v>
      </c>
      <c r="AM54" s="440">
        <f t="shared" si="28"/>
        <v>0</v>
      </c>
      <c r="AN54" s="440">
        <f t="shared" si="29"/>
        <v>0</v>
      </c>
      <c r="AO54" s="440">
        <f t="shared" si="30"/>
        <v>0</v>
      </c>
      <c r="AP54" s="440">
        <f t="shared" si="31"/>
        <v>0</v>
      </c>
      <c r="AQ54" s="440">
        <f t="shared" si="32"/>
        <v>0</v>
      </c>
      <c r="AR54" s="440">
        <f t="shared" si="33"/>
        <v>0</v>
      </c>
      <c r="AS54" s="440">
        <f t="shared" si="34"/>
        <v>0</v>
      </c>
      <c r="AT54" s="440">
        <f t="shared" si="35"/>
        <v>0</v>
      </c>
      <c r="AU54" s="440">
        <f t="shared" si="36"/>
        <v>0</v>
      </c>
      <c r="AV54" s="440">
        <f t="shared" si="37"/>
        <v>0</v>
      </c>
      <c r="AW54" s="440">
        <f t="shared" si="38"/>
        <v>0</v>
      </c>
    </row>
    <row r="55" spans="1:49" s="437" customFormat="1" ht="12" customHeight="1">
      <c r="A55" s="72" t="str">
        <f t="array" ref="A55">IF(C55&lt;&gt;0,SUM(($C$11:C55&lt;&gt;0)*1),"")</f>
        <v/>
      </c>
      <c r="B55" s="438"/>
      <c r="C55" s="438"/>
      <c r="D55" s="438"/>
      <c r="E55" s="504"/>
      <c r="F55" s="505"/>
      <c r="G55" s="507"/>
      <c r="H55" s="507"/>
      <c r="I55" s="72" t="str">
        <f t="shared" si="0"/>
        <v/>
      </c>
      <c r="J55" s="440">
        <f t="shared" si="1"/>
        <v>0</v>
      </c>
      <c r="K55" s="440">
        <f t="shared" si="2"/>
        <v>0</v>
      </c>
      <c r="L55" s="440">
        <f t="shared" si="3"/>
        <v>0</v>
      </c>
      <c r="M55" s="440">
        <f t="shared" si="4"/>
        <v>0</v>
      </c>
      <c r="N55" s="440">
        <f t="shared" si="5"/>
        <v>0</v>
      </c>
      <c r="O55" s="440">
        <f t="shared" si="6"/>
        <v>0</v>
      </c>
      <c r="P55" s="440">
        <f t="shared" si="7"/>
        <v>0</v>
      </c>
      <c r="Q55" s="440">
        <f t="shared" si="8"/>
        <v>0</v>
      </c>
      <c r="R55" s="440">
        <f t="shared" si="39"/>
        <v>0</v>
      </c>
      <c r="S55" s="440">
        <f t="shared" si="40"/>
        <v>0</v>
      </c>
      <c r="T55" s="440">
        <f t="shared" si="9"/>
        <v>0</v>
      </c>
      <c r="U55" s="440">
        <f t="shared" si="10"/>
        <v>0</v>
      </c>
      <c r="V55" s="440">
        <f t="shared" si="11"/>
        <v>0</v>
      </c>
      <c r="W55" s="440">
        <f t="shared" si="12"/>
        <v>0</v>
      </c>
      <c r="X55" s="440">
        <f t="shared" si="13"/>
        <v>0</v>
      </c>
      <c r="Y55" s="440">
        <f t="shared" si="14"/>
        <v>0</v>
      </c>
      <c r="Z55" s="440">
        <f t="shared" si="15"/>
        <v>0</v>
      </c>
      <c r="AA55" s="440">
        <f t="shared" si="16"/>
        <v>0</v>
      </c>
      <c r="AB55" s="440">
        <f t="shared" si="17"/>
        <v>0</v>
      </c>
      <c r="AC55" s="440">
        <f t="shared" si="18"/>
        <v>0</v>
      </c>
      <c r="AD55" s="440">
        <f t="shared" si="19"/>
        <v>0</v>
      </c>
      <c r="AE55" s="440">
        <f t="shared" si="20"/>
        <v>0</v>
      </c>
      <c r="AF55" s="440">
        <f t="shared" si="21"/>
        <v>0</v>
      </c>
      <c r="AG55" s="440">
        <f t="shared" si="22"/>
        <v>0</v>
      </c>
      <c r="AH55" s="440">
        <f t="shared" si="23"/>
        <v>0</v>
      </c>
      <c r="AI55" s="440">
        <f t="shared" si="24"/>
        <v>0</v>
      </c>
      <c r="AJ55" s="440">
        <f t="shared" si="25"/>
        <v>0</v>
      </c>
      <c r="AK55" s="440">
        <f t="shared" si="26"/>
        <v>0</v>
      </c>
      <c r="AL55" s="440">
        <f t="shared" si="27"/>
        <v>0</v>
      </c>
      <c r="AM55" s="440">
        <f t="shared" si="28"/>
        <v>0</v>
      </c>
      <c r="AN55" s="440">
        <f t="shared" si="29"/>
        <v>0</v>
      </c>
      <c r="AO55" s="440">
        <f t="shared" si="30"/>
        <v>0</v>
      </c>
      <c r="AP55" s="440">
        <f t="shared" si="31"/>
        <v>0</v>
      </c>
      <c r="AQ55" s="440">
        <f t="shared" si="32"/>
        <v>0</v>
      </c>
      <c r="AR55" s="440">
        <f t="shared" si="33"/>
        <v>0</v>
      </c>
      <c r="AS55" s="440">
        <f t="shared" si="34"/>
        <v>0</v>
      </c>
      <c r="AT55" s="440">
        <f t="shared" si="35"/>
        <v>0</v>
      </c>
      <c r="AU55" s="440">
        <f t="shared" si="36"/>
        <v>0</v>
      </c>
      <c r="AV55" s="440">
        <f t="shared" si="37"/>
        <v>0</v>
      </c>
      <c r="AW55" s="440">
        <f t="shared" si="38"/>
        <v>0</v>
      </c>
    </row>
    <row r="56" spans="1:49" s="437" customFormat="1" ht="12" customHeight="1">
      <c r="A56" s="72" t="str">
        <f t="array" ref="A56">IF(C56&lt;&gt;0,SUM(($C$11:C56&lt;&gt;0)*1),"")</f>
        <v/>
      </c>
      <c r="B56" s="438"/>
      <c r="C56" s="438"/>
      <c r="D56" s="438"/>
      <c r="E56" s="504"/>
      <c r="F56" s="505"/>
      <c r="G56" s="507"/>
      <c r="H56" s="507"/>
      <c r="I56" s="72" t="str">
        <f t="shared" si="0"/>
        <v/>
      </c>
      <c r="J56" s="440">
        <f t="shared" si="1"/>
        <v>0</v>
      </c>
      <c r="K56" s="440">
        <f t="shared" si="2"/>
        <v>0</v>
      </c>
      <c r="L56" s="440">
        <f t="shared" si="3"/>
        <v>0</v>
      </c>
      <c r="M56" s="440">
        <f t="shared" si="4"/>
        <v>0</v>
      </c>
      <c r="N56" s="440">
        <f t="shared" si="5"/>
        <v>0</v>
      </c>
      <c r="O56" s="440">
        <f t="shared" si="6"/>
        <v>0</v>
      </c>
      <c r="P56" s="440">
        <f t="shared" si="7"/>
        <v>0</v>
      </c>
      <c r="Q56" s="440">
        <f t="shared" si="8"/>
        <v>0</v>
      </c>
      <c r="R56" s="440">
        <f t="shared" si="39"/>
        <v>0</v>
      </c>
      <c r="S56" s="440">
        <f t="shared" si="40"/>
        <v>0</v>
      </c>
      <c r="T56" s="440">
        <f t="shared" si="9"/>
        <v>0</v>
      </c>
      <c r="U56" s="440">
        <f t="shared" si="10"/>
        <v>0</v>
      </c>
      <c r="V56" s="440">
        <f t="shared" si="11"/>
        <v>0</v>
      </c>
      <c r="W56" s="440">
        <f t="shared" si="12"/>
        <v>0</v>
      </c>
      <c r="X56" s="440">
        <f t="shared" si="13"/>
        <v>0</v>
      </c>
      <c r="Y56" s="440">
        <f t="shared" si="14"/>
        <v>0</v>
      </c>
      <c r="Z56" s="440">
        <f t="shared" si="15"/>
        <v>0</v>
      </c>
      <c r="AA56" s="440">
        <f t="shared" si="16"/>
        <v>0</v>
      </c>
      <c r="AB56" s="440">
        <f t="shared" si="17"/>
        <v>0</v>
      </c>
      <c r="AC56" s="440">
        <f t="shared" si="18"/>
        <v>0</v>
      </c>
      <c r="AD56" s="440">
        <f t="shared" si="19"/>
        <v>0</v>
      </c>
      <c r="AE56" s="440">
        <f t="shared" si="20"/>
        <v>0</v>
      </c>
      <c r="AF56" s="440">
        <f t="shared" si="21"/>
        <v>0</v>
      </c>
      <c r="AG56" s="440">
        <f t="shared" si="22"/>
        <v>0</v>
      </c>
      <c r="AH56" s="440">
        <f t="shared" si="23"/>
        <v>0</v>
      </c>
      <c r="AI56" s="440">
        <f t="shared" si="24"/>
        <v>0</v>
      </c>
      <c r="AJ56" s="440">
        <f t="shared" si="25"/>
        <v>0</v>
      </c>
      <c r="AK56" s="440">
        <f t="shared" si="26"/>
        <v>0</v>
      </c>
      <c r="AL56" s="440">
        <f t="shared" si="27"/>
        <v>0</v>
      </c>
      <c r="AM56" s="440">
        <f t="shared" si="28"/>
        <v>0</v>
      </c>
      <c r="AN56" s="440">
        <f t="shared" si="29"/>
        <v>0</v>
      </c>
      <c r="AO56" s="440">
        <f t="shared" si="30"/>
        <v>0</v>
      </c>
      <c r="AP56" s="440">
        <f t="shared" si="31"/>
        <v>0</v>
      </c>
      <c r="AQ56" s="440">
        <f t="shared" si="32"/>
        <v>0</v>
      </c>
      <c r="AR56" s="440">
        <f t="shared" si="33"/>
        <v>0</v>
      </c>
      <c r="AS56" s="440">
        <f t="shared" si="34"/>
        <v>0</v>
      </c>
      <c r="AT56" s="440">
        <f t="shared" si="35"/>
        <v>0</v>
      </c>
      <c r="AU56" s="440">
        <f t="shared" si="36"/>
        <v>0</v>
      </c>
      <c r="AV56" s="440">
        <f t="shared" si="37"/>
        <v>0</v>
      </c>
      <c r="AW56" s="440">
        <f t="shared" si="38"/>
        <v>0</v>
      </c>
    </row>
    <row r="57" spans="1:49" s="437" customFormat="1" ht="12" customHeight="1">
      <c r="A57" s="72" t="str">
        <f t="array" ref="A57">IF(C57&lt;&gt;0,SUM(($C$11:C57&lt;&gt;0)*1),"")</f>
        <v/>
      </c>
      <c r="B57" s="438"/>
      <c r="C57" s="438"/>
      <c r="D57" s="438"/>
      <c r="E57" s="504"/>
      <c r="F57" s="505"/>
      <c r="G57" s="507"/>
      <c r="H57" s="507"/>
      <c r="I57" s="72" t="str">
        <f t="shared" si="0"/>
        <v/>
      </c>
      <c r="J57" s="440">
        <f t="shared" si="1"/>
        <v>0</v>
      </c>
      <c r="K57" s="440">
        <f t="shared" si="2"/>
        <v>0</v>
      </c>
      <c r="L57" s="440">
        <f t="shared" si="3"/>
        <v>0</v>
      </c>
      <c r="M57" s="440">
        <f t="shared" si="4"/>
        <v>0</v>
      </c>
      <c r="N57" s="440">
        <f t="shared" si="5"/>
        <v>0</v>
      </c>
      <c r="O57" s="440">
        <f t="shared" si="6"/>
        <v>0</v>
      </c>
      <c r="P57" s="440">
        <f t="shared" si="7"/>
        <v>0</v>
      </c>
      <c r="Q57" s="440">
        <f t="shared" si="8"/>
        <v>0</v>
      </c>
      <c r="R57" s="440">
        <f t="shared" si="39"/>
        <v>0</v>
      </c>
      <c r="S57" s="440">
        <f t="shared" si="40"/>
        <v>0</v>
      </c>
      <c r="T57" s="440">
        <f t="shared" si="9"/>
        <v>0</v>
      </c>
      <c r="U57" s="440">
        <f t="shared" si="10"/>
        <v>0</v>
      </c>
      <c r="V57" s="440">
        <f t="shared" si="11"/>
        <v>0</v>
      </c>
      <c r="W57" s="440">
        <f t="shared" si="12"/>
        <v>0</v>
      </c>
      <c r="X57" s="440">
        <f t="shared" si="13"/>
        <v>0</v>
      </c>
      <c r="Y57" s="440">
        <f t="shared" si="14"/>
        <v>0</v>
      </c>
      <c r="Z57" s="440">
        <f t="shared" si="15"/>
        <v>0</v>
      </c>
      <c r="AA57" s="440">
        <f t="shared" si="16"/>
        <v>0</v>
      </c>
      <c r="AB57" s="440">
        <f t="shared" si="17"/>
        <v>0</v>
      </c>
      <c r="AC57" s="440">
        <f t="shared" si="18"/>
        <v>0</v>
      </c>
      <c r="AD57" s="440">
        <f t="shared" si="19"/>
        <v>0</v>
      </c>
      <c r="AE57" s="440">
        <f t="shared" si="20"/>
        <v>0</v>
      </c>
      <c r="AF57" s="440">
        <f t="shared" si="21"/>
        <v>0</v>
      </c>
      <c r="AG57" s="440">
        <f t="shared" si="22"/>
        <v>0</v>
      </c>
      <c r="AH57" s="440">
        <f t="shared" si="23"/>
        <v>0</v>
      </c>
      <c r="AI57" s="440">
        <f t="shared" si="24"/>
        <v>0</v>
      </c>
      <c r="AJ57" s="440">
        <f t="shared" si="25"/>
        <v>0</v>
      </c>
      <c r="AK57" s="440">
        <f t="shared" si="26"/>
        <v>0</v>
      </c>
      <c r="AL57" s="440">
        <f t="shared" si="27"/>
        <v>0</v>
      </c>
      <c r="AM57" s="440">
        <f t="shared" si="28"/>
        <v>0</v>
      </c>
      <c r="AN57" s="440">
        <f t="shared" si="29"/>
        <v>0</v>
      </c>
      <c r="AO57" s="440">
        <f t="shared" si="30"/>
        <v>0</v>
      </c>
      <c r="AP57" s="440">
        <f t="shared" si="31"/>
        <v>0</v>
      </c>
      <c r="AQ57" s="440">
        <f t="shared" si="32"/>
        <v>0</v>
      </c>
      <c r="AR57" s="440">
        <f t="shared" si="33"/>
        <v>0</v>
      </c>
      <c r="AS57" s="440">
        <f t="shared" si="34"/>
        <v>0</v>
      </c>
      <c r="AT57" s="440">
        <f t="shared" si="35"/>
        <v>0</v>
      </c>
      <c r="AU57" s="440">
        <f t="shared" si="36"/>
        <v>0</v>
      </c>
      <c r="AV57" s="440">
        <f t="shared" si="37"/>
        <v>0</v>
      </c>
      <c r="AW57" s="440">
        <f t="shared" si="38"/>
        <v>0</v>
      </c>
    </row>
    <row r="58" spans="1:49" s="437" customFormat="1" ht="12" customHeight="1">
      <c r="A58" s="72" t="str">
        <f t="array" ref="A58">IF(C58&lt;&gt;0,SUM(($C$11:C58&lt;&gt;0)*1),"")</f>
        <v/>
      </c>
      <c r="B58" s="438"/>
      <c r="C58" s="438"/>
      <c r="D58" s="438"/>
      <c r="E58" s="504"/>
      <c r="F58" s="505"/>
      <c r="G58" s="507"/>
      <c r="H58" s="507"/>
      <c r="I58" s="72" t="str">
        <f t="shared" si="0"/>
        <v/>
      </c>
      <c r="J58" s="440">
        <f t="shared" si="1"/>
        <v>0</v>
      </c>
      <c r="K58" s="440">
        <f t="shared" si="2"/>
        <v>0</v>
      </c>
      <c r="L58" s="440">
        <f t="shared" si="3"/>
        <v>0</v>
      </c>
      <c r="M58" s="440">
        <f t="shared" si="4"/>
        <v>0</v>
      </c>
      <c r="N58" s="440">
        <f t="shared" si="5"/>
        <v>0</v>
      </c>
      <c r="O58" s="440">
        <f t="shared" si="6"/>
        <v>0</v>
      </c>
      <c r="P58" s="440">
        <f t="shared" si="7"/>
        <v>0</v>
      </c>
      <c r="Q58" s="440">
        <f t="shared" si="8"/>
        <v>0</v>
      </c>
      <c r="R58" s="440">
        <f t="shared" si="39"/>
        <v>0</v>
      </c>
      <c r="S58" s="440">
        <f t="shared" si="40"/>
        <v>0</v>
      </c>
      <c r="T58" s="440">
        <f t="shared" si="9"/>
        <v>0</v>
      </c>
      <c r="U58" s="440">
        <f t="shared" si="10"/>
        <v>0</v>
      </c>
      <c r="V58" s="440">
        <f t="shared" si="11"/>
        <v>0</v>
      </c>
      <c r="W58" s="440">
        <f t="shared" si="12"/>
        <v>0</v>
      </c>
      <c r="X58" s="440">
        <f t="shared" si="13"/>
        <v>0</v>
      </c>
      <c r="Y58" s="440">
        <f t="shared" si="14"/>
        <v>0</v>
      </c>
      <c r="Z58" s="440">
        <f t="shared" si="15"/>
        <v>0</v>
      </c>
      <c r="AA58" s="440">
        <f t="shared" si="16"/>
        <v>0</v>
      </c>
      <c r="AB58" s="440">
        <f t="shared" si="17"/>
        <v>0</v>
      </c>
      <c r="AC58" s="440">
        <f t="shared" si="18"/>
        <v>0</v>
      </c>
      <c r="AD58" s="440">
        <f t="shared" si="19"/>
        <v>0</v>
      </c>
      <c r="AE58" s="440">
        <f t="shared" si="20"/>
        <v>0</v>
      </c>
      <c r="AF58" s="440">
        <f t="shared" si="21"/>
        <v>0</v>
      </c>
      <c r="AG58" s="440">
        <f t="shared" si="22"/>
        <v>0</v>
      </c>
      <c r="AH58" s="440">
        <f t="shared" si="23"/>
        <v>0</v>
      </c>
      <c r="AI58" s="440">
        <f t="shared" si="24"/>
        <v>0</v>
      </c>
      <c r="AJ58" s="440">
        <f t="shared" si="25"/>
        <v>0</v>
      </c>
      <c r="AK58" s="440">
        <f t="shared" si="26"/>
        <v>0</v>
      </c>
      <c r="AL58" s="440">
        <f t="shared" si="27"/>
        <v>0</v>
      </c>
      <c r="AM58" s="440">
        <f t="shared" si="28"/>
        <v>0</v>
      </c>
      <c r="AN58" s="440">
        <f t="shared" si="29"/>
        <v>0</v>
      </c>
      <c r="AO58" s="440">
        <f t="shared" si="30"/>
        <v>0</v>
      </c>
      <c r="AP58" s="440">
        <f t="shared" si="31"/>
        <v>0</v>
      </c>
      <c r="AQ58" s="440">
        <f t="shared" si="32"/>
        <v>0</v>
      </c>
      <c r="AR58" s="440">
        <f t="shared" si="33"/>
        <v>0</v>
      </c>
      <c r="AS58" s="440">
        <f t="shared" si="34"/>
        <v>0</v>
      </c>
      <c r="AT58" s="440">
        <f t="shared" si="35"/>
        <v>0</v>
      </c>
      <c r="AU58" s="440">
        <f t="shared" si="36"/>
        <v>0</v>
      </c>
      <c r="AV58" s="440">
        <f t="shared" si="37"/>
        <v>0</v>
      </c>
      <c r="AW58" s="440">
        <f t="shared" si="38"/>
        <v>0</v>
      </c>
    </row>
    <row r="59" spans="1:49" s="437" customFormat="1" ht="12" customHeight="1">
      <c r="A59" s="72" t="str">
        <f t="array" ref="A59">IF(C59&lt;&gt;0,SUM(($C$11:C59&lt;&gt;0)*1),"")</f>
        <v/>
      </c>
      <c r="B59" s="438"/>
      <c r="C59" s="438"/>
      <c r="D59" s="438"/>
      <c r="E59" s="504"/>
      <c r="F59" s="505"/>
      <c r="G59" s="507"/>
      <c r="H59" s="507"/>
      <c r="I59" s="72" t="str">
        <f t="shared" si="0"/>
        <v/>
      </c>
      <c r="J59" s="440">
        <f t="shared" si="1"/>
        <v>0</v>
      </c>
      <c r="K59" s="440">
        <f t="shared" si="2"/>
        <v>0</v>
      </c>
      <c r="L59" s="440">
        <f t="shared" si="3"/>
        <v>0</v>
      </c>
      <c r="M59" s="440">
        <f t="shared" si="4"/>
        <v>0</v>
      </c>
      <c r="N59" s="440">
        <f t="shared" si="5"/>
        <v>0</v>
      </c>
      <c r="O59" s="440">
        <f t="shared" si="6"/>
        <v>0</v>
      </c>
      <c r="P59" s="440">
        <f t="shared" si="7"/>
        <v>0</v>
      </c>
      <c r="Q59" s="440">
        <f t="shared" si="8"/>
        <v>0</v>
      </c>
      <c r="R59" s="440">
        <f t="shared" si="39"/>
        <v>0</v>
      </c>
      <c r="S59" s="440">
        <f t="shared" si="40"/>
        <v>0</v>
      </c>
      <c r="T59" s="440">
        <f t="shared" si="9"/>
        <v>0</v>
      </c>
      <c r="U59" s="440">
        <f t="shared" si="10"/>
        <v>0</v>
      </c>
      <c r="V59" s="440">
        <f t="shared" si="11"/>
        <v>0</v>
      </c>
      <c r="W59" s="440">
        <f t="shared" si="12"/>
        <v>0</v>
      </c>
      <c r="X59" s="440">
        <f t="shared" si="13"/>
        <v>0</v>
      </c>
      <c r="Y59" s="440">
        <f t="shared" si="14"/>
        <v>0</v>
      </c>
      <c r="Z59" s="440">
        <f t="shared" si="15"/>
        <v>0</v>
      </c>
      <c r="AA59" s="440">
        <f t="shared" si="16"/>
        <v>0</v>
      </c>
      <c r="AB59" s="440">
        <f t="shared" si="17"/>
        <v>0</v>
      </c>
      <c r="AC59" s="440">
        <f t="shared" si="18"/>
        <v>0</v>
      </c>
      <c r="AD59" s="440">
        <f t="shared" si="19"/>
        <v>0</v>
      </c>
      <c r="AE59" s="440">
        <f t="shared" si="20"/>
        <v>0</v>
      </c>
      <c r="AF59" s="440">
        <f t="shared" si="21"/>
        <v>0</v>
      </c>
      <c r="AG59" s="440">
        <f t="shared" si="22"/>
        <v>0</v>
      </c>
      <c r="AH59" s="440">
        <f t="shared" si="23"/>
        <v>0</v>
      </c>
      <c r="AI59" s="440">
        <f t="shared" si="24"/>
        <v>0</v>
      </c>
      <c r="AJ59" s="440">
        <f t="shared" si="25"/>
        <v>0</v>
      </c>
      <c r="AK59" s="440">
        <f t="shared" si="26"/>
        <v>0</v>
      </c>
      <c r="AL59" s="440">
        <f t="shared" si="27"/>
        <v>0</v>
      </c>
      <c r="AM59" s="440">
        <f t="shared" si="28"/>
        <v>0</v>
      </c>
      <c r="AN59" s="440">
        <f t="shared" si="29"/>
        <v>0</v>
      </c>
      <c r="AO59" s="440">
        <f t="shared" si="30"/>
        <v>0</v>
      </c>
      <c r="AP59" s="440">
        <f t="shared" si="31"/>
        <v>0</v>
      </c>
      <c r="AQ59" s="440">
        <f t="shared" si="32"/>
        <v>0</v>
      </c>
      <c r="AR59" s="440">
        <f t="shared" si="33"/>
        <v>0</v>
      </c>
      <c r="AS59" s="440">
        <f t="shared" si="34"/>
        <v>0</v>
      </c>
      <c r="AT59" s="440">
        <f t="shared" si="35"/>
        <v>0</v>
      </c>
      <c r="AU59" s="440">
        <f t="shared" si="36"/>
        <v>0</v>
      </c>
      <c r="AV59" s="440">
        <f t="shared" si="37"/>
        <v>0</v>
      </c>
      <c r="AW59" s="440">
        <f t="shared" si="38"/>
        <v>0</v>
      </c>
    </row>
    <row r="60" spans="1:49" s="437" customFormat="1" ht="12" customHeight="1">
      <c r="A60" s="72" t="str">
        <f t="array" ref="A60">IF(C60&lt;&gt;0,SUM(($C$11:C60&lt;&gt;0)*1),"")</f>
        <v/>
      </c>
      <c r="B60" s="438"/>
      <c r="C60" s="438"/>
      <c r="D60" s="438"/>
      <c r="E60" s="504"/>
      <c r="F60" s="505"/>
      <c r="G60" s="507"/>
      <c r="H60" s="507"/>
      <c r="I60" s="72" t="str">
        <f t="shared" si="0"/>
        <v/>
      </c>
      <c r="J60" s="440">
        <f t="shared" si="1"/>
        <v>0</v>
      </c>
      <c r="K60" s="440">
        <f t="shared" si="2"/>
        <v>0</v>
      </c>
      <c r="L60" s="440">
        <f t="shared" si="3"/>
        <v>0</v>
      </c>
      <c r="M60" s="440">
        <f t="shared" si="4"/>
        <v>0</v>
      </c>
      <c r="N60" s="440">
        <f t="shared" si="5"/>
        <v>0</v>
      </c>
      <c r="O60" s="440">
        <f t="shared" si="6"/>
        <v>0</v>
      </c>
      <c r="P60" s="440">
        <f t="shared" si="7"/>
        <v>0</v>
      </c>
      <c r="Q60" s="440">
        <f t="shared" si="8"/>
        <v>0</v>
      </c>
      <c r="R60" s="440">
        <f t="shared" si="39"/>
        <v>0</v>
      </c>
      <c r="S60" s="440">
        <f t="shared" si="40"/>
        <v>0</v>
      </c>
      <c r="T60" s="440">
        <f t="shared" si="9"/>
        <v>0</v>
      </c>
      <c r="U60" s="440">
        <f t="shared" si="10"/>
        <v>0</v>
      </c>
      <c r="V60" s="440">
        <f t="shared" si="11"/>
        <v>0</v>
      </c>
      <c r="W60" s="440">
        <f t="shared" si="12"/>
        <v>0</v>
      </c>
      <c r="X60" s="440">
        <f t="shared" si="13"/>
        <v>0</v>
      </c>
      <c r="Y60" s="440">
        <f t="shared" si="14"/>
        <v>0</v>
      </c>
      <c r="Z60" s="440">
        <f t="shared" si="15"/>
        <v>0</v>
      </c>
      <c r="AA60" s="440">
        <f t="shared" si="16"/>
        <v>0</v>
      </c>
      <c r="AB60" s="440">
        <f t="shared" si="17"/>
        <v>0</v>
      </c>
      <c r="AC60" s="440">
        <f t="shared" si="18"/>
        <v>0</v>
      </c>
      <c r="AD60" s="440">
        <f t="shared" si="19"/>
        <v>0</v>
      </c>
      <c r="AE60" s="440">
        <f t="shared" si="20"/>
        <v>0</v>
      </c>
      <c r="AF60" s="440">
        <f t="shared" si="21"/>
        <v>0</v>
      </c>
      <c r="AG60" s="440">
        <f t="shared" si="22"/>
        <v>0</v>
      </c>
      <c r="AH60" s="440">
        <f t="shared" si="23"/>
        <v>0</v>
      </c>
      <c r="AI60" s="440">
        <f t="shared" si="24"/>
        <v>0</v>
      </c>
      <c r="AJ60" s="440">
        <f t="shared" si="25"/>
        <v>0</v>
      </c>
      <c r="AK60" s="440">
        <f t="shared" si="26"/>
        <v>0</v>
      </c>
      <c r="AL60" s="440">
        <f t="shared" si="27"/>
        <v>0</v>
      </c>
      <c r="AM60" s="440">
        <f t="shared" si="28"/>
        <v>0</v>
      </c>
      <c r="AN60" s="440">
        <f t="shared" si="29"/>
        <v>0</v>
      </c>
      <c r="AO60" s="440">
        <f t="shared" si="30"/>
        <v>0</v>
      </c>
      <c r="AP60" s="440">
        <f t="shared" si="31"/>
        <v>0</v>
      </c>
      <c r="AQ60" s="440">
        <f t="shared" si="32"/>
        <v>0</v>
      </c>
      <c r="AR60" s="440">
        <f t="shared" si="33"/>
        <v>0</v>
      </c>
      <c r="AS60" s="440">
        <f t="shared" si="34"/>
        <v>0</v>
      </c>
      <c r="AT60" s="440">
        <f t="shared" si="35"/>
        <v>0</v>
      </c>
      <c r="AU60" s="440">
        <f t="shared" si="36"/>
        <v>0</v>
      </c>
      <c r="AV60" s="440">
        <f t="shared" si="37"/>
        <v>0</v>
      </c>
      <c r="AW60" s="440">
        <f t="shared" si="38"/>
        <v>0</v>
      </c>
    </row>
    <row r="61" spans="1:49" s="437" customFormat="1" ht="12" customHeight="1">
      <c r="A61" s="72" t="str">
        <f t="array" ref="A61">IF(C61&lt;&gt;0,SUM(($C$11:C61&lt;&gt;0)*1),"")</f>
        <v/>
      </c>
      <c r="B61" s="438"/>
      <c r="C61" s="438"/>
      <c r="D61" s="438"/>
      <c r="E61" s="504"/>
      <c r="F61" s="505"/>
      <c r="G61" s="507"/>
      <c r="H61" s="507"/>
      <c r="I61" s="72" t="str">
        <f t="shared" si="0"/>
        <v/>
      </c>
      <c r="J61" s="440">
        <f t="shared" si="1"/>
        <v>0</v>
      </c>
      <c r="K61" s="440">
        <f t="shared" si="2"/>
        <v>0</v>
      </c>
      <c r="L61" s="440">
        <f t="shared" si="3"/>
        <v>0</v>
      </c>
      <c r="M61" s="440">
        <f t="shared" si="4"/>
        <v>0</v>
      </c>
      <c r="N61" s="440">
        <f t="shared" si="5"/>
        <v>0</v>
      </c>
      <c r="O61" s="440">
        <f t="shared" si="6"/>
        <v>0</v>
      </c>
      <c r="P61" s="440">
        <f t="shared" si="7"/>
        <v>0</v>
      </c>
      <c r="Q61" s="440">
        <f t="shared" si="8"/>
        <v>0</v>
      </c>
      <c r="R61" s="440">
        <f t="shared" si="39"/>
        <v>0</v>
      </c>
      <c r="S61" s="440">
        <f t="shared" si="40"/>
        <v>0</v>
      </c>
      <c r="T61" s="440">
        <f t="shared" si="9"/>
        <v>0</v>
      </c>
      <c r="U61" s="440">
        <f t="shared" si="10"/>
        <v>0</v>
      </c>
      <c r="V61" s="440">
        <f t="shared" si="11"/>
        <v>0</v>
      </c>
      <c r="W61" s="440">
        <f t="shared" si="12"/>
        <v>0</v>
      </c>
      <c r="X61" s="440">
        <f t="shared" si="13"/>
        <v>0</v>
      </c>
      <c r="Y61" s="440">
        <f t="shared" si="14"/>
        <v>0</v>
      </c>
      <c r="Z61" s="440">
        <f t="shared" si="15"/>
        <v>0</v>
      </c>
      <c r="AA61" s="440">
        <f t="shared" si="16"/>
        <v>0</v>
      </c>
      <c r="AB61" s="440">
        <f t="shared" si="17"/>
        <v>0</v>
      </c>
      <c r="AC61" s="440">
        <f t="shared" si="18"/>
        <v>0</v>
      </c>
      <c r="AD61" s="440">
        <f t="shared" si="19"/>
        <v>0</v>
      </c>
      <c r="AE61" s="440">
        <f t="shared" si="20"/>
        <v>0</v>
      </c>
      <c r="AF61" s="440">
        <f t="shared" si="21"/>
        <v>0</v>
      </c>
      <c r="AG61" s="440">
        <f t="shared" si="22"/>
        <v>0</v>
      </c>
      <c r="AH61" s="440">
        <f t="shared" si="23"/>
        <v>0</v>
      </c>
      <c r="AI61" s="440">
        <f t="shared" si="24"/>
        <v>0</v>
      </c>
      <c r="AJ61" s="440">
        <f t="shared" si="25"/>
        <v>0</v>
      </c>
      <c r="AK61" s="440">
        <f t="shared" si="26"/>
        <v>0</v>
      </c>
      <c r="AL61" s="440">
        <f t="shared" si="27"/>
        <v>0</v>
      </c>
      <c r="AM61" s="440">
        <f t="shared" si="28"/>
        <v>0</v>
      </c>
      <c r="AN61" s="440">
        <f t="shared" si="29"/>
        <v>0</v>
      </c>
      <c r="AO61" s="440">
        <f t="shared" si="30"/>
        <v>0</v>
      </c>
      <c r="AP61" s="440">
        <f t="shared" si="31"/>
        <v>0</v>
      </c>
      <c r="AQ61" s="440">
        <f t="shared" si="32"/>
        <v>0</v>
      </c>
      <c r="AR61" s="440">
        <f t="shared" si="33"/>
        <v>0</v>
      </c>
      <c r="AS61" s="440">
        <f t="shared" si="34"/>
        <v>0</v>
      </c>
      <c r="AT61" s="440">
        <f t="shared" si="35"/>
        <v>0</v>
      </c>
      <c r="AU61" s="440">
        <f t="shared" si="36"/>
        <v>0</v>
      </c>
      <c r="AV61" s="440">
        <f t="shared" si="37"/>
        <v>0</v>
      </c>
      <c r="AW61" s="440">
        <f t="shared" si="38"/>
        <v>0</v>
      </c>
    </row>
    <row r="62" spans="1:49" s="437" customFormat="1" ht="12" customHeight="1">
      <c r="A62" s="72" t="str">
        <f t="array" ref="A62">IF(C62&lt;&gt;0,SUM(($C$11:C62&lt;&gt;0)*1),"")</f>
        <v/>
      </c>
      <c r="B62" s="438"/>
      <c r="C62" s="438"/>
      <c r="D62" s="438"/>
      <c r="E62" s="504"/>
      <c r="F62" s="505"/>
      <c r="G62" s="507"/>
      <c r="H62" s="507"/>
      <c r="I62" s="72" t="str">
        <f t="shared" si="0"/>
        <v/>
      </c>
      <c r="J62" s="440">
        <f t="shared" si="1"/>
        <v>0</v>
      </c>
      <c r="K62" s="440">
        <f t="shared" si="2"/>
        <v>0</v>
      </c>
      <c r="L62" s="440">
        <f t="shared" si="3"/>
        <v>0</v>
      </c>
      <c r="M62" s="440">
        <f t="shared" si="4"/>
        <v>0</v>
      </c>
      <c r="N62" s="440">
        <f t="shared" si="5"/>
        <v>0</v>
      </c>
      <c r="O62" s="440">
        <f t="shared" si="6"/>
        <v>0</v>
      </c>
      <c r="P62" s="440">
        <f t="shared" si="7"/>
        <v>0</v>
      </c>
      <c r="Q62" s="440">
        <f t="shared" si="8"/>
        <v>0</v>
      </c>
      <c r="R62" s="440">
        <f t="shared" si="39"/>
        <v>0</v>
      </c>
      <c r="S62" s="440">
        <f t="shared" si="40"/>
        <v>0</v>
      </c>
      <c r="T62" s="440">
        <f t="shared" si="9"/>
        <v>0</v>
      </c>
      <c r="U62" s="440">
        <f t="shared" si="10"/>
        <v>0</v>
      </c>
      <c r="V62" s="440">
        <f t="shared" si="11"/>
        <v>0</v>
      </c>
      <c r="W62" s="440">
        <f t="shared" si="12"/>
        <v>0</v>
      </c>
      <c r="X62" s="440">
        <f t="shared" si="13"/>
        <v>0</v>
      </c>
      <c r="Y62" s="440">
        <f t="shared" si="14"/>
        <v>0</v>
      </c>
      <c r="Z62" s="440">
        <f t="shared" si="15"/>
        <v>0</v>
      </c>
      <c r="AA62" s="440">
        <f t="shared" si="16"/>
        <v>0</v>
      </c>
      <c r="AB62" s="440">
        <f t="shared" si="17"/>
        <v>0</v>
      </c>
      <c r="AC62" s="440">
        <f t="shared" si="18"/>
        <v>0</v>
      </c>
      <c r="AD62" s="440">
        <f t="shared" si="19"/>
        <v>0</v>
      </c>
      <c r="AE62" s="440">
        <f t="shared" si="20"/>
        <v>0</v>
      </c>
      <c r="AF62" s="440">
        <f t="shared" si="21"/>
        <v>0</v>
      </c>
      <c r="AG62" s="440">
        <f t="shared" si="22"/>
        <v>0</v>
      </c>
      <c r="AH62" s="440">
        <f t="shared" si="23"/>
        <v>0</v>
      </c>
      <c r="AI62" s="440">
        <f t="shared" si="24"/>
        <v>0</v>
      </c>
      <c r="AJ62" s="440">
        <f t="shared" si="25"/>
        <v>0</v>
      </c>
      <c r="AK62" s="440">
        <f t="shared" si="26"/>
        <v>0</v>
      </c>
      <c r="AL62" s="440">
        <f t="shared" si="27"/>
        <v>0</v>
      </c>
      <c r="AM62" s="440">
        <f t="shared" si="28"/>
        <v>0</v>
      </c>
      <c r="AN62" s="440">
        <f t="shared" si="29"/>
        <v>0</v>
      </c>
      <c r="AO62" s="440">
        <f t="shared" si="30"/>
        <v>0</v>
      </c>
      <c r="AP62" s="440">
        <f t="shared" si="31"/>
        <v>0</v>
      </c>
      <c r="AQ62" s="440">
        <f t="shared" si="32"/>
        <v>0</v>
      </c>
      <c r="AR62" s="440">
        <f t="shared" si="33"/>
        <v>0</v>
      </c>
      <c r="AS62" s="440">
        <f t="shared" si="34"/>
        <v>0</v>
      </c>
      <c r="AT62" s="440">
        <f t="shared" si="35"/>
        <v>0</v>
      </c>
      <c r="AU62" s="440">
        <f t="shared" si="36"/>
        <v>0</v>
      </c>
      <c r="AV62" s="440">
        <f t="shared" si="37"/>
        <v>0</v>
      </c>
      <c r="AW62" s="440">
        <f t="shared" si="38"/>
        <v>0</v>
      </c>
    </row>
    <row r="63" spans="1:49" s="437" customFormat="1" ht="12" customHeight="1">
      <c r="A63" s="72" t="str">
        <f t="array" ref="A63">IF(C63&lt;&gt;0,SUM(($C$11:C63&lt;&gt;0)*1),"")</f>
        <v/>
      </c>
      <c r="B63" s="438"/>
      <c r="C63" s="438"/>
      <c r="D63" s="438"/>
      <c r="E63" s="504"/>
      <c r="F63" s="505"/>
      <c r="G63" s="507"/>
      <c r="H63" s="507"/>
      <c r="I63" s="72" t="str">
        <f t="shared" si="0"/>
        <v/>
      </c>
      <c r="J63" s="440">
        <f t="shared" si="1"/>
        <v>0</v>
      </c>
      <c r="K63" s="440">
        <f t="shared" si="2"/>
        <v>0</v>
      </c>
      <c r="L63" s="440">
        <f t="shared" si="3"/>
        <v>0</v>
      </c>
      <c r="M63" s="440">
        <f t="shared" si="4"/>
        <v>0</v>
      </c>
      <c r="N63" s="440">
        <f t="shared" si="5"/>
        <v>0</v>
      </c>
      <c r="O63" s="440">
        <f t="shared" si="6"/>
        <v>0</v>
      </c>
      <c r="P63" s="440">
        <f t="shared" si="7"/>
        <v>0</v>
      </c>
      <c r="Q63" s="440">
        <f t="shared" si="8"/>
        <v>0</v>
      </c>
      <c r="R63" s="440">
        <f t="shared" si="39"/>
        <v>0</v>
      </c>
      <c r="S63" s="440">
        <f t="shared" si="40"/>
        <v>0</v>
      </c>
      <c r="T63" s="440">
        <f t="shared" si="9"/>
        <v>0</v>
      </c>
      <c r="U63" s="440">
        <f t="shared" si="10"/>
        <v>0</v>
      </c>
      <c r="V63" s="440">
        <f t="shared" si="11"/>
        <v>0</v>
      </c>
      <c r="W63" s="440">
        <f t="shared" si="12"/>
        <v>0</v>
      </c>
      <c r="X63" s="440">
        <f t="shared" si="13"/>
        <v>0</v>
      </c>
      <c r="Y63" s="440">
        <f t="shared" si="14"/>
        <v>0</v>
      </c>
      <c r="Z63" s="440">
        <f t="shared" si="15"/>
        <v>0</v>
      </c>
      <c r="AA63" s="440">
        <f t="shared" si="16"/>
        <v>0</v>
      </c>
      <c r="AB63" s="440">
        <f t="shared" si="17"/>
        <v>0</v>
      </c>
      <c r="AC63" s="440">
        <f t="shared" si="18"/>
        <v>0</v>
      </c>
      <c r="AD63" s="440">
        <f t="shared" si="19"/>
        <v>0</v>
      </c>
      <c r="AE63" s="440">
        <f t="shared" si="20"/>
        <v>0</v>
      </c>
      <c r="AF63" s="440">
        <f t="shared" si="21"/>
        <v>0</v>
      </c>
      <c r="AG63" s="440">
        <f t="shared" si="22"/>
        <v>0</v>
      </c>
      <c r="AH63" s="440">
        <f t="shared" si="23"/>
        <v>0</v>
      </c>
      <c r="AI63" s="440">
        <f t="shared" si="24"/>
        <v>0</v>
      </c>
      <c r="AJ63" s="440">
        <f t="shared" si="25"/>
        <v>0</v>
      </c>
      <c r="AK63" s="440">
        <f t="shared" si="26"/>
        <v>0</v>
      </c>
      <c r="AL63" s="440">
        <f t="shared" si="27"/>
        <v>0</v>
      </c>
      <c r="AM63" s="440">
        <f t="shared" si="28"/>
        <v>0</v>
      </c>
      <c r="AN63" s="440">
        <f t="shared" si="29"/>
        <v>0</v>
      </c>
      <c r="AO63" s="440">
        <f t="shared" si="30"/>
        <v>0</v>
      </c>
      <c r="AP63" s="440">
        <f t="shared" si="31"/>
        <v>0</v>
      </c>
      <c r="AQ63" s="440">
        <f t="shared" si="32"/>
        <v>0</v>
      </c>
      <c r="AR63" s="440">
        <f t="shared" si="33"/>
        <v>0</v>
      </c>
      <c r="AS63" s="440">
        <f t="shared" si="34"/>
        <v>0</v>
      </c>
      <c r="AT63" s="440">
        <f t="shared" si="35"/>
        <v>0</v>
      </c>
      <c r="AU63" s="440">
        <f t="shared" si="36"/>
        <v>0</v>
      </c>
      <c r="AV63" s="440">
        <f t="shared" si="37"/>
        <v>0</v>
      </c>
      <c r="AW63" s="440">
        <f t="shared" si="38"/>
        <v>0</v>
      </c>
    </row>
    <row r="64" spans="1:49" s="437" customFormat="1" ht="12" customHeight="1">
      <c r="A64" s="72" t="str">
        <f t="array" ref="A64">IF(C64&lt;&gt;0,SUM(($C$11:C64&lt;&gt;0)*1),"")</f>
        <v/>
      </c>
      <c r="B64" s="438"/>
      <c r="C64" s="438"/>
      <c r="D64" s="438"/>
      <c r="E64" s="504"/>
      <c r="F64" s="505"/>
      <c r="G64" s="507"/>
      <c r="H64" s="507"/>
      <c r="I64" s="72" t="str">
        <f t="shared" si="0"/>
        <v/>
      </c>
      <c r="J64" s="440">
        <f t="shared" si="1"/>
        <v>0</v>
      </c>
      <c r="K64" s="440">
        <f t="shared" si="2"/>
        <v>0</v>
      </c>
      <c r="L64" s="440">
        <f t="shared" si="3"/>
        <v>0</v>
      </c>
      <c r="M64" s="440">
        <f t="shared" si="4"/>
        <v>0</v>
      </c>
      <c r="N64" s="440">
        <f t="shared" si="5"/>
        <v>0</v>
      </c>
      <c r="O64" s="440">
        <f t="shared" si="6"/>
        <v>0</v>
      </c>
      <c r="P64" s="440">
        <f t="shared" si="7"/>
        <v>0</v>
      </c>
      <c r="Q64" s="440">
        <f t="shared" si="8"/>
        <v>0</v>
      </c>
      <c r="R64" s="440">
        <f t="shared" si="39"/>
        <v>0</v>
      </c>
      <c r="S64" s="440">
        <f t="shared" si="40"/>
        <v>0</v>
      </c>
      <c r="T64" s="440">
        <f t="shared" si="9"/>
        <v>0</v>
      </c>
      <c r="U64" s="440">
        <f t="shared" si="10"/>
        <v>0</v>
      </c>
      <c r="V64" s="440">
        <f t="shared" si="11"/>
        <v>0</v>
      </c>
      <c r="W64" s="440">
        <f t="shared" si="12"/>
        <v>0</v>
      </c>
      <c r="X64" s="440">
        <f t="shared" si="13"/>
        <v>0</v>
      </c>
      <c r="Y64" s="440">
        <f t="shared" si="14"/>
        <v>0</v>
      </c>
      <c r="Z64" s="440">
        <f t="shared" si="15"/>
        <v>0</v>
      </c>
      <c r="AA64" s="440">
        <f t="shared" si="16"/>
        <v>0</v>
      </c>
      <c r="AB64" s="440">
        <f t="shared" si="17"/>
        <v>0</v>
      </c>
      <c r="AC64" s="440">
        <f t="shared" si="18"/>
        <v>0</v>
      </c>
      <c r="AD64" s="440">
        <f t="shared" si="19"/>
        <v>0</v>
      </c>
      <c r="AE64" s="440">
        <f t="shared" si="20"/>
        <v>0</v>
      </c>
      <c r="AF64" s="440">
        <f t="shared" si="21"/>
        <v>0</v>
      </c>
      <c r="AG64" s="440">
        <f t="shared" si="22"/>
        <v>0</v>
      </c>
      <c r="AH64" s="440">
        <f t="shared" si="23"/>
        <v>0</v>
      </c>
      <c r="AI64" s="440">
        <f t="shared" si="24"/>
        <v>0</v>
      </c>
      <c r="AJ64" s="440">
        <f t="shared" si="25"/>
        <v>0</v>
      </c>
      <c r="AK64" s="440">
        <f t="shared" si="26"/>
        <v>0</v>
      </c>
      <c r="AL64" s="440">
        <f t="shared" si="27"/>
        <v>0</v>
      </c>
      <c r="AM64" s="440">
        <f t="shared" si="28"/>
        <v>0</v>
      </c>
      <c r="AN64" s="440">
        <f t="shared" si="29"/>
        <v>0</v>
      </c>
      <c r="AO64" s="440">
        <f t="shared" si="30"/>
        <v>0</v>
      </c>
      <c r="AP64" s="440">
        <f t="shared" si="31"/>
        <v>0</v>
      </c>
      <c r="AQ64" s="440">
        <f t="shared" si="32"/>
        <v>0</v>
      </c>
      <c r="AR64" s="440">
        <f t="shared" si="33"/>
        <v>0</v>
      </c>
      <c r="AS64" s="440">
        <f t="shared" si="34"/>
        <v>0</v>
      </c>
      <c r="AT64" s="440">
        <f t="shared" si="35"/>
        <v>0</v>
      </c>
      <c r="AU64" s="440">
        <f t="shared" si="36"/>
        <v>0</v>
      </c>
      <c r="AV64" s="440">
        <f t="shared" si="37"/>
        <v>0</v>
      </c>
      <c r="AW64" s="440">
        <f t="shared" si="38"/>
        <v>0</v>
      </c>
    </row>
    <row r="65" spans="1:49" s="437" customFormat="1" ht="12" customHeight="1">
      <c r="A65" s="72" t="str">
        <f t="array" ref="A65">IF(C65&lt;&gt;0,SUM(($C$11:C65&lt;&gt;0)*1),"")</f>
        <v/>
      </c>
      <c r="B65" s="438"/>
      <c r="C65" s="438"/>
      <c r="D65" s="438"/>
      <c r="E65" s="504"/>
      <c r="F65" s="505"/>
      <c r="G65" s="507"/>
      <c r="H65" s="507"/>
      <c r="I65" s="72" t="str">
        <f t="shared" si="0"/>
        <v/>
      </c>
      <c r="J65" s="440">
        <f t="shared" si="1"/>
        <v>0</v>
      </c>
      <c r="K65" s="440">
        <f t="shared" si="2"/>
        <v>0</v>
      </c>
      <c r="L65" s="440">
        <f t="shared" si="3"/>
        <v>0</v>
      </c>
      <c r="M65" s="440">
        <f t="shared" si="4"/>
        <v>0</v>
      </c>
      <c r="N65" s="440">
        <f t="shared" si="5"/>
        <v>0</v>
      </c>
      <c r="O65" s="440">
        <f t="shared" si="6"/>
        <v>0</v>
      </c>
      <c r="P65" s="440">
        <f t="shared" si="7"/>
        <v>0</v>
      </c>
      <c r="Q65" s="440">
        <f t="shared" si="8"/>
        <v>0</v>
      </c>
      <c r="R65" s="440">
        <f t="shared" si="39"/>
        <v>0</v>
      </c>
      <c r="S65" s="440">
        <f t="shared" si="40"/>
        <v>0</v>
      </c>
      <c r="T65" s="440">
        <f t="shared" si="9"/>
        <v>0</v>
      </c>
      <c r="U65" s="440">
        <f t="shared" si="10"/>
        <v>0</v>
      </c>
      <c r="V65" s="440">
        <f t="shared" si="11"/>
        <v>0</v>
      </c>
      <c r="W65" s="440">
        <f t="shared" si="12"/>
        <v>0</v>
      </c>
      <c r="X65" s="440">
        <f t="shared" si="13"/>
        <v>0</v>
      </c>
      <c r="Y65" s="440">
        <f t="shared" si="14"/>
        <v>0</v>
      </c>
      <c r="Z65" s="440">
        <f t="shared" si="15"/>
        <v>0</v>
      </c>
      <c r="AA65" s="440">
        <f t="shared" si="16"/>
        <v>0</v>
      </c>
      <c r="AB65" s="440">
        <f t="shared" si="17"/>
        <v>0</v>
      </c>
      <c r="AC65" s="440">
        <f t="shared" si="18"/>
        <v>0</v>
      </c>
      <c r="AD65" s="440">
        <f t="shared" si="19"/>
        <v>0</v>
      </c>
      <c r="AE65" s="440">
        <f t="shared" si="20"/>
        <v>0</v>
      </c>
      <c r="AF65" s="440">
        <f t="shared" si="21"/>
        <v>0</v>
      </c>
      <c r="AG65" s="440">
        <f t="shared" si="22"/>
        <v>0</v>
      </c>
      <c r="AH65" s="440">
        <f t="shared" si="23"/>
        <v>0</v>
      </c>
      <c r="AI65" s="440">
        <f t="shared" si="24"/>
        <v>0</v>
      </c>
      <c r="AJ65" s="440">
        <f t="shared" si="25"/>
        <v>0</v>
      </c>
      <c r="AK65" s="440">
        <f t="shared" si="26"/>
        <v>0</v>
      </c>
      <c r="AL65" s="440">
        <f t="shared" si="27"/>
        <v>0</v>
      </c>
      <c r="AM65" s="440">
        <f t="shared" si="28"/>
        <v>0</v>
      </c>
      <c r="AN65" s="440">
        <f t="shared" si="29"/>
        <v>0</v>
      </c>
      <c r="AO65" s="440">
        <f t="shared" si="30"/>
        <v>0</v>
      </c>
      <c r="AP65" s="440">
        <f t="shared" si="31"/>
        <v>0</v>
      </c>
      <c r="AQ65" s="440">
        <f t="shared" si="32"/>
        <v>0</v>
      </c>
      <c r="AR65" s="440">
        <f t="shared" si="33"/>
        <v>0</v>
      </c>
      <c r="AS65" s="440">
        <f t="shared" si="34"/>
        <v>0</v>
      </c>
      <c r="AT65" s="440">
        <f t="shared" si="35"/>
        <v>0</v>
      </c>
      <c r="AU65" s="440">
        <f t="shared" si="36"/>
        <v>0</v>
      </c>
      <c r="AV65" s="440">
        <f t="shared" si="37"/>
        <v>0</v>
      </c>
      <c r="AW65" s="440">
        <f t="shared" si="38"/>
        <v>0</v>
      </c>
    </row>
    <row r="66" spans="1:49" s="437" customFormat="1" ht="12" customHeight="1">
      <c r="A66" s="72" t="str">
        <f t="array" ref="A66">IF(C66&lt;&gt;0,SUM(($C$11:C66&lt;&gt;0)*1),"")</f>
        <v/>
      </c>
      <c r="B66" s="438"/>
      <c r="C66" s="438"/>
      <c r="D66" s="438"/>
      <c r="E66" s="504"/>
      <c r="F66" s="505"/>
      <c r="G66" s="507"/>
      <c r="H66" s="507"/>
      <c r="I66" s="72" t="str">
        <f t="shared" si="0"/>
        <v/>
      </c>
      <c r="J66" s="440">
        <f t="shared" si="1"/>
        <v>0</v>
      </c>
      <c r="K66" s="440">
        <f t="shared" si="2"/>
        <v>0</v>
      </c>
      <c r="L66" s="440">
        <f t="shared" si="3"/>
        <v>0</v>
      </c>
      <c r="M66" s="440">
        <f t="shared" si="4"/>
        <v>0</v>
      </c>
      <c r="N66" s="440">
        <f t="shared" si="5"/>
        <v>0</v>
      </c>
      <c r="O66" s="440">
        <f t="shared" si="6"/>
        <v>0</v>
      </c>
      <c r="P66" s="440">
        <f t="shared" si="7"/>
        <v>0</v>
      </c>
      <c r="Q66" s="440">
        <f t="shared" si="8"/>
        <v>0</v>
      </c>
      <c r="R66" s="440">
        <f t="shared" si="39"/>
        <v>0</v>
      </c>
      <c r="S66" s="440">
        <f t="shared" si="40"/>
        <v>0</v>
      </c>
      <c r="T66" s="440">
        <f t="shared" si="9"/>
        <v>0</v>
      </c>
      <c r="U66" s="440">
        <f t="shared" si="10"/>
        <v>0</v>
      </c>
      <c r="V66" s="440">
        <f t="shared" si="11"/>
        <v>0</v>
      </c>
      <c r="W66" s="440">
        <f t="shared" si="12"/>
        <v>0</v>
      </c>
      <c r="X66" s="440">
        <f t="shared" si="13"/>
        <v>0</v>
      </c>
      <c r="Y66" s="440">
        <f t="shared" si="14"/>
        <v>0</v>
      </c>
      <c r="Z66" s="440">
        <f t="shared" si="15"/>
        <v>0</v>
      </c>
      <c r="AA66" s="440">
        <f t="shared" si="16"/>
        <v>0</v>
      </c>
      <c r="AB66" s="440">
        <f t="shared" si="17"/>
        <v>0</v>
      </c>
      <c r="AC66" s="440">
        <f t="shared" si="18"/>
        <v>0</v>
      </c>
      <c r="AD66" s="440">
        <f t="shared" si="19"/>
        <v>0</v>
      </c>
      <c r="AE66" s="440">
        <f t="shared" si="20"/>
        <v>0</v>
      </c>
      <c r="AF66" s="440">
        <f t="shared" si="21"/>
        <v>0</v>
      </c>
      <c r="AG66" s="440">
        <f t="shared" si="22"/>
        <v>0</v>
      </c>
      <c r="AH66" s="440">
        <f t="shared" si="23"/>
        <v>0</v>
      </c>
      <c r="AI66" s="440">
        <f t="shared" si="24"/>
        <v>0</v>
      </c>
      <c r="AJ66" s="440">
        <f t="shared" si="25"/>
        <v>0</v>
      </c>
      <c r="AK66" s="440">
        <f t="shared" si="26"/>
        <v>0</v>
      </c>
      <c r="AL66" s="440">
        <f t="shared" si="27"/>
        <v>0</v>
      </c>
      <c r="AM66" s="440">
        <f t="shared" si="28"/>
        <v>0</v>
      </c>
      <c r="AN66" s="440">
        <f t="shared" si="29"/>
        <v>0</v>
      </c>
      <c r="AO66" s="440">
        <f t="shared" si="30"/>
        <v>0</v>
      </c>
      <c r="AP66" s="440">
        <f t="shared" si="31"/>
        <v>0</v>
      </c>
      <c r="AQ66" s="440">
        <f t="shared" si="32"/>
        <v>0</v>
      </c>
      <c r="AR66" s="440">
        <f t="shared" si="33"/>
        <v>0</v>
      </c>
      <c r="AS66" s="440">
        <f t="shared" si="34"/>
        <v>0</v>
      </c>
      <c r="AT66" s="440">
        <f t="shared" si="35"/>
        <v>0</v>
      </c>
      <c r="AU66" s="440">
        <f t="shared" si="36"/>
        <v>0</v>
      </c>
      <c r="AV66" s="440">
        <f t="shared" si="37"/>
        <v>0</v>
      </c>
      <c r="AW66" s="440">
        <f t="shared" si="38"/>
        <v>0</v>
      </c>
    </row>
    <row r="67" spans="1:49" s="437" customFormat="1" ht="12" customHeight="1">
      <c r="A67" s="72" t="str">
        <f t="array" ref="A67">IF(C67&lt;&gt;0,SUM(($C$11:C67&lt;&gt;0)*1),"")</f>
        <v/>
      </c>
      <c r="B67" s="438"/>
      <c r="C67" s="438"/>
      <c r="D67" s="438"/>
      <c r="E67" s="504"/>
      <c r="F67" s="505"/>
      <c r="G67" s="507"/>
      <c r="H67" s="507"/>
      <c r="I67" s="72" t="str">
        <f t="shared" si="0"/>
        <v/>
      </c>
      <c r="J67" s="440">
        <f t="shared" si="1"/>
        <v>0</v>
      </c>
      <c r="K67" s="440">
        <f t="shared" si="2"/>
        <v>0</v>
      </c>
      <c r="L67" s="440">
        <f t="shared" si="3"/>
        <v>0</v>
      </c>
      <c r="M67" s="440">
        <f t="shared" si="4"/>
        <v>0</v>
      </c>
      <c r="N67" s="440">
        <f t="shared" si="5"/>
        <v>0</v>
      </c>
      <c r="O67" s="440">
        <f t="shared" si="6"/>
        <v>0</v>
      </c>
      <c r="P67" s="440">
        <f t="shared" si="7"/>
        <v>0</v>
      </c>
      <c r="Q67" s="440">
        <f t="shared" si="8"/>
        <v>0</v>
      </c>
      <c r="R67" s="440">
        <f t="shared" si="39"/>
        <v>0</v>
      </c>
      <c r="S67" s="440">
        <f t="shared" si="40"/>
        <v>0</v>
      </c>
      <c r="T67" s="440">
        <f t="shared" si="9"/>
        <v>0</v>
      </c>
      <c r="U67" s="440">
        <f t="shared" si="10"/>
        <v>0</v>
      </c>
      <c r="V67" s="440">
        <f t="shared" si="11"/>
        <v>0</v>
      </c>
      <c r="W67" s="440">
        <f t="shared" si="12"/>
        <v>0</v>
      </c>
      <c r="X67" s="440">
        <f t="shared" si="13"/>
        <v>0</v>
      </c>
      <c r="Y67" s="440">
        <f t="shared" si="14"/>
        <v>0</v>
      </c>
      <c r="Z67" s="440">
        <f t="shared" si="15"/>
        <v>0</v>
      </c>
      <c r="AA67" s="440">
        <f t="shared" si="16"/>
        <v>0</v>
      </c>
      <c r="AB67" s="440">
        <f t="shared" si="17"/>
        <v>0</v>
      </c>
      <c r="AC67" s="440">
        <f t="shared" si="18"/>
        <v>0</v>
      </c>
      <c r="AD67" s="440">
        <f t="shared" si="19"/>
        <v>0</v>
      </c>
      <c r="AE67" s="440">
        <f t="shared" si="20"/>
        <v>0</v>
      </c>
      <c r="AF67" s="440">
        <f t="shared" si="21"/>
        <v>0</v>
      </c>
      <c r="AG67" s="440">
        <f t="shared" si="22"/>
        <v>0</v>
      </c>
      <c r="AH67" s="440">
        <f t="shared" si="23"/>
        <v>0</v>
      </c>
      <c r="AI67" s="440">
        <f t="shared" si="24"/>
        <v>0</v>
      </c>
      <c r="AJ67" s="440">
        <f t="shared" si="25"/>
        <v>0</v>
      </c>
      <c r="AK67" s="440">
        <f t="shared" si="26"/>
        <v>0</v>
      </c>
      <c r="AL67" s="440">
        <f t="shared" si="27"/>
        <v>0</v>
      </c>
      <c r="AM67" s="440">
        <f t="shared" si="28"/>
        <v>0</v>
      </c>
      <c r="AN67" s="440">
        <f t="shared" si="29"/>
        <v>0</v>
      </c>
      <c r="AO67" s="440">
        <f t="shared" si="30"/>
        <v>0</v>
      </c>
      <c r="AP67" s="440">
        <f t="shared" si="31"/>
        <v>0</v>
      </c>
      <c r="AQ67" s="440">
        <f t="shared" si="32"/>
        <v>0</v>
      </c>
      <c r="AR67" s="440">
        <f t="shared" si="33"/>
        <v>0</v>
      </c>
      <c r="AS67" s="440">
        <f t="shared" si="34"/>
        <v>0</v>
      </c>
      <c r="AT67" s="440">
        <f t="shared" si="35"/>
        <v>0</v>
      </c>
      <c r="AU67" s="440">
        <f t="shared" si="36"/>
        <v>0</v>
      </c>
      <c r="AV67" s="440">
        <f t="shared" si="37"/>
        <v>0</v>
      </c>
      <c r="AW67" s="440">
        <f t="shared" si="38"/>
        <v>0</v>
      </c>
    </row>
    <row r="68" spans="1:49" s="437" customFormat="1" ht="12" customHeight="1">
      <c r="A68" s="72" t="str">
        <f t="array" ref="A68">IF(C68&lt;&gt;0,SUM(($C$11:C68&lt;&gt;0)*1),"")</f>
        <v/>
      </c>
      <c r="B68" s="438"/>
      <c r="C68" s="438"/>
      <c r="D68" s="438"/>
      <c r="E68" s="504"/>
      <c r="F68" s="505"/>
      <c r="G68" s="507"/>
      <c r="H68" s="507"/>
      <c r="I68" s="72" t="str">
        <f t="shared" si="0"/>
        <v/>
      </c>
      <c r="J68" s="440">
        <f t="shared" si="1"/>
        <v>0</v>
      </c>
      <c r="K68" s="440">
        <f t="shared" si="2"/>
        <v>0</v>
      </c>
      <c r="L68" s="440">
        <f t="shared" si="3"/>
        <v>0</v>
      </c>
      <c r="M68" s="440">
        <f t="shared" si="4"/>
        <v>0</v>
      </c>
      <c r="N68" s="440">
        <f t="shared" si="5"/>
        <v>0</v>
      </c>
      <c r="O68" s="440">
        <f t="shared" si="6"/>
        <v>0</v>
      </c>
      <c r="P68" s="440">
        <f t="shared" si="7"/>
        <v>0</v>
      </c>
      <c r="Q68" s="440">
        <f t="shared" si="8"/>
        <v>0</v>
      </c>
      <c r="R68" s="440">
        <f t="shared" si="39"/>
        <v>0</v>
      </c>
      <c r="S68" s="440">
        <f t="shared" si="40"/>
        <v>0</v>
      </c>
      <c r="T68" s="440">
        <f t="shared" si="9"/>
        <v>0</v>
      </c>
      <c r="U68" s="440">
        <f t="shared" si="10"/>
        <v>0</v>
      </c>
      <c r="V68" s="440">
        <f t="shared" si="11"/>
        <v>0</v>
      </c>
      <c r="W68" s="440">
        <f t="shared" si="12"/>
        <v>0</v>
      </c>
      <c r="X68" s="440">
        <f t="shared" si="13"/>
        <v>0</v>
      </c>
      <c r="Y68" s="440">
        <f t="shared" si="14"/>
        <v>0</v>
      </c>
      <c r="Z68" s="440">
        <f t="shared" si="15"/>
        <v>0</v>
      </c>
      <c r="AA68" s="440">
        <f t="shared" si="16"/>
        <v>0</v>
      </c>
      <c r="AB68" s="440">
        <f t="shared" si="17"/>
        <v>0</v>
      </c>
      <c r="AC68" s="440">
        <f t="shared" si="18"/>
        <v>0</v>
      </c>
      <c r="AD68" s="440">
        <f t="shared" si="19"/>
        <v>0</v>
      </c>
      <c r="AE68" s="440">
        <f t="shared" si="20"/>
        <v>0</v>
      </c>
      <c r="AF68" s="440">
        <f t="shared" si="21"/>
        <v>0</v>
      </c>
      <c r="AG68" s="440">
        <f t="shared" si="22"/>
        <v>0</v>
      </c>
      <c r="AH68" s="440">
        <f t="shared" si="23"/>
        <v>0</v>
      </c>
      <c r="AI68" s="440">
        <f t="shared" si="24"/>
        <v>0</v>
      </c>
      <c r="AJ68" s="440">
        <f t="shared" si="25"/>
        <v>0</v>
      </c>
      <c r="AK68" s="440">
        <f t="shared" si="26"/>
        <v>0</v>
      </c>
      <c r="AL68" s="440">
        <f t="shared" si="27"/>
        <v>0</v>
      </c>
      <c r="AM68" s="440">
        <f t="shared" si="28"/>
        <v>0</v>
      </c>
      <c r="AN68" s="440">
        <f t="shared" si="29"/>
        <v>0</v>
      </c>
      <c r="AO68" s="440">
        <f t="shared" si="30"/>
        <v>0</v>
      </c>
      <c r="AP68" s="440">
        <f t="shared" si="31"/>
        <v>0</v>
      </c>
      <c r="AQ68" s="440">
        <f t="shared" si="32"/>
        <v>0</v>
      </c>
      <c r="AR68" s="440">
        <f t="shared" si="33"/>
        <v>0</v>
      </c>
      <c r="AS68" s="440">
        <f t="shared" si="34"/>
        <v>0</v>
      </c>
      <c r="AT68" s="440">
        <f t="shared" si="35"/>
        <v>0</v>
      </c>
      <c r="AU68" s="440">
        <f t="shared" si="36"/>
        <v>0</v>
      </c>
      <c r="AV68" s="440">
        <f t="shared" si="37"/>
        <v>0</v>
      </c>
      <c r="AW68" s="440">
        <f t="shared" si="38"/>
        <v>0</v>
      </c>
    </row>
    <row r="69" spans="1:49" s="437" customFormat="1" ht="12" customHeight="1">
      <c r="A69" s="72" t="str">
        <f t="array" ref="A69">IF(C69&lt;&gt;0,SUM(($C$11:C69&lt;&gt;0)*1),"")</f>
        <v/>
      </c>
      <c r="B69" s="438"/>
      <c r="C69" s="438"/>
      <c r="D69" s="438"/>
      <c r="E69" s="504"/>
      <c r="F69" s="505"/>
      <c r="G69" s="507"/>
      <c r="H69" s="507"/>
      <c r="I69" s="72" t="str">
        <f t="shared" si="0"/>
        <v/>
      </c>
      <c r="J69" s="440">
        <f t="shared" si="1"/>
        <v>0</v>
      </c>
      <c r="K69" s="440">
        <f t="shared" si="2"/>
        <v>0</v>
      </c>
      <c r="L69" s="440">
        <f t="shared" si="3"/>
        <v>0</v>
      </c>
      <c r="M69" s="440">
        <f t="shared" si="4"/>
        <v>0</v>
      </c>
      <c r="N69" s="440">
        <f t="shared" si="5"/>
        <v>0</v>
      </c>
      <c r="O69" s="440">
        <f t="shared" si="6"/>
        <v>0</v>
      </c>
      <c r="P69" s="440">
        <f t="shared" si="7"/>
        <v>0</v>
      </c>
      <c r="Q69" s="440">
        <f t="shared" si="8"/>
        <v>0</v>
      </c>
      <c r="R69" s="440">
        <f t="shared" si="39"/>
        <v>0</v>
      </c>
      <c r="S69" s="440">
        <f t="shared" si="40"/>
        <v>0</v>
      </c>
      <c r="T69" s="440">
        <f t="shared" si="9"/>
        <v>0</v>
      </c>
      <c r="U69" s="440">
        <f t="shared" si="10"/>
        <v>0</v>
      </c>
      <c r="V69" s="440">
        <f t="shared" si="11"/>
        <v>0</v>
      </c>
      <c r="W69" s="440">
        <f t="shared" si="12"/>
        <v>0</v>
      </c>
      <c r="X69" s="440">
        <f t="shared" si="13"/>
        <v>0</v>
      </c>
      <c r="Y69" s="440">
        <f t="shared" si="14"/>
        <v>0</v>
      </c>
      <c r="Z69" s="440">
        <f t="shared" si="15"/>
        <v>0</v>
      </c>
      <c r="AA69" s="440">
        <f t="shared" si="16"/>
        <v>0</v>
      </c>
      <c r="AB69" s="440">
        <f t="shared" si="17"/>
        <v>0</v>
      </c>
      <c r="AC69" s="440">
        <f t="shared" si="18"/>
        <v>0</v>
      </c>
      <c r="AD69" s="440">
        <f t="shared" si="19"/>
        <v>0</v>
      </c>
      <c r="AE69" s="440">
        <f t="shared" si="20"/>
        <v>0</v>
      </c>
      <c r="AF69" s="440">
        <f t="shared" si="21"/>
        <v>0</v>
      </c>
      <c r="AG69" s="440">
        <f t="shared" si="22"/>
        <v>0</v>
      </c>
      <c r="AH69" s="440">
        <f t="shared" si="23"/>
        <v>0</v>
      </c>
      <c r="AI69" s="440">
        <f t="shared" si="24"/>
        <v>0</v>
      </c>
      <c r="AJ69" s="440">
        <f t="shared" si="25"/>
        <v>0</v>
      </c>
      <c r="AK69" s="440">
        <f t="shared" si="26"/>
        <v>0</v>
      </c>
      <c r="AL69" s="440">
        <f t="shared" si="27"/>
        <v>0</v>
      </c>
      <c r="AM69" s="440">
        <f t="shared" si="28"/>
        <v>0</v>
      </c>
      <c r="AN69" s="440">
        <f t="shared" si="29"/>
        <v>0</v>
      </c>
      <c r="AO69" s="440">
        <f t="shared" si="30"/>
        <v>0</v>
      </c>
      <c r="AP69" s="440">
        <f t="shared" si="31"/>
        <v>0</v>
      </c>
      <c r="AQ69" s="440">
        <f t="shared" si="32"/>
        <v>0</v>
      </c>
      <c r="AR69" s="440">
        <f t="shared" si="33"/>
        <v>0</v>
      </c>
      <c r="AS69" s="440">
        <f t="shared" si="34"/>
        <v>0</v>
      </c>
      <c r="AT69" s="440">
        <f t="shared" si="35"/>
        <v>0</v>
      </c>
      <c r="AU69" s="440">
        <f t="shared" si="36"/>
        <v>0</v>
      </c>
      <c r="AV69" s="440">
        <f t="shared" si="37"/>
        <v>0</v>
      </c>
      <c r="AW69" s="440">
        <f t="shared" si="38"/>
        <v>0</v>
      </c>
    </row>
    <row r="70" spans="1:49" s="437" customFormat="1" ht="12" customHeight="1">
      <c r="A70" s="72" t="str">
        <f t="array" ref="A70">IF(C70&lt;&gt;0,SUM(($C$11:C70&lt;&gt;0)*1),"")</f>
        <v/>
      </c>
      <c r="B70" s="438"/>
      <c r="C70" s="438"/>
      <c r="D70" s="438"/>
      <c r="E70" s="504"/>
      <c r="F70" s="505"/>
      <c r="G70" s="507"/>
      <c r="H70" s="507"/>
      <c r="I70" s="72" t="str">
        <f t="shared" si="0"/>
        <v/>
      </c>
      <c r="J70" s="440">
        <f t="shared" si="1"/>
        <v>0</v>
      </c>
      <c r="K70" s="440">
        <f t="shared" si="2"/>
        <v>0</v>
      </c>
      <c r="L70" s="440">
        <f t="shared" si="3"/>
        <v>0</v>
      </c>
      <c r="M70" s="440">
        <f t="shared" si="4"/>
        <v>0</v>
      </c>
      <c r="N70" s="440">
        <f t="shared" si="5"/>
        <v>0</v>
      </c>
      <c r="O70" s="440">
        <f t="shared" si="6"/>
        <v>0</v>
      </c>
      <c r="P70" s="440">
        <f t="shared" si="7"/>
        <v>0</v>
      </c>
      <c r="Q70" s="440">
        <f t="shared" si="8"/>
        <v>0</v>
      </c>
      <c r="R70" s="440">
        <f t="shared" si="39"/>
        <v>0</v>
      </c>
      <c r="S70" s="440">
        <f t="shared" si="40"/>
        <v>0</v>
      </c>
      <c r="T70" s="440">
        <f t="shared" si="9"/>
        <v>0</v>
      </c>
      <c r="U70" s="440">
        <f t="shared" si="10"/>
        <v>0</v>
      </c>
      <c r="V70" s="440">
        <f t="shared" si="11"/>
        <v>0</v>
      </c>
      <c r="W70" s="440">
        <f t="shared" si="12"/>
        <v>0</v>
      </c>
      <c r="X70" s="440">
        <f t="shared" si="13"/>
        <v>0</v>
      </c>
      <c r="Y70" s="440">
        <f t="shared" si="14"/>
        <v>0</v>
      </c>
      <c r="Z70" s="440">
        <f t="shared" si="15"/>
        <v>0</v>
      </c>
      <c r="AA70" s="440">
        <f t="shared" si="16"/>
        <v>0</v>
      </c>
      <c r="AB70" s="440">
        <f t="shared" si="17"/>
        <v>0</v>
      </c>
      <c r="AC70" s="440">
        <f t="shared" si="18"/>
        <v>0</v>
      </c>
      <c r="AD70" s="440">
        <f t="shared" si="19"/>
        <v>0</v>
      </c>
      <c r="AE70" s="440">
        <f t="shared" si="20"/>
        <v>0</v>
      </c>
      <c r="AF70" s="440">
        <f t="shared" si="21"/>
        <v>0</v>
      </c>
      <c r="AG70" s="440">
        <f t="shared" si="22"/>
        <v>0</v>
      </c>
      <c r="AH70" s="440">
        <f t="shared" si="23"/>
        <v>0</v>
      </c>
      <c r="AI70" s="440">
        <f t="shared" si="24"/>
        <v>0</v>
      </c>
      <c r="AJ70" s="440">
        <f t="shared" si="25"/>
        <v>0</v>
      </c>
      <c r="AK70" s="440">
        <f t="shared" si="26"/>
        <v>0</v>
      </c>
      <c r="AL70" s="440">
        <f t="shared" si="27"/>
        <v>0</v>
      </c>
      <c r="AM70" s="440">
        <f t="shared" si="28"/>
        <v>0</v>
      </c>
      <c r="AN70" s="440">
        <f t="shared" si="29"/>
        <v>0</v>
      </c>
      <c r="AO70" s="440">
        <f t="shared" si="30"/>
        <v>0</v>
      </c>
      <c r="AP70" s="440">
        <f t="shared" si="31"/>
        <v>0</v>
      </c>
      <c r="AQ70" s="440">
        <f t="shared" si="32"/>
        <v>0</v>
      </c>
      <c r="AR70" s="440">
        <f t="shared" si="33"/>
        <v>0</v>
      </c>
      <c r="AS70" s="440">
        <f t="shared" si="34"/>
        <v>0</v>
      </c>
      <c r="AT70" s="440">
        <f t="shared" si="35"/>
        <v>0</v>
      </c>
      <c r="AU70" s="440">
        <f t="shared" si="36"/>
        <v>0</v>
      </c>
      <c r="AV70" s="440">
        <f t="shared" si="37"/>
        <v>0</v>
      </c>
      <c r="AW70" s="440">
        <f t="shared" si="38"/>
        <v>0</v>
      </c>
    </row>
    <row r="71" spans="1:49" s="437" customFormat="1" ht="12" customHeight="1">
      <c r="A71" s="72" t="str">
        <f t="array" ref="A71">IF(C71&lt;&gt;0,SUM(($C$11:C71&lt;&gt;0)*1),"")</f>
        <v/>
      </c>
      <c r="B71" s="438"/>
      <c r="C71" s="438"/>
      <c r="D71" s="438"/>
      <c r="E71" s="504"/>
      <c r="F71" s="505"/>
      <c r="G71" s="507"/>
      <c r="H71" s="507"/>
      <c r="I71" s="72" t="str">
        <f t="shared" si="0"/>
        <v/>
      </c>
      <c r="J71" s="440">
        <f t="shared" si="1"/>
        <v>0</v>
      </c>
      <c r="K71" s="440">
        <f t="shared" si="2"/>
        <v>0</v>
      </c>
      <c r="L71" s="440">
        <f t="shared" si="3"/>
        <v>0</v>
      </c>
      <c r="M71" s="440">
        <f t="shared" si="4"/>
        <v>0</v>
      </c>
      <c r="N71" s="440">
        <f t="shared" si="5"/>
        <v>0</v>
      </c>
      <c r="O71" s="440">
        <f t="shared" si="6"/>
        <v>0</v>
      </c>
      <c r="P71" s="440">
        <f t="shared" si="7"/>
        <v>0</v>
      </c>
      <c r="Q71" s="440">
        <f t="shared" si="8"/>
        <v>0</v>
      </c>
      <c r="R71" s="440">
        <f t="shared" si="39"/>
        <v>0</v>
      </c>
      <c r="S71" s="440">
        <f t="shared" si="40"/>
        <v>0</v>
      </c>
      <c r="T71" s="440">
        <f t="shared" si="9"/>
        <v>0</v>
      </c>
      <c r="U71" s="440">
        <f t="shared" si="10"/>
        <v>0</v>
      </c>
      <c r="V71" s="440">
        <f t="shared" si="11"/>
        <v>0</v>
      </c>
      <c r="W71" s="440">
        <f t="shared" si="12"/>
        <v>0</v>
      </c>
      <c r="X71" s="440">
        <f t="shared" si="13"/>
        <v>0</v>
      </c>
      <c r="Y71" s="440">
        <f t="shared" si="14"/>
        <v>0</v>
      </c>
      <c r="Z71" s="440">
        <f t="shared" si="15"/>
        <v>0</v>
      </c>
      <c r="AA71" s="440">
        <f t="shared" si="16"/>
        <v>0</v>
      </c>
      <c r="AB71" s="440">
        <f t="shared" si="17"/>
        <v>0</v>
      </c>
      <c r="AC71" s="440">
        <f t="shared" si="18"/>
        <v>0</v>
      </c>
      <c r="AD71" s="440">
        <f t="shared" si="19"/>
        <v>0</v>
      </c>
      <c r="AE71" s="440">
        <f t="shared" si="20"/>
        <v>0</v>
      </c>
      <c r="AF71" s="440">
        <f t="shared" si="21"/>
        <v>0</v>
      </c>
      <c r="AG71" s="440">
        <f t="shared" si="22"/>
        <v>0</v>
      </c>
      <c r="AH71" s="440">
        <f t="shared" si="23"/>
        <v>0</v>
      </c>
      <c r="AI71" s="440">
        <f t="shared" si="24"/>
        <v>0</v>
      </c>
      <c r="AJ71" s="440">
        <f t="shared" si="25"/>
        <v>0</v>
      </c>
      <c r="AK71" s="440">
        <f t="shared" si="26"/>
        <v>0</v>
      </c>
      <c r="AL71" s="440">
        <f t="shared" si="27"/>
        <v>0</v>
      </c>
      <c r="AM71" s="440">
        <f t="shared" si="28"/>
        <v>0</v>
      </c>
      <c r="AN71" s="440">
        <f t="shared" si="29"/>
        <v>0</v>
      </c>
      <c r="AO71" s="440">
        <f t="shared" si="30"/>
        <v>0</v>
      </c>
      <c r="AP71" s="440">
        <f t="shared" si="31"/>
        <v>0</v>
      </c>
      <c r="AQ71" s="440">
        <f t="shared" si="32"/>
        <v>0</v>
      </c>
      <c r="AR71" s="440">
        <f t="shared" si="33"/>
        <v>0</v>
      </c>
      <c r="AS71" s="440">
        <f t="shared" si="34"/>
        <v>0</v>
      </c>
      <c r="AT71" s="440">
        <f t="shared" si="35"/>
        <v>0</v>
      </c>
      <c r="AU71" s="440">
        <f t="shared" si="36"/>
        <v>0</v>
      </c>
      <c r="AV71" s="440">
        <f t="shared" si="37"/>
        <v>0</v>
      </c>
      <c r="AW71" s="440">
        <f t="shared" si="38"/>
        <v>0</v>
      </c>
    </row>
    <row r="72" spans="1:49" s="437" customFormat="1" ht="12" customHeight="1">
      <c r="A72" s="72" t="str">
        <f t="array" ref="A72">IF(C72&lt;&gt;0,SUM(($C$11:C72&lt;&gt;0)*1),"")</f>
        <v/>
      </c>
      <c r="B72" s="438"/>
      <c r="C72" s="438"/>
      <c r="D72" s="438"/>
      <c r="E72" s="504"/>
      <c r="F72" s="505"/>
      <c r="G72" s="507"/>
      <c r="H72" s="507"/>
      <c r="I72" s="72" t="str">
        <f t="shared" si="0"/>
        <v/>
      </c>
      <c r="J72" s="440">
        <f t="shared" si="1"/>
        <v>0</v>
      </c>
      <c r="K72" s="440">
        <f t="shared" si="2"/>
        <v>0</v>
      </c>
      <c r="L72" s="440">
        <f t="shared" si="3"/>
        <v>0</v>
      </c>
      <c r="M72" s="440">
        <f t="shared" si="4"/>
        <v>0</v>
      </c>
      <c r="N72" s="440">
        <f t="shared" si="5"/>
        <v>0</v>
      </c>
      <c r="O72" s="440">
        <f t="shared" si="6"/>
        <v>0</v>
      </c>
      <c r="P72" s="440">
        <f t="shared" si="7"/>
        <v>0</v>
      </c>
      <c r="Q72" s="440">
        <f t="shared" si="8"/>
        <v>0</v>
      </c>
      <c r="R72" s="440">
        <f t="shared" si="39"/>
        <v>0</v>
      </c>
      <c r="S72" s="440">
        <f t="shared" si="40"/>
        <v>0</v>
      </c>
      <c r="T72" s="440">
        <f t="shared" si="9"/>
        <v>0</v>
      </c>
      <c r="U72" s="440">
        <f t="shared" si="10"/>
        <v>0</v>
      </c>
      <c r="V72" s="440">
        <f t="shared" si="11"/>
        <v>0</v>
      </c>
      <c r="W72" s="440">
        <f t="shared" si="12"/>
        <v>0</v>
      </c>
      <c r="X72" s="440">
        <f t="shared" si="13"/>
        <v>0</v>
      </c>
      <c r="Y72" s="440">
        <f t="shared" si="14"/>
        <v>0</v>
      </c>
      <c r="Z72" s="440">
        <f t="shared" si="15"/>
        <v>0</v>
      </c>
      <c r="AA72" s="440">
        <f t="shared" si="16"/>
        <v>0</v>
      </c>
      <c r="AB72" s="440">
        <f t="shared" si="17"/>
        <v>0</v>
      </c>
      <c r="AC72" s="440">
        <f t="shared" si="18"/>
        <v>0</v>
      </c>
      <c r="AD72" s="440">
        <f t="shared" si="19"/>
        <v>0</v>
      </c>
      <c r="AE72" s="440">
        <f t="shared" si="20"/>
        <v>0</v>
      </c>
      <c r="AF72" s="440">
        <f t="shared" si="21"/>
        <v>0</v>
      </c>
      <c r="AG72" s="440">
        <f t="shared" si="22"/>
        <v>0</v>
      </c>
      <c r="AH72" s="440">
        <f t="shared" si="23"/>
        <v>0</v>
      </c>
      <c r="AI72" s="440">
        <f t="shared" si="24"/>
        <v>0</v>
      </c>
      <c r="AJ72" s="440">
        <f t="shared" si="25"/>
        <v>0</v>
      </c>
      <c r="AK72" s="440">
        <f t="shared" si="26"/>
        <v>0</v>
      </c>
      <c r="AL72" s="440">
        <f t="shared" si="27"/>
        <v>0</v>
      </c>
      <c r="AM72" s="440">
        <f t="shared" si="28"/>
        <v>0</v>
      </c>
      <c r="AN72" s="440">
        <f t="shared" si="29"/>
        <v>0</v>
      </c>
      <c r="AO72" s="440">
        <f t="shared" si="30"/>
        <v>0</v>
      </c>
      <c r="AP72" s="440">
        <f t="shared" si="31"/>
        <v>0</v>
      </c>
      <c r="AQ72" s="440">
        <f t="shared" si="32"/>
        <v>0</v>
      </c>
      <c r="AR72" s="440">
        <f t="shared" si="33"/>
        <v>0</v>
      </c>
      <c r="AS72" s="440">
        <f t="shared" si="34"/>
        <v>0</v>
      </c>
      <c r="AT72" s="440">
        <f t="shared" si="35"/>
        <v>0</v>
      </c>
      <c r="AU72" s="440">
        <f t="shared" si="36"/>
        <v>0</v>
      </c>
      <c r="AV72" s="440">
        <f t="shared" si="37"/>
        <v>0</v>
      </c>
      <c r="AW72" s="440">
        <f t="shared" si="38"/>
        <v>0</v>
      </c>
    </row>
    <row r="73" spans="1:49" s="437" customFormat="1" ht="12" customHeight="1">
      <c r="A73" s="72" t="str">
        <f t="array" ref="A73">IF(C73&lt;&gt;0,SUM(($C$11:C73&lt;&gt;0)*1),"")</f>
        <v/>
      </c>
      <c r="B73" s="438"/>
      <c r="C73" s="438"/>
      <c r="D73" s="438"/>
      <c r="E73" s="504"/>
      <c r="F73" s="505"/>
      <c r="G73" s="507"/>
      <c r="H73" s="507"/>
      <c r="I73" s="72" t="str">
        <f t="shared" si="0"/>
        <v/>
      </c>
      <c r="J73" s="440">
        <f t="shared" si="1"/>
        <v>0</v>
      </c>
      <c r="K73" s="440">
        <f t="shared" si="2"/>
        <v>0</v>
      </c>
      <c r="L73" s="440">
        <f t="shared" si="3"/>
        <v>0</v>
      </c>
      <c r="M73" s="440">
        <f t="shared" si="4"/>
        <v>0</v>
      </c>
      <c r="N73" s="440">
        <f t="shared" si="5"/>
        <v>0</v>
      </c>
      <c r="O73" s="440">
        <f t="shared" si="6"/>
        <v>0</v>
      </c>
      <c r="P73" s="440">
        <f t="shared" si="7"/>
        <v>0</v>
      </c>
      <c r="Q73" s="440">
        <f t="shared" si="8"/>
        <v>0</v>
      </c>
      <c r="R73" s="440">
        <f t="shared" si="39"/>
        <v>0</v>
      </c>
      <c r="S73" s="440">
        <f t="shared" si="40"/>
        <v>0</v>
      </c>
      <c r="T73" s="440">
        <f t="shared" si="9"/>
        <v>0</v>
      </c>
      <c r="U73" s="440">
        <f t="shared" si="10"/>
        <v>0</v>
      </c>
      <c r="V73" s="440">
        <f t="shared" si="11"/>
        <v>0</v>
      </c>
      <c r="W73" s="440">
        <f t="shared" si="12"/>
        <v>0</v>
      </c>
      <c r="X73" s="440">
        <f t="shared" si="13"/>
        <v>0</v>
      </c>
      <c r="Y73" s="440">
        <f t="shared" si="14"/>
        <v>0</v>
      </c>
      <c r="Z73" s="440">
        <f t="shared" si="15"/>
        <v>0</v>
      </c>
      <c r="AA73" s="440">
        <f t="shared" si="16"/>
        <v>0</v>
      </c>
      <c r="AB73" s="440">
        <f t="shared" si="17"/>
        <v>0</v>
      </c>
      <c r="AC73" s="440">
        <f t="shared" si="18"/>
        <v>0</v>
      </c>
      <c r="AD73" s="440">
        <f t="shared" si="19"/>
        <v>0</v>
      </c>
      <c r="AE73" s="440">
        <f t="shared" si="20"/>
        <v>0</v>
      </c>
      <c r="AF73" s="440">
        <f t="shared" si="21"/>
        <v>0</v>
      </c>
      <c r="AG73" s="440">
        <f t="shared" si="22"/>
        <v>0</v>
      </c>
      <c r="AH73" s="440">
        <f t="shared" si="23"/>
        <v>0</v>
      </c>
      <c r="AI73" s="440">
        <f t="shared" si="24"/>
        <v>0</v>
      </c>
      <c r="AJ73" s="440">
        <f t="shared" si="25"/>
        <v>0</v>
      </c>
      <c r="AK73" s="440">
        <f t="shared" si="26"/>
        <v>0</v>
      </c>
      <c r="AL73" s="440">
        <f t="shared" si="27"/>
        <v>0</v>
      </c>
      <c r="AM73" s="440">
        <f t="shared" si="28"/>
        <v>0</v>
      </c>
      <c r="AN73" s="440">
        <f t="shared" si="29"/>
        <v>0</v>
      </c>
      <c r="AO73" s="440">
        <f t="shared" si="30"/>
        <v>0</v>
      </c>
      <c r="AP73" s="440">
        <f t="shared" si="31"/>
        <v>0</v>
      </c>
      <c r="AQ73" s="440">
        <f t="shared" si="32"/>
        <v>0</v>
      </c>
      <c r="AR73" s="440">
        <f t="shared" si="33"/>
        <v>0</v>
      </c>
      <c r="AS73" s="440">
        <f t="shared" si="34"/>
        <v>0</v>
      </c>
      <c r="AT73" s="440">
        <f t="shared" si="35"/>
        <v>0</v>
      </c>
      <c r="AU73" s="440">
        <f t="shared" si="36"/>
        <v>0</v>
      </c>
      <c r="AV73" s="440">
        <f t="shared" si="37"/>
        <v>0</v>
      </c>
      <c r="AW73" s="440">
        <f t="shared" si="38"/>
        <v>0</v>
      </c>
    </row>
    <row r="74" spans="1:49" s="437" customFormat="1" ht="12" customHeight="1">
      <c r="A74" s="72" t="str">
        <f t="array" ref="A74">IF(C74&lt;&gt;0,SUM(($C$11:C74&lt;&gt;0)*1),"")</f>
        <v/>
      </c>
      <c r="B74" s="438"/>
      <c r="C74" s="438"/>
      <c r="D74" s="438"/>
      <c r="E74" s="504"/>
      <c r="F74" s="505"/>
      <c r="G74" s="507"/>
      <c r="H74" s="507"/>
      <c r="I74" s="72" t="str">
        <f t="shared" si="0"/>
        <v/>
      </c>
      <c r="J74" s="440">
        <f t="shared" si="1"/>
        <v>0</v>
      </c>
      <c r="K74" s="440">
        <f t="shared" si="2"/>
        <v>0</v>
      </c>
      <c r="L74" s="440">
        <f t="shared" si="3"/>
        <v>0</v>
      </c>
      <c r="M74" s="440">
        <f t="shared" si="4"/>
        <v>0</v>
      </c>
      <c r="N74" s="440">
        <f t="shared" si="5"/>
        <v>0</v>
      </c>
      <c r="O74" s="440">
        <f t="shared" si="6"/>
        <v>0</v>
      </c>
      <c r="P74" s="440">
        <f t="shared" si="7"/>
        <v>0</v>
      </c>
      <c r="Q74" s="440">
        <f t="shared" si="8"/>
        <v>0</v>
      </c>
      <c r="R74" s="440">
        <f t="shared" si="39"/>
        <v>0</v>
      </c>
      <c r="S74" s="440">
        <f t="shared" si="40"/>
        <v>0</v>
      </c>
      <c r="T74" s="440">
        <f t="shared" si="9"/>
        <v>0</v>
      </c>
      <c r="U74" s="440">
        <f t="shared" si="10"/>
        <v>0</v>
      </c>
      <c r="V74" s="440">
        <f t="shared" si="11"/>
        <v>0</v>
      </c>
      <c r="W74" s="440">
        <f t="shared" si="12"/>
        <v>0</v>
      </c>
      <c r="X74" s="440">
        <f t="shared" si="13"/>
        <v>0</v>
      </c>
      <c r="Y74" s="440">
        <f t="shared" si="14"/>
        <v>0</v>
      </c>
      <c r="Z74" s="440">
        <f t="shared" si="15"/>
        <v>0</v>
      </c>
      <c r="AA74" s="440">
        <f t="shared" si="16"/>
        <v>0</v>
      </c>
      <c r="AB74" s="440">
        <f t="shared" si="17"/>
        <v>0</v>
      </c>
      <c r="AC74" s="440">
        <f t="shared" si="18"/>
        <v>0</v>
      </c>
      <c r="AD74" s="440">
        <f t="shared" si="19"/>
        <v>0</v>
      </c>
      <c r="AE74" s="440">
        <f t="shared" si="20"/>
        <v>0</v>
      </c>
      <c r="AF74" s="440">
        <f t="shared" si="21"/>
        <v>0</v>
      </c>
      <c r="AG74" s="440">
        <f t="shared" si="22"/>
        <v>0</v>
      </c>
      <c r="AH74" s="440">
        <f t="shared" si="23"/>
        <v>0</v>
      </c>
      <c r="AI74" s="440">
        <f t="shared" si="24"/>
        <v>0</v>
      </c>
      <c r="AJ74" s="440">
        <f t="shared" si="25"/>
        <v>0</v>
      </c>
      <c r="AK74" s="440">
        <f t="shared" si="26"/>
        <v>0</v>
      </c>
      <c r="AL74" s="440">
        <f t="shared" si="27"/>
        <v>0</v>
      </c>
      <c r="AM74" s="440">
        <f t="shared" si="28"/>
        <v>0</v>
      </c>
      <c r="AN74" s="440">
        <f t="shared" si="29"/>
        <v>0</v>
      </c>
      <c r="AO74" s="440">
        <f t="shared" si="30"/>
        <v>0</v>
      </c>
      <c r="AP74" s="440">
        <f t="shared" si="31"/>
        <v>0</v>
      </c>
      <c r="AQ74" s="440">
        <f t="shared" si="32"/>
        <v>0</v>
      </c>
      <c r="AR74" s="440">
        <f t="shared" si="33"/>
        <v>0</v>
      </c>
      <c r="AS74" s="440">
        <f t="shared" si="34"/>
        <v>0</v>
      </c>
      <c r="AT74" s="440">
        <f t="shared" si="35"/>
        <v>0</v>
      </c>
      <c r="AU74" s="440">
        <f t="shared" si="36"/>
        <v>0</v>
      </c>
      <c r="AV74" s="440">
        <f t="shared" si="37"/>
        <v>0</v>
      </c>
      <c r="AW74" s="440">
        <f t="shared" si="38"/>
        <v>0</v>
      </c>
    </row>
    <row r="75" spans="1:49" s="437" customFormat="1" ht="12" customHeight="1">
      <c r="A75" s="72" t="str">
        <f t="array" ref="A75">IF(C75&lt;&gt;0,SUM(($C$11:C75&lt;&gt;0)*1),"")</f>
        <v/>
      </c>
      <c r="B75" s="438"/>
      <c r="C75" s="438"/>
      <c r="D75" s="438"/>
      <c r="E75" s="504"/>
      <c r="F75" s="505"/>
      <c r="G75" s="507"/>
      <c r="H75" s="507"/>
      <c r="I75" s="72" t="str">
        <f t="shared" si="0"/>
        <v/>
      </c>
      <c r="J75" s="440">
        <f t="shared" ref="J75:J113" si="41">IF($G75="1111",$F75,0)</f>
        <v>0</v>
      </c>
      <c r="K75" s="440">
        <f t="shared" ref="K75:K113" si="42">IF($H75="1111",$F75,0)</f>
        <v>0</v>
      </c>
      <c r="L75" s="440">
        <f t="shared" ref="L75:L113" si="43">IF($G75="1121",$F75,0)</f>
        <v>0</v>
      </c>
      <c r="M75" s="440">
        <f t="shared" ref="M75:M113" si="44">IF($H75="1121",$F75,0)</f>
        <v>0</v>
      </c>
      <c r="N75" s="440">
        <f t="shared" ref="N75:N113" si="45">IF($G75="1331",$F75,0)</f>
        <v>0</v>
      </c>
      <c r="O75" s="440">
        <f t="shared" ref="O75:O113" si="46">IF($H75="1331",$F75,0)</f>
        <v>0</v>
      </c>
      <c r="P75" s="440">
        <f t="shared" ref="P75:P113" si="47">IF($G75="1388",$F75,0)</f>
        <v>0</v>
      </c>
      <c r="Q75" s="440">
        <f t="shared" ref="Q75:Q113" si="48">IF($H75="1388",$F75,0)</f>
        <v>0</v>
      </c>
      <c r="R75" s="440">
        <f t="shared" si="39"/>
        <v>0</v>
      </c>
      <c r="S75" s="440">
        <f t="shared" si="40"/>
        <v>0</v>
      </c>
      <c r="T75" s="440">
        <f t="shared" ref="T75:T113" si="49">IF($G75="331",$F75,0)</f>
        <v>0</v>
      </c>
      <c r="U75" s="440">
        <f t="shared" ref="U75:U113" si="50">IF($H75="331",$F75,0)</f>
        <v>0</v>
      </c>
      <c r="V75" s="440">
        <f t="shared" ref="V75:V113" si="51">IF($G75="3334",$F75,0)</f>
        <v>0</v>
      </c>
      <c r="W75" s="440">
        <f t="shared" ref="W75:W113" si="52">IF($H75="3334",$F75,0)</f>
        <v>0</v>
      </c>
      <c r="X75" s="440">
        <f t="shared" ref="X75:X113" si="53">IF($G75="33382",$F75,0)</f>
        <v>0</v>
      </c>
      <c r="Y75" s="440">
        <f t="shared" ref="Y75:Y113" si="54">IF($H75="33382",$F75,0)</f>
        <v>0</v>
      </c>
      <c r="Z75" s="440">
        <f t="shared" ref="Z75:Z113" si="55">IF($G75="3388",$F75,0)</f>
        <v>0</v>
      </c>
      <c r="AA75" s="440">
        <f t="shared" ref="AA75:AA113" si="56">IF($H75="3388",$F75,0)</f>
        <v>0</v>
      </c>
      <c r="AB75" s="440">
        <f t="shared" ref="AB75:AB113" si="57">IF($G75="3411",$F75,0)</f>
        <v>0</v>
      </c>
      <c r="AC75" s="440">
        <f t="shared" ref="AC75:AC113" si="58">IF($H75="3411",$F75,0)</f>
        <v>0</v>
      </c>
      <c r="AD75" s="440">
        <f t="shared" ref="AD75:AD113" si="59">IF($G75="4111",$F75,0)</f>
        <v>0</v>
      </c>
      <c r="AE75" s="440">
        <f t="shared" ref="AE75:AE113" si="60">IF($H75="4111",$F75,0)</f>
        <v>0</v>
      </c>
      <c r="AF75" s="440">
        <f t="shared" ref="AF75:AF113" si="61">IF($G75="4211",$F75,0)</f>
        <v>0</v>
      </c>
      <c r="AG75" s="440">
        <f t="shared" ref="AG75:AG113" si="62">IF($H75="4211",$F75,0)</f>
        <v>0</v>
      </c>
      <c r="AH75" s="440">
        <f t="shared" ref="AH75:AH113" si="63">IF($G75="4212",$F75,0)</f>
        <v>0</v>
      </c>
      <c r="AI75" s="440">
        <f t="shared" ref="AI75:AI113" si="64">IF($H75="4212",$F75,0)</f>
        <v>0</v>
      </c>
      <c r="AJ75" s="440">
        <f t="shared" ref="AJ75:AJ113" si="65">IF($G75="515",$F75,0)</f>
        <v>0</v>
      </c>
      <c r="AK75" s="440">
        <f t="shared" ref="AK75:AK113" si="66">IF($H75="515",$F75,0)</f>
        <v>0</v>
      </c>
      <c r="AL75" s="440">
        <f t="shared" ref="AL75:AL113" si="67">IF($G75="635",$F75,0)</f>
        <v>0</v>
      </c>
      <c r="AM75" s="440">
        <f t="shared" ref="AM75:AM113" si="68">IF($H75="635",$F75,0)</f>
        <v>0</v>
      </c>
      <c r="AN75" s="440">
        <f t="shared" ref="AN75:AN113" si="69">IF($G75="642",$F75,0)</f>
        <v>0</v>
      </c>
      <c r="AO75" s="440">
        <f t="shared" ref="AO75:AO113" si="70">IF($H75="642",$F75,0)</f>
        <v>0</v>
      </c>
      <c r="AP75" s="440">
        <f t="shared" ref="AP75:AP113" si="71">IF($G75="711",$F75,0)</f>
        <v>0</v>
      </c>
      <c r="AQ75" s="440">
        <f t="shared" ref="AQ75:AQ113" si="72">IF($H75="711",$F75,0)</f>
        <v>0</v>
      </c>
      <c r="AR75" s="440">
        <f t="shared" ref="AR75:AR113" si="73">IF($G75="811",$F75,0)</f>
        <v>0</v>
      </c>
      <c r="AS75" s="440">
        <f t="shared" ref="AS75:AS113" si="74">IF($H75="811",$F75,0)</f>
        <v>0</v>
      </c>
      <c r="AT75" s="440">
        <f t="shared" ref="AT75:AT113" si="75">IF($G75="821",$F75,0)</f>
        <v>0</v>
      </c>
      <c r="AU75" s="440">
        <f t="shared" ref="AU75:AU113" si="76">IF($H75="821",$F75,0)</f>
        <v>0</v>
      </c>
      <c r="AV75" s="440">
        <f t="shared" ref="AV75:AV113" si="77">IF($G75="911",$F75,0)</f>
        <v>0</v>
      </c>
      <c r="AW75" s="440">
        <f t="shared" ref="AW75:AW113" si="78">IF($H75="911",$F75,0)</f>
        <v>0</v>
      </c>
    </row>
    <row r="76" spans="1:49" s="437" customFormat="1" ht="12" customHeight="1">
      <c r="A76" s="72" t="str">
        <f t="array" ref="A76">IF(C76&lt;&gt;0,SUM(($C$11:C76&lt;&gt;0)*1),"")</f>
        <v/>
      </c>
      <c r="B76" s="438"/>
      <c r="C76" s="438"/>
      <c r="D76" s="438"/>
      <c r="E76" s="504"/>
      <c r="F76" s="505"/>
      <c r="G76" s="507"/>
      <c r="H76" s="507"/>
      <c r="I76" s="72" t="str">
        <f t="shared" si="0"/>
        <v/>
      </c>
      <c r="J76" s="440">
        <f t="shared" si="41"/>
        <v>0</v>
      </c>
      <c r="K76" s="440">
        <f t="shared" si="42"/>
        <v>0</v>
      </c>
      <c r="L76" s="440">
        <f t="shared" si="43"/>
        <v>0</v>
      </c>
      <c r="M76" s="440">
        <f t="shared" si="44"/>
        <v>0</v>
      </c>
      <c r="N76" s="440">
        <f t="shared" si="45"/>
        <v>0</v>
      </c>
      <c r="O76" s="440">
        <f t="shared" si="46"/>
        <v>0</v>
      </c>
      <c r="P76" s="440">
        <f t="shared" si="47"/>
        <v>0</v>
      </c>
      <c r="Q76" s="440">
        <f t="shared" si="48"/>
        <v>0</v>
      </c>
      <c r="R76" s="440">
        <f t="shared" ref="R76:R139" si="79">IF($G76="2412",$F76,0)</f>
        <v>0</v>
      </c>
      <c r="S76" s="440">
        <f t="shared" ref="S76:S139" si="80">IF($H76="2412",$F76,0)</f>
        <v>0</v>
      </c>
      <c r="T76" s="440">
        <f t="shared" si="49"/>
        <v>0</v>
      </c>
      <c r="U76" s="440">
        <f t="shared" si="50"/>
        <v>0</v>
      </c>
      <c r="V76" s="440">
        <f t="shared" si="51"/>
        <v>0</v>
      </c>
      <c r="W76" s="440">
        <f t="shared" si="52"/>
        <v>0</v>
      </c>
      <c r="X76" s="440">
        <f t="shared" si="53"/>
        <v>0</v>
      </c>
      <c r="Y76" s="440">
        <f t="shared" si="54"/>
        <v>0</v>
      </c>
      <c r="Z76" s="440">
        <f t="shared" si="55"/>
        <v>0</v>
      </c>
      <c r="AA76" s="440">
        <f t="shared" si="56"/>
        <v>0</v>
      </c>
      <c r="AB76" s="440">
        <f t="shared" si="57"/>
        <v>0</v>
      </c>
      <c r="AC76" s="440">
        <f t="shared" si="58"/>
        <v>0</v>
      </c>
      <c r="AD76" s="440">
        <f t="shared" si="59"/>
        <v>0</v>
      </c>
      <c r="AE76" s="440">
        <f t="shared" si="60"/>
        <v>0</v>
      </c>
      <c r="AF76" s="440">
        <f t="shared" si="61"/>
        <v>0</v>
      </c>
      <c r="AG76" s="440">
        <f t="shared" si="62"/>
        <v>0</v>
      </c>
      <c r="AH76" s="440">
        <f t="shared" si="63"/>
        <v>0</v>
      </c>
      <c r="AI76" s="440">
        <f t="shared" si="64"/>
        <v>0</v>
      </c>
      <c r="AJ76" s="440">
        <f t="shared" si="65"/>
        <v>0</v>
      </c>
      <c r="AK76" s="440">
        <f t="shared" si="66"/>
        <v>0</v>
      </c>
      <c r="AL76" s="440">
        <f t="shared" si="67"/>
        <v>0</v>
      </c>
      <c r="AM76" s="440">
        <f t="shared" si="68"/>
        <v>0</v>
      </c>
      <c r="AN76" s="440">
        <f t="shared" si="69"/>
        <v>0</v>
      </c>
      <c r="AO76" s="440">
        <f t="shared" si="70"/>
        <v>0</v>
      </c>
      <c r="AP76" s="440">
        <f t="shared" si="71"/>
        <v>0</v>
      </c>
      <c r="AQ76" s="440">
        <f t="shared" si="72"/>
        <v>0</v>
      </c>
      <c r="AR76" s="440">
        <f t="shared" si="73"/>
        <v>0</v>
      </c>
      <c r="AS76" s="440">
        <f t="shared" si="74"/>
        <v>0</v>
      </c>
      <c r="AT76" s="440">
        <f t="shared" si="75"/>
        <v>0</v>
      </c>
      <c r="AU76" s="440">
        <f t="shared" si="76"/>
        <v>0</v>
      </c>
      <c r="AV76" s="440">
        <f t="shared" si="77"/>
        <v>0</v>
      </c>
      <c r="AW76" s="440">
        <f t="shared" si="78"/>
        <v>0</v>
      </c>
    </row>
    <row r="77" spans="1:49" s="437" customFormat="1" ht="12" customHeight="1">
      <c r="A77" s="72" t="str">
        <f t="array" ref="A77">IF(C77&lt;&gt;0,SUM(($C$11:C77&lt;&gt;0)*1),"")</f>
        <v/>
      </c>
      <c r="B77" s="438"/>
      <c r="C77" s="438"/>
      <c r="D77" s="438"/>
      <c r="E77" s="504"/>
      <c r="F77" s="505"/>
      <c r="G77" s="507"/>
      <c r="H77" s="507"/>
      <c r="I77" s="72" t="str">
        <f t="shared" si="0"/>
        <v/>
      </c>
      <c r="J77" s="440">
        <f t="shared" si="41"/>
        <v>0</v>
      </c>
      <c r="K77" s="440">
        <f t="shared" si="42"/>
        <v>0</v>
      </c>
      <c r="L77" s="440">
        <f t="shared" si="43"/>
        <v>0</v>
      </c>
      <c r="M77" s="440">
        <f t="shared" si="44"/>
        <v>0</v>
      </c>
      <c r="N77" s="440">
        <f t="shared" si="45"/>
        <v>0</v>
      </c>
      <c r="O77" s="440">
        <f t="shared" si="46"/>
        <v>0</v>
      </c>
      <c r="P77" s="440">
        <f t="shared" si="47"/>
        <v>0</v>
      </c>
      <c r="Q77" s="440">
        <f t="shared" si="48"/>
        <v>0</v>
      </c>
      <c r="R77" s="440">
        <f t="shared" si="79"/>
        <v>0</v>
      </c>
      <c r="S77" s="440">
        <f t="shared" si="80"/>
        <v>0</v>
      </c>
      <c r="T77" s="440">
        <f t="shared" si="49"/>
        <v>0</v>
      </c>
      <c r="U77" s="440">
        <f t="shared" si="50"/>
        <v>0</v>
      </c>
      <c r="V77" s="440">
        <f t="shared" si="51"/>
        <v>0</v>
      </c>
      <c r="W77" s="440">
        <f t="shared" si="52"/>
        <v>0</v>
      </c>
      <c r="X77" s="440">
        <f t="shared" si="53"/>
        <v>0</v>
      </c>
      <c r="Y77" s="440">
        <f t="shared" si="54"/>
        <v>0</v>
      </c>
      <c r="Z77" s="440">
        <f t="shared" si="55"/>
        <v>0</v>
      </c>
      <c r="AA77" s="440">
        <f t="shared" si="56"/>
        <v>0</v>
      </c>
      <c r="AB77" s="440">
        <f t="shared" si="57"/>
        <v>0</v>
      </c>
      <c r="AC77" s="440">
        <f t="shared" si="58"/>
        <v>0</v>
      </c>
      <c r="AD77" s="440">
        <f t="shared" si="59"/>
        <v>0</v>
      </c>
      <c r="AE77" s="440">
        <f t="shared" si="60"/>
        <v>0</v>
      </c>
      <c r="AF77" s="440">
        <f t="shared" si="61"/>
        <v>0</v>
      </c>
      <c r="AG77" s="440">
        <f t="shared" si="62"/>
        <v>0</v>
      </c>
      <c r="AH77" s="440">
        <f t="shared" si="63"/>
        <v>0</v>
      </c>
      <c r="AI77" s="440">
        <f t="shared" si="64"/>
        <v>0</v>
      </c>
      <c r="AJ77" s="440">
        <f t="shared" si="65"/>
        <v>0</v>
      </c>
      <c r="AK77" s="440">
        <f t="shared" si="66"/>
        <v>0</v>
      </c>
      <c r="AL77" s="440">
        <f t="shared" si="67"/>
        <v>0</v>
      </c>
      <c r="AM77" s="440">
        <f t="shared" si="68"/>
        <v>0</v>
      </c>
      <c r="AN77" s="440">
        <f t="shared" si="69"/>
        <v>0</v>
      </c>
      <c r="AO77" s="440">
        <f t="shared" si="70"/>
        <v>0</v>
      </c>
      <c r="AP77" s="440">
        <f t="shared" si="71"/>
        <v>0</v>
      </c>
      <c r="AQ77" s="440">
        <f t="shared" si="72"/>
        <v>0</v>
      </c>
      <c r="AR77" s="440">
        <f t="shared" si="73"/>
        <v>0</v>
      </c>
      <c r="AS77" s="440">
        <f t="shared" si="74"/>
        <v>0</v>
      </c>
      <c r="AT77" s="440">
        <f t="shared" si="75"/>
        <v>0</v>
      </c>
      <c r="AU77" s="440">
        <f t="shared" si="76"/>
        <v>0</v>
      </c>
      <c r="AV77" s="440">
        <f t="shared" si="77"/>
        <v>0</v>
      </c>
      <c r="AW77" s="440">
        <f t="shared" si="78"/>
        <v>0</v>
      </c>
    </row>
    <row r="78" spans="1:49" s="476" customFormat="1" ht="12" customHeight="1">
      <c r="A78" s="72" t="str">
        <f t="array" ref="A78">IF(C78&lt;&gt;0,SUM(($C$11:C78&lt;&gt;0)*1),"")</f>
        <v/>
      </c>
      <c r="B78" s="438"/>
      <c r="C78" s="438"/>
      <c r="D78" s="438"/>
      <c r="E78" s="504"/>
      <c r="F78" s="505"/>
      <c r="G78" s="507"/>
      <c r="H78" s="507"/>
      <c r="I78" s="118" t="str">
        <f t="shared" si="0"/>
        <v/>
      </c>
      <c r="J78" s="475">
        <f t="shared" si="41"/>
        <v>0</v>
      </c>
      <c r="K78" s="475">
        <f t="shared" si="42"/>
        <v>0</v>
      </c>
      <c r="L78" s="475">
        <f t="shared" si="43"/>
        <v>0</v>
      </c>
      <c r="M78" s="475">
        <f t="shared" si="44"/>
        <v>0</v>
      </c>
      <c r="N78" s="475">
        <f t="shared" si="45"/>
        <v>0</v>
      </c>
      <c r="O78" s="475">
        <f t="shared" si="46"/>
        <v>0</v>
      </c>
      <c r="P78" s="475">
        <f t="shared" si="47"/>
        <v>0</v>
      </c>
      <c r="Q78" s="475">
        <f t="shared" si="48"/>
        <v>0</v>
      </c>
      <c r="R78" s="440">
        <f t="shared" si="79"/>
        <v>0</v>
      </c>
      <c r="S78" s="440">
        <f t="shared" si="80"/>
        <v>0</v>
      </c>
      <c r="T78" s="475">
        <f t="shared" si="49"/>
        <v>0</v>
      </c>
      <c r="U78" s="475">
        <f t="shared" si="50"/>
        <v>0</v>
      </c>
      <c r="V78" s="475">
        <f t="shared" si="51"/>
        <v>0</v>
      </c>
      <c r="W78" s="475">
        <f t="shared" si="52"/>
        <v>0</v>
      </c>
      <c r="X78" s="475">
        <f t="shared" si="53"/>
        <v>0</v>
      </c>
      <c r="Y78" s="475">
        <f t="shared" si="54"/>
        <v>0</v>
      </c>
      <c r="Z78" s="475">
        <f t="shared" si="55"/>
        <v>0</v>
      </c>
      <c r="AA78" s="475">
        <f t="shared" si="56"/>
        <v>0</v>
      </c>
      <c r="AB78" s="475">
        <f t="shared" si="57"/>
        <v>0</v>
      </c>
      <c r="AC78" s="475">
        <f t="shared" si="58"/>
        <v>0</v>
      </c>
      <c r="AD78" s="475">
        <f t="shared" si="59"/>
        <v>0</v>
      </c>
      <c r="AE78" s="475">
        <f t="shared" si="60"/>
        <v>0</v>
      </c>
      <c r="AF78" s="475">
        <f t="shared" si="61"/>
        <v>0</v>
      </c>
      <c r="AG78" s="475">
        <f t="shared" si="62"/>
        <v>0</v>
      </c>
      <c r="AH78" s="475">
        <f t="shared" si="63"/>
        <v>0</v>
      </c>
      <c r="AI78" s="475">
        <f t="shared" si="64"/>
        <v>0</v>
      </c>
      <c r="AJ78" s="475">
        <f t="shared" si="65"/>
        <v>0</v>
      </c>
      <c r="AK78" s="475">
        <f t="shared" si="66"/>
        <v>0</v>
      </c>
      <c r="AL78" s="475">
        <f t="shared" si="67"/>
        <v>0</v>
      </c>
      <c r="AM78" s="475">
        <f t="shared" si="68"/>
        <v>0</v>
      </c>
      <c r="AN78" s="475">
        <f t="shared" si="69"/>
        <v>0</v>
      </c>
      <c r="AO78" s="475">
        <f t="shared" si="70"/>
        <v>0</v>
      </c>
      <c r="AP78" s="475">
        <f t="shared" si="71"/>
        <v>0</v>
      </c>
      <c r="AQ78" s="475">
        <f t="shared" si="72"/>
        <v>0</v>
      </c>
      <c r="AR78" s="475">
        <f t="shared" si="73"/>
        <v>0</v>
      </c>
      <c r="AS78" s="475">
        <f t="shared" si="74"/>
        <v>0</v>
      </c>
      <c r="AT78" s="475">
        <f t="shared" si="75"/>
        <v>0</v>
      </c>
      <c r="AU78" s="475">
        <f t="shared" si="76"/>
        <v>0</v>
      </c>
      <c r="AV78" s="475">
        <f t="shared" si="77"/>
        <v>0</v>
      </c>
      <c r="AW78" s="475">
        <f t="shared" si="78"/>
        <v>0</v>
      </c>
    </row>
    <row r="79" spans="1:49" s="476" customFormat="1" ht="12" customHeight="1">
      <c r="A79" s="72" t="str">
        <f t="array" ref="A79">IF(C79&lt;&gt;0,SUM(($C$11:C79&lt;&gt;0)*1),"")</f>
        <v/>
      </c>
      <c r="B79" s="438"/>
      <c r="C79" s="438"/>
      <c r="D79" s="438"/>
      <c r="E79" s="504"/>
      <c r="F79" s="505"/>
      <c r="G79" s="507"/>
      <c r="H79" s="507"/>
      <c r="I79" s="118" t="str">
        <f t="shared" si="0"/>
        <v/>
      </c>
      <c r="J79" s="475">
        <f t="shared" si="41"/>
        <v>0</v>
      </c>
      <c r="K79" s="475">
        <f t="shared" si="42"/>
        <v>0</v>
      </c>
      <c r="L79" s="475">
        <f t="shared" si="43"/>
        <v>0</v>
      </c>
      <c r="M79" s="475">
        <f t="shared" si="44"/>
        <v>0</v>
      </c>
      <c r="N79" s="475">
        <f t="shared" si="45"/>
        <v>0</v>
      </c>
      <c r="O79" s="475">
        <f t="shared" si="46"/>
        <v>0</v>
      </c>
      <c r="P79" s="475">
        <f t="shared" si="47"/>
        <v>0</v>
      </c>
      <c r="Q79" s="475">
        <f t="shared" si="48"/>
        <v>0</v>
      </c>
      <c r="R79" s="440">
        <f t="shared" si="79"/>
        <v>0</v>
      </c>
      <c r="S79" s="440">
        <f t="shared" si="80"/>
        <v>0</v>
      </c>
      <c r="T79" s="475">
        <f t="shared" si="49"/>
        <v>0</v>
      </c>
      <c r="U79" s="475">
        <f t="shared" si="50"/>
        <v>0</v>
      </c>
      <c r="V79" s="475">
        <f t="shared" si="51"/>
        <v>0</v>
      </c>
      <c r="W79" s="475">
        <f t="shared" si="52"/>
        <v>0</v>
      </c>
      <c r="X79" s="475">
        <f t="shared" si="53"/>
        <v>0</v>
      </c>
      <c r="Y79" s="475">
        <f t="shared" si="54"/>
        <v>0</v>
      </c>
      <c r="Z79" s="475">
        <f t="shared" si="55"/>
        <v>0</v>
      </c>
      <c r="AA79" s="475">
        <f t="shared" si="56"/>
        <v>0</v>
      </c>
      <c r="AB79" s="475">
        <f t="shared" si="57"/>
        <v>0</v>
      </c>
      <c r="AC79" s="475">
        <f t="shared" si="58"/>
        <v>0</v>
      </c>
      <c r="AD79" s="475">
        <f t="shared" si="59"/>
        <v>0</v>
      </c>
      <c r="AE79" s="475">
        <f t="shared" si="60"/>
        <v>0</v>
      </c>
      <c r="AF79" s="475">
        <f t="shared" si="61"/>
        <v>0</v>
      </c>
      <c r="AG79" s="475">
        <f t="shared" si="62"/>
        <v>0</v>
      </c>
      <c r="AH79" s="475">
        <f t="shared" si="63"/>
        <v>0</v>
      </c>
      <c r="AI79" s="475">
        <f t="shared" si="64"/>
        <v>0</v>
      </c>
      <c r="AJ79" s="475">
        <f t="shared" si="65"/>
        <v>0</v>
      </c>
      <c r="AK79" s="475">
        <f t="shared" si="66"/>
        <v>0</v>
      </c>
      <c r="AL79" s="475">
        <f t="shared" si="67"/>
        <v>0</v>
      </c>
      <c r="AM79" s="475">
        <f t="shared" si="68"/>
        <v>0</v>
      </c>
      <c r="AN79" s="475">
        <f t="shared" si="69"/>
        <v>0</v>
      </c>
      <c r="AO79" s="475">
        <f t="shared" si="70"/>
        <v>0</v>
      </c>
      <c r="AP79" s="475">
        <f t="shared" si="71"/>
        <v>0</v>
      </c>
      <c r="AQ79" s="475">
        <f t="shared" si="72"/>
        <v>0</v>
      </c>
      <c r="AR79" s="475">
        <f t="shared" si="73"/>
        <v>0</v>
      </c>
      <c r="AS79" s="475">
        <f t="shared" si="74"/>
        <v>0</v>
      </c>
      <c r="AT79" s="475">
        <f t="shared" si="75"/>
        <v>0</v>
      </c>
      <c r="AU79" s="475">
        <f t="shared" si="76"/>
        <v>0</v>
      </c>
      <c r="AV79" s="475">
        <f t="shared" si="77"/>
        <v>0</v>
      </c>
      <c r="AW79" s="475">
        <f t="shared" si="78"/>
        <v>0</v>
      </c>
    </row>
    <row r="80" spans="1:49" s="437" customFormat="1" ht="12" customHeight="1">
      <c r="A80" s="72" t="str">
        <f t="array" ref="A80">IF(C80&lt;&gt;0,SUM(($C$11:C80&lt;&gt;0)*1),"")</f>
        <v/>
      </c>
      <c r="B80" s="438"/>
      <c r="C80" s="438"/>
      <c r="D80" s="438"/>
      <c r="E80" s="504"/>
      <c r="F80" s="505"/>
      <c r="G80" s="507"/>
      <c r="H80" s="507"/>
      <c r="I80" s="72" t="str">
        <f t="shared" si="0"/>
        <v/>
      </c>
      <c r="J80" s="440">
        <f t="shared" si="41"/>
        <v>0</v>
      </c>
      <c r="K80" s="440">
        <f t="shared" si="42"/>
        <v>0</v>
      </c>
      <c r="L80" s="440">
        <f t="shared" si="43"/>
        <v>0</v>
      </c>
      <c r="M80" s="440">
        <f t="shared" si="44"/>
        <v>0</v>
      </c>
      <c r="N80" s="440">
        <f t="shared" si="45"/>
        <v>0</v>
      </c>
      <c r="O80" s="440">
        <f t="shared" si="46"/>
        <v>0</v>
      </c>
      <c r="P80" s="440">
        <f t="shared" si="47"/>
        <v>0</v>
      </c>
      <c r="Q80" s="440">
        <f t="shared" si="48"/>
        <v>0</v>
      </c>
      <c r="R80" s="440">
        <f t="shared" si="79"/>
        <v>0</v>
      </c>
      <c r="S80" s="440">
        <f t="shared" si="80"/>
        <v>0</v>
      </c>
      <c r="T80" s="440">
        <f t="shared" si="49"/>
        <v>0</v>
      </c>
      <c r="U80" s="440">
        <f t="shared" si="50"/>
        <v>0</v>
      </c>
      <c r="V80" s="440">
        <f t="shared" si="51"/>
        <v>0</v>
      </c>
      <c r="W80" s="440">
        <f t="shared" si="52"/>
        <v>0</v>
      </c>
      <c r="X80" s="440">
        <f t="shared" si="53"/>
        <v>0</v>
      </c>
      <c r="Y80" s="440">
        <f t="shared" si="54"/>
        <v>0</v>
      </c>
      <c r="Z80" s="440">
        <f t="shared" si="55"/>
        <v>0</v>
      </c>
      <c r="AA80" s="440">
        <f t="shared" si="56"/>
        <v>0</v>
      </c>
      <c r="AB80" s="440">
        <f t="shared" si="57"/>
        <v>0</v>
      </c>
      <c r="AC80" s="440">
        <f t="shared" si="58"/>
        <v>0</v>
      </c>
      <c r="AD80" s="440">
        <f t="shared" si="59"/>
        <v>0</v>
      </c>
      <c r="AE80" s="440">
        <f t="shared" si="60"/>
        <v>0</v>
      </c>
      <c r="AF80" s="440">
        <f t="shared" si="61"/>
        <v>0</v>
      </c>
      <c r="AG80" s="440">
        <f t="shared" si="62"/>
        <v>0</v>
      </c>
      <c r="AH80" s="440">
        <f t="shared" si="63"/>
        <v>0</v>
      </c>
      <c r="AI80" s="440">
        <f t="shared" si="64"/>
        <v>0</v>
      </c>
      <c r="AJ80" s="440">
        <f t="shared" si="65"/>
        <v>0</v>
      </c>
      <c r="AK80" s="440">
        <f t="shared" si="66"/>
        <v>0</v>
      </c>
      <c r="AL80" s="440">
        <f t="shared" si="67"/>
        <v>0</v>
      </c>
      <c r="AM80" s="440">
        <f t="shared" si="68"/>
        <v>0</v>
      </c>
      <c r="AN80" s="440">
        <f t="shared" si="69"/>
        <v>0</v>
      </c>
      <c r="AO80" s="440">
        <f t="shared" si="70"/>
        <v>0</v>
      </c>
      <c r="AP80" s="440">
        <f t="shared" si="71"/>
        <v>0</v>
      </c>
      <c r="AQ80" s="440">
        <f t="shared" si="72"/>
        <v>0</v>
      </c>
      <c r="AR80" s="440">
        <f t="shared" si="73"/>
        <v>0</v>
      </c>
      <c r="AS80" s="440">
        <f t="shared" si="74"/>
        <v>0</v>
      </c>
      <c r="AT80" s="440">
        <f t="shared" si="75"/>
        <v>0</v>
      </c>
      <c r="AU80" s="440">
        <f t="shared" si="76"/>
        <v>0</v>
      </c>
      <c r="AV80" s="440">
        <f t="shared" si="77"/>
        <v>0</v>
      </c>
      <c r="AW80" s="440">
        <f t="shared" si="78"/>
        <v>0</v>
      </c>
    </row>
    <row r="81" spans="1:49" s="437" customFormat="1" ht="12" customHeight="1">
      <c r="A81" s="72" t="str">
        <f t="array" ref="A81">IF(C81&lt;&gt;0,SUM(($C$11:C81&lt;&gt;0)*1),"")</f>
        <v/>
      </c>
      <c r="B81" s="438"/>
      <c r="C81" s="438"/>
      <c r="D81" s="438"/>
      <c r="E81" s="504"/>
      <c r="F81" s="505"/>
      <c r="G81" s="507"/>
      <c r="H81" s="507"/>
      <c r="I81" s="72" t="str">
        <f t="shared" si="0"/>
        <v/>
      </c>
      <c r="J81" s="440">
        <f t="shared" si="41"/>
        <v>0</v>
      </c>
      <c r="K81" s="440">
        <f t="shared" si="42"/>
        <v>0</v>
      </c>
      <c r="L81" s="440">
        <f t="shared" si="43"/>
        <v>0</v>
      </c>
      <c r="M81" s="440">
        <f t="shared" si="44"/>
        <v>0</v>
      </c>
      <c r="N81" s="440">
        <f t="shared" si="45"/>
        <v>0</v>
      </c>
      <c r="O81" s="440">
        <f t="shared" si="46"/>
        <v>0</v>
      </c>
      <c r="P81" s="440">
        <f t="shared" si="47"/>
        <v>0</v>
      </c>
      <c r="Q81" s="440">
        <f t="shared" si="48"/>
        <v>0</v>
      </c>
      <c r="R81" s="440">
        <f t="shared" si="79"/>
        <v>0</v>
      </c>
      <c r="S81" s="440">
        <f t="shared" si="80"/>
        <v>0</v>
      </c>
      <c r="T81" s="440">
        <f t="shared" si="49"/>
        <v>0</v>
      </c>
      <c r="U81" s="440">
        <f t="shared" si="50"/>
        <v>0</v>
      </c>
      <c r="V81" s="440">
        <f t="shared" si="51"/>
        <v>0</v>
      </c>
      <c r="W81" s="440">
        <f t="shared" si="52"/>
        <v>0</v>
      </c>
      <c r="X81" s="440">
        <f t="shared" si="53"/>
        <v>0</v>
      </c>
      <c r="Y81" s="440">
        <f t="shared" si="54"/>
        <v>0</v>
      </c>
      <c r="Z81" s="440">
        <f t="shared" si="55"/>
        <v>0</v>
      </c>
      <c r="AA81" s="440">
        <f t="shared" si="56"/>
        <v>0</v>
      </c>
      <c r="AB81" s="440">
        <f t="shared" si="57"/>
        <v>0</v>
      </c>
      <c r="AC81" s="440">
        <f t="shared" si="58"/>
        <v>0</v>
      </c>
      <c r="AD81" s="440">
        <f t="shared" si="59"/>
        <v>0</v>
      </c>
      <c r="AE81" s="440">
        <f t="shared" si="60"/>
        <v>0</v>
      </c>
      <c r="AF81" s="440">
        <f t="shared" si="61"/>
        <v>0</v>
      </c>
      <c r="AG81" s="440">
        <f t="shared" si="62"/>
        <v>0</v>
      </c>
      <c r="AH81" s="440">
        <f t="shared" si="63"/>
        <v>0</v>
      </c>
      <c r="AI81" s="440">
        <f t="shared" si="64"/>
        <v>0</v>
      </c>
      <c r="AJ81" s="440">
        <f t="shared" si="65"/>
        <v>0</v>
      </c>
      <c r="AK81" s="440">
        <f t="shared" si="66"/>
        <v>0</v>
      </c>
      <c r="AL81" s="440">
        <f t="shared" si="67"/>
        <v>0</v>
      </c>
      <c r="AM81" s="440">
        <f t="shared" si="68"/>
        <v>0</v>
      </c>
      <c r="AN81" s="440">
        <f t="shared" si="69"/>
        <v>0</v>
      </c>
      <c r="AO81" s="440">
        <f t="shared" si="70"/>
        <v>0</v>
      </c>
      <c r="AP81" s="440">
        <f t="shared" si="71"/>
        <v>0</v>
      </c>
      <c r="AQ81" s="440">
        <f t="shared" si="72"/>
        <v>0</v>
      </c>
      <c r="AR81" s="440">
        <f t="shared" si="73"/>
        <v>0</v>
      </c>
      <c r="AS81" s="440">
        <f t="shared" si="74"/>
        <v>0</v>
      </c>
      <c r="AT81" s="440">
        <f t="shared" si="75"/>
        <v>0</v>
      </c>
      <c r="AU81" s="440">
        <f t="shared" si="76"/>
        <v>0</v>
      </c>
      <c r="AV81" s="440">
        <f t="shared" si="77"/>
        <v>0</v>
      </c>
      <c r="AW81" s="440">
        <f t="shared" si="78"/>
        <v>0</v>
      </c>
    </row>
    <row r="82" spans="1:49" s="437" customFormat="1" ht="12" customHeight="1">
      <c r="A82" s="72" t="str">
        <f t="array" ref="A82">IF(C82&lt;&gt;0,SUM(($C$11:C82&lt;&gt;0)*1),"")</f>
        <v/>
      </c>
      <c r="B82" s="438"/>
      <c r="C82" s="438"/>
      <c r="D82" s="438"/>
      <c r="E82" s="504"/>
      <c r="F82" s="505"/>
      <c r="G82" s="507"/>
      <c r="H82" s="507"/>
      <c r="I82" s="72" t="str">
        <f t="shared" si="0"/>
        <v/>
      </c>
      <c r="J82" s="440">
        <f t="shared" si="41"/>
        <v>0</v>
      </c>
      <c r="K82" s="440">
        <f t="shared" si="42"/>
        <v>0</v>
      </c>
      <c r="L82" s="440">
        <f t="shared" si="43"/>
        <v>0</v>
      </c>
      <c r="M82" s="440">
        <f t="shared" si="44"/>
        <v>0</v>
      </c>
      <c r="N82" s="440">
        <f t="shared" si="45"/>
        <v>0</v>
      </c>
      <c r="O82" s="440">
        <f t="shared" si="46"/>
        <v>0</v>
      </c>
      <c r="P82" s="440">
        <f t="shared" si="47"/>
        <v>0</v>
      </c>
      <c r="Q82" s="440">
        <f t="shared" si="48"/>
        <v>0</v>
      </c>
      <c r="R82" s="440">
        <f t="shared" si="79"/>
        <v>0</v>
      </c>
      <c r="S82" s="440">
        <f t="shared" si="80"/>
        <v>0</v>
      </c>
      <c r="T82" s="440">
        <f t="shared" si="49"/>
        <v>0</v>
      </c>
      <c r="U82" s="440">
        <f t="shared" si="50"/>
        <v>0</v>
      </c>
      <c r="V82" s="440">
        <f t="shared" si="51"/>
        <v>0</v>
      </c>
      <c r="W82" s="440">
        <f t="shared" si="52"/>
        <v>0</v>
      </c>
      <c r="X82" s="440">
        <f t="shared" si="53"/>
        <v>0</v>
      </c>
      <c r="Y82" s="440">
        <f t="shared" si="54"/>
        <v>0</v>
      </c>
      <c r="Z82" s="440">
        <f t="shared" si="55"/>
        <v>0</v>
      </c>
      <c r="AA82" s="440">
        <f t="shared" si="56"/>
        <v>0</v>
      </c>
      <c r="AB82" s="440">
        <f t="shared" si="57"/>
        <v>0</v>
      </c>
      <c r="AC82" s="440">
        <f t="shared" si="58"/>
        <v>0</v>
      </c>
      <c r="AD82" s="440">
        <f t="shared" si="59"/>
        <v>0</v>
      </c>
      <c r="AE82" s="440">
        <f t="shared" si="60"/>
        <v>0</v>
      </c>
      <c r="AF82" s="440">
        <f t="shared" si="61"/>
        <v>0</v>
      </c>
      <c r="AG82" s="440">
        <f t="shared" si="62"/>
        <v>0</v>
      </c>
      <c r="AH82" s="440">
        <f t="shared" si="63"/>
        <v>0</v>
      </c>
      <c r="AI82" s="440">
        <f t="shared" si="64"/>
        <v>0</v>
      </c>
      <c r="AJ82" s="440">
        <f t="shared" si="65"/>
        <v>0</v>
      </c>
      <c r="AK82" s="440">
        <f t="shared" si="66"/>
        <v>0</v>
      </c>
      <c r="AL82" s="440">
        <f t="shared" si="67"/>
        <v>0</v>
      </c>
      <c r="AM82" s="440">
        <f t="shared" si="68"/>
        <v>0</v>
      </c>
      <c r="AN82" s="440">
        <f t="shared" si="69"/>
        <v>0</v>
      </c>
      <c r="AO82" s="440">
        <f t="shared" si="70"/>
        <v>0</v>
      </c>
      <c r="AP82" s="440">
        <f t="shared" si="71"/>
        <v>0</v>
      </c>
      <c r="AQ82" s="440">
        <f t="shared" si="72"/>
        <v>0</v>
      </c>
      <c r="AR82" s="440">
        <f t="shared" si="73"/>
        <v>0</v>
      </c>
      <c r="AS82" s="440">
        <f t="shared" si="74"/>
        <v>0</v>
      </c>
      <c r="AT82" s="440">
        <f t="shared" si="75"/>
        <v>0</v>
      </c>
      <c r="AU82" s="440">
        <f t="shared" si="76"/>
        <v>0</v>
      </c>
      <c r="AV82" s="440">
        <f t="shared" si="77"/>
        <v>0</v>
      </c>
      <c r="AW82" s="440">
        <f t="shared" si="78"/>
        <v>0</v>
      </c>
    </row>
    <row r="83" spans="1:49" s="437" customFormat="1" ht="12" customHeight="1">
      <c r="A83" s="72" t="str">
        <f t="array" ref="A83">IF(C83&lt;&gt;0,SUM(($C$11:C83&lt;&gt;0)*1),"")</f>
        <v/>
      </c>
      <c r="B83" s="438"/>
      <c r="C83" s="438"/>
      <c r="D83" s="438"/>
      <c r="E83" s="504"/>
      <c r="F83" s="505"/>
      <c r="G83" s="507"/>
      <c r="H83" s="507"/>
      <c r="I83" s="72" t="str">
        <f t="shared" si="0"/>
        <v/>
      </c>
      <c r="J83" s="440">
        <f t="shared" si="41"/>
        <v>0</v>
      </c>
      <c r="K83" s="440">
        <f t="shared" si="42"/>
        <v>0</v>
      </c>
      <c r="L83" s="440">
        <f t="shared" si="43"/>
        <v>0</v>
      </c>
      <c r="M83" s="440">
        <f t="shared" si="44"/>
        <v>0</v>
      </c>
      <c r="N83" s="440">
        <f t="shared" si="45"/>
        <v>0</v>
      </c>
      <c r="O83" s="440">
        <f t="shared" si="46"/>
        <v>0</v>
      </c>
      <c r="P83" s="440">
        <f t="shared" si="47"/>
        <v>0</v>
      </c>
      <c r="Q83" s="440">
        <f t="shared" si="48"/>
        <v>0</v>
      </c>
      <c r="R83" s="440">
        <f t="shared" si="79"/>
        <v>0</v>
      </c>
      <c r="S83" s="440">
        <f t="shared" si="80"/>
        <v>0</v>
      </c>
      <c r="T83" s="440">
        <f t="shared" si="49"/>
        <v>0</v>
      </c>
      <c r="U83" s="440">
        <f t="shared" si="50"/>
        <v>0</v>
      </c>
      <c r="V83" s="440">
        <f t="shared" si="51"/>
        <v>0</v>
      </c>
      <c r="W83" s="440">
        <f t="shared" si="52"/>
        <v>0</v>
      </c>
      <c r="X83" s="440">
        <f t="shared" si="53"/>
        <v>0</v>
      </c>
      <c r="Y83" s="440">
        <f t="shared" si="54"/>
        <v>0</v>
      </c>
      <c r="Z83" s="440">
        <f t="shared" si="55"/>
        <v>0</v>
      </c>
      <c r="AA83" s="440">
        <f t="shared" si="56"/>
        <v>0</v>
      </c>
      <c r="AB83" s="440">
        <f t="shared" si="57"/>
        <v>0</v>
      </c>
      <c r="AC83" s="440">
        <f t="shared" si="58"/>
        <v>0</v>
      </c>
      <c r="AD83" s="440">
        <f t="shared" si="59"/>
        <v>0</v>
      </c>
      <c r="AE83" s="440">
        <f t="shared" si="60"/>
        <v>0</v>
      </c>
      <c r="AF83" s="440">
        <f t="shared" si="61"/>
        <v>0</v>
      </c>
      <c r="AG83" s="440">
        <f t="shared" si="62"/>
        <v>0</v>
      </c>
      <c r="AH83" s="440">
        <f t="shared" si="63"/>
        <v>0</v>
      </c>
      <c r="AI83" s="440">
        <f t="shared" si="64"/>
        <v>0</v>
      </c>
      <c r="AJ83" s="440">
        <f t="shared" si="65"/>
        <v>0</v>
      </c>
      <c r="AK83" s="440">
        <f t="shared" si="66"/>
        <v>0</v>
      </c>
      <c r="AL83" s="440">
        <f t="shared" si="67"/>
        <v>0</v>
      </c>
      <c r="AM83" s="440">
        <f t="shared" si="68"/>
        <v>0</v>
      </c>
      <c r="AN83" s="440">
        <f t="shared" si="69"/>
        <v>0</v>
      </c>
      <c r="AO83" s="440">
        <f t="shared" si="70"/>
        <v>0</v>
      </c>
      <c r="AP83" s="440">
        <f t="shared" si="71"/>
        <v>0</v>
      </c>
      <c r="AQ83" s="440">
        <f t="shared" si="72"/>
        <v>0</v>
      </c>
      <c r="AR83" s="440">
        <f t="shared" si="73"/>
        <v>0</v>
      </c>
      <c r="AS83" s="440">
        <f t="shared" si="74"/>
        <v>0</v>
      </c>
      <c r="AT83" s="440">
        <f t="shared" si="75"/>
        <v>0</v>
      </c>
      <c r="AU83" s="440">
        <f t="shared" si="76"/>
        <v>0</v>
      </c>
      <c r="AV83" s="440">
        <f t="shared" si="77"/>
        <v>0</v>
      </c>
      <c r="AW83" s="440">
        <f t="shared" si="78"/>
        <v>0</v>
      </c>
    </row>
    <row r="84" spans="1:49" s="437" customFormat="1" ht="12" customHeight="1">
      <c r="A84" s="72" t="str">
        <f t="array" ref="A84">IF(C84&lt;&gt;0,SUM(($C$11:C84&lt;&gt;0)*1),"")</f>
        <v/>
      </c>
      <c r="B84" s="438"/>
      <c r="C84" s="438"/>
      <c r="D84" s="438"/>
      <c r="E84" s="504"/>
      <c r="F84" s="505"/>
      <c r="G84" s="507"/>
      <c r="H84" s="507"/>
      <c r="I84" s="72" t="str">
        <f t="shared" si="0"/>
        <v/>
      </c>
      <c r="J84" s="440">
        <f t="shared" si="41"/>
        <v>0</v>
      </c>
      <c r="K84" s="440">
        <f t="shared" si="42"/>
        <v>0</v>
      </c>
      <c r="L84" s="440">
        <f t="shared" si="43"/>
        <v>0</v>
      </c>
      <c r="M84" s="440">
        <f t="shared" si="44"/>
        <v>0</v>
      </c>
      <c r="N84" s="440">
        <f t="shared" si="45"/>
        <v>0</v>
      </c>
      <c r="O84" s="440">
        <f t="shared" si="46"/>
        <v>0</v>
      </c>
      <c r="P84" s="440">
        <f t="shared" si="47"/>
        <v>0</v>
      </c>
      <c r="Q84" s="440">
        <f t="shared" si="48"/>
        <v>0</v>
      </c>
      <c r="R84" s="440">
        <f t="shared" si="79"/>
        <v>0</v>
      </c>
      <c r="S84" s="440">
        <f t="shared" si="80"/>
        <v>0</v>
      </c>
      <c r="T84" s="440">
        <f t="shared" si="49"/>
        <v>0</v>
      </c>
      <c r="U84" s="440">
        <f t="shared" si="50"/>
        <v>0</v>
      </c>
      <c r="V84" s="440">
        <f t="shared" si="51"/>
        <v>0</v>
      </c>
      <c r="W84" s="440">
        <f t="shared" si="52"/>
        <v>0</v>
      </c>
      <c r="X84" s="440">
        <f t="shared" si="53"/>
        <v>0</v>
      </c>
      <c r="Y84" s="440">
        <f t="shared" si="54"/>
        <v>0</v>
      </c>
      <c r="Z84" s="440">
        <f t="shared" si="55"/>
        <v>0</v>
      </c>
      <c r="AA84" s="440">
        <f t="shared" si="56"/>
        <v>0</v>
      </c>
      <c r="AB84" s="440">
        <f t="shared" si="57"/>
        <v>0</v>
      </c>
      <c r="AC84" s="440">
        <f t="shared" si="58"/>
        <v>0</v>
      </c>
      <c r="AD84" s="440">
        <f t="shared" si="59"/>
        <v>0</v>
      </c>
      <c r="AE84" s="440">
        <f t="shared" si="60"/>
        <v>0</v>
      </c>
      <c r="AF84" s="440">
        <f t="shared" si="61"/>
        <v>0</v>
      </c>
      <c r="AG84" s="440">
        <f t="shared" si="62"/>
        <v>0</v>
      </c>
      <c r="AH84" s="440">
        <f t="shared" si="63"/>
        <v>0</v>
      </c>
      <c r="AI84" s="440">
        <f t="shared" si="64"/>
        <v>0</v>
      </c>
      <c r="AJ84" s="440">
        <f t="shared" si="65"/>
        <v>0</v>
      </c>
      <c r="AK84" s="440">
        <f t="shared" si="66"/>
        <v>0</v>
      </c>
      <c r="AL84" s="440">
        <f t="shared" si="67"/>
        <v>0</v>
      </c>
      <c r="AM84" s="440">
        <f t="shared" si="68"/>
        <v>0</v>
      </c>
      <c r="AN84" s="440">
        <f t="shared" si="69"/>
        <v>0</v>
      </c>
      <c r="AO84" s="440">
        <f t="shared" si="70"/>
        <v>0</v>
      </c>
      <c r="AP84" s="440">
        <f t="shared" si="71"/>
        <v>0</v>
      </c>
      <c r="AQ84" s="440">
        <f t="shared" si="72"/>
        <v>0</v>
      </c>
      <c r="AR84" s="440">
        <f t="shared" si="73"/>
        <v>0</v>
      </c>
      <c r="AS84" s="440">
        <f t="shared" si="74"/>
        <v>0</v>
      </c>
      <c r="AT84" s="440">
        <f t="shared" si="75"/>
        <v>0</v>
      </c>
      <c r="AU84" s="440">
        <f t="shared" si="76"/>
        <v>0</v>
      </c>
      <c r="AV84" s="440">
        <f t="shared" si="77"/>
        <v>0</v>
      </c>
      <c r="AW84" s="440">
        <f t="shared" si="78"/>
        <v>0</v>
      </c>
    </row>
    <row r="85" spans="1:49" s="437" customFormat="1" ht="12" customHeight="1">
      <c r="A85" s="72" t="str">
        <f t="array" ref="A85">IF(C85&lt;&gt;0,SUM(($C$11:C85&lt;&gt;0)*1),"")</f>
        <v/>
      </c>
      <c r="B85" s="438"/>
      <c r="C85" s="438"/>
      <c r="D85" s="438"/>
      <c r="E85" s="504"/>
      <c r="F85" s="505"/>
      <c r="G85" s="507"/>
      <c r="H85" s="507"/>
      <c r="I85" s="72" t="str">
        <f t="shared" si="0"/>
        <v/>
      </c>
      <c r="J85" s="440">
        <f t="shared" si="41"/>
        <v>0</v>
      </c>
      <c r="K85" s="440">
        <f t="shared" si="42"/>
        <v>0</v>
      </c>
      <c r="L85" s="440">
        <f t="shared" si="43"/>
        <v>0</v>
      </c>
      <c r="M85" s="440">
        <f t="shared" si="44"/>
        <v>0</v>
      </c>
      <c r="N85" s="440">
        <f t="shared" si="45"/>
        <v>0</v>
      </c>
      <c r="O85" s="440">
        <f t="shared" si="46"/>
        <v>0</v>
      </c>
      <c r="P85" s="440">
        <f t="shared" si="47"/>
        <v>0</v>
      </c>
      <c r="Q85" s="440">
        <f t="shared" si="48"/>
        <v>0</v>
      </c>
      <c r="R85" s="440">
        <f t="shared" si="79"/>
        <v>0</v>
      </c>
      <c r="S85" s="440">
        <f t="shared" si="80"/>
        <v>0</v>
      </c>
      <c r="T85" s="440">
        <f t="shared" si="49"/>
        <v>0</v>
      </c>
      <c r="U85" s="440">
        <f t="shared" si="50"/>
        <v>0</v>
      </c>
      <c r="V85" s="440">
        <f t="shared" si="51"/>
        <v>0</v>
      </c>
      <c r="W85" s="440">
        <f t="shared" si="52"/>
        <v>0</v>
      </c>
      <c r="X85" s="440">
        <f t="shared" si="53"/>
        <v>0</v>
      </c>
      <c r="Y85" s="440">
        <f t="shared" si="54"/>
        <v>0</v>
      </c>
      <c r="Z85" s="440">
        <f t="shared" si="55"/>
        <v>0</v>
      </c>
      <c r="AA85" s="440">
        <f t="shared" si="56"/>
        <v>0</v>
      </c>
      <c r="AB85" s="440">
        <f t="shared" si="57"/>
        <v>0</v>
      </c>
      <c r="AC85" s="440">
        <f t="shared" si="58"/>
        <v>0</v>
      </c>
      <c r="AD85" s="440">
        <f t="shared" si="59"/>
        <v>0</v>
      </c>
      <c r="AE85" s="440">
        <f t="shared" si="60"/>
        <v>0</v>
      </c>
      <c r="AF85" s="440">
        <f t="shared" si="61"/>
        <v>0</v>
      </c>
      <c r="AG85" s="440">
        <f t="shared" si="62"/>
        <v>0</v>
      </c>
      <c r="AH85" s="440">
        <f t="shared" si="63"/>
        <v>0</v>
      </c>
      <c r="AI85" s="440">
        <f t="shared" si="64"/>
        <v>0</v>
      </c>
      <c r="AJ85" s="440">
        <f t="shared" si="65"/>
        <v>0</v>
      </c>
      <c r="AK85" s="440">
        <f t="shared" si="66"/>
        <v>0</v>
      </c>
      <c r="AL85" s="440">
        <f t="shared" si="67"/>
        <v>0</v>
      </c>
      <c r="AM85" s="440">
        <f t="shared" si="68"/>
        <v>0</v>
      </c>
      <c r="AN85" s="440">
        <f t="shared" si="69"/>
        <v>0</v>
      </c>
      <c r="AO85" s="440">
        <f t="shared" si="70"/>
        <v>0</v>
      </c>
      <c r="AP85" s="440">
        <f t="shared" si="71"/>
        <v>0</v>
      </c>
      <c r="AQ85" s="440">
        <f t="shared" si="72"/>
        <v>0</v>
      </c>
      <c r="AR85" s="440">
        <f t="shared" si="73"/>
        <v>0</v>
      </c>
      <c r="AS85" s="440">
        <f t="shared" si="74"/>
        <v>0</v>
      </c>
      <c r="AT85" s="440">
        <f t="shared" si="75"/>
        <v>0</v>
      </c>
      <c r="AU85" s="440">
        <f t="shared" si="76"/>
        <v>0</v>
      </c>
      <c r="AV85" s="440">
        <f t="shared" si="77"/>
        <v>0</v>
      </c>
      <c r="AW85" s="440">
        <f t="shared" si="78"/>
        <v>0</v>
      </c>
    </row>
    <row r="86" spans="1:49" s="437" customFormat="1" ht="12" customHeight="1">
      <c r="A86" s="72" t="str">
        <f t="array" ref="A86">IF(C86&lt;&gt;0,SUM(($C$11:C86&lt;&gt;0)*1),"")</f>
        <v/>
      </c>
      <c r="B86" s="438"/>
      <c r="C86" s="438"/>
      <c r="D86" s="438"/>
      <c r="E86" s="504"/>
      <c r="F86" s="505"/>
      <c r="G86" s="507"/>
      <c r="H86" s="507"/>
      <c r="I86" s="72" t="str">
        <f t="shared" si="0"/>
        <v/>
      </c>
      <c r="J86" s="440">
        <f t="shared" si="41"/>
        <v>0</v>
      </c>
      <c r="K86" s="440">
        <f t="shared" si="42"/>
        <v>0</v>
      </c>
      <c r="L86" s="440">
        <f t="shared" si="43"/>
        <v>0</v>
      </c>
      <c r="M86" s="440">
        <f t="shared" si="44"/>
        <v>0</v>
      </c>
      <c r="N86" s="440">
        <f t="shared" si="45"/>
        <v>0</v>
      </c>
      <c r="O86" s="440">
        <f t="shared" si="46"/>
        <v>0</v>
      </c>
      <c r="P86" s="440">
        <f t="shared" si="47"/>
        <v>0</v>
      </c>
      <c r="Q86" s="440">
        <f t="shared" si="48"/>
        <v>0</v>
      </c>
      <c r="R86" s="440">
        <f t="shared" si="79"/>
        <v>0</v>
      </c>
      <c r="S86" s="440">
        <f t="shared" si="80"/>
        <v>0</v>
      </c>
      <c r="T86" s="440">
        <f t="shared" si="49"/>
        <v>0</v>
      </c>
      <c r="U86" s="440">
        <f t="shared" si="50"/>
        <v>0</v>
      </c>
      <c r="V86" s="440">
        <f t="shared" si="51"/>
        <v>0</v>
      </c>
      <c r="W86" s="440">
        <f t="shared" si="52"/>
        <v>0</v>
      </c>
      <c r="X86" s="440">
        <f t="shared" si="53"/>
        <v>0</v>
      </c>
      <c r="Y86" s="440">
        <f t="shared" si="54"/>
        <v>0</v>
      </c>
      <c r="Z86" s="440">
        <f t="shared" si="55"/>
        <v>0</v>
      </c>
      <c r="AA86" s="440">
        <f t="shared" si="56"/>
        <v>0</v>
      </c>
      <c r="AB86" s="440">
        <f t="shared" si="57"/>
        <v>0</v>
      </c>
      <c r="AC86" s="440">
        <f t="shared" si="58"/>
        <v>0</v>
      </c>
      <c r="AD86" s="440">
        <f t="shared" si="59"/>
        <v>0</v>
      </c>
      <c r="AE86" s="440">
        <f t="shared" si="60"/>
        <v>0</v>
      </c>
      <c r="AF86" s="440">
        <f t="shared" si="61"/>
        <v>0</v>
      </c>
      <c r="AG86" s="440">
        <f t="shared" si="62"/>
        <v>0</v>
      </c>
      <c r="AH86" s="440">
        <f t="shared" si="63"/>
        <v>0</v>
      </c>
      <c r="AI86" s="440">
        <f t="shared" si="64"/>
        <v>0</v>
      </c>
      <c r="AJ86" s="440">
        <f t="shared" si="65"/>
        <v>0</v>
      </c>
      <c r="AK86" s="440">
        <f t="shared" si="66"/>
        <v>0</v>
      </c>
      <c r="AL86" s="440">
        <f t="shared" si="67"/>
        <v>0</v>
      </c>
      <c r="AM86" s="440">
        <f t="shared" si="68"/>
        <v>0</v>
      </c>
      <c r="AN86" s="440">
        <f t="shared" si="69"/>
        <v>0</v>
      </c>
      <c r="AO86" s="440">
        <f t="shared" si="70"/>
        <v>0</v>
      </c>
      <c r="AP86" s="440">
        <f t="shared" si="71"/>
        <v>0</v>
      </c>
      <c r="AQ86" s="440">
        <f t="shared" si="72"/>
        <v>0</v>
      </c>
      <c r="AR86" s="440">
        <f t="shared" si="73"/>
        <v>0</v>
      </c>
      <c r="AS86" s="440">
        <f t="shared" si="74"/>
        <v>0</v>
      </c>
      <c r="AT86" s="440">
        <f t="shared" si="75"/>
        <v>0</v>
      </c>
      <c r="AU86" s="440">
        <f t="shared" si="76"/>
        <v>0</v>
      </c>
      <c r="AV86" s="440">
        <f t="shared" si="77"/>
        <v>0</v>
      </c>
      <c r="AW86" s="440">
        <f t="shared" si="78"/>
        <v>0</v>
      </c>
    </row>
    <row r="87" spans="1:49" s="437" customFormat="1" ht="12" customHeight="1">
      <c r="A87" s="72" t="str">
        <f t="array" ref="A87">IF(C87&lt;&gt;0,SUM(($C$11:C87&lt;&gt;0)*1),"")</f>
        <v/>
      </c>
      <c r="B87" s="438"/>
      <c r="C87" s="438"/>
      <c r="D87" s="438"/>
      <c r="E87" s="504"/>
      <c r="F87" s="505"/>
      <c r="G87" s="507"/>
      <c r="H87" s="507"/>
      <c r="I87" s="72" t="str">
        <f t="shared" si="0"/>
        <v/>
      </c>
      <c r="J87" s="440">
        <f t="shared" si="41"/>
        <v>0</v>
      </c>
      <c r="K87" s="440">
        <f t="shared" si="42"/>
        <v>0</v>
      </c>
      <c r="L87" s="440">
        <f t="shared" si="43"/>
        <v>0</v>
      </c>
      <c r="M87" s="440">
        <f t="shared" si="44"/>
        <v>0</v>
      </c>
      <c r="N87" s="440">
        <f t="shared" si="45"/>
        <v>0</v>
      </c>
      <c r="O87" s="440">
        <f t="shared" si="46"/>
        <v>0</v>
      </c>
      <c r="P87" s="440">
        <f t="shared" si="47"/>
        <v>0</v>
      </c>
      <c r="Q87" s="440">
        <f t="shared" si="48"/>
        <v>0</v>
      </c>
      <c r="R87" s="440">
        <f t="shared" si="79"/>
        <v>0</v>
      </c>
      <c r="S87" s="440">
        <f t="shared" si="80"/>
        <v>0</v>
      </c>
      <c r="T87" s="440">
        <f t="shared" si="49"/>
        <v>0</v>
      </c>
      <c r="U87" s="440">
        <f t="shared" si="50"/>
        <v>0</v>
      </c>
      <c r="V87" s="440">
        <f t="shared" si="51"/>
        <v>0</v>
      </c>
      <c r="W87" s="440">
        <f t="shared" si="52"/>
        <v>0</v>
      </c>
      <c r="X87" s="440">
        <f t="shared" si="53"/>
        <v>0</v>
      </c>
      <c r="Y87" s="440">
        <f t="shared" si="54"/>
        <v>0</v>
      </c>
      <c r="Z87" s="440">
        <f t="shared" si="55"/>
        <v>0</v>
      </c>
      <c r="AA87" s="440">
        <f t="shared" si="56"/>
        <v>0</v>
      </c>
      <c r="AB87" s="440">
        <f t="shared" si="57"/>
        <v>0</v>
      </c>
      <c r="AC87" s="440">
        <f t="shared" si="58"/>
        <v>0</v>
      </c>
      <c r="AD87" s="440">
        <f t="shared" si="59"/>
        <v>0</v>
      </c>
      <c r="AE87" s="440">
        <f t="shared" si="60"/>
        <v>0</v>
      </c>
      <c r="AF87" s="440">
        <f t="shared" si="61"/>
        <v>0</v>
      </c>
      <c r="AG87" s="440">
        <f t="shared" si="62"/>
        <v>0</v>
      </c>
      <c r="AH87" s="440">
        <f t="shared" si="63"/>
        <v>0</v>
      </c>
      <c r="AI87" s="440">
        <f t="shared" si="64"/>
        <v>0</v>
      </c>
      <c r="AJ87" s="440">
        <f t="shared" si="65"/>
        <v>0</v>
      </c>
      <c r="AK87" s="440">
        <f t="shared" si="66"/>
        <v>0</v>
      </c>
      <c r="AL87" s="440">
        <f t="shared" si="67"/>
        <v>0</v>
      </c>
      <c r="AM87" s="440">
        <f t="shared" si="68"/>
        <v>0</v>
      </c>
      <c r="AN87" s="440">
        <f t="shared" si="69"/>
        <v>0</v>
      </c>
      <c r="AO87" s="440">
        <f t="shared" si="70"/>
        <v>0</v>
      </c>
      <c r="AP87" s="440">
        <f t="shared" si="71"/>
        <v>0</v>
      </c>
      <c r="AQ87" s="440">
        <f t="shared" si="72"/>
        <v>0</v>
      </c>
      <c r="AR87" s="440">
        <f t="shared" si="73"/>
        <v>0</v>
      </c>
      <c r="AS87" s="440">
        <f t="shared" si="74"/>
        <v>0</v>
      </c>
      <c r="AT87" s="440">
        <f t="shared" si="75"/>
        <v>0</v>
      </c>
      <c r="AU87" s="440">
        <f t="shared" si="76"/>
        <v>0</v>
      </c>
      <c r="AV87" s="440">
        <f t="shared" si="77"/>
        <v>0</v>
      </c>
      <c r="AW87" s="440">
        <f t="shared" si="78"/>
        <v>0</v>
      </c>
    </row>
    <row r="88" spans="1:49" s="437" customFormat="1" ht="12" customHeight="1">
      <c r="A88" s="72" t="str">
        <f t="array" ref="A88">IF(C88&lt;&gt;0,SUM(($C$11:C88&lt;&gt;0)*1),"")</f>
        <v/>
      </c>
      <c r="B88" s="438"/>
      <c r="C88" s="438"/>
      <c r="D88" s="438"/>
      <c r="E88" s="504"/>
      <c r="F88" s="505"/>
      <c r="G88" s="507"/>
      <c r="H88" s="507"/>
      <c r="I88" s="72" t="str">
        <f t="shared" si="0"/>
        <v/>
      </c>
      <c r="J88" s="440">
        <f t="shared" si="41"/>
        <v>0</v>
      </c>
      <c r="K88" s="440">
        <f t="shared" si="42"/>
        <v>0</v>
      </c>
      <c r="L88" s="440">
        <f t="shared" si="43"/>
        <v>0</v>
      </c>
      <c r="M88" s="440">
        <f t="shared" si="44"/>
        <v>0</v>
      </c>
      <c r="N88" s="440">
        <f t="shared" si="45"/>
        <v>0</v>
      </c>
      <c r="O88" s="440">
        <f t="shared" si="46"/>
        <v>0</v>
      </c>
      <c r="P88" s="440">
        <f t="shared" si="47"/>
        <v>0</v>
      </c>
      <c r="Q88" s="440">
        <f t="shared" si="48"/>
        <v>0</v>
      </c>
      <c r="R88" s="440">
        <f t="shared" si="79"/>
        <v>0</v>
      </c>
      <c r="S88" s="440">
        <f t="shared" si="80"/>
        <v>0</v>
      </c>
      <c r="T88" s="440">
        <f t="shared" si="49"/>
        <v>0</v>
      </c>
      <c r="U88" s="440">
        <f t="shared" si="50"/>
        <v>0</v>
      </c>
      <c r="V88" s="440">
        <f t="shared" si="51"/>
        <v>0</v>
      </c>
      <c r="W88" s="440">
        <f t="shared" si="52"/>
        <v>0</v>
      </c>
      <c r="X88" s="440">
        <f t="shared" si="53"/>
        <v>0</v>
      </c>
      <c r="Y88" s="440">
        <f t="shared" si="54"/>
        <v>0</v>
      </c>
      <c r="Z88" s="440">
        <f t="shared" si="55"/>
        <v>0</v>
      </c>
      <c r="AA88" s="440">
        <f t="shared" si="56"/>
        <v>0</v>
      </c>
      <c r="AB88" s="440">
        <f t="shared" si="57"/>
        <v>0</v>
      </c>
      <c r="AC88" s="440">
        <f t="shared" si="58"/>
        <v>0</v>
      </c>
      <c r="AD88" s="440">
        <f t="shared" si="59"/>
        <v>0</v>
      </c>
      <c r="AE88" s="440">
        <f t="shared" si="60"/>
        <v>0</v>
      </c>
      <c r="AF88" s="440">
        <f t="shared" si="61"/>
        <v>0</v>
      </c>
      <c r="AG88" s="440">
        <f t="shared" si="62"/>
        <v>0</v>
      </c>
      <c r="AH88" s="440">
        <f t="shared" si="63"/>
        <v>0</v>
      </c>
      <c r="AI88" s="440">
        <f t="shared" si="64"/>
        <v>0</v>
      </c>
      <c r="AJ88" s="440">
        <f t="shared" si="65"/>
        <v>0</v>
      </c>
      <c r="AK88" s="440">
        <f t="shared" si="66"/>
        <v>0</v>
      </c>
      <c r="AL88" s="440">
        <f t="shared" si="67"/>
        <v>0</v>
      </c>
      <c r="AM88" s="440">
        <f t="shared" si="68"/>
        <v>0</v>
      </c>
      <c r="AN88" s="440">
        <f t="shared" si="69"/>
        <v>0</v>
      </c>
      <c r="AO88" s="440">
        <f t="shared" si="70"/>
        <v>0</v>
      </c>
      <c r="AP88" s="440">
        <f t="shared" si="71"/>
        <v>0</v>
      </c>
      <c r="AQ88" s="440">
        <f t="shared" si="72"/>
        <v>0</v>
      </c>
      <c r="AR88" s="440">
        <f t="shared" si="73"/>
        <v>0</v>
      </c>
      <c r="AS88" s="440">
        <f t="shared" si="74"/>
        <v>0</v>
      </c>
      <c r="AT88" s="440">
        <f t="shared" si="75"/>
        <v>0</v>
      </c>
      <c r="AU88" s="440">
        <f t="shared" si="76"/>
        <v>0</v>
      </c>
      <c r="AV88" s="440">
        <f t="shared" si="77"/>
        <v>0</v>
      </c>
      <c r="AW88" s="440">
        <f t="shared" si="78"/>
        <v>0</v>
      </c>
    </row>
    <row r="89" spans="1:49" s="437" customFormat="1" ht="12" customHeight="1">
      <c r="A89" s="72" t="str">
        <f t="array" ref="A89">IF(C89&lt;&gt;0,SUM(($C$11:C89&lt;&gt;0)*1),"")</f>
        <v/>
      </c>
      <c r="B89" s="438"/>
      <c r="C89" s="438"/>
      <c r="D89" s="438"/>
      <c r="E89" s="504"/>
      <c r="F89" s="505"/>
      <c r="G89" s="507"/>
      <c r="H89" s="507"/>
      <c r="I89" s="72" t="str">
        <f t="shared" si="0"/>
        <v/>
      </c>
      <c r="J89" s="440">
        <f t="shared" si="41"/>
        <v>0</v>
      </c>
      <c r="K89" s="440">
        <f t="shared" si="42"/>
        <v>0</v>
      </c>
      <c r="L89" s="440">
        <f t="shared" si="43"/>
        <v>0</v>
      </c>
      <c r="M89" s="440">
        <f t="shared" si="44"/>
        <v>0</v>
      </c>
      <c r="N89" s="440">
        <f t="shared" si="45"/>
        <v>0</v>
      </c>
      <c r="O89" s="440">
        <f t="shared" si="46"/>
        <v>0</v>
      </c>
      <c r="P89" s="440">
        <f t="shared" si="47"/>
        <v>0</v>
      </c>
      <c r="Q89" s="440">
        <f t="shared" si="48"/>
        <v>0</v>
      </c>
      <c r="R89" s="440">
        <f t="shared" si="79"/>
        <v>0</v>
      </c>
      <c r="S89" s="440">
        <f t="shared" si="80"/>
        <v>0</v>
      </c>
      <c r="T89" s="440">
        <f t="shared" si="49"/>
        <v>0</v>
      </c>
      <c r="U89" s="440">
        <f t="shared" si="50"/>
        <v>0</v>
      </c>
      <c r="V89" s="440">
        <f t="shared" si="51"/>
        <v>0</v>
      </c>
      <c r="W89" s="440">
        <f t="shared" si="52"/>
        <v>0</v>
      </c>
      <c r="X89" s="440">
        <f t="shared" si="53"/>
        <v>0</v>
      </c>
      <c r="Y89" s="440">
        <f t="shared" si="54"/>
        <v>0</v>
      </c>
      <c r="Z89" s="440">
        <f t="shared" si="55"/>
        <v>0</v>
      </c>
      <c r="AA89" s="440">
        <f t="shared" si="56"/>
        <v>0</v>
      </c>
      <c r="AB89" s="440">
        <f t="shared" si="57"/>
        <v>0</v>
      </c>
      <c r="AC89" s="440">
        <f t="shared" si="58"/>
        <v>0</v>
      </c>
      <c r="AD89" s="440">
        <f t="shared" si="59"/>
        <v>0</v>
      </c>
      <c r="AE89" s="440">
        <f t="shared" si="60"/>
        <v>0</v>
      </c>
      <c r="AF89" s="440">
        <f t="shared" si="61"/>
        <v>0</v>
      </c>
      <c r="AG89" s="440">
        <f t="shared" si="62"/>
        <v>0</v>
      </c>
      <c r="AH89" s="440">
        <f t="shared" si="63"/>
        <v>0</v>
      </c>
      <c r="AI89" s="440">
        <f t="shared" si="64"/>
        <v>0</v>
      </c>
      <c r="AJ89" s="440">
        <f t="shared" si="65"/>
        <v>0</v>
      </c>
      <c r="AK89" s="440">
        <f t="shared" si="66"/>
        <v>0</v>
      </c>
      <c r="AL89" s="440">
        <f t="shared" si="67"/>
        <v>0</v>
      </c>
      <c r="AM89" s="440">
        <f t="shared" si="68"/>
        <v>0</v>
      </c>
      <c r="AN89" s="440">
        <f t="shared" si="69"/>
        <v>0</v>
      </c>
      <c r="AO89" s="440">
        <f t="shared" si="70"/>
        <v>0</v>
      </c>
      <c r="AP89" s="440">
        <f t="shared" si="71"/>
        <v>0</v>
      </c>
      <c r="AQ89" s="440">
        <f t="shared" si="72"/>
        <v>0</v>
      </c>
      <c r="AR89" s="440">
        <f t="shared" si="73"/>
        <v>0</v>
      </c>
      <c r="AS89" s="440">
        <f t="shared" si="74"/>
        <v>0</v>
      </c>
      <c r="AT89" s="440">
        <f t="shared" si="75"/>
        <v>0</v>
      </c>
      <c r="AU89" s="440">
        <f t="shared" si="76"/>
        <v>0</v>
      </c>
      <c r="AV89" s="440">
        <f t="shared" si="77"/>
        <v>0</v>
      </c>
      <c r="AW89" s="440">
        <f t="shared" si="78"/>
        <v>0</v>
      </c>
    </row>
    <row r="90" spans="1:49" s="437" customFormat="1" ht="12" customHeight="1">
      <c r="A90" s="72" t="str">
        <f t="array" ref="A90">IF(C90&lt;&gt;0,SUM(($C$11:C90&lt;&gt;0)*1),"")</f>
        <v/>
      </c>
      <c r="B90" s="438"/>
      <c r="C90" s="438"/>
      <c r="D90" s="438"/>
      <c r="E90" s="504"/>
      <c r="F90" s="505"/>
      <c r="G90" s="507"/>
      <c r="H90" s="507"/>
      <c r="I90" s="72" t="str">
        <f>A90</f>
        <v/>
      </c>
      <c r="J90" s="440">
        <f t="shared" si="41"/>
        <v>0</v>
      </c>
      <c r="K90" s="440">
        <f t="shared" si="42"/>
        <v>0</v>
      </c>
      <c r="L90" s="440">
        <f t="shared" si="43"/>
        <v>0</v>
      </c>
      <c r="M90" s="440">
        <f t="shared" si="44"/>
        <v>0</v>
      </c>
      <c r="N90" s="440">
        <f t="shared" si="45"/>
        <v>0</v>
      </c>
      <c r="O90" s="440">
        <f t="shared" si="46"/>
        <v>0</v>
      </c>
      <c r="P90" s="440">
        <f t="shared" si="47"/>
        <v>0</v>
      </c>
      <c r="Q90" s="440">
        <f t="shared" si="48"/>
        <v>0</v>
      </c>
      <c r="R90" s="440">
        <f t="shared" si="79"/>
        <v>0</v>
      </c>
      <c r="S90" s="440">
        <f t="shared" si="80"/>
        <v>0</v>
      </c>
      <c r="T90" s="440">
        <f t="shared" si="49"/>
        <v>0</v>
      </c>
      <c r="U90" s="440">
        <f t="shared" si="50"/>
        <v>0</v>
      </c>
      <c r="V90" s="440">
        <f t="shared" si="51"/>
        <v>0</v>
      </c>
      <c r="W90" s="440">
        <f t="shared" si="52"/>
        <v>0</v>
      </c>
      <c r="X90" s="440">
        <f t="shared" si="53"/>
        <v>0</v>
      </c>
      <c r="Y90" s="440">
        <f t="shared" si="54"/>
        <v>0</v>
      </c>
      <c r="Z90" s="440">
        <f t="shared" si="55"/>
        <v>0</v>
      </c>
      <c r="AA90" s="440">
        <f t="shared" si="56"/>
        <v>0</v>
      </c>
      <c r="AB90" s="440">
        <f t="shared" si="57"/>
        <v>0</v>
      </c>
      <c r="AC90" s="440">
        <f t="shared" si="58"/>
        <v>0</v>
      </c>
      <c r="AD90" s="440">
        <f t="shared" si="59"/>
        <v>0</v>
      </c>
      <c r="AE90" s="440">
        <f t="shared" si="60"/>
        <v>0</v>
      </c>
      <c r="AF90" s="440">
        <f t="shared" si="61"/>
        <v>0</v>
      </c>
      <c r="AG90" s="440">
        <f t="shared" si="62"/>
        <v>0</v>
      </c>
      <c r="AH90" s="440">
        <f t="shared" si="63"/>
        <v>0</v>
      </c>
      <c r="AI90" s="440">
        <f t="shared" si="64"/>
        <v>0</v>
      </c>
      <c r="AJ90" s="440">
        <f t="shared" si="65"/>
        <v>0</v>
      </c>
      <c r="AK90" s="440">
        <f t="shared" si="66"/>
        <v>0</v>
      </c>
      <c r="AL90" s="440">
        <f t="shared" si="67"/>
        <v>0</v>
      </c>
      <c r="AM90" s="440">
        <f t="shared" si="68"/>
        <v>0</v>
      </c>
      <c r="AN90" s="440">
        <f t="shared" si="69"/>
        <v>0</v>
      </c>
      <c r="AO90" s="440">
        <f t="shared" si="70"/>
        <v>0</v>
      </c>
      <c r="AP90" s="440">
        <f t="shared" si="71"/>
        <v>0</v>
      </c>
      <c r="AQ90" s="440">
        <f t="shared" si="72"/>
        <v>0</v>
      </c>
      <c r="AR90" s="440">
        <f t="shared" si="73"/>
        <v>0</v>
      </c>
      <c r="AS90" s="440">
        <f t="shared" si="74"/>
        <v>0</v>
      </c>
      <c r="AT90" s="440">
        <f t="shared" si="75"/>
        <v>0</v>
      </c>
      <c r="AU90" s="440">
        <f t="shared" si="76"/>
        <v>0</v>
      </c>
      <c r="AV90" s="440">
        <f t="shared" si="77"/>
        <v>0</v>
      </c>
      <c r="AW90" s="440">
        <f t="shared" si="78"/>
        <v>0</v>
      </c>
    </row>
    <row r="91" spans="1:49" s="437" customFormat="1" ht="12" customHeight="1">
      <c r="A91" s="72" t="str">
        <f t="array" ref="A91">IF(C91&lt;&gt;0,SUM(($C$11:C91&lt;&gt;0)*1),"")</f>
        <v/>
      </c>
      <c r="B91" s="438"/>
      <c r="C91" s="438"/>
      <c r="D91" s="438"/>
      <c r="E91" s="504"/>
      <c r="F91" s="505"/>
      <c r="G91" s="507"/>
      <c r="H91" s="507"/>
      <c r="I91" s="72" t="str">
        <f>A91</f>
        <v/>
      </c>
      <c r="J91" s="440">
        <f t="shared" si="41"/>
        <v>0</v>
      </c>
      <c r="K91" s="440">
        <f t="shared" si="42"/>
        <v>0</v>
      </c>
      <c r="L91" s="440">
        <f t="shared" si="43"/>
        <v>0</v>
      </c>
      <c r="M91" s="440">
        <f t="shared" si="44"/>
        <v>0</v>
      </c>
      <c r="N91" s="440">
        <f t="shared" si="45"/>
        <v>0</v>
      </c>
      <c r="O91" s="440">
        <f t="shared" si="46"/>
        <v>0</v>
      </c>
      <c r="P91" s="440">
        <f t="shared" si="47"/>
        <v>0</v>
      </c>
      <c r="Q91" s="440">
        <f t="shared" si="48"/>
        <v>0</v>
      </c>
      <c r="R91" s="440">
        <f t="shared" si="79"/>
        <v>0</v>
      </c>
      <c r="S91" s="440">
        <f t="shared" si="80"/>
        <v>0</v>
      </c>
      <c r="T91" s="440">
        <f t="shared" si="49"/>
        <v>0</v>
      </c>
      <c r="U91" s="440">
        <f t="shared" si="50"/>
        <v>0</v>
      </c>
      <c r="V91" s="440">
        <f t="shared" si="51"/>
        <v>0</v>
      </c>
      <c r="W91" s="440">
        <f t="shared" si="52"/>
        <v>0</v>
      </c>
      <c r="X91" s="440">
        <f t="shared" si="53"/>
        <v>0</v>
      </c>
      <c r="Y91" s="440">
        <f t="shared" si="54"/>
        <v>0</v>
      </c>
      <c r="Z91" s="440">
        <f t="shared" si="55"/>
        <v>0</v>
      </c>
      <c r="AA91" s="440">
        <f t="shared" si="56"/>
        <v>0</v>
      </c>
      <c r="AB91" s="440">
        <f t="shared" si="57"/>
        <v>0</v>
      </c>
      <c r="AC91" s="440">
        <f t="shared" si="58"/>
        <v>0</v>
      </c>
      <c r="AD91" s="440">
        <f t="shared" si="59"/>
        <v>0</v>
      </c>
      <c r="AE91" s="440">
        <f t="shared" si="60"/>
        <v>0</v>
      </c>
      <c r="AF91" s="440">
        <f t="shared" si="61"/>
        <v>0</v>
      </c>
      <c r="AG91" s="440">
        <f t="shared" si="62"/>
        <v>0</v>
      </c>
      <c r="AH91" s="440">
        <f t="shared" si="63"/>
        <v>0</v>
      </c>
      <c r="AI91" s="440">
        <f t="shared" si="64"/>
        <v>0</v>
      </c>
      <c r="AJ91" s="440">
        <f t="shared" si="65"/>
        <v>0</v>
      </c>
      <c r="AK91" s="440">
        <f t="shared" si="66"/>
        <v>0</v>
      </c>
      <c r="AL91" s="440">
        <f t="shared" si="67"/>
        <v>0</v>
      </c>
      <c r="AM91" s="440">
        <f t="shared" si="68"/>
        <v>0</v>
      </c>
      <c r="AN91" s="440">
        <f t="shared" si="69"/>
        <v>0</v>
      </c>
      <c r="AO91" s="440">
        <f t="shared" si="70"/>
        <v>0</v>
      </c>
      <c r="AP91" s="440">
        <f t="shared" si="71"/>
        <v>0</v>
      </c>
      <c r="AQ91" s="440">
        <f t="shared" si="72"/>
        <v>0</v>
      </c>
      <c r="AR91" s="440">
        <f t="shared" si="73"/>
        <v>0</v>
      </c>
      <c r="AS91" s="440">
        <f t="shared" si="74"/>
        <v>0</v>
      </c>
      <c r="AT91" s="440">
        <f t="shared" si="75"/>
        <v>0</v>
      </c>
      <c r="AU91" s="440">
        <f t="shared" si="76"/>
        <v>0</v>
      </c>
      <c r="AV91" s="440">
        <f t="shared" si="77"/>
        <v>0</v>
      </c>
      <c r="AW91" s="440">
        <f t="shared" si="78"/>
        <v>0</v>
      </c>
    </row>
    <row r="92" spans="1:49" s="437" customFormat="1" ht="12" customHeight="1">
      <c r="A92" s="72" t="str">
        <f t="array" ref="A92">IF(C92&lt;&gt;0,SUM(($C$11:C92&lt;&gt;0)*1),"")</f>
        <v/>
      </c>
      <c r="B92" s="438"/>
      <c r="C92" s="438"/>
      <c r="D92" s="438"/>
      <c r="E92" s="504"/>
      <c r="F92" s="505"/>
      <c r="G92" s="507"/>
      <c r="H92" s="507"/>
      <c r="I92" s="72" t="str">
        <f>A92</f>
        <v/>
      </c>
      <c r="J92" s="440">
        <f t="shared" si="41"/>
        <v>0</v>
      </c>
      <c r="K92" s="440">
        <f t="shared" si="42"/>
        <v>0</v>
      </c>
      <c r="L92" s="440">
        <f t="shared" si="43"/>
        <v>0</v>
      </c>
      <c r="M92" s="440">
        <f t="shared" si="44"/>
        <v>0</v>
      </c>
      <c r="N92" s="440">
        <f t="shared" si="45"/>
        <v>0</v>
      </c>
      <c r="O92" s="440">
        <f t="shared" si="46"/>
        <v>0</v>
      </c>
      <c r="P92" s="440">
        <f t="shared" si="47"/>
        <v>0</v>
      </c>
      <c r="Q92" s="440">
        <f t="shared" si="48"/>
        <v>0</v>
      </c>
      <c r="R92" s="440">
        <f t="shared" si="79"/>
        <v>0</v>
      </c>
      <c r="S92" s="440">
        <f t="shared" si="80"/>
        <v>0</v>
      </c>
      <c r="T92" s="440">
        <f t="shared" si="49"/>
        <v>0</v>
      </c>
      <c r="U92" s="440">
        <f t="shared" si="50"/>
        <v>0</v>
      </c>
      <c r="V92" s="440">
        <f t="shared" si="51"/>
        <v>0</v>
      </c>
      <c r="W92" s="440">
        <f t="shared" si="52"/>
        <v>0</v>
      </c>
      <c r="X92" s="440">
        <f t="shared" si="53"/>
        <v>0</v>
      </c>
      <c r="Y92" s="440">
        <f t="shared" si="54"/>
        <v>0</v>
      </c>
      <c r="Z92" s="440">
        <f t="shared" si="55"/>
        <v>0</v>
      </c>
      <c r="AA92" s="440">
        <f t="shared" si="56"/>
        <v>0</v>
      </c>
      <c r="AB92" s="440">
        <f t="shared" si="57"/>
        <v>0</v>
      </c>
      <c r="AC92" s="440">
        <f t="shared" si="58"/>
        <v>0</v>
      </c>
      <c r="AD92" s="440">
        <f t="shared" si="59"/>
        <v>0</v>
      </c>
      <c r="AE92" s="440">
        <f t="shared" si="60"/>
        <v>0</v>
      </c>
      <c r="AF92" s="440">
        <f t="shared" si="61"/>
        <v>0</v>
      </c>
      <c r="AG92" s="440">
        <f t="shared" si="62"/>
        <v>0</v>
      </c>
      <c r="AH92" s="440">
        <f t="shared" si="63"/>
        <v>0</v>
      </c>
      <c r="AI92" s="440">
        <f t="shared" si="64"/>
        <v>0</v>
      </c>
      <c r="AJ92" s="440">
        <f t="shared" si="65"/>
        <v>0</v>
      </c>
      <c r="AK92" s="440">
        <f t="shared" si="66"/>
        <v>0</v>
      </c>
      <c r="AL92" s="440">
        <f t="shared" si="67"/>
        <v>0</v>
      </c>
      <c r="AM92" s="440">
        <f t="shared" si="68"/>
        <v>0</v>
      </c>
      <c r="AN92" s="440">
        <f t="shared" si="69"/>
        <v>0</v>
      </c>
      <c r="AO92" s="440">
        <f t="shared" si="70"/>
        <v>0</v>
      </c>
      <c r="AP92" s="440">
        <f t="shared" si="71"/>
        <v>0</v>
      </c>
      <c r="AQ92" s="440">
        <f t="shared" si="72"/>
        <v>0</v>
      </c>
      <c r="AR92" s="440">
        <f t="shared" si="73"/>
        <v>0</v>
      </c>
      <c r="AS92" s="440">
        <f t="shared" si="74"/>
        <v>0</v>
      </c>
      <c r="AT92" s="440">
        <f t="shared" si="75"/>
        <v>0</v>
      </c>
      <c r="AU92" s="440">
        <f t="shared" si="76"/>
        <v>0</v>
      </c>
      <c r="AV92" s="440">
        <f t="shared" si="77"/>
        <v>0</v>
      </c>
      <c r="AW92" s="440">
        <f t="shared" si="78"/>
        <v>0</v>
      </c>
    </row>
    <row r="93" spans="1:49" s="437" customFormat="1" ht="12" customHeight="1">
      <c r="A93" s="72" t="str">
        <f t="array" ref="A93">IF(C93&lt;&gt;0,SUM(($C$11:C93&lt;&gt;0)*1),"")</f>
        <v/>
      </c>
      <c r="B93" s="438"/>
      <c r="C93" s="438"/>
      <c r="D93" s="438"/>
      <c r="E93" s="504"/>
      <c r="F93" s="505"/>
      <c r="G93" s="507"/>
      <c r="H93" s="507"/>
      <c r="I93" s="72" t="str">
        <f>A93</f>
        <v/>
      </c>
      <c r="J93" s="440">
        <f t="shared" si="41"/>
        <v>0</v>
      </c>
      <c r="K93" s="440">
        <f t="shared" si="42"/>
        <v>0</v>
      </c>
      <c r="L93" s="440">
        <f t="shared" si="43"/>
        <v>0</v>
      </c>
      <c r="M93" s="440">
        <f t="shared" si="44"/>
        <v>0</v>
      </c>
      <c r="N93" s="440">
        <f t="shared" si="45"/>
        <v>0</v>
      </c>
      <c r="O93" s="440">
        <f t="shared" si="46"/>
        <v>0</v>
      </c>
      <c r="P93" s="440">
        <f t="shared" si="47"/>
        <v>0</v>
      </c>
      <c r="Q93" s="440">
        <f t="shared" si="48"/>
        <v>0</v>
      </c>
      <c r="R93" s="440">
        <f t="shared" si="79"/>
        <v>0</v>
      </c>
      <c r="S93" s="440">
        <f t="shared" si="80"/>
        <v>0</v>
      </c>
      <c r="T93" s="440">
        <f t="shared" si="49"/>
        <v>0</v>
      </c>
      <c r="U93" s="440">
        <f t="shared" si="50"/>
        <v>0</v>
      </c>
      <c r="V93" s="440">
        <f t="shared" si="51"/>
        <v>0</v>
      </c>
      <c r="W93" s="440">
        <f t="shared" si="52"/>
        <v>0</v>
      </c>
      <c r="X93" s="440">
        <f t="shared" si="53"/>
        <v>0</v>
      </c>
      <c r="Y93" s="440">
        <f t="shared" si="54"/>
        <v>0</v>
      </c>
      <c r="Z93" s="440">
        <f t="shared" si="55"/>
        <v>0</v>
      </c>
      <c r="AA93" s="440">
        <f t="shared" si="56"/>
        <v>0</v>
      </c>
      <c r="AB93" s="440">
        <f t="shared" si="57"/>
        <v>0</v>
      </c>
      <c r="AC93" s="440">
        <f t="shared" si="58"/>
        <v>0</v>
      </c>
      <c r="AD93" s="440">
        <f t="shared" si="59"/>
        <v>0</v>
      </c>
      <c r="AE93" s="440">
        <f t="shared" si="60"/>
        <v>0</v>
      </c>
      <c r="AF93" s="440">
        <f t="shared" si="61"/>
        <v>0</v>
      </c>
      <c r="AG93" s="440">
        <f t="shared" si="62"/>
        <v>0</v>
      </c>
      <c r="AH93" s="440">
        <f t="shared" si="63"/>
        <v>0</v>
      </c>
      <c r="AI93" s="440">
        <f t="shared" si="64"/>
        <v>0</v>
      </c>
      <c r="AJ93" s="440">
        <f t="shared" si="65"/>
        <v>0</v>
      </c>
      <c r="AK93" s="440">
        <f t="shared" si="66"/>
        <v>0</v>
      </c>
      <c r="AL93" s="440">
        <f t="shared" si="67"/>
        <v>0</v>
      </c>
      <c r="AM93" s="440">
        <f t="shared" si="68"/>
        <v>0</v>
      </c>
      <c r="AN93" s="440">
        <f t="shared" si="69"/>
        <v>0</v>
      </c>
      <c r="AO93" s="440">
        <f t="shared" si="70"/>
        <v>0</v>
      </c>
      <c r="AP93" s="440">
        <f t="shared" si="71"/>
        <v>0</v>
      </c>
      <c r="AQ93" s="440">
        <f t="shared" si="72"/>
        <v>0</v>
      </c>
      <c r="AR93" s="440">
        <f t="shared" si="73"/>
        <v>0</v>
      </c>
      <c r="AS93" s="440">
        <f t="shared" si="74"/>
        <v>0</v>
      </c>
      <c r="AT93" s="440">
        <f t="shared" si="75"/>
        <v>0</v>
      </c>
      <c r="AU93" s="440">
        <f t="shared" si="76"/>
        <v>0</v>
      </c>
      <c r="AV93" s="440">
        <f t="shared" si="77"/>
        <v>0</v>
      </c>
      <c r="AW93" s="440">
        <f t="shared" si="78"/>
        <v>0</v>
      </c>
    </row>
    <row r="94" spans="1:49" s="437" customFormat="1" ht="12" customHeight="1">
      <c r="A94" s="72" t="str">
        <f t="array" ref="A94">IF(C94&lt;&gt;0,SUM(($C$11:C94&lt;&gt;0)*1),"")</f>
        <v/>
      </c>
      <c r="B94" s="438"/>
      <c r="C94" s="438"/>
      <c r="D94" s="438"/>
      <c r="E94" s="504"/>
      <c r="F94" s="505"/>
      <c r="G94" s="507"/>
      <c r="H94" s="507"/>
      <c r="I94" s="72" t="str">
        <f t="shared" ref="I94:I113" si="81">A94</f>
        <v/>
      </c>
      <c r="J94" s="440">
        <f t="shared" si="41"/>
        <v>0</v>
      </c>
      <c r="K94" s="440">
        <f t="shared" si="42"/>
        <v>0</v>
      </c>
      <c r="L94" s="440">
        <f t="shared" si="43"/>
        <v>0</v>
      </c>
      <c r="M94" s="440">
        <f t="shared" si="44"/>
        <v>0</v>
      </c>
      <c r="N94" s="440">
        <f t="shared" si="45"/>
        <v>0</v>
      </c>
      <c r="O94" s="440">
        <f t="shared" si="46"/>
        <v>0</v>
      </c>
      <c r="P94" s="440">
        <f t="shared" si="47"/>
        <v>0</v>
      </c>
      <c r="Q94" s="440">
        <f t="shared" si="48"/>
        <v>0</v>
      </c>
      <c r="R94" s="440">
        <f t="shared" si="79"/>
        <v>0</v>
      </c>
      <c r="S94" s="440">
        <f t="shared" si="80"/>
        <v>0</v>
      </c>
      <c r="T94" s="440">
        <f t="shared" si="49"/>
        <v>0</v>
      </c>
      <c r="U94" s="440">
        <f t="shared" si="50"/>
        <v>0</v>
      </c>
      <c r="V94" s="440">
        <f t="shared" si="51"/>
        <v>0</v>
      </c>
      <c r="W94" s="440">
        <f t="shared" si="52"/>
        <v>0</v>
      </c>
      <c r="X94" s="440">
        <f t="shared" si="53"/>
        <v>0</v>
      </c>
      <c r="Y94" s="440">
        <f t="shared" si="54"/>
        <v>0</v>
      </c>
      <c r="Z94" s="440">
        <f t="shared" si="55"/>
        <v>0</v>
      </c>
      <c r="AA94" s="440">
        <f t="shared" si="56"/>
        <v>0</v>
      </c>
      <c r="AB94" s="440">
        <f t="shared" si="57"/>
        <v>0</v>
      </c>
      <c r="AC94" s="440">
        <f t="shared" si="58"/>
        <v>0</v>
      </c>
      <c r="AD94" s="440">
        <f t="shared" si="59"/>
        <v>0</v>
      </c>
      <c r="AE94" s="440">
        <f t="shared" si="60"/>
        <v>0</v>
      </c>
      <c r="AF94" s="440">
        <f t="shared" si="61"/>
        <v>0</v>
      </c>
      <c r="AG94" s="440">
        <f t="shared" si="62"/>
        <v>0</v>
      </c>
      <c r="AH94" s="440">
        <f t="shared" si="63"/>
        <v>0</v>
      </c>
      <c r="AI94" s="440">
        <f t="shared" si="64"/>
        <v>0</v>
      </c>
      <c r="AJ94" s="440">
        <f t="shared" si="65"/>
        <v>0</v>
      </c>
      <c r="AK94" s="440">
        <f t="shared" si="66"/>
        <v>0</v>
      </c>
      <c r="AL94" s="440">
        <f t="shared" si="67"/>
        <v>0</v>
      </c>
      <c r="AM94" s="440">
        <f t="shared" si="68"/>
        <v>0</v>
      </c>
      <c r="AN94" s="440">
        <f t="shared" si="69"/>
        <v>0</v>
      </c>
      <c r="AO94" s="440">
        <f t="shared" si="70"/>
        <v>0</v>
      </c>
      <c r="AP94" s="440">
        <f t="shared" si="71"/>
        <v>0</v>
      </c>
      <c r="AQ94" s="440">
        <f t="shared" si="72"/>
        <v>0</v>
      </c>
      <c r="AR94" s="440">
        <f t="shared" si="73"/>
        <v>0</v>
      </c>
      <c r="AS94" s="440">
        <f t="shared" si="74"/>
        <v>0</v>
      </c>
      <c r="AT94" s="440">
        <f t="shared" si="75"/>
        <v>0</v>
      </c>
      <c r="AU94" s="440">
        <f t="shared" si="76"/>
        <v>0</v>
      </c>
      <c r="AV94" s="440">
        <f t="shared" si="77"/>
        <v>0</v>
      </c>
      <c r="AW94" s="440">
        <f t="shared" si="78"/>
        <v>0</v>
      </c>
    </row>
    <row r="95" spans="1:49" s="437" customFormat="1" ht="12" customHeight="1">
      <c r="A95" s="72" t="str">
        <f t="array" ref="A95">IF(C95&lt;&gt;0,SUM(($C$11:C95&lt;&gt;0)*1),"")</f>
        <v/>
      </c>
      <c r="B95" s="438"/>
      <c r="C95" s="438"/>
      <c r="D95" s="438"/>
      <c r="E95" s="504"/>
      <c r="F95" s="505"/>
      <c r="G95" s="507"/>
      <c r="H95" s="507"/>
      <c r="I95" s="72" t="str">
        <f t="shared" si="81"/>
        <v/>
      </c>
      <c r="J95" s="440">
        <f t="shared" si="41"/>
        <v>0</v>
      </c>
      <c r="K95" s="440">
        <f t="shared" si="42"/>
        <v>0</v>
      </c>
      <c r="L95" s="440">
        <f t="shared" si="43"/>
        <v>0</v>
      </c>
      <c r="M95" s="440">
        <f t="shared" si="44"/>
        <v>0</v>
      </c>
      <c r="N95" s="440">
        <f t="shared" si="45"/>
        <v>0</v>
      </c>
      <c r="O95" s="440">
        <f t="shared" si="46"/>
        <v>0</v>
      </c>
      <c r="P95" s="440">
        <f t="shared" si="47"/>
        <v>0</v>
      </c>
      <c r="Q95" s="440">
        <f t="shared" si="48"/>
        <v>0</v>
      </c>
      <c r="R95" s="440">
        <f t="shared" si="79"/>
        <v>0</v>
      </c>
      <c r="S95" s="440">
        <f t="shared" si="80"/>
        <v>0</v>
      </c>
      <c r="T95" s="440">
        <f t="shared" si="49"/>
        <v>0</v>
      </c>
      <c r="U95" s="440">
        <f t="shared" si="50"/>
        <v>0</v>
      </c>
      <c r="V95" s="440">
        <f t="shared" si="51"/>
        <v>0</v>
      </c>
      <c r="W95" s="440">
        <f t="shared" si="52"/>
        <v>0</v>
      </c>
      <c r="X95" s="440">
        <f t="shared" si="53"/>
        <v>0</v>
      </c>
      <c r="Y95" s="440">
        <f t="shared" si="54"/>
        <v>0</v>
      </c>
      <c r="Z95" s="440">
        <f t="shared" si="55"/>
        <v>0</v>
      </c>
      <c r="AA95" s="440">
        <f t="shared" si="56"/>
        <v>0</v>
      </c>
      <c r="AB95" s="440">
        <f t="shared" si="57"/>
        <v>0</v>
      </c>
      <c r="AC95" s="440">
        <f t="shared" si="58"/>
        <v>0</v>
      </c>
      <c r="AD95" s="440">
        <f t="shared" si="59"/>
        <v>0</v>
      </c>
      <c r="AE95" s="440">
        <f t="shared" si="60"/>
        <v>0</v>
      </c>
      <c r="AF95" s="440">
        <f t="shared" si="61"/>
        <v>0</v>
      </c>
      <c r="AG95" s="440">
        <f t="shared" si="62"/>
        <v>0</v>
      </c>
      <c r="AH95" s="440">
        <f t="shared" si="63"/>
        <v>0</v>
      </c>
      <c r="AI95" s="440">
        <f t="shared" si="64"/>
        <v>0</v>
      </c>
      <c r="AJ95" s="440">
        <f t="shared" si="65"/>
        <v>0</v>
      </c>
      <c r="AK95" s="440">
        <f t="shared" si="66"/>
        <v>0</v>
      </c>
      <c r="AL95" s="440">
        <f t="shared" si="67"/>
        <v>0</v>
      </c>
      <c r="AM95" s="440">
        <f t="shared" si="68"/>
        <v>0</v>
      </c>
      <c r="AN95" s="440">
        <f t="shared" si="69"/>
        <v>0</v>
      </c>
      <c r="AO95" s="440">
        <f t="shared" si="70"/>
        <v>0</v>
      </c>
      <c r="AP95" s="440">
        <f t="shared" si="71"/>
        <v>0</v>
      </c>
      <c r="AQ95" s="440">
        <f t="shared" si="72"/>
        <v>0</v>
      </c>
      <c r="AR95" s="440">
        <f t="shared" si="73"/>
        <v>0</v>
      </c>
      <c r="AS95" s="440">
        <f t="shared" si="74"/>
        <v>0</v>
      </c>
      <c r="AT95" s="440">
        <f t="shared" si="75"/>
        <v>0</v>
      </c>
      <c r="AU95" s="440">
        <f t="shared" si="76"/>
        <v>0</v>
      </c>
      <c r="AV95" s="440">
        <f t="shared" si="77"/>
        <v>0</v>
      </c>
      <c r="AW95" s="440">
        <f t="shared" si="78"/>
        <v>0</v>
      </c>
    </row>
    <row r="96" spans="1:49" s="437" customFormat="1" ht="12" customHeight="1">
      <c r="A96" s="72" t="str">
        <f t="array" ref="A96">IF(C96&lt;&gt;0,SUM(($C$11:C96&lt;&gt;0)*1),"")</f>
        <v/>
      </c>
      <c r="B96" s="438"/>
      <c r="C96" s="438"/>
      <c r="D96" s="438"/>
      <c r="E96" s="504"/>
      <c r="F96" s="505"/>
      <c r="G96" s="507"/>
      <c r="H96" s="507"/>
      <c r="I96" s="72" t="str">
        <f t="shared" si="81"/>
        <v/>
      </c>
      <c r="J96" s="440">
        <f t="shared" si="41"/>
        <v>0</v>
      </c>
      <c r="K96" s="440">
        <f t="shared" si="42"/>
        <v>0</v>
      </c>
      <c r="L96" s="440">
        <f t="shared" si="43"/>
        <v>0</v>
      </c>
      <c r="M96" s="440">
        <f t="shared" si="44"/>
        <v>0</v>
      </c>
      <c r="N96" s="440">
        <f t="shared" si="45"/>
        <v>0</v>
      </c>
      <c r="O96" s="440">
        <f t="shared" si="46"/>
        <v>0</v>
      </c>
      <c r="P96" s="440">
        <f t="shared" si="47"/>
        <v>0</v>
      </c>
      <c r="Q96" s="440">
        <f t="shared" si="48"/>
        <v>0</v>
      </c>
      <c r="R96" s="440">
        <f t="shared" si="79"/>
        <v>0</v>
      </c>
      <c r="S96" s="440">
        <f t="shared" si="80"/>
        <v>0</v>
      </c>
      <c r="T96" s="440">
        <f t="shared" si="49"/>
        <v>0</v>
      </c>
      <c r="U96" s="440">
        <f t="shared" si="50"/>
        <v>0</v>
      </c>
      <c r="V96" s="440">
        <f t="shared" si="51"/>
        <v>0</v>
      </c>
      <c r="W96" s="440">
        <f t="shared" si="52"/>
        <v>0</v>
      </c>
      <c r="X96" s="440">
        <f t="shared" si="53"/>
        <v>0</v>
      </c>
      <c r="Y96" s="440">
        <f t="shared" si="54"/>
        <v>0</v>
      </c>
      <c r="Z96" s="440">
        <f t="shared" si="55"/>
        <v>0</v>
      </c>
      <c r="AA96" s="440">
        <f t="shared" si="56"/>
        <v>0</v>
      </c>
      <c r="AB96" s="440">
        <f t="shared" si="57"/>
        <v>0</v>
      </c>
      <c r="AC96" s="440">
        <f t="shared" si="58"/>
        <v>0</v>
      </c>
      <c r="AD96" s="440">
        <f t="shared" si="59"/>
        <v>0</v>
      </c>
      <c r="AE96" s="440">
        <f t="shared" si="60"/>
        <v>0</v>
      </c>
      <c r="AF96" s="440">
        <f t="shared" si="61"/>
        <v>0</v>
      </c>
      <c r="AG96" s="440">
        <f t="shared" si="62"/>
        <v>0</v>
      </c>
      <c r="AH96" s="440">
        <f t="shared" si="63"/>
        <v>0</v>
      </c>
      <c r="AI96" s="440">
        <f t="shared" si="64"/>
        <v>0</v>
      </c>
      <c r="AJ96" s="440">
        <f t="shared" si="65"/>
        <v>0</v>
      </c>
      <c r="AK96" s="440">
        <f t="shared" si="66"/>
        <v>0</v>
      </c>
      <c r="AL96" s="440">
        <f t="shared" si="67"/>
        <v>0</v>
      </c>
      <c r="AM96" s="440">
        <f t="shared" si="68"/>
        <v>0</v>
      </c>
      <c r="AN96" s="440">
        <f t="shared" si="69"/>
        <v>0</v>
      </c>
      <c r="AO96" s="440">
        <f t="shared" si="70"/>
        <v>0</v>
      </c>
      <c r="AP96" s="440">
        <f t="shared" si="71"/>
        <v>0</v>
      </c>
      <c r="AQ96" s="440">
        <f t="shared" si="72"/>
        <v>0</v>
      </c>
      <c r="AR96" s="440">
        <f t="shared" si="73"/>
        <v>0</v>
      </c>
      <c r="AS96" s="440">
        <f t="shared" si="74"/>
        <v>0</v>
      </c>
      <c r="AT96" s="440">
        <f t="shared" si="75"/>
        <v>0</v>
      </c>
      <c r="AU96" s="440">
        <f t="shared" si="76"/>
        <v>0</v>
      </c>
      <c r="AV96" s="440">
        <f t="shared" si="77"/>
        <v>0</v>
      </c>
      <c r="AW96" s="440">
        <f t="shared" si="78"/>
        <v>0</v>
      </c>
    </row>
    <row r="97" spans="1:49" s="437" customFormat="1" ht="12" customHeight="1">
      <c r="A97" s="72" t="str">
        <f t="array" ref="A97">IF(C97&lt;&gt;0,SUM(($C$11:C97&lt;&gt;0)*1),"")</f>
        <v/>
      </c>
      <c r="B97" s="438"/>
      <c r="C97" s="438"/>
      <c r="D97" s="438"/>
      <c r="E97" s="504"/>
      <c r="F97" s="505"/>
      <c r="G97" s="507"/>
      <c r="H97" s="507"/>
      <c r="I97" s="72" t="str">
        <f t="shared" si="81"/>
        <v/>
      </c>
      <c r="J97" s="440">
        <f t="shared" si="41"/>
        <v>0</v>
      </c>
      <c r="K97" s="440">
        <f t="shared" si="42"/>
        <v>0</v>
      </c>
      <c r="L97" s="440">
        <f t="shared" si="43"/>
        <v>0</v>
      </c>
      <c r="M97" s="440">
        <f t="shared" si="44"/>
        <v>0</v>
      </c>
      <c r="N97" s="440">
        <f t="shared" si="45"/>
        <v>0</v>
      </c>
      <c r="O97" s="440">
        <f t="shared" si="46"/>
        <v>0</v>
      </c>
      <c r="P97" s="440">
        <f t="shared" si="47"/>
        <v>0</v>
      </c>
      <c r="Q97" s="440">
        <f t="shared" si="48"/>
        <v>0</v>
      </c>
      <c r="R97" s="440">
        <f t="shared" si="79"/>
        <v>0</v>
      </c>
      <c r="S97" s="440">
        <f t="shared" si="80"/>
        <v>0</v>
      </c>
      <c r="T97" s="440">
        <f t="shared" si="49"/>
        <v>0</v>
      </c>
      <c r="U97" s="440">
        <f t="shared" si="50"/>
        <v>0</v>
      </c>
      <c r="V97" s="440">
        <f t="shared" si="51"/>
        <v>0</v>
      </c>
      <c r="W97" s="440">
        <f t="shared" si="52"/>
        <v>0</v>
      </c>
      <c r="X97" s="440">
        <f t="shared" si="53"/>
        <v>0</v>
      </c>
      <c r="Y97" s="440">
        <f t="shared" si="54"/>
        <v>0</v>
      </c>
      <c r="Z97" s="440">
        <f t="shared" si="55"/>
        <v>0</v>
      </c>
      <c r="AA97" s="440">
        <f t="shared" si="56"/>
        <v>0</v>
      </c>
      <c r="AB97" s="440">
        <f t="shared" si="57"/>
        <v>0</v>
      </c>
      <c r="AC97" s="440">
        <f t="shared" si="58"/>
        <v>0</v>
      </c>
      <c r="AD97" s="440">
        <f t="shared" si="59"/>
        <v>0</v>
      </c>
      <c r="AE97" s="440">
        <f t="shared" si="60"/>
        <v>0</v>
      </c>
      <c r="AF97" s="440">
        <f t="shared" si="61"/>
        <v>0</v>
      </c>
      <c r="AG97" s="440">
        <f t="shared" si="62"/>
        <v>0</v>
      </c>
      <c r="AH97" s="440">
        <f t="shared" si="63"/>
        <v>0</v>
      </c>
      <c r="AI97" s="440">
        <f t="shared" si="64"/>
        <v>0</v>
      </c>
      <c r="AJ97" s="440">
        <f t="shared" si="65"/>
        <v>0</v>
      </c>
      <c r="AK97" s="440">
        <f t="shared" si="66"/>
        <v>0</v>
      </c>
      <c r="AL97" s="440">
        <f t="shared" si="67"/>
        <v>0</v>
      </c>
      <c r="AM97" s="440">
        <f t="shared" si="68"/>
        <v>0</v>
      </c>
      <c r="AN97" s="440">
        <f t="shared" si="69"/>
        <v>0</v>
      </c>
      <c r="AO97" s="440">
        <f t="shared" si="70"/>
        <v>0</v>
      </c>
      <c r="AP97" s="440">
        <f t="shared" si="71"/>
        <v>0</v>
      </c>
      <c r="AQ97" s="440">
        <f t="shared" si="72"/>
        <v>0</v>
      </c>
      <c r="AR97" s="440">
        <f t="shared" si="73"/>
        <v>0</v>
      </c>
      <c r="AS97" s="440">
        <f t="shared" si="74"/>
        <v>0</v>
      </c>
      <c r="AT97" s="440">
        <f t="shared" si="75"/>
        <v>0</v>
      </c>
      <c r="AU97" s="440">
        <f t="shared" si="76"/>
        <v>0</v>
      </c>
      <c r="AV97" s="440">
        <f t="shared" si="77"/>
        <v>0</v>
      </c>
      <c r="AW97" s="440">
        <f t="shared" si="78"/>
        <v>0</v>
      </c>
    </row>
    <row r="98" spans="1:49" s="437" customFormat="1" ht="12" customHeight="1">
      <c r="A98" s="72" t="str">
        <f t="array" ref="A98">IF(C98&lt;&gt;0,SUM(($C$11:C98&lt;&gt;0)*1),"")</f>
        <v/>
      </c>
      <c r="B98" s="438"/>
      <c r="C98" s="438"/>
      <c r="D98" s="438"/>
      <c r="E98" s="504"/>
      <c r="F98" s="505"/>
      <c r="G98" s="507"/>
      <c r="H98" s="507"/>
      <c r="I98" s="72" t="str">
        <f t="shared" si="81"/>
        <v/>
      </c>
      <c r="J98" s="440">
        <f t="shared" si="41"/>
        <v>0</v>
      </c>
      <c r="K98" s="440">
        <f t="shared" si="42"/>
        <v>0</v>
      </c>
      <c r="L98" s="440">
        <f t="shared" si="43"/>
        <v>0</v>
      </c>
      <c r="M98" s="440">
        <f t="shared" si="44"/>
        <v>0</v>
      </c>
      <c r="N98" s="440">
        <f t="shared" si="45"/>
        <v>0</v>
      </c>
      <c r="O98" s="440">
        <f t="shared" si="46"/>
        <v>0</v>
      </c>
      <c r="P98" s="440">
        <f t="shared" si="47"/>
        <v>0</v>
      </c>
      <c r="Q98" s="440">
        <f t="shared" si="48"/>
        <v>0</v>
      </c>
      <c r="R98" s="440">
        <f t="shared" si="79"/>
        <v>0</v>
      </c>
      <c r="S98" s="440">
        <f t="shared" si="80"/>
        <v>0</v>
      </c>
      <c r="T98" s="440">
        <f t="shared" si="49"/>
        <v>0</v>
      </c>
      <c r="U98" s="440">
        <f t="shared" si="50"/>
        <v>0</v>
      </c>
      <c r="V98" s="440">
        <f t="shared" si="51"/>
        <v>0</v>
      </c>
      <c r="W98" s="440">
        <f t="shared" si="52"/>
        <v>0</v>
      </c>
      <c r="X98" s="440">
        <f t="shared" si="53"/>
        <v>0</v>
      </c>
      <c r="Y98" s="440">
        <f t="shared" si="54"/>
        <v>0</v>
      </c>
      <c r="Z98" s="440">
        <f t="shared" si="55"/>
        <v>0</v>
      </c>
      <c r="AA98" s="440">
        <f t="shared" si="56"/>
        <v>0</v>
      </c>
      <c r="AB98" s="440">
        <f t="shared" si="57"/>
        <v>0</v>
      </c>
      <c r="AC98" s="440">
        <f t="shared" si="58"/>
        <v>0</v>
      </c>
      <c r="AD98" s="440">
        <f t="shared" si="59"/>
        <v>0</v>
      </c>
      <c r="AE98" s="440">
        <f t="shared" si="60"/>
        <v>0</v>
      </c>
      <c r="AF98" s="440">
        <f t="shared" si="61"/>
        <v>0</v>
      </c>
      <c r="AG98" s="440">
        <f t="shared" si="62"/>
        <v>0</v>
      </c>
      <c r="AH98" s="440">
        <f t="shared" si="63"/>
        <v>0</v>
      </c>
      <c r="AI98" s="440">
        <f t="shared" si="64"/>
        <v>0</v>
      </c>
      <c r="AJ98" s="440">
        <f t="shared" si="65"/>
        <v>0</v>
      </c>
      <c r="AK98" s="440">
        <f t="shared" si="66"/>
        <v>0</v>
      </c>
      <c r="AL98" s="440">
        <f t="shared" si="67"/>
        <v>0</v>
      </c>
      <c r="AM98" s="440">
        <f t="shared" si="68"/>
        <v>0</v>
      </c>
      <c r="AN98" s="440">
        <f t="shared" si="69"/>
        <v>0</v>
      </c>
      <c r="AO98" s="440">
        <f t="shared" si="70"/>
        <v>0</v>
      </c>
      <c r="AP98" s="440">
        <f t="shared" si="71"/>
        <v>0</v>
      </c>
      <c r="AQ98" s="440">
        <f t="shared" si="72"/>
        <v>0</v>
      </c>
      <c r="AR98" s="440">
        <f t="shared" si="73"/>
        <v>0</v>
      </c>
      <c r="AS98" s="440">
        <f t="shared" si="74"/>
        <v>0</v>
      </c>
      <c r="AT98" s="440">
        <f t="shared" si="75"/>
        <v>0</v>
      </c>
      <c r="AU98" s="440">
        <f t="shared" si="76"/>
        <v>0</v>
      </c>
      <c r="AV98" s="440">
        <f t="shared" si="77"/>
        <v>0</v>
      </c>
      <c r="AW98" s="440">
        <f t="shared" si="78"/>
        <v>0</v>
      </c>
    </row>
    <row r="99" spans="1:49" s="437" customFormat="1" ht="12" customHeight="1">
      <c r="A99" s="72" t="str">
        <f t="array" ref="A99">IF(C99&lt;&gt;0,SUM(($C$11:C99&lt;&gt;0)*1),"")</f>
        <v/>
      </c>
      <c r="B99" s="438"/>
      <c r="C99" s="438"/>
      <c r="D99" s="438"/>
      <c r="E99" s="504"/>
      <c r="F99" s="505"/>
      <c r="G99" s="507"/>
      <c r="H99" s="507"/>
      <c r="I99" s="72" t="str">
        <f t="shared" si="81"/>
        <v/>
      </c>
      <c r="J99" s="440">
        <f t="shared" si="41"/>
        <v>0</v>
      </c>
      <c r="K99" s="440">
        <f t="shared" si="42"/>
        <v>0</v>
      </c>
      <c r="L99" s="440">
        <f t="shared" si="43"/>
        <v>0</v>
      </c>
      <c r="M99" s="440">
        <f t="shared" si="44"/>
        <v>0</v>
      </c>
      <c r="N99" s="440">
        <f t="shared" si="45"/>
        <v>0</v>
      </c>
      <c r="O99" s="440">
        <f t="shared" si="46"/>
        <v>0</v>
      </c>
      <c r="P99" s="440">
        <f t="shared" si="47"/>
        <v>0</v>
      </c>
      <c r="Q99" s="440">
        <f t="shared" si="48"/>
        <v>0</v>
      </c>
      <c r="R99" s="440">
        <f t="shared" si="79"/>
        <v>0</v>
      </c>
      <c r="S99" s="440">
        <f t="shared" si="80"/>
        <v>0</v>
      </c>
      <c r="T99" s="440">
        <f t="shared" si="49"/>
        <v>0</v>
      </c>
      <c r="U99" s="440">
        <f t="shared" si="50"/>
        <v>0</v>
      </c>
      <c r="V99" s="440">
        <f t="shared" si="51"/>
        <v>0</v>
      </c>
      <c r="W99" s="440">
        <f t="shared" si="52"/>
        <v>0</v>
      </c>
      <c r="X99" s="440">
        <f t="shared" si="53"/>
        <v>0</v>
      </c>
      <c r="Y99" s="440">
        <f t="shared" si="54"/>
        <v>0</v>
      </c>
      <c r="Z99" s="440">
        <f t="shared" si="55"/>
        <v>0</v>
      </c>
      <c r="AA99" s="440">
        <f t="shared" si="56"/>
        <v>0</v>
      </c>
      <c r="AB99" s="440">
        <f t="shared" si="57"/>
        <v>0</v>
      </c>
      <c r="AC99" s="440">
        <f t="shared" si="58"/>
        <v>0</v>
      </c>
      <c r="AD99" s="440">
        <f t="shared" si="59"/>
        <v>0</v>
      </c>
      <c r="AE99" s="440">
        <f t="shared" si="60"/>
        <v>0</v>
      </c>
      <c r="AF99" s="440">
        <f t="shared" si="61"/>
        <v>0</v>
      </c>
      <c r="AG99" s="440">
        <f t="shared" si="62"/>
        <v>0</v>
      </c>
      <c r="AH99" s="440">
        <f t="shared" si="63"/>
        <v>0</v>
      </c>
      <c r="AI99" s="440">
        <f t="shared" si="64"/>
        <v>0</v>
      </c>
      <c r="AJ99" s="440">
        <f t="shared" si="65"/>
        <v>0</v>
      </c>
      <c r="AK99" s="440">
        <f t="shared" si="66"/>
        <v>0</v>
      </c>
      <c r="AL99" s="440">
        <f t="shared" si="67"/>
        <v>0</v>
      </c>
      <c r="AM99" s="440">
        <f t="shared" si="68"/>
        <v>0</v>
      </c>
      <c r="AN99" s="440">
        <f t="shared" si="69"/>
        <v>0</v>
      </c>
      <c r="AO99" s="440">
        <f t="shared" si="70"/>
        <v>0</v>
      </c>
      <c r="AP99" s="440">
        <f t="shared" si="71"/>
        <v>0</v>
      </c>
      <c r="AQ99" s="440">
        <f t="shared" si="72"/>
        <v>0</v>
      </c>
      <c r="AR99" s="440">
        <f t="shared" si="73"/>
        <v>0</v>
      </c>
      <c r="AS99" s="440">
        <f t="shared" si="74"/>
        <v>0</v>
      </c>
      <c r="AT99" s="440">
        <f t="shared" si="75"/>
        <v>0</v>
      </c>
      <c r="AU99" s="440">
        <f t="shared" si="76"/>
        <v>0</v>
      </c>
      <c r="AV99" s="440">
        <f t="shared" si="77"/>
        <v>0</v>
      </c>
      <c r="AW99" s="440">
        <f t="shared" si="78"/>
        <v>0</v>
      </c>
    </row>
    <row r="100" spans="1:49" s="437" customFormat="1" ht="12" customHeight="1">
      <c r="A100" s="72" t="str">
        <f t="array" ref="A100">IF(C100&lt;&gt;0,SUM(($C$11:C100&lt;&gt;0)*1),"")</f>
        <v/>
      </c>
      <c r="B100" s="438"/>
      <c r="C100" s="438"/>
      <c r="D100" s="438"/>
      <c r="E100" s="504"/>
      <c r="F100" s="505"/>
      <c r="G100" s="507"/>
      <c r="H100" s="507"/>
      <c r="I100" s="72" t="str">
        <f t="shared" si="81"/>
        <v/>
      </c>
      <c r="J100" s="440">
        <f t="shared" si="41"/>
        <v>0</v>
      </c>
      <c r="K100" s="440">
        <f t="shared" si="42"/>
        <v>0</v>
      </c>
      <c r="L100" s="440">
        <f t="shared" si="43"/>
        <v>0</v>
      </c>
      <c r="M100" s="440">
        <f t="shared" si="44"/>
        <v>0</v>
      </c>
      <c r="N100" s="440">
        <f t="shared" si="45"/>
        <v>0</v>
      </c>
      <c r="O100" s="440">
        <f t="shared" si="46"/>
        <v>0</v>
      </c>
      <c r="P100" s="440">
        <f t="shared" si="47"/>
        <v>0</v>
      </c>
      <c r="Q100" s="440">
        <f t="shared" si="48"/>
        <v>0</v>
      </c>
      <c r="R100" s="440">
        <f t="shared" si="79"/>
        <v>0</v>
      </c>
      <c r="S100" s="440">
        <f t="shared" si="80"/>
        <v>0</v>
      </c>
      <c r="T100" s="440">
        <f t="shared" si="49"/>
        <v>0</v>
      </c>
      <c r="U100" s="440">
        <f t="shared" si="50"/>
        <v>0</v>
      </c>
      <c r="V100" s="440">
        <f t="shared" si="51"/>
        <v>0</v>
      </c>
      <c r="W100" s="440">
        <f t="shared" si="52"/>
        <v>0</v>
      </c>
      <c r="X100" s="440">
        <f t="shared" si="53"/>
        <v>0</v>
      </c>
      <c r="Y100" s="440">
        <f t="shared" si="54"/>
        <v>0</v>
      </c>
      <c r="Z100" s="440">
        <f t="shared" si="55"/>
        <v>0</v>
      </c>
      <c r="AA100" s="440">
        <f t="shared" si="56"/>
        <v>0</v>
      </c>
      <c r="AB100" s="440">
        <f t="shared" si="57"/>
        <v>0</v>
      </c>
      <c r="AC100" s="440">
        <f t="shared" si="58"/>
        <v>0</v>
      </c>
      <c r="AD100" s="440">
        <f t="shared" si="59"/>
        <v>0</v>
      </c>
      <c r="AE100" s="440">
        <f t="shared" si="60"/>
        <v>0</v>
      </c>
      <c r="AF100" s="440">
        <f t="shared" si="61"/>
        <v>0</v>
      </c>
      <c r="AG100" s="440">
        <f t="shared" si="62"/>
        <v>0</v>
      </c>
      <c r="AH100" s="440">
        <f t="shared" si="63"/>
        <v>0</v>
      </c>
      <c r="AI100" s="440">
        <f t="shared" si="64"/>
        <v>0</v>
      </c>
      <c r="AJ100" s="440">
        <f t="shared" si="65"/>
        <v>0</v>
      </c>
      <c r="AK100" s="440">
        <f t="shared" si="66"/>
        <v>0</v>
      </c>
      <c r="AL100" s="440">
        <f t="shared" si="67"/>
        <v>0</v>
      </c>
      <c r="AM100" s="440">
        <f t="shared" si="68"/>
        <v>0</v>
      </c>
      <c r="AN100" s="440">
        <f t="shared" si="69"/>
        <v>0</v>
      </c>
      <c r="AO100" s="440">
        <f t="shared" si="70"/>
        <v>0</v>
      </c>
      <c r="AP100" s="440">
        <f t="shared" si="71"/>
        <v>0</v>
      </c>
      <c r="AQ100" s="440">
        <f t="shared" si="72"/>
        <v>0</v>
      </c>
      <c r="AR100" s="440">
        <f t="shared" si="73"/>
        <v>0</v>
      </c>
      <c r="AS100" s="440">
        <f t="shared" si="74"/>
        <v>0</v>
      </c>
      <c r="AT100" s="440">
        <f t="shared" si="75"/>
        <v>0</v>
      </c>
      <c r="AU100" s="440">
        <f t="shared" si="76"/>
        <v>0</v>
      </c>
      <c r="AV100" s="440">
        <f t="shared" si="77"/>
        <v>0</v>
      </c>
      <c r="AW100" s="440">
        <f t="shared" si="78"/>
        <v>0</v>
      </c>
    </row>
    <row r="101" spans="1:49" s="437" customFormat="1" ht="12" customHeight="1">
      <c r="A101" s="72" t="str">
        <f t="array" ref="A101">IF(C101&lt;&gt;0,SUM(($C$11:C101&lt;&gt;0)*1),"")</f>
        <v/>
      </c>
      <c r="B101" s="438"/>
      <c r="C101" s="438"/>
      <c r="D101" s="438"/>
      <c r="E101" s="504"/>
      <c r="F101" s="505"/>
      <c r="G101" s="507"/>
      <c r="H101" s="507"/>
      <c r="I101" s="72" t="str">
        <f t="shared" si="81"/>
        <v/>
      </c>
      <c r="J101" s="440">
        <f t="shared" si="41"/>
        <v>0</v>
      </c>
      <c r="K101" s="440">
        <f t="shared" si="42"/>
        <v>0</v>
      </c>
      <c r="L101" s="440">
        <f t="shared" si="43"/>
        <v>0</v>
      </c>
      <c r="M101" s="440">
        <f t="shared" si="44"/>
        <v>0</v>
      </c>
      <c r="N101" s="440">
        <f t="shared" si="45"/>
        <v>0</v>
      </c>
      <c r="O101" s="440">
        <f t="shared" si="46"/>
        <v>0</v>
      </c>
      <c r="P101" s="440">
        <f t="shared" si="47"/>
        <v>0</v>
      </c>
      <c r="Q101" s="440">
        <f t="shared" si="48"/>
        <v>0</v>
      </c>
      <c r="R101" s="440">
        <f t="shared" si="79"/>
        <v>0</v>
      </c>
      <c r="S101" s="440">
        <f t="shared" si="80"/>
        <v>0</v>
      </c>
      <c r="T101" s="440">
        <f t="shared" si="49"/>
        <v>0</v>
      </c>
      <c r="U101" s="440">
        <f t="shared" si="50"/>
        <v>0</v>
      </c>
      <c r="V101" s="440">
        <f t="shared" si="51"/>
        <v>0</v>
      </c>
      <c r="W101" s="440">
        <f t="shared" si="52"/>
        <v>0</v>
      </c>
      <c r="X101" s="440">
        <f t="shared" si="53"/>
        <v>0</v>
      </c>
      <c r="Y101" s="440">
        <f t="shared" si="54"/>
        <v>0</v>
      </c>
      <c r="Z101" s="440">
        <f t="shared" si="55"/>
        <v>0</v>
      </c>
      <c r="AA101" s="440">
        <f t="shared" si="56"/>
        <v>0</v>
      </c>
      <c r="AB101" s="440">
        <f t="shared" si="57"/>
        <v>0</v>
      </c>
      <c r="AC101" s="440">
        <f t="shared" si="58"/>
        <v>0</v>
      </c>
      <c r="AD101" s="440">
        <f t="shared" si="59"/>
        <v>0</v>
      </c>
      <c r="AE101" s="440">
        <f t="shared" si="60"/>
        <v>0</v>
      </c>
      <c r="AF101" s="440">
        <f t="shared" si="61"/>
        <v>0</v>
      </c>
      <c r="AG101" s="440">
        <f t="shared" si="62"/>
        <v>0</v>
      </c>
      <c r="AH101" s="440">
        <f t="shared" si="63"/>
        <v>0</v>
      </c>
      <c r="AI101" s="440">
        <f t="shared" si="64"/>
        <v>0</v>
      </c>
      <c r="AJ101" s="440">
        <f t="shared" si="65"/>
        <v>0</v>
      </c>
      <c r="AK101" s="440">
        <f t="shared" si="66"/>
        <v>0</v>
      </c>
      <c r="AL101" s="440">
        <f t="shared" si="67"/>
        <v>0</v>
      </c>
      <c r="AM101" s="440">
        <f t="shared" si="68"/>
        <v>0</v>
      </c>
      <c r="AN101" s="440">
        <f t="shared" si="69"/>
        <v>0</v>
      </c>
      <c r="AO101" s="440">
        <f t="shared" si="70"/>
        <v>0</v>
      </c>
      <c r="AP101" s="440">
        <f t="shared" si="71"/>
        <v>0</v>
      </c>
      <c r="AQ101" s="440">
        <f t="shared" si="72"/>
        <v>0</v>
      </c>
      <c r="AR101" s="440">
        <f t="shared" si="73"/>
        <v>0</v>
      </c>
      <c r="AS101" s="440">
        <f t="shared" si="74"/>
        <v>0</v>
      </c>
      <c r="AT101" s="440">
        <f t="shared" si="75"/>
        <v>0</v>
      </c>
      <c r="AU101" s="440">
        <f t="shared" si="76"/>
        <v>0</v>
      </c>
      <c r="AV101" s="440">
        <f t="shared" si="77"/>
        <v>0</v>
      </c>
      <c r="AW101" s="440">
        <f t="shared" si="78"/>
        <v>0</v>
      </c>
    </row>
    <row r="102" spans="1:49" s="437" customFormat="1" ht="12" customHeight="1">
      <c r="A102" s="72" t="str">
        <f t="array" ref="A102">IF(C102&lt;&gt;0,SUM(($C$11:C102&lt;&gt;0)*1),"")</f>
        <v/>
      </c>
      <c r="B102" s="438"/>
      <c r="C102" s="438"/>
      <c r="D102" s="438"/>
      <c r="E102" s="504"/>
      <c r="F102" s="505"/>
      <c r="G102" s="507"/>
      <c r="H102" s="507"/>
      <c r="I102" s="72" t="str">
        <f t="shared" si="81"/>
        <v/>
      </c>
      <c r="J102" s="440">
        <f t="shared" si="41"/>
        <v>0</v>
      </c>
      <c r="K102" s="440">
        <f t="shared" si="42"/>
        <v>0</v>
      </c>
      <c r="L102" s="440">
        <f t="shared" si="43"/>
        <v>0</v>
      </c>
      <c r="M102" s="440">
        <f t="shared" si="44"/>
        <v>0</v>
      </c>
      <c r="N102" s="440">
        <f t="shared" si="45"/>
        <v>0</v>
      </c>
      <c r="O102" s="440">
        <f t="shared" si="46"/>
        <v>0</v>
      </c>
      <c r="P102" s="440">
        <f t="shared" si="47"/>
        <v>0</v>
      </c>
      <c r="Q102" s="440">
        <f t="shared" si="48"/>
        <v>0</v>
      </c>
      <c r="R102" s="440">
        <f t="shared" si="79"/>
        <v>0</v>
      </c>
      <c r="S102" s="440">
        <f t="shared" si="80"/>
        <v>0</v>
      </c>
      <c r="T102" s="440">
        <f t="shared" si="49"/>
        <v>0</v>
      </c>
      <c r="U102" s="440">
        <f t="shared" si="50"/>
        <v>0</v>
      </c>
      <c r="V102" s="440">
        <f t="shared" si="51"/>
        <v>0</v>
      </c>
      <c r="W102" s="440">
        <f t="shared" si="52"/>
        <v>0</v>
      </c>
      <c r="X102" s="440">
        <f t="shared" si="53"/>
        <v>0</v>
      </c>
      <c r="Y102" s="440">
        <f t="shared" si="54"/>
        <v>0</v>
      </c>
      <c r="Z102" s="440">
        <f t="shared" si="55"/>
        <v>0</v>
      </c>
      <c r="AA102" s="440">
        <f t="shared" si="56"/>
        <v>0</v>
      </c>
      <c r="AB102" s="440">
        <f t="shared" si="57"/>
        <v>0</v>
      </c>
      <c r="AC102" s="440">
        <f t="shared" si="58"/>
        <v>0</v>
      </c>
      <c r="AD102" s="440">
        <f t="shared" si="59"/>
        <v>0</v>
      </c>
      <c r="AE102" s="440">
        <f t="shared" si="60"/>
        <v>0</v>
      </c>
      <c r="AF102" s="440">
        <f t="shared" si="61"/>
        <v>0</v>
      </c>
      <c r="AG102" s="440">
        <f t="shared" si="62"/>
        <v>0</v>
      </c>
      <c r="AH102" s="440">
        <f t="shared" si="63"/>
        <v>0</v>
      </c>
      <c r="AI102" s="440">
        <f t="shared" si="64"/>
        <v>0</v>
      </c>
      <c r="AJ102" s="440">
        <f t="shared" si="65"/>
        <v>0</v>
      </c>
      <c r="AK102" s="440">
        <f t="shared" si="66"/>
        <v>0</v>
      </c>
      <c r="AL102" s="440">
        <f t="shared" si="67"/>
        <v>0</v>
      </c>
      <c r="AM102" s="440">
        <f t="shared" si="68"/>
        <v>0</v>
      </c>
      <c r="AN102" s="440">
        <f t="shared" si="69"/>
        <v>0</v>
      </c>
      <c r="AO102" s="440">
        <f t="shared" si="70"/>
        <v>0</v>
      </c>
      <c r="AP102" s="440">
        <f t="shared" si="71"/>
        <v>0</v>
      </c>
      <c r="AQ102" s="440">
        <f t="shared" si="72"/>
        <v>0</v>
      </c>
      <c r="AR102" s="440">
        <f t="shared" si="73"/>
        <v>0</v>
      </c>
      <c r="AS102" s="440">
        <f t="shared" si="74"/>
        <v>0</v>
      </c>
      <c r="AT102" s="440">
        <f t="shared" si="75"/>
        <v>0</v>
      </c>
      <c r="AU102" s="440">
        <f t="shared" si="76"/>
        <v>0</v>
      </c>
      <c r="AV102" s="440">
        <f t="shared" si="77"/>
        <v>0</v>
      </c>
      <c r="AW102" s="440">
        <f t="shared" si="78"/>
        <v>0</v>
      </c>
    </row>
    <row r="103" spans="1:49" s="437" customFormat="1" ht="12" customHeight="1">
      <c r="A103" s="72" t="str">
        <f t="array" ref="A103">IF(C103&lt;&gt;0,SUM(($C$11:C103&lt;&gt;0)*1),"")</f>
        <v/>
      </c>
      <c r="B103" s="438"/>
      <c r="C103" s="438"/>
      <c r="D103" s="438"/>
      <c r="E103" s="504"/>
      <c r="F103" s="505"/>
      <c r="G103" s="507"/>
      <c r="H103" s="507"/>
      <c r="I103" s="72" t="str">
        <f t="shared" si="81"/>
        <v/>
      </c>
      <c r="J103" s="440">
        <f t="shared" si="41"/>
        <v>0</v>
      </c>
      <c r="K103" s="440">
        <f t="shared" si="42"/>
        <v>0</v>
      </c>
      <c r="L103" s="440">
        <f t="shared" si="43"/>
        <v>0</v>
      </c>
      <c r="M103" s="440">
        <f t="shared" si="44"/>
        <v>0</v>
      </c>
      <c r="N103" s="440">
        <f t="shared" si="45"/>
        <v>0</v>
      </c>
      <c r="O103" s="440">
        <f t="shared" si="46"/>
        <v>0</v>
      </c>
      <c r="P103" s="440">
        <f t="shared" si="47"/>
        <v>0</v>
      </c>
      <c r="Q103" s="440">
        <f t="shared" si="48"/>
        <v>0</v>
      </c>
      <c r="R103" s="440">
        <f t="shared" si="79"/>
        <v>0</v>
      </c>
      <c r="S103" s="440">
        <f t="shared" si="80"/>
        <v>0</v>
      </c>
      <c r="T103" s="440">
        <f t="shared" si="49"/>
        <v>0</v>
      </c>
      <c r="U103" s="440">
        <f t="shared" si="50"/>
        <v>0</v>
      </c>
      <c r="V103" s="440">
        <f t="shared" si="51"/>
        <v>0</v>
      </c>
      <c r="W103" s="440">
        <f t="shared" si="52"/>
        <v>0</v>
      </c>
      <c r="X103" s="440">
        <f t="shared" si="53"/>
        <v>0</v>
      </c>
      <c r="Y103" s="440">
        <f t="shared" si="54"/>
        <v>0</v>
      </c>
      <c r="Z103" s="440">
        <f t="shared" si="55"/>
        <v>0</v>
      </c>
      <c r="AA103" s="440">
        <f t="shared" si="56"/>
        <v>0</v>
      </c>
      <c r="AB103" s="440">
        <f t="shared" si="57"/>
        <v>0</v>
      </c>
      <c r="AC103" s="440">
        <f t="shared" si="58"/>
        <v>0</v>
      </c>
      <c r="AD103" s="440">
        <f t="shared" si="59"/>
        <v>0</v>
      </c>
      <c r="AE103" s="440">
        <f t="shared" si="60"/>
        <v>0</v>
      </c>
      <c r="AF103" s="440">
        <f t="shared" si="61"/>
        <v>0</v>
      </c>
      <c r="AG103" s="440">
        <f t="shared" si="62"/>
        <v>0</v>
      </c>
      <c r="AH103" s="440">
        <f t="shared" si="63"/>
        <v>0</v>
      </c>
      <c r="AI103" s="440">
        <f t="shared" si="64"/>
        <v>0</v>
      </c>
      <c r="AJ103" s="440">
        <f t="shared" si="65"/>
        <v>0</v>
      </c>
      <c r="AK103" s="440">
        <f t="shared" si="66"/>
        <v>0</v>
      </c>
      <c r="AL103" s="440">
        <f t="shared" si="67"/>
        <v>0</v>
      </c>
      <c r="AM103" s="440">
        <f t="shared" si="68"/>
        <v>0</v>
      </c>
      <c r="AN103" s="440">
        <f t="shared" si="69"/>
        <v>0</v>
      </c>
      <c r="AO103" s="440">
        <f t="shared" si="70"/>
        <v>0</v>
      </c>
      <c r="AP103" s="440">
        <f t="shared" si="71"/>
        <v>0</v>
      </c>
      <c r="AQ103" s="440">
        <f t="shared" si="72"/>
        <v>0</v>
      </c>
      <c r="AR103" s="440">
        <f t="shared" si="73"/>
        <v>0</v>
      </c>
      <c r="AS103" s="440">
        <f t="shared" si="74"/>
        <v>0</v>
      </c>
      <c r="AT103" s="440">
        <f t="shared" si="75"/>
        <v>0</v>
      </c>
      <c r="AU103" s="440">
        <f t="shared" si="76"/>
        <v>0</v>
      </c>
      <c r="AV103" s="440">
        <f t="shared" si="77"/>
        <v>0</v>
      </c>
      <c r="AW103" s="440">
        <f t="shared" si="78"/>
        <v>0</v>
      </c>
    </row>
    <row r="104" spans="1:49" s="437" customFormat="1" ht="12" customHeight="1">
      <c r="A104" s="72" t="str">
        <f t="array" ref="A104">IF(C104&lt;&gt;0,SUM(($C$11:C104&lt;&gt;0)*1),"")</f>
        <v/>
      </c>
      <c r="B104" s="438"/>
      <c r="C104" s="438"/>
      <c r="D104" s="438"/>
      <c r="E104" s="504"/>
      <c r="F104" s="505"/>
      <c r="G104" s="507"/>
      <c r="H104" s="507"/>
      <c r="I104" s="72" t="str">
        <f t="shared" si="81"/>
        <v/>
      </c>
      <c r="J104" s="440">
        <f t="shared" si="41"/>
        <v>0</v>
      </c>
      <c r="K104" s="440">
        <f t="shared" si="42"/>
        <v>0</v>
      </c>
      <c r="L104" s="440">
        <f t="shared" si="43"/>
        <v>0</v>
      </c>
      <c r="M104" s="440">
        <f t="shared" si="44"/>
        <v>0</v>
      </c>
      <c r="N104" s="440">
        <f t="shared" si="45"/>
        <v>0</v>
      </c>
      <c r="O104" s="440">
        <f t="shared" si="46"/>
        <v>0</v>
      </c>
      <c r="P104" s="440">
        <f t="shared" si="47"/>
        <v>0</v>
      </c>
      <c r="Q104" s="440">
        <f t="shared" si="48"/>
        <v>0</v>
      </c>
      <c r="R104" s="440">
        <f t="shared" si="79"/>
        <v>0</v>
      </c>
      <c r="S104" s="440">
        <f t="shared" si="80"/>
        <v>0</v>
      </c>
      <c r="T104" s="440">
        <f t="shared" si="49"/>
        <v>0</v>
      </c>
      <c r="U104" s="440">
        <f t="shared" si="50"/>
        <v>0</v>
      </c>
      <c r="V104" s="440">
        <f t="shared" si="51"/>
        <v>0</v>
      </c>
      <c r="W104" s="440">
        <f t="shared" si="52"/>
        <v>0</v>
      </c>
      <c r="X104" s="440">
        <f t="shared" si="53"/>
        <v>0</v>
      </c>
      <c r="Y104" s="440">
        <f t="shared" si="54"/>
        <v>0</v>
      </c>
      <c r="Z104" s="440">
        <f t="shared" si="55"/>
        <v>0</v>
      </c>
      <c r="AA104" s="440">
        <f t="shared" si="56"/>
        <v>0</v>
      </c>
      <c r="AB104" s="440">
        <f t="shared" si="57"/>
        <v>0</v>
      </c>
      <c r="AC104" s="440">
        <f t="shared" si="58"/>
        <v>0</v>
      </c>
      <c r="AD104" s="440">
        <f t="shared" si="59"/>
        <v>0</v>
      </c>
      <c r="AE104" s="440">
        <f t="shared" si="60"/>
        <v>0</v>
      </c>
      <c r="AF104" s="440">
        <f t="shared" si="61"/>
        <v>0</v>
      </c>
      <c r="AG104" s="440">
        <f t="shared" si="62"/>
        <v>0</v>
      </c>
      <c r="AH104" s="440">
        <f t="shared" si="63"/>
        <v>0</v>
      </c>
      <c r="AI104" s="440">
        <f t="shared" si="64"/>
        <v>0</v>
      </c>
      <c r="AJ104" s="440">
        <f t="shared" si="65"/>
        <v>0</v>
      </c>
      <c r="AK104" s="440">
        <f t="shared" si="66"/>
        <v>0</v>
      </c>
      <c r="AL104" s="440">
        <f t="shared" si="67"/>
        <v>0</v>
      </c>
      <c r="AM104" s="440">
        <f t="shared" si="68"/>
        <v>0</v>
      </c>
      <c r="AN104" s="440">
        <f t="shared" si="69"/>
        <v>0</v>
      </c>
      <c r="AO104" s="440">
        <f t="shared" si="70"/>
        <v>0</v>
      </c>
      <c r="AP104" s="440">
        <f t="shared" si="71"/>
        <v>0</v>
      </c>
      <c r="AQ104" s="440">
        <f t="shared" si="72"/>
        <v>0</v>
      </c>
      <c r="AR104" s="440">
        <f t="shared" si="73"/>
        <v>0</v>
      </c>
      <c r="AS104" s="440">
        <f t="shared" si="74"/>
        <v>0</v>
      </c>
      <c r="AT104" s="440">
        <f t="shared" si="75"/>
        <v>0</v>
      </c>
      <c r="AU104" s="440">
        <f t="shared" si="76"/>
        <v>0</v>
      </c>
      <c r="AV104" s="440">
        <f t="shared" si="77"/>
        <v>0</v>
      </c>
      <c r="AW104" s="440">
        <f t="shared" si="78"/>
        <v>0</v>
      </c>
    </row>
    <row r="105" spans="1:49" s="437" customFormat="1" ht="12" customHeight="1">
      <c r="A105" s="72" t="str">
        <f t="array" ref="A105">IF(C105&lt;&gt;0,SUM(($C$11:C105&lt;&gt;0)*1),"")</f>
        <v/>
      </c>
      <c r="B105" s="438"/>
      <c r="C105" s="438"/>
      <c r="D105" s="438"/>
      <c r="E105" s="504"/>
      <c r="F105" s="505"/>
      <c r="G105" s="507"/>
      <c r="H105" s="507"/>
      <c r="I105" s="72" t="str">
        <f t="shared" si="81"/>
        <v/>
      </c>
      <c r="J105" s="440">
        <f t="shared" si="41"/>
        <v>0</v>
      </c>
      <c r="K105" s="440">
        <f t="shared" si="42"/>
        <v>0</v>
      </c>
      <c r="L105" s="440">
        <f t="shared" si="43"/>
        <v>0</v>
      </c>
      <c r="M105" s="440">
        <f t="shared" si="44"/>
        <v>0</v>
      </c>
      <c r="N105" s="440">
        <f t="shared" si="45"/>
        <v>0</v>
      </c>
      <c r="O105" s="440">
        <f t="shared" si="46"/>
        <v>0</v>
      </c>
      <c r="P105" s="440">
        <f t="shared" si="47"/>
        <v>0</v>
      </c>
      <c r="Q105" s="440">
        <f t="shared" si="48"/>
        <v>0</v>
      </c>
      <c r="R105" s="440">
        <f t="shared" si="79"/>
        <v>0</v>
      </c>
      <c r="S105" s="440">
        <f t="shared" si="80"/>
        <v>0</v>
      </c>
      <c r="T105" s="440">
        <f t="shared" si="49"/>
        <v>0</v>
      </c>
      <c r="U105" s="440">
        <f t="shared" si="50"/>
        <v>0</v>
      </c>
      <c r="V105" s="440">
        <f t="shared" si="51"/>
        <v>0</v>
      </c>
      <c r="W105" s="440">
        <f t="shared" si="52"/>
        <v>0</v>
      </c>
      <c r="X105" s="440">
        <f t="shared" si="53"/>
        <v>0</v>
      </c>
      <c r="Y105" s="440">
        <f t="shared" si="54"/>
        <v>0</v>
      </c>
      <c r="Z105" s="440">
        <f t="shared" si="55"/>
        <v>0</v>
      </c>
      <c r="AA105" s="440">
        <f t="shared" si="56"/>
        <v>0</v>
      </c>
      <c r="AB105" s="440">
        <f t="shared" si="57"/>
        <v>0</v>
      </c>
      <c r="AC105" s="440">
        <f t="shared" si="58"/>
        <v>0</v>
      </c>
      <c r="AD105" s="440">
        <f t="shared" si="59"/>
        <v>0</v>
      </c>
      <c r="AE105" s="440">
        <f t="shared" si="60"/>
        <v>0</v>
      </c>
      <c r="AF105" s="440">
        <f t="shared" si="61"/>
        <v>0</v>
      </c>
      <c r="AG105" s="440">
        <f t="shared" si="62"/>
        <v>0</v>
      </c>
      <c r="AH105" s="440">
        <f t="shared" si="63"/>
        <v>0</v>
      </c>
      <c r="AI105" s="440">
        <f t="shared" si="64"/>
        <v>0</v>
      </c>
      <c r="AJ105" s="440">
        <f t="shared" si="65"/>
        <v>0</v>
      </c>
      <c r="AK105" s="440">
        <f t="shared" si="66"/>
        <v>0</v>
      </c>
      <c r="AL105" s="440">
        <f t="shared" si="67"/>
        <v>0</v>
      </c>
      <c r="AM105" s="440">
        <f t="shared" si="68"/>
        <v>0</v>
      </c>
      <c r="AN105" s="440">
        <f t="shared" si="69"/>
        <v>0</v>
      </c>
      <c r="AO105" s="440">
        <f t="shared" si="70"/>
        <v>0</v>
      </c>
      <c r="AP105" s="440">
        <f t="shared" si="71"/>
        <v>0</v>
      </c>
      <c r="AQ105" s="440">
        <f t="shared" si="72"/>
        <v>0</v>
      </c>
      <c r="AR105" s="440">
        <f t="shared" si="73"/>
        <v>0</v>
      </c>
      <c r="AS105" s="440">
        <f t="shared" si="74"/>
        <v>0</v>
      </c>
      <c r="AT105" s="440">
        <f t="shared" si="75"/>
        <v>0</v>
      </c>
      <c r="AU105" s="440">
        <f t="shared" si="76"/>
        <v>0</v>
      </c>
      <c r="AV105" s="440">
        <f t="shared" si="77"/>
        <v>0</v>
      </c>
      <c r="AW105" s="440">
        <f t="shared" si="78"/>
        <v>0</v>
      </c>
    </row>
    <row r="106" spans="1:49" s="437" customFormat="1" ht="12" customHeight="1">
      <c r="A106" s="72" t="str">
        <f t="array" ref="A106">IF(C106&lt;&gt;0,SUM(($C$11:C106&lt;&gt;0)*1),"")</f>
        <v/>
      </c>
      <c r="B106" s="438"/>
      <c r="C106" s="438"/>
      <c r="D106" s="438"/>
      <c r="E106" s="504"/>
      <c r="F106" s="505"/>
      <c r="G106" s="507"/>
      <c r="H106" s="507"/>
      <c r="I106" s="72" t="str">
        <f t="shared" si="81"/>
        <v/>
      </c>
      <c r="J106" s="440">
        <f t="shared" si="41"/>
        <v>0</v>
      </c>
      <c r="K106" s="440">
        <f t="shared" si="42"/>
        <v>0</v>
      </c>
      <c r="L106" s="440">
        <f t="shared" si="43"/>
        <v>0</v>
      </c>
      <c r="M106" s="440">
        <f t="shared" si="44"/>
        <v>0</v>
      </c>
      <c r="N106" s="440">
        <f t="shared" si="45"/>
        <v>0</v>
      </c>
      <c r="O106" s="440">
        <f t="shared" si="46"/>
        <v>0</v>
      </c>
      <c r="P106" s="440">
        <f t="shared" si="47"/>
        <v>0</v>
      </c>
      <c r="Q106" s="440">
        <f t="shared" si="48"/>
        <v>0</v>
      </c>
      <c r="R106" s="440">
        <f t="shared" si="79"/>
        <v>0</v>
      </c>
      <c r="S106" s="440">
        <f t="shared" si="80"/>
        <v>0</v>
      </c>
      <c r="T106" s="440">
        <f t="shared" si="49"/>
        <v>0</v>
      </c>
      <c r="U106" s="440">
        <f t="shared" si="50"/>
        <v>0</v>
      </c>
      <c r="V106" s="440">
        <f t="shared" si="51"/>
        <v>0</v>
      </c>
      <c r="W106" s="440">
        <f t="shared" si="52"/>
        <v>0</v>
      </c>
      <c r="X106" s="440">
        <f t="shared" si="53"/>
        <v>0</v>
      </c>
      <c r="Y106" s="440">
        <f t="shared" si="54"/>
        <v>0</v>
      </c>
      <c r="Z106" s="440">
        <f t="shared" si="55"/>
        <v>0</v>
      </c>
      <c r="AA106" s="440">
        <f t="shared" si="56"/>
        <v>0</v>
      </c>
      <c r="AB106" s="440">
        <f t="shared" si="57"/>
        <v>0</v>
      </c>
      <c r="AC106" s="440">
        <f t="shared" si="58"/>
        <v>0</v>
      </c>
      <c r="AD106" s="440">
        <f t="shared" si="59"/>
        <v>0</v>
      </c>
      <c r="AE106" s="440">
        <f t="shared" si="60"/>
        <v>0</v>
      </c>
      <c r="AF106" s="440">
        <f t="shared" si="61"/>
        <v>0</v>
      </c>
      <c r="AG106" s="440">
        <f t="shared" si="62"/>
        <v>0</v>
      </c>
      <c r="AH106" s="440">
        <f t="shared" si="63"/>
        <v>0</v>
      </c>
      <c r="AI106" s="440">
        <f t="shared" si="64"/>
        <v>0</v>
      </c>
      <c r="AJ106" s="440">
        <f t="shared" si="65"/>
        <v>0</v>
      </c>
      <c r="AK106" s="440">
        <f t="shared" si="66"/>
        <v>0</v>
      </c>
      <c r="AL106" s="440">
        <f t="shared" si="67"/>
        <v>0</v>
      </c>
      <c r="AM106" s="440">
        <f t="shared" si="68"/>
        <v>0</v>
      </c>
      <c r="AN106" s="440">
        <f t="shared" si="69"/>
        <v>0</v>
      </c>
      <c r="AO106" s="440">
        <f t="shared" si="70"/>
        <v>0</v>
      </c>
      <c r="AP106" s="440">
        <f t="shared" si="71"/>
        <v>0</v>
      </c>
      <c r="AQ106" s="440">
        <f t="shared" si="72"/>
        <v>0</v>
      </c>
      <c r="AR106" s="440">
        <f t="shared" si="73"/>
        <v>0</v>
      </c>
      <c r="AS106" s="440">
        <f t="shared" si="74"/>
        <v>0</v>
      </c>
      <c r="AT106" s="440">
        <f t="shared" si="75"/>
        <v>0</v>
      </c>
      <c r="AU106" s="440">
        <f t="shared" si="76"/>
        <v>0</v>
      </c>
      <c r="AV106" s="440">
        <f t="shared" si="77"/>
        <v>0</v>
      </c>
      <c r="AW106" s="440">
        <f t="shared" si="78"/>
        <v>0</v>
      </c>
    </row>
    <row r="107" spans="1:49" s="437" customFormat="1" ht="12" customHeight="1">
      <c r="A107" s="72" t="str">
        <f t="array" ref="A107">IF(C107&lt;&gt;0,SUM(($C$11:C107&lt;&gt;0)*1),"")</f>
        <v/>
      </c>
      <c r="B107" s="438"/>
      <c r="C107" s="438"/>
      <c r="D107" s="438"/>
      <c r="E107" s="504"/>
      <c r="F107" s="505"/>
      <c r="G107" s="507"/>
      <c r="H107" s="507"/>
      <c r="I107" s="72" t="str">
        <f t="shared" si="81"/>
        <v/>
      </c>
      <c r="J107" s="440">
        <f t="shared" si="41"/>
        <v>0</v>
      </c>
      <c r="K107" s="440">
        <f t="shared" si="42"/>
        <v>0</v>
      </c>
      <c r="L107" s="440">
        <f t="shared" si="43"/>
        <v>0</v>
      </c>
      <c r="M107" s="440">
        <f t="shared" si="44"/>
        <v>0</v>
      </c>
      <c r="N107" s="440">
        <f t="shared" si="45"/>
        <v>0</v>
      </c>
      <c r="O107" s="440">
        <f t="shared" si="46"/>
        <v>0</v>
      </c>
      <c r="P107" s="440">
        <f t="shared" si="47"/>
        <v>0</v>
      </c>
      <c r="Q107" s="440">
        <f t="shared" si="48"/>
        <v>0</v>
      </c>
      <c r="R107" s="440">
        <f t="shared" si="79"/>
        <v>0</v>
      </c>
      <c r="S107" s="440">
        <f t="shared" si="80"/>
        <v>0</v>
      </c>
      <c r="T107" s="440">
        <f t="shared" si="49"/>
        <v>0</v>
      </c>
      <c r="U107" s="440">
        <f t="shared" si="50"/>
        <v>0</v>
      </c>
      <c r="V107" s="440">
        <f t="shared" si="51"/>
        <v>0</v>
      </c>
      <c r="W107" s="440">
        <f t="shared" si="52"/>
        <v>0</v>
      </c>
      <c r="X107" s="440">
        <f t="shared" si="53"/>
        <v>0</v>
      </c>
      <c r="Y107" s="440">
        <f t="shared" si="54"/>
        <v>0</v>
      </c>
      <c r="Z107" s="440">
        <f t="shared" si="55"/>
        <v>0</v>
      </c>
      <c r="AA107" s="440">
        <f t="shared" si="56"/>
        <v>0</v>
      </c>
      <c r="AB107" s="440">
        <f t="shared" si="57"/>
        <v>0</v>
      </c>
      <c r="AC107" s="440">
        <f t="shared" si="58"/>
        <v>0</v>
      </c>
      <c r="AD107" s="440">
        <f t="shared" si="59"/>
        <v>0</v>
      </c>
      <c r="AE107" s="440">
        <f t="shared" si="60"/>
        <v>0</v>
      </c>
      <c r="AF107" s="440">
        <f t="shared" si="61"/>
        <v>0</v>
      </c>
      <c r="AG107" s="440">
        <f t="shared" si="62"/>
        <v>0</v>
      </c>
      <c r="AH107" s="440">
        <f t="shared" si="63"/>
        <v>0</v>
      </c>
      <c r="AI107" s="440">
        <f t="shared" si="64"/>
        <v>0</v>
      </c>
      <c r="AJ107" s="440">
        <f t="shared" si="65"/>
        <v>0</v>
      </c>
      <c r="AK107" s="440">
        <f t="shared" si="66"/>
        <v>0</v>
      </c>
      <c r="AL107" s="440">
        <f t="shared" si="67"/>
        <v>0</v>
      </c>
      <c r="AM107" s="440">
        <f t="shared" si="68"/>
        <v>0</v>
      </c>
      <c r="AN107" s="440">
        <f t="shared" si="69"/>
        <v>0</v>
      </c>
      <c r="AO107" s="440">
        <f t="shared" si="70"/>
        <v>0</v>
      </c>
      <c r="AP107" s="440">
        <f t="shared" si="71"/>
        <v>0</v>
      </c>
      <c r="AQ107" s="440">
        <f t="shared" si="72"/>
        <v>0</v>
      </c>
      <c r="AR107" s="440">
        <f t="shared" si="73"/>
        <v>0</v>
      </c>
      <c r="AS107" s="440">
        <f t="shared" si="74"/>
        <v>0</v>
      </c>
      <c r="AT107" s="440">
        <f t="shared" si="75"/>
        <v>0</v>
      </c>
      <c r="AU107" s="440">
        <f t="shared" si="76"/>
        <v>0</v>
      </c>
      <c r="AV107" s="440">
        <f t="shared" si="77"/>
        <v>0</v>
      </c>
      <c r="AW107" s="440">
        <f t="shared" si="78"/>
        <v>0</v>
      </c>
    </row>
    <row r="108" spans="1:49" s="437" customFormat="1" ht="12" customHeight="1">
      <c r="A108" s="72" t="str">
        <f t="array" ref="A108">IF(C108&lt;&gt;0,SUM(($C$11:C108&lt;&gt;0)*1),"")</f>
        <v/>
      </c>
      <c r="B108" s="438"/>
      <c r="C108" s="438"/>
      <c r="D108" s="438"/>
      <c r="E108" s="504"/>
      <c r="F108" s="505"/>
      <c r="G108" s="507"/>
      <c r="H108" s="507"/>
      <c r="I108" s="72" t="str">
        <f t="shared" si="81"/>
        <v/>
      </c>
      <c r="J108" s="440">
        <f t="shared" si="41"/>
        <v>0</v>
      </c>
      <c r="K108" s="440">
        <f t="shared" si="42"/>
        <v>0</v>
      </c>
      <c r="L108" s="440">
        <f t="shared" si="43"/>
        <v>0</v>
      </c>
      <c r="M108" s="440">
        <f t="shared" si="44"/>
        <v>0</v>
      </c>
      <c r="N108" s="440">
        <f t="shared" si="45"/>
        <v>0</v>
      </c>
      <c r="O108" s="440">
        <f t="shared" si="46"/>
        <v>0</v>
      </c>
      <c r="P108" s="440">
        <f t="shared" si="47"/>
        <v>0</v>
      </c>
      <c r="Q108" s="440">
        <f t="shared" si="48"/>
        <v>0</v>
      </c>
      <c r="R108" s="440">
        <f t="shared" si="79"/>
        <v>0</v>
      </c>
      <c r="S108" s="440">
        <f t="shared" si="80"/>
        <v>0</v>
      </c>
      <c r="T108" s="440">
        <f t="shared" si="49"/>
        <v>0</v>
      </c>
      <c r="U108" s="440">
        <f t="shared" si="50"/>
        <v>0</v>
      </c>
      <c r="V108" s="440">
        <f t="shared" si="51"/>
        <v>0</v>
      </c>
      <c r="W108" s="440">
        <f t="shared" si="52"/>
        <v>0</v>
      </c>
      <c r="X108" s="440">
        <f t="shared" si="53"/>
        <v>0</v>
      </c>
      <c r="Y108" s="440">
        <f t="shared" si="54"/>
        <v>0</v>
      </c>
      <c r="Z108" s="440">
        <f t="shared" si="55"/>
        <v>0</v>
      </c>
      <c r="AA108" s="440">
        <f t="shared" si="56"/>
        <v>0</v>
      </c>
      <c r="AB108" s="440">
        <f t="shared" si="57"/>
        <v>0</v>
      </c>
      <c r="AC108" s="440">
        <f t="shared" si="58"/>
        <v>0</v>
      </c>
      <c r="AD108" s="440">
        <f t="shared" si="59"/>
        <v>0</v>
      </c>
      <c r="AE108" s="440">
        <f t="shared" si="60"/>
        <v>0</v>
      </c>
      <c r="AF108" s="440">
        <f t="shared" si="61"/>
        <v>0</v>
      </c>
      <c r="AG108" s="440">
        <f t="shared" si="62"/>
        <v>0</v>
      </c>
      <c r="AH108" s="440">
        <f t="shared" si="63"/>
        <v>0</v>
      </c>
      <c r="AI108" s="440">
        <f t="shared" si="64"/>
        <v>0</v>
      </c>
      <c r="AJ108" s="440">
        <f t="shared" si="65"/>
        <v>0</v>
      </c>
      <c r="AK108" s="440">
        <f t="shared" si="66"/>
        <v>0</v>
      </c>
      <c r="AL108" s="440">
        <f t="shared" si="67"/>
        <v>0</v>
      </c>
      <c r="AM108" s="440">
        <f t="shared" si="68"/>
        <v>0</v>
      </c>
      <c r="AN108" s="440">
        <f t="shared" si="69"/>
        <v>0</v>
      </c>
      <c r="AO108" s="440">
        <f t="shared" si="70"/>
        <v>0</v>
      </c>
      <c r="AP108" s="440">
        <f t="shared" si="71"/>
        <v>0</v>
      </c>
      <c r="AQ108" s="440">
        <f t="shared" si="72"/>
        <v>0</v>
      </c>
      <c r="AR108" s="440">
        <f t="shared" si="73"/>
        <v>0</v>
      </c>
      <c r="AS108" s="440">
        <f t="shared" si="74"/>
        <v>0</v>
      </c>
      <c r="AT108" s="440">
        <f t="shared" si="75"/>
        <v>0</v>
      </c>
      <c r="AU108" s="440">
        <f t="shared" si="76"/>
        <v>0</v>
      </c>
      <c r="AV108" s="440">
        <f t="shared" si="77"/>
        <v>0</v>
      </c>
      <c r="AW108" s="440">
        <f t="shared" si="78"/>
        <v>0</v>
      </c>
    </row>
    <row r="109" spans="1:49" s="437" customFormat="1" ht="12" customHeight="1">
      <c r="A109" s="72" t="str">
        <f t="array" ref="A109">IF(C109&lt;&gt;0,SUM(($C$11:C109&lt;&gt;0)*1),"")</f>
        <v/>
      </c>
      <c r="B109" s="438"/>
      <c r="C109" s="438"/>
      <c r="D109" s="438"/>
      <c r="E109" s="504"/>
      <c r="F109" s="505"/>
      <c r="G109" s="507"/>
      <c r="H109" s="507"/>
      <c r="I109" s="72" t="str">
        <f t="shared" si="81"/>
        <v/>
      </c>
      <c r="J109" s="440">
        <f t="shared" si="41"/>
        <v>0</v>
      </c>
      <c r="K109" s="440">
        <f t="shared" si="42"/>
        <v>0</v>
      </c>
      <c r="L109" s="440">
        <f t="shared" si="43"/>
        <v>0</v>
      </c>
      <c r="M109" s="440">
        <f t="shared" si="44"/>
        <v>0</v>
      </c>
      <c r="N109" s="440">
        <f t="shared" si="45"/>
        <v>0</v>
      </c>
      <c r="O109" s="440">
        <f t="shared" si="46"/>
        <v>0</v>
      </c>
      <c r="P109" s="440">
        <f t="shared" si="47"/>
        <v>0</v>
      </c>
      <c r="Q109" s="440">
        <f t="shared" si="48"/>
        <v>0</v>
      </c>
      <c r="R109" s="440">
        <f t="shared" si="79"/>
        <v>0</v>
      </c>
      <c r="S109" s="440">
        <f t="shared" si="80"/>
        <v>0</v>
      </c>
      <c r="T109" s="440">
        <f t="shared" si="49"/>
        <v>0</v>
      </c>
      <c r="U109" s="440">
        <f t="shared" si="50"/>
        <v>0</v>
      </c>
      <c r="V109" s="440">
        <f t="shared" si="51"/>
        <v>0</v>
      </c>
      <c r="W109" s="440">
        <f t="shared" si="52"/>
        <v>0</v>
      </c>
      <c r="X109" s="440">
        <f t="shared" si="53"/>
        <v>0</v>
      </c>
      <c r="Y109" s="440">
        <f t="shared" si="54"/>
        <v>0</v>
      </c>
      <c r="Z109" s="440">
        <f t="shared" si="55"/>
        <v>0</v>
      </c>
      <c r="AA109" s="440">
        <f t="shared" si="56"/>
        <v>0</v>
      </c>
      <c r="AB109" s="440">
        <f t="shared" si="57"/>
        <v>0</v>
      </c>
      <c r="AC109" s="440">
        <f t="shared" si="58"/>
        <v>0</v>
      </c>
      <c r="AD109" s="440">
        <f t="shared" si="59"/>
        <v>0</v>
      </c>
      <c r="AE109" s="440">
        <f t="shared" si="60"/>
        <v>0</v>
      </c>
      <c r="AF109" s="440">
        <f t="shared" si="61"/>
        <v>0</v>
      </c>
      <c r="AG109" s="440">
        <f t="shared" si="62"/>
        <v>0</v>
      </c>
      <c r="AH109" s="440">
        <f t="shared" si="63"/>
        <v>0</v>
      </c>
      <c r="AI109" s="440">
        <f t="shared" si="64"/>
        <v>0</v>
      </c>
      <c r="AJ109" s="440">
        <f t="shared" si="65"/>
        <v>0</v>
      </c>
      <c r="AK109" s="440">
        <f t="shared" si="66"/>
        <v>0</v>
      </c>
      <c r="AL109" s="440">
        <f t="shared" si="67"/>
        <v>0</v>
      </c>
      <c r="AM109" s="440">
        <f t="shared" si="68"/>
        <v>0</v>
      </c>
      <c r="AN109" s="440">
        <f t="shared" si="69"/>
        <v>0</v>
      </c>
      <c r="AO109" s="440">
        <f t="shared" si="70"/>
        <v>0</v>
      </c>
      <c r="AP109" s="440">
        <f t="shared" si="71"/>
        <v>0</v>
      </c>
      <c r="AQ109" s="440">
        <f t="shared" si="72"/>
        <v>0</v>
      </c>
      <c r="AR109" s="440">
        <f t="shared" si="73"/>
        <v>0</v>
      </c>
      <c r="AS109" s="440">
        <f t="shared" si="74"/>
        <v>0</v>
      </c>
      <c r="AT109" s="440">
        <f t="shared" si="75"/>
        <v>0</v>
      </c>
      <c r="AU109" s="440">
        <f t="shared" si="76"/>
        <v>0</v>
      </c>
      <c r="AV109" s="440">
        <f t="shared" si="77"/>
        <v>0</v>
      </c>
      <c r="AW109" s="440">
        <f t="shared" si="78"/>
        <v>0</v>
      </c>
    </row>
    <row r="110" spans="1:49" s="437" customFormat="1" ht="12" customHeight="1">
      <c r="A110" s="72" t="str">
        <f t="array" ref="A110">IF(C110&lt;&gt;0,SUM(($C$11:C110&lt;&gt;0)*1),"")</f>
        <v/>
      </c>
      <c r="B110" s="438"/>
      <c r="C110" s="438"/>
      <c r="D110" s="438"/>
      <c r="E110" s="504"/>
      <c r="F110" s="505"/>
      <c r="G110" s="507"/>
      <c r="H110" s="507"/>
      <c r="I110" s="72" t="str">
        <f t="shared" si="81"/>
        <v/>
      </c>
      <c r="J110" s="440">
        <f t="shared" si="41"/>
        <v>0</v>
      </c>
      <c r="K110" s="440">
        <f t="shared" si="42"/>
        <v>0</v>
      </c>
      <c r="L110" s="440">
        <f t="shared" si="43"/>
        <v>0</v>
      </c>
      <c r="M110" s="440">
        <f t="shared" si="44"/>
        <v>0</v>
      </c>
      <c r="N110" s="440">
        <f t="shared" si="45"/>
        <v>0</v>
      </c>
      <c r="O110" s="440">
        <f t="shared" si="46"/>
        <v>0</v>
      </c>
      <c r="P110" s="440">
        <f t="shared" si="47"/>
        <v>0</v>
      </c>
      <c r="Q110" s="440">
        <f t="shared" si="48"/>
        <v>0</v>
      </c>
      <c r="R110" s="440">
        <f t="shared" si="79"/>
        <v>0</v>
      </c>
      <c r="S110" s="440">
        <f t="shared" si="80"/>
        <v>0</v>
      </c>
      <c r="T110" s="440">
        <f t="shared" si="49"/>
        <v>0</v>
      </c>
      <c r="U110" s="440">
        <f t="shared" si="50"/>
        <v>0</v>
      </c>
      <c r="V110" s="440">
        <f t="shared" si="51"/>
        <v>0</v>
      </c>
      <c r="W110" s="440">
        <f t="shared" si="52"/>
        <v>0</v>
      </c>
      <c r="X110" s="440">
        <f t="shared" si="53"/>
        <v>0</v>
      </c>
      <c r="Y110" s="440">
        <f t="shared" si="54"/>
        <v>0</v>
      </c>
      <c r="Z110" s="440">
        <f t="shared" si="55"/>
        <v>0</v>
      </c>
      <c r="AA110" s="440">
        <f t="shared" si="56"/>
        <v>0</v>
      </c>
      <c r="AB110" s="440">
        <f t="shared" si="57"/>
        <v>0</v>
      </c>
      <c r="AC110" s="440">
        <f t="shared" si="58"/>
        <v>0</v>
      </c>
      <c r="AD110" s="440">
        <f t="shared" si="59"/>
        <v>0</v>
      </c>
      <c r="AE110" s="440">
        <f t="shared" si="60"/>
        <v>0</v>
      </c>
      <c r="AF110" s="440">
        <f t="shared" si="61"/>
        <v>0</v>
      </c>
      <c r="AG110" s="440">
        <f t="shared" si="62"/>
        <v>0</v>
      </c>
      <c r="AH110" s="440">
        <f t="shared" si="63"/>
        <v>0</v>
      </c>
      <c r="AI110" s="440">
        <f t="shared" si="64"/>
        <v>0</v>
      </c>
      <c r="AJ110" s="440">
        <f t="shared" si="65"/>
        <v>0</v>
      </c>
      <c r="AK110" s="440">
        <f t="shared" si="66"/>
        <v>0</v>
      </c>
      <c r="AL110" s="440">
        <f t="shared" si="67"/>
        <v>0</v>
      </c>
      <c r="AM110" s="440">
        <f t="shared" si="68"/>
        <v>0</v>
      </c>
      <c r="AN110" s="440">
        <f t="shared" si="69"/>
        <v>0</v>
      </c>
      <c r="AO110" s="440">
        <f t="shared" si="70"/>
        <v>0</v>
      </c>
      <c r="AP110" s="440">
        <f t="shared" si="71"/>
        <v>0</v>
      </c>
      <c r="AQ110" s="440">
        <f t="shared" si="72"/>
        <v>0</v>
      </c>
      <c r="AR110" s="440">
        <f t="shared" si="73"/>
        <v>0</v>
      </c>
      <c r="AS110" s="440">
        <f t="shared" si="74"/>
        <v>0</v>
      </c>
      <c r="AT110" s="440">
        <f t="shared" si="75"/>
        <v>0</v>
      </c>
      <c r="AU110" s="440">
        <f t="shared" si="76"/>
        <v>0</v>
      </c>
      <c r="AV110" s="440">
        <f t="shared" si="77"/>
        <v>0</v>
      </c>
      <c r="AW110" s="440">
        <f t="shared" si="78"/>
        <v>0</v>
      </c>
    </row>
    <row r="111" spans="1:49" s="437" customFormat="1" ht="12" customHeight="1">
      <c r="A111" s="72" t="str">
        <f t="array" ref="A111">IF(C111&lt;&gt;0,SUM(($C$11:C111&lt;&gt;0)*1),"")</f>
        <v/>
      </c>
      <c r="B111" s="438"/>
      <c r="C111" s="438"/>
      <c r="D111" s="438"/>
      <c r="E111" s="504"/>
      <c r="F111" s="505"/>
      <c r="G111" s="507"/>
      <c r="H111" s="507"/>
      <c r="I111" s="72" t="str">
        <f t="shared" si="81"/>
        <v/>
      </c>
      <c r="J111" s="440">
        <f t="shared" si="41"/>
        <v>0</v>
      </c>
      <c r="K111" s="440">
        <f t="shared" si="42"/>
        <v>0</v>
      </c>
      <c r="L111" s="440">
        <f t="shared" si="43"/>
        <v>0</v>
      </c>
      <c r="M111" s="440">
        <f t="shared" si="44"/>
        <v>0</v>
      </c>
      <c r="N111" s="440">
        <f t="shared" si="45"/>
        <v>0</v>
      </c>
      <c r="O111" s="440">
        <f t="shared" si="46"/>
        <v>0</v>
      </c>
      <c r="P111" s="440">
        <f t="shared" si="47"/>
        <v>0</v>
      </c>
      <c r="Q111" s="440">
        <f t="shared" si="48"/>
        <v>0</v>
      </c>
      <c r="R111" s="440">
        <f t="shared" si="79"/>
        <v>0</v>
      </c>
      <c r="S111" s="440">
        <f t="shared" si="80"/>
        <v>0</v>
      </c>
      <c r="T111" s="440">
        <f t="shared" si="49"/>
        <v>0</v>
      </c>
      <c r="U111" s="440">
        <f t="shared" si="50"/>
        <v>0</v>
      </c>
      <c r="V111" s="440">
        <f t="shared" si="51"/>
        <v>0</v>
      </c>
      <c r="W111" s="440">
        <f t="shared" si="52"/>
        <v>0</v>
      </c>
      <c r="X111" s="440">
        <f t="shared" si="53"/>
        <v>0</v>
      </c>
      <c r="Y111" s="440">
        <f t="shared" si="54"/>
        <v>0</v>
      </c>
      <c r="Z111" s="440">
        <f t="shared" si="55"/>
        <v>0</v>
      </c>
      <c r="AA111" s="440">
        <f t="shared" si="56"/>
        <v>0</v>
      </c>
      <c r="AB111" s="440">
        <f t="shared" si="57"/>
        <v>0</v>
      </c>
      <c r="AC111" s="440">
        <f t="shared" si="58"/>
        <v>0</v>
      </c>
      <c r="AD111" s="440">
        <f t="shared" si="59"/>
        <v>0</v>
      </c>
      <c r="AE111" s="440">
        <f t="shared" si="60"/>
        <v>0</v>
      </c>
      <c r="AF111" s="440">
        <f t="shared" si="61"/>
        <v>0</v>
      </c>
      <c r="AG111" s="440">
        <f t="shared" si="62"/>
        <v>0</v>
      </c>
      <c r="AH111" s="440">
        <f t="shared" si="63"/>
        <v>0</v>
      </c>
      <c r="AI111" s="440">
        <f t="shared" si="64"/>
        <v>0</v>
      </c>
      <c r="AJ111" s="440">
        <f t="shared" si="65"/>
        <v>0</v>
      </c>
      <c r="AK111" s="440">
        <f t="shared" si="66"/>
        <v>0</v>
      </c>
      <c r="AL111" s="440">
        <f t="shared" si="67"/>
        <v>0</v>
      </c>
      <c r="AM111" s="440">
        <f t="shared" si="68"/>
        <v>0</v>
      </c>
      <c r="AN111" s="440">
        <f t="shared" si="69"/>
        <v>0</v>
      </c>
      <c r="AO111" s="440">
        <f t="shared" si="70"/>
        <v>0</v>
      </c>
      <c r="AP111" s="440">
        <f t="shared" si="71"/>
        <v>0</v>
      </c>
      <c r="AQ111" s="440">
        <f t="shared" si="72"/>
        <v>0</v>
      </c>
      <c r="AR111" s="440">
        <f t="shared" si="73"/>
        <v>0</v>
      </c>
      <c r="AS111" s="440">
        <f t="shared" si="74"/>
        <v>0</v>
      </c>
      <c r="AT111" s="440">
        <f t="shared" si="75"/>
        <v>0</v>
      </c>
      <c r="AU111" s="440">
        <f t="shared" si="76"/>
        <v>0</v>
      </c>
      <c r="AV111" s="440">
        <f t="shared" si="77"/>
        <v>0</v>
      </c>
      <c r="AW111" s="440">
        <f t="shared" si="78"/>
        <v>0</v>
      </c>
    </row>
    <row r="112" spans="1:49" s="437" customFormat="1" ht="12" customHeight="1">
      <c r="A112" s="72" t="str">
        <f t="array" ref="A112">IF(C112&lt;&gt;0,SUM(($C$11:C112&lt;&gt;0)*1),"")</f>
        <v/>
      </c>
      <c r="B112" s="438"/>
      <c r="C112" s="438"/>
      <c r="D112" s="438"/>
      <c r="E112" s="504"/>
      <c r="F112" s="505"/>
      <c r="G112" s="507"/>
      <c r="H112" s="507"/>
      <c r="I112" s="72" t="str">
        <f t="shared" si="81"/>
        <v/>
      </c>
      <c r="J112" s="440">
        <f t="shared" si="41"/>
        <v>0</v>
      </c>
      <c r="K112" s="440">
        <f t="shared" si="42"/>
        <v>0</v>
      </c>
      <c r="L112" s="440">
        <f t="shared" si="43"/>
        <v>0</v>
      </c>
      <c r="M112" s="440">
        <f t="shared" si="44"/>
        <v>0</v>
      </c>
      <c r="N112" s="440">
        <f t="shared" si="45"/>
        <v>0</v>
      </c>
      <c r="O112" s="440">
        <f t="shared" si="46"/>
        <v>0</v>
      </c>
      <c r="P112" s="440">
        <f t="shared" si="47"/>
        <v>0</v>
      </c>
      <c r="Q112" s="440">
        <f t="shared" si="48"/>
        <v>0</v>
      </c>
      <c r="R112" s="440">
        <f t="shared" si="79"/>
        <v>0</v>
      </c>
      <c r="S112" s="440">
        <f t="shared" si="80"/>
        <v>0</v>
      </c>
      <c r="T112" s="440">
        <f t="shared" si="49"/>
        <v>0</v>
      </c>
      <c r="U112" s="440">
        <f t="shared" si="50"/>
        <v>0</v>
      </c>
      <c r="V112" s="440">
        <f t="shared" si="51"/>
        <v>0</v>
      </c>
      <c r="W112" s="440">
        <f t="shared" si="52"/>
        <v>0</v>
      </c>
      <c r="X112" s="440">
        <f t="shared" si="53"/>
        <v>0</v>
      </c>
      <c r="Y112" s="440">
        <f t="shared" si="54"/>
        <v>0</v>
      </c>
      <c r="Z112" s="440">
        <f t="shared" si="55"/>
        <v>0</v>
      </c>
      <c r="AA112" s="440">
        <f t="shared" si="56"/>
        <v>0</v>
      </c>
      <c r="AB112" s="440">
        <f t="shared" si="57"/>
        <v>0</v>
      </c>
      <c r="AC112" s="440">
        <f t="shared" si="58"/>
        <v>0</v>
      </c>
      <c r="AD112" s="440">
        <f t="shared" si="59"/>
        <v>0</v>
      </c>
      <c r="AE112" s="440">
        <f t="shared" si="60"/>
        <v>0</v>
      </c>
      <c r="AF112" s="440">
        <f t="shared" si="61"/>
        <v>0</v>
      </c>
      <c r="AG112" s="440">
        <f t="shared" si="62"/>
        <v>0</v>
      </c>
      <c r="AH112" s="440">
        <f t="shared" si="63"/>
        <v>0</v>
      </c>
      <c r="AI112" s="440">
        <f t="shared" si="64"/>
        <v>0</v>
      </c>
      <c r="AJ112" s="440">
        <f t="shared" si="65"/>
        <v>0</v>
      </c>
      <c r="AK112" s="440">
        <f t="shared" si="66"/>
        <v>0</v>
      </c>
      <c r="AL112" s="440">
        <f t="shared" si="67"/>
        <v>0</v>
      </c>
      <c r="AM112" s="440">
        <f t="shared" si="68"/>
        <v>0</v>
      </c>
      <c r="AN112" s="440">
        <f t="shared" si="69"/>
        <v>0</v>
      </c>
      <c r="AO112" s="440">
        <f t="shared" si="70"/>
        <v>0</v>
      </c>
      <c r="AP112" s="440">
        <f t="shared" si="71"/>
        <v>0</v>
      </c>
      <c r="AQ112" s="440">
        <f t="shared" si="72"/>
        <v>0</v>
      </c>
      <c r="AR112" s="440">
        <f t="shared" si="73"/>
        <v>0</v>
      </c>
      <c r="AS112" s="440">
        <f t="shared" si="74"/>
        <v>0</v>
      </c>
      <c r="AT112" s="440">
        <f t="shared" si="75"/>
        <v>0</v>
      </c>
      <c r="AU112" s="440">
        <f t="shared" si="76"/>
        <v>0</v>
      </c>
      <c r="AV112" s="440">
        <f t="shared" si="77"/>
        <v>0</v>
      </c>
      <c r="AW112" s="440">
        <f t="shared" si="78"/>
        <v>0</v>
      </c>
    </row>
    <row r="113" spans="1:49" s="437" customFormat="1" ht="12" customHeight="1">
      <c r="A113" s="72" t="str">
        <f t="array" ref="A113">IF(C113&lt;&gt;0,SUM(($C$11:C113&lt;&gt;0)*1),"")</f>
        <v/>
      </c>
      <c r="B113" s="438"/>
      <c r="C113" s="438"/>
      <c r="D113" s="438"/>
      <c r="E113" s="504"/>
      <c r="F113" s="505"/>
      <c r="G113" s="507"/>
      <c r="H113" s="507"/>
      <c r="I113" s="72" t="str">
        <f t="shared" si="81"/>
        <v/>
      </c>
      <c r="J113" s="440">
        <f t="shared" si="41"/>
        <v>0</v>
      </c>
      <c r="K113" s="440">
        <f t="shared" si="42"/>
        <v>0</v>
      </c>
      <c r="L113" s="440">
        <f t="shared" si="43"/>
        <v>0</v>
      </c>
      <c r="M113" s="440">
        <f t="shared" si="44"/>
        <v>0</v>
      </c>
      <c r="N113" s="440">
        <f t="shared" si="45"/>
        <v>0</v>
      </c>
      <c r="O113" s="440">
        <f t="shared" si="46"/>
        <v>0</v>
      </c>
      <c r="P113" s="440">
        <f t="shared" si="47"/>
        <v>0</v>
      </c>
      <c r="Q113" s="440">
        <f t="shared" si="48"/>
        <v>0</v>
      </c>
      <c r="R113" s="440">
        <f t="shared" si="79"/>
        <v>0</v>
      </c>
      <c r="S113" s="440">
        <f t="shared" si="80"/>
        <v>0</v>
      </c>
      <c r="T113" s="440">
        <f t="shared" si="49"/>
        <v>0</v>
      </c>
      <c r="U113" s="440">
        <f t="shared" si="50"/>
        <v>0</v>
      </c>
      <c r="V113" s="440">
        <f t="shared" si="51"/>
        <v>0</v>
      </c>
      <c r="W113" s="440">
        <f t="shared" si="52"/>
        <v>0</v>
      </c>
      <c r="X113" s="440">
        <f t="shared" si="53"/>
        <v>0</v>
      </c>
      <c r="Y113" s="440">
        <f t="shared" si="54"/>
        <v>0</v>
      </c>
      <c r="Z113" s="440">
        <f t="shared" si="55"/>
        <v>0</v>
      </c>
      <c r="AA113" s="440">
        <f t="shared" si="56"/>
        <v>0</v>
      </c>
      <c r="AB113" s="440">
        <f t="shared" si="57"/>
        <v>0</v>
      </c>
      <c r="AC113" s="440">
        <f t="shared" si="58"/>
        <v>0</v>
      </c>
      <c r="AD113" s="440">
        <f t="shared" si="59"/>
        <v>0</v>
      </c>
      <c r="AE113" s="440">
        <f t="shared" si="60"/>
        <v>0</v>
      </c>
      <c r="AF113" s="440">
        <f t="shared" si="61"/>
        <v>0</v>
      </c>
      <c r="AG113" s="440">
        <f t="shared" si="62"/>
        <v>0</v>
      </c>
      <c r="AH113" s="440">
        <f t="shared" si="63"/>
        <v>0</v>
      </c>
      <c r="AI113" s="440">
        <f t="shared" si="64"/>
        <v>0</v>
      </c>
      <c r="AJ113" s="440">
        <f t="shared" si="65"/>
        <v>0</v>
      </c>
      <c r="AK113" s="440">
        <f t="shared" si="66"/>
        <v>0</v>
      </c>
      <c r="AL113" s="440">
        <f t="shared" si="67"/>
        <v>0</v>
      </c>
      <c r="AM113" s="440">
        <f t="shared" si="68"/>
        <v>0</v>
      </c>
      <c r="AN113" s="440">
        <f t="shared" si="69"/>
        <v>0</v>
      </c>
      <c r="AO113" s="440">
        <f t="shared" si="70"/>
        <v>0</v>
      </c>
      <c r="AP113" s="440">
        <f t="shared" si="71"/>
        <v>0</v>
      </c>
      <c r="AQ113" s="440">
        <f t="shared" si="72"/>
        <v>0</v>
      </c>
      <c r="AR113" s="440">
        <f t="shared" si="73"/>
        <v>0</v>
      </c>
      <c r="AS113" s="440">
        <f t="shared" si="74"/>
        <v>0</v>
      </c>
      <c r="AT113" s="440">
        <f t="shared" si="75"/>
        <v>0</v>
      </c>
      <c r="AU113" s="440">
        <f t="shared" si="76"/>
        <v>0</v>
      </c>
      <c r="AV113" s="440">
        <f t="shared" si="77"/>
        <v>0</v>
      </c>
      <c r="AW113" s="440">
        <f t="shared" si="78"/>
        <v>0</v>
      </c>
    </row>
    <row r="114" spans="1:49" s="437" customFormat="1" ht="12" customHeight="1">
      <c r="A114" s="72" t="str">
        <f t="array" ref="A114">IF(C114&lt;&gt;0,SUM(($C$11:C114&lt;&gt;0)*1),"")</f>
        <v/>
      </c>
      <c r="B114" s="438"/>
      <c r="C114" s="438"/>
      <c r="D114" s="438"/>
      <c r="E114" s="504"/>
      <c r="F114" s="505"/>
      <c r="G114" s="507"/>
      <c r="H114" s="507"/>
      <c r="I114" s="72" t="str">
        <f>A114</f>
        <v/>
      </c>
      <c r="J114" s="440">
        <f>IF($G114="1111",$F114,0)</f>
        <v>0</v>
      </c>
      <c r="K114" s="440">
        <f>IF($H114="1111",$F114,0)</f>
        <v>0</v>
      </c>
      <c r="L114" s="440">
        <f>IF($G114="1121",$F114,0)</f>
        <v>0</v>
      </c>
      <c r="M114" s="440">
        <f>IF($H114="1121",$F114,0)</f>
        <v>0</v>
      </c>
      <c r="N114" s="440">
        <f>IF($G114="1331",$F114,0)</f>
        <v>0</v>
      </c>
      <c r="O114" s="440">
        <f>IF($H114="1331",$F114,0)</f>
        <v>0</v>
      </c>
      <c r="P114" s="440">
        <f>IF($G114="1388",$F114,0)</f>
        <v>0</v>
      </c>
      <c r="Q114" s="440">
        <f>IF($H114="1388",$F114,0)</f>
        <v>0</v>
      </c>
      <c r="R114" s="440">
        <f t="shared" si="79"/>
        <v>0</v>
      </c>
      <c r="S114" s="440">
        <f t="shared" si="80"/>
        <v>0</v>
      </c>
      <c r="T114" s="440">
        <f>IF($G114="331",$F114,0)</f>
        <v>0</v>
      </c>
      <c r="U114" s="440">
        <f>IF($H114="331",$F114,0)</f>
        <v>0</v>
      </c>
      <c r="V114" s="440">
        <f>IF($G114="3334",$F114,0)</f>
        <v>0</v>
      </c>
      <c r="W114" s="440">
        <f>IF($H114="3334",$F114,0)</f>
        <v>0</v>
      </c>
      <c r="X114" s="440">
        <f>IF($G114="33382",$F114,0)</f>
        <v>0</v>
      </c>
      <c r="Y114" s="440">
        <f>IF($H114="33382",$F114,0)</f>
        <v>0</v>
      </c>
      <c r="Z114" s="440">
        <f>IF($G114="3388",$F114,0)</f>
        <v>0</v>
      </c>
      <c r="AA114" s="440">
        <f>IF($H114="3388",$F114,0)</f>
        <v>0</v>
      </c>
      <c r="AB114" s="440">
        <f>IF($G114="3411",$F114,0)</f>
        <v>0</v>
      </c>
      <c r="AC114" s="440">
        <f>IF($H114="3411",$F114,0)</f>
        <v>0</v>
      </c>
      <c r="AD114" s="440">
        <f>IF($G114="4111",$F114,0)</f>
        <v>0</v>
      </c>
      <c r="AE114" s="440">
        <f>IF($H114="4111",$F114,0)</f>
        <v>0</v>
      </c>
      <c r="AF114" s="440">
        <f>IF($G114="4211",$F114,0)</f>
        <v>0</v>
      </c>
      <c r="AG114" s="440">
        <f>IF($H114="4211",$F114,0)</f>
        <v>0</v>
      </c>
      <c r="AH114" s="440">
        <f>IF($G114="4212",$F114,0)</f>
        <v>0</v>
      </c>
      <c r="AI114" s="440">
        <f>IF($H114="4212",$F114,0)</f>
        <v>0</v>
      </c>
      <c r="AJ114" s="440">
        <f>IF($G114="515",$F114,0)</f>
        <v>0</v>
      </c>
      <c r="AK114" s="440">
        <f>IF($H114="515",$F114,0)</f>
        <v>0</v>
      </c>
      <c r="AL114" s="440">
        <f>IF($G114="635",$F114,0)</f>
        <v>0</v>
      </c>
      <c r="AM114" s="440">
        <f>IF($H114="635",$F114,0)</f>
        <v>0</v>
      </c>
      <c r="AN114" s="440">
        <f>IF($G114="642",$F114,0)</f>
        <v>0</v>
      </c>
      <c r="AO114" s="440">
        <f>IF($H114="642",$F114,0)</f>
        <v>0</v>
      </c>
      <c r="AP114" s="440">
        <f>IF($G114="711",$F114,0)</f>
        <v>0</v>
      </c>
      <c r="AQ114" s="440">
        <f>IF($H114="711",$F114,0)</f>
        <v>0</v>
      </c>
      <c r="AR114" s="440">
        <f>IF($G114="811",$F114,0)</f>
        <v>0</v>
      </c>
      <c r="AS114" s="440">
        <f>IF($H114="811",$F114,0)</f>
        <v>0</v>
      </c>
      <c r="AT114" s="440">
        <f>IF($G114="821",$F114,0)</f>
        <v>0</v>
      </c>
      <c r="AU114" s="440">
        <f>IF($H114="821",$F114,0)</f>
        <v>0</v>
      </c>
      <c r="AV114" s="440">
        <f>IF($G114="911",$F114,0)</f>
        <v>0</v>
      </c>
      <c r="AW114" s="440">
        <f>IF($H114="911",$F114,0)</f>
        <v>0</v>
      </c>
    </row>
    <row r="115" spans="1:49" s="437" customFormat="1" ht="12" customHeight="1">
      <c r="A115" s="72" t="str">
        <f t="array" ref="A115">IF(C115&lt;&gt;0,SUM(($C$11:C115&lt;&gt;0)*1),"")</f>
        <v/>
      </c>
      <c r="B115" s="438"/>
      <c r="C115" s="438"/>
      <c r="D115" s="438"/>
      <c r="E115" s="504"/>
      <c r="F115" s="505"/>
      <c r="G115" s="507"/>
      <c r="H115" s="507"/>
      <c r="I115" s="72" t="str">
        <f>A115</f>
        <v/>
      </c>
      <c r="J115" s="440">
        <f>IF($G115="1111",$F115,0)</f>
        <v>0</v>
      </c>
      <c r="K115" s="440">
        <f>IF($H115="1111",$F115,0)</f>
        <v>0</v>
      </c>
      <c r="L115" s="440">
        <f>IF($G115="1121",$F115,0)</f>
        <v>0</v>
      </c>
      <c r="M115" s="440">
        <f>IF($H115="1121",$F115,0)</f>
        <v>0</v>
      </c>
      <c r="N115" s="440">
        <f>IF($G115="1331",$F115,0)</f>
        <v>0</v>
      </c>
      <c r="O115" s="440">
        <f>IF($H115="1331",$F115,0)</f>
        <v>0</v>
      </c>
      <c r="P115" s="440">
        <f>IF($G115="1388",$F115,0)</f>
        <v>0</v>
      </c>
      <c r="Q115" s="440">
        <f>IF($H115="1388",$F115,0)</f>
        <v>0</v>
      </c>
      <c r="R115" s="440">
        <f t="shared" si="79"/>
        <v>0</v>
      </c>
      <c r="S115" s="440">
        <f t="shared" si="80"/>
        <v>0</v>
      </c>
      <c r="T115" s="440">
        <f>IF($G115="331",$F115,0)</f>
        <v>0</v>
      </c>
      <c r="U115" s="440">
        <f>IF($H115="331",$F115,0)</f>
        <v>0</v>
      </c>
      <c r="V115" s="440">
        <f>IF($G115="3334",$F115,0)</f>
        <v>0</v>
      </c>
      <c r="W115" s="440">
        <f>IF($H115="3334",$F115,0)</f>
        <v>0</v>
      </c>
      <c r="X115" s="440">
        <f>IF($G115="33382",$F115,0)</f>
        <v>0</v>
      </c>
      <c r="Y115" s="440">
        <f>IF($H115="33382",$F115,0)</f>
        <v>0</v>
      </c>
      <c r="Z115" s="440">
        <f>IF($G115="3388",$F115,0)</f>
        <v>0</v>
      </c>
      <c r="AA115" s="440">
        <f>IF($H115="3388",$F115,0)</f>
        <v>0</v>
      </c>
      <c r="AB115" s="440">
        <f>IF($G115="3411",$F115,0)</f>
        <v>0</v>
      </c>
      <c r="AC115" s="440">
        <f>IF($H115="3411",$F115,0)</f>
        <v>0</v>
      </c>
      <c r="AD115" s="440">
        <f>IF($G115="4111",$F115,0)</f>
        <v>0</v>
      </c>
      <c r="AE115" s="440">
        <f>IF($H115="4111",$F115,0)</f>
        <v>0</v>
      </c>
      <c r="AF115" s="440">
        <f>IF($G115="4211",$F115,0)</f>
        <v>0</v>
      </c>
      <c r="AG115" s="440">
        <f>IF($H115="4211",$F115,0)</f>
        <v>0</v>
      </c>
      <c r="AH115" s="440">
        <f>IF($G115="4212",$F115,0)</f>
        <v>0</v>
      </c>
      <c r="AI115" s="440">
        <f>IF($H115="4212",$F115,0)</f>
        <v>0</v>
      </c>
      <c r="AJ115" s="440">
        <f>IF($G115="515",$F115,0)</f>
        <v>0</v>
      </c>
      <c r="AK115" s="440">
        <f>IF($H115="515",$F115,0)</f>
        <v>0</v>
      </c>
      <c r="AL115" s="440">
        <f>IF($G115="635",$F115,0)</f>
        <v>0</v>
      </c>
      <c r="AM115" s="440">
        <f>IF($H115="635",$F115,0)</f>
        <v>0</v>
      </c>
      <c r="AN115" s="440">
        <f>IF($G115="642",$F115,0)</f>
        <v>0</v>
      </c>
      <c r="AO115" s="440">
        <f>IF($H115="642",$F115,0)</f>
        <v>0</v>
      </c>
      <c r="AP115" s="440">
        <f>IF($G115="711",$F115,0)</f>
        <v>0</v>
      </c>
      <c r="AQ115" s="440">
        <f>IF($H115="711",$F115,0)</f>
        <v>0</v>
      </c>
      <c r="AR115" s="440">
        <f>IF($G115="811",$F115,0)</f>
        <v>0</v>
      </c>
      <c r="AS115" s="440">
        <f>IF($H115="811",$F115,0)</f>
        <v>0</v>
      </c>
      <c r="AT115" s="440">
        <f>IF($G115="821",$F115,0)</f>
        <v>0</v>
      </c>
      <c r="AU115" s="440">
        <f>IF($H115="821",$F115,0)</f>
        <v>0</v>
      </c>
      <c r="AV115" s="440">
        <f>IF($G115="911",$F115,0)</f>
        <v>0</v>
      </c>
      <c r="AW115" s="440">
        <f>IF($H115="911",$F115,0)</f>
        <v>0</v>
      </c>
    </row>
    <row r="116" spans="1:49" s="437" customFormat="1" ht="12" customHeight="1">
      <c r="A116" s="72" t="str">
        <f t="array" ref="A116">IF(C116&lt;&gt;0,SUM(($C$11:C116&lt;&gt;0)*1),"")</f>
        <v/>
      </c>
      <c r="B116" s="438"/>
      <c r="C116" s="438"/>
      <c r="D116" s="438"/>
      <c r="E116" s="504"/>
      <c r="F116" s="505"/>
      <c r="G116" s="507"/>
      <c r="H116" s="507"/>
      <c r="I116" s="72" t="str">
        <f>A116</f>
        <v/>
      </c>
      <c r="J116" s="440">
        <f>IF($G116="1111",$F116,0)</f>
        <v>0</v>
      </c>
      <c r="K116" s="440">
        <f>IF($H116="1111",$F116,0)</f>
        <v>0</v>
      </c>
      <c r="L116" s="440">
        <f>IF($G116="1121",$F116,0)</f>
        <v>0</v>
      </c>
      <c r="M116" s="440">
        <f>IF($H116="1121",$F116,0)</f>
        <v>0</v>
      </c>
      <c r="N116" s="440">
        <f>IF($G116="1331",$F116,0)</f>
        <v>0</v>
      </c>
      <c r="O116" s="440">
        <f>IF($H116="1331",$F116,0)</f>
        <v>0</v>
      </c>
      <c r="P116" s="440">
        <f>IF($G116="1388",$F116,0)</f>
        <v>0</v>
      </c>
      <c r="Q116" s="440">
        <f>IF($H116="1388",$F116,0)</f>
        <v>0</v>
      </c>
      <c r="R116" s="440">
        <f t="shared" si="79"/>
        <v>0</v>
      </c>
      <c r="S116" s="440">
        <f t="shared" si="80"/>
        <v>0</v>
      </c>
      <c r="T116" s="440">
        <f>IF($G116="331",$F116,0)</f>
        <v>0</v>
      </c>
      <c r="U116" s="440">
        <f>IF($H116="331",$F116,0)</f>
        <v>0</v>
      </c>
      <c r="V116" s="440">
        <f>IF($G116="3334",$F116,0)</f>
        <v>0</v>
      </c>
      <c r="W116" s="440">
        <f>IF($H116="3334",$F116,0)</f>
        <v>0</v>
      </c>
      <c r="X116" s="440">
        <f>IF($G116="33382",$F116,0)</f>
        <v>0</v>
      </c>
      <c r="Y116" s="440">
        <f>IF($H116="33382",$F116,0)</f>
        <v>0</v>
      </c>
      <c r="Z116" s="440">
        <f>IF($G116="3388",$F116,0)</f>
        <v>0</v>
      </c>
      <c r="AA116" s="440">
        <f>IF($H116="3388",$F116,0)</f>
        <v>0</v>
      </c>
      <c r="AB116" s="440">
        <f>IF($G116="3411",$F116,0)</f>
        <v>0</v>
      </c>
      <c r="AC116" s="440">
        <f>IF($H116="3411",$F116,0)</f>
        <v>0</v>
      </c>
      <c r="AD116" s="440">
        <f>IF($G116="4111",$F116,0)</f>
        <v>0</v>
      </c>
      <c r="AE116" s="440">
        <f>IF($H116="4111",$F116,0)</f>
        <v>0</v>
      </c>
      <c r="AF116" s="440">
        <f>IF($G116="4211",$F116,0)</f>
        <v>0</v>
      </c>
      <c r="AG116" s="440">
        <f>IF($H116="4211",$F116,0)</f>
        <v>0</v>
      </c>
      <c r="AH116" s="440">
        <f>IF($G116="4212",$F116,0)</f>
        <v>0</v>
      </c>
      <c r="AI116" s="440">
        <f>IF($H116="4212",$F116,0)</f>
        <v>0</v>
      </c>
      <c r="AJ116" s="440">
        <f>IF($G116="515",$F116,0)</f>
        <v>0</v>
      </c>
      <c r="AK116" s="440">
        <f>IF($H116="515",$F116,0)</f>
        <v>0</v>
      </c>
      <c r="AL116" s="440">
        <f>IF($G116="635",$F116,0)</f>
        <v>0</v>
      </c>
      <c r="AM116" s="440">
        <f>IF($H116="635",$F116,0)</f>
        <v>0</v>
      </c>
      <c r="AN116" s="440">
        <f>IF($G116="642",$F116,0)</f>
        <v>0</v>
      </c>
      <c r="AO116" s="440">
        <f>IF($H116="642",$F116,0)</f>
        <v>0</v>
      </c>
      <c r="AP116" s="440">
        <f>IF($G116="711",$F116,0)</f>
        <v>0</v>
      </c>
      <c r="AQ116" s="440">
        <f>IF($H116="711",$F116,0)</f>
        <v>0</v>
      </c>
      <c r="AR116" s="440">
        <f>IF($G116="811",$F116,0)</f>
        <v>0</v>
      </c>
      <c r="AS116" s="440">
        <f>IF($H116="811",$F116,0)</f>
        <v>0</v>
      </c>
      <c r="AT116" s="440">
        <f>IF($G116="821",$F116,0)</f>
        <v>0</v>
      </c>
      <c r="AU116" s="440">
        <f>IF($H116="821",$F116,0)</f>
        <v>0</v>
      </c>
      <c r="AV116" s="440">
        <f>IF($G116="911",$F116,0)</f>
        <v>0</v>
      </c>
      <c r="AW116" s="440">
        <f>IF($H116="911",$F116,0)</f>
        <v>0</v>
      </c>
    </row>
    <row r="117" spans="1:49" s="437" customFormat="1" ht="12" customHeight="1">
      <c r="A117" s="72" t="str">
        <f t="array" ref="A117">IF(C117&lt;&gt;0,SUM(($C$11:C117&lt;&gt;0)*1),"")</f>
        <v/>
      </c>
      <c r="B117" s="438"/>
      <c r="C117" s="438"/>
      <c r="D117" s="438"/>
      <c r="E117" s="504"/>
      <c r="F117" s="505"/>
      <c r="G117" s="507"/>
      <c r="H117" s="507"/>
      <c r="I117" s="72" t="str">
        <f>A117</f>
        <v/>
      </c>
      <c r="J117" s="440">
        <f>IF($G117="1111",$F117,0)</f>
        <v>0</v>
      </c>
      <c r="K117" s="440">
        <f>IF($H117="1111",$F117,0)</f>
        <v>0</v>
      </c>
      <c r="L117" s="440">
        <f>IF($G117="1121",$F117,0)</f>
        <v>0</v>
      </c>
      <c r="M117" s="440">
        <f>IF($H117="1121",$F117,0)</f>
        <v>0</v>
      </c>
      <c r="N117" s="440">
        <f>IF($G117="1331",$F117,0)</f>
        <v>0</v>
      </c>
      <c r="O117" s="440">
        <f>IF($H117="1331",$F117,0)</f>
        <v>0</v>
      </c>
      <c r="P117" s="440">
        <f>IF($G117="1388",$F117,0)</f>
        <v>0</v>
      </c>
      <c r="Q117" s="440">
        <f>IF($H117="1388",$F117,0)</f>
        <v>0</v>
      </c>
      <c r="R117" s="440">
        <f t="shared" si="79"/>
        <v>0</v>
      </c>
      <c r="S117" s="440">
        <f t="shared" si="80"/>
        <v>0</v>
      </c>
      <c r="T117" s="440">
        <f>IF($G117="331",$F117,0)</f>
        <v>0</v>
      </c>
      <c r="U117" s="440">
        <f>IF($H117="331",$F117,0)</f>
        <v>0</v>
      </c>
      <c r="V117" s="440">
        <f>IF($G117="3334",$F117,0)</f>
        <v>0</v>
      </c>
      <c r="W117" s="440">
        <f>IF($H117="3334",$F117,0)</f>
        <v>0</v>
      </c>
      <c r="X117" s="440">
        <f>IF($G117="33382",$F117,0)</f>
        <v>0</v>
      </c>
      <c r="Y117" s="440">
        <f>IF($H117="33382",$F117,0)</f>
        <v>0</v>
      </c>
      <c r="Z117" s="440">
        <f>IF($G117="3388",$F117,0)</f>
        <v>0</v>
      </c>
      <c r="AA117" s="440">
        <f>IF($H117="3388",$F117,0)</f>
        <v>0</v>
      </c>
      <c r="AB117" s="440">
        <f>IF($G117="3411",$F117,0)</f>
        <v>0</v>
      </c>
      <c r="AC117" s="440">
        <f>IF($H117="3411",$F117,0)</f>
        <v>0</v>
      </c>
      <c r="AD117" s="440">
        <f>IF($G117="4111",$F117,0)</f>
        <v>0</v>
      </c>
      <c r="AE117" s="440">
        <f>IF($H117="4111",$F117,0)</f>
        <v>0</v>
      </c>
      <c r="AF117" s="440">
        <f>IF($G117="4211",$F117,0)</f>
        <v>0</v>
      </c>
      <c r="AG117" s="440">
        <f>IF($H117="4211",$F117,0)</f>
        <v>0</v>
      </c>
      <c r="AH117" s="440">
        <f>IF($G117="4212",$F117,0)</f>
        <v>0</v>
      </c>
      <c r="AI117" s="440">
        <f>IF($H117="4212",$F117,0)</f>
        <v>0</v>
      </c>
      <c r="AJ117" s="440">
        <f>IF($G117="515",$F117,0)</f>
        <v>0</v>
      </c>
      <c r="AK117" s="440">
        <f>IF($H117="515",$F117,0)</f>
        <v>0</v>
      </c>
      <c r="AL117" s="440">
        <f>IF($G117="635",$F117,0)</f>
        <v>0</v>
      </c>
      <c r="AM117" s="440">
        <f>IF($H117="635",$F117,0)</f>
        <v>0</v>
      </c>
      <c r="AN117" s="440">
        <f>IF($G117="642",$F117,0)</f>
        <v>0</v>
      </c>
      <c r="AO117" s="440">
        <f>IF($H117="642",$F117,0)</f>
        <v>0</v>
      </c>
      <c r="AP117" s="440">
        <f>IF($G117="711",$F117,0)</f>
        <v>0</v>
      </c>
      <c r="AQ117" s="440">
        <f>IF($H117="711",$F117,0)</f>
        <v>0</v>
      </c>
      <c r="AR117" s="440">
        <f>IF($G117="811",$F117,0)</f>
        <v>0</v>
      </c>
      <c r="AS117" s="440">
        <f>IF($H117="811",$F117,0)</f>
        <v>0</v>
      </c>
      <c r="AT117" s="440">
        <f>IF($G117="821",$F117,0)</f>
        <v>0</v>
      </c>
      <c r="AU117" s="440">
        <f>IF($H117="821",$F117,0)</f>
        <v>0</v>
      </c>
      <c r="AV117" s="440">
        <f>IF($G117="911",$F117,0)</f>
        <v>0</v>
      </c>
      <c r="AW117" s="440">
        <f>IF($H117="911",$F117,0)</f>
        <v>0</v>
      </c>
    </row>
    <row r="118" spans="1:49" s="437" customFormat="1" ht="12" customHeight="1">
      <c r="A118" s="72" t="str">
        <f t="array" ref="A118">IF(C118&lt;&gt;0,SUM(($C$11:C118&lt;&gt;0)*1),"")</f>
        <v/>
      </c>
      <c r="B118" s="438"/>
      <c r="C118" s="438"/>
      <c r="D118" s="438"/>
      <c r="E118" s="504"/>
      <c r="F118" s="505"/>
      <c r="G118" s="507"/>
      <c r="H118" s="507"/>
      <c r="I118" s="72" t="str">
        <f t="shared" ref="I118:I130" si="82">A118</f>
        <v/>
      </c>
      <c r="J118" s="440">
        <f t="shared" ref="J118:J130" si="83">IF($G118="1111",$F118,0)</f>
        <v>0</v>
      </c>
      <c r="K118" s="440">
        <f t="shared" ref="K118:K130" si="84">IF($H118="1111",$F118,0)</f>
        <v>0</v>
      </c>
      <c r="L118" s="440">
        <f t="shared" ref="L118:L130" si="85">IF($G118="1121",$F118,0)</f>
        <v>0</v>
      </c>
      <c r="M118" s="440">
        <f t="shared" ref="M118:M130" si="86">IF($H118="1121",$F118,0)</f>
        <v>0</v>
      </c>
      <c r="N118" s="440">
        <f t="shared" ref="N118:N130" si="87">IF($G118="1331",$F118,0)</f>
        <v>0</v>
      </c>
      <c r="O118" s="440">
        <f t="shared" ref="O118:O130" si="88">IF($H118="1331",$F118,0)</f>
        <v>0</v>
      </c>
      <c r="P118" s="440">
        <f t="shared" ref="P118:P130" si="89">IF($G118="1388",$F118,0)</f>
        <v>0</v>
      </c>
      <c r="Q118" s="440">
        <f t="shared" ref="Q118:Q130" si="90">IF($H118="1388",$F118,0)</f>
        <v>0</v>
      </c>
      <c r="R118" s="440">
        <f t="shared" si="79"/>
        <v>0</v>
      </c>
      <c r="S118" s="440">
        <f t="shared" si="80"/>
        <v>0</v>
      </c>
      <c r="T118" s="440">
        <f t="shared" ref="T118:T130" si="91">IF($G118="331",$F118,0)</f>
        <v>0</v>
      </c>
      <c r="U118" s="440">
        <f t="shared" ref="U118:U130" si="92">IF($H118="331",$F118,0)</f>
        <v>0</v>
      </c>
      <c r="V118" s="440">
        <f t="shared" ref="V118:V130" si="93">IF($G118="3334",$F118,0)</f>
        <v>0</v>
      </c>
      <c r="W118" s="440">
        <f t="shared" ref="W118:W130" si="94">IF($H118="3334",$F118,0)</f>
        <v>0</v>
      </c>
      <c r="X118" s="440">
        <f t="shared" ref="X118:X130" si="95">IF($G118="33382",$F118,0)</f>
        <v>0</v>
      </c>
      <c r="Y118" s="440">
        <f t="shared" ref="Y118:Y130" si="96">IF($H118="33382",$F118,0)</f>
        <v>0</v>
      </c>
      <c r="Z118" s="440">
        <f t="shared" ref="Z118:Z130" si="97">IF($G118="3388",$F118,0)</f>
        <v>0</v>
      </c>
      <c r="AA118" s="440">
        <f t="shared" ref="AA118:AA130" si="98">IF($H118="3388",$F118,0)</f>
        <v>0</v>
      </c>
      <c r="AB118" s="440">
        <f t="shared" ref="AB118:AB130" si="99">IF($G118="3411",$F118,0)</f>
        <v>0</v>
      </c>
      <c r="AC118" s="440">
        <f t="shared" ref="AC118:AC130" si="100">IF($H118="3411",$F118,0)</f>
        <v>0</v>
      </c>
      <c r="AD118" s="440">
        <f t="shared" ref="AD118:AD130" si="101">IF($G118="4111",$F118,0)</f>
        <v>0</v>
      </c>
      <c r="AE118" s="440">
        <f t="shared" ref="AE118:AE130" si="102">IF($H118="4111",$F118,0)</f>
        <v>0</v>
      </c>
      <c r="AF118" s="440">
        <f t="shared" ref="AF118:AF130" si="103">IF($G118="4211",$F118,0)</f>
        <v>0</v>
      </c>
      <c r="AG118" s="440">
        <f t="shared" ref="AG118:AG130" si="104">IF($H118="4211",$F118,0)</f>
        <v>0</v>
      </c>
      <c r="AH118" s="440">
        <f t="shared" ref="AH118:AH130" si="105">IF($G118="4212",$F118,0)</f>
        <v>0</v>
      </c>
      <c r="AI118" s="440">
        <f t="shared" ref="AI118:AI130" si="106">IF($H118="4212",$F118,0)</f>
        <v>0</v>
      </c>
      <c r="AJ118" s="440">
        <f t="shared" ref="AJ118:AJ130" si="107">IF($G118="515",$F118,0)</f>
        <v>0</v>
      </c>
      <c r="AK118" s="440">
        <f t="shared" ref="AK118:AK130" si="108">IF($H118="515",$F118,0)</f>
        <v>0</v>
      </c>
      <c r="AL118" s="440">
        <f t="shared" ref="AL118:AL130" si="109">IF($G118="635",$F118,0)</f>
        <v>0</v>
      </c>
      <c r="AM118" s="440">
        <f t="shared" ref="AM118:AM130" si="110">IF($H118="635",$F118,0)</f>
        <v>0</v>
      </c>
      <c r="AN118" s="440">
        <f t="shared" ref="AN118:AN130" si="111">IF($G118="642",$F118,0)</f>
        <v>0</v>
      </c>
      <c r="AO118" s="440">
        <f t="shared" ref="AO118:AO130" si="112">IF($H118="642",$F118,0)</f>
        <v>0</v>
      </c>
      <c r="AP118" s="440">
        <f t="shared" ref="AP118:AP130" si="113">IF($G118="711",$F118,0)</f>
        <v>0</v>
      </c>
      <c r="AQ118" s="440">
        <f t="shared" ref="AQ118:AQ130" si="114">IF($H118="711",$F118,0)</f>
        <v>0</v>
      </c>
      <c r="AR118" s="440">
        <f t="shared" ref="AR118:AR130" si="115">IF($G118="811",$F118,0)</f>
        <v>0</v>
      </c>
      <c r="AS118" s="440">
        <f t="shared" ref="AS118:AS130" si="116">IF($H118="811",$F118,0)</f>
        <v>0</v>
      </c>
      <c r="AT118" s="440">
        <f t="shared" ref="AT118:AT130" si="117">IF($G118="821",$F118,0)</f>
        <v>0</v>
      </c>
      <c r="AU118" s="440">
        <f t="shared" ref="AU118:AU130" si="118">IF($H118="821",$F118,0)</f>
        <v>0</v>
      </c>
      <c r="AV118" s="440">
        <f t="shared" ref="AV118:AV130" si="119">IF($G118="911",$F118,0)</f>
        <v>0</v>
      </c>
      <c r="AW118" s="440">
        <f t="shared" ref="AW118:AW130" si="120">IF($H118="911",$F118,0)</f>
        <v>0</v>
      </c>
    </row>
    <row r="119" spans="1:49" s="437" customFormat="1" ht="12" customHeight="1">
      <c r="A119" s="72" t="str">
        <f t="array" ref="A119">IF(C119&lt;&gt;0,SUM(($C$11:C119&lt;&gt;0)*1),"")</f>
        <v/>
      </c>
      <c r="B119" s="438"/>
      <c r="C119" s="438"/>
      <c r="D119" s="438"/>
      <c r="E119" s="504"/>
      <c r="F119" s="505"/>
      <c r="G119" s="507"/>
      <c r="H119" s="507"/>
      <c r="I119" s="72" t="str">
        <f t="shared" si="82"/>
        <v/>
      </c>
      <c r="J119" s="440">
        <f t="shared" si="83"/>
        <v>0</v>
      </c>
      <c r="K119" s="440">
        <f t="shared" si="84"/>
        <v>0</v>
      </c>
      <c r="L119" s="440">
        <f t="shared" si="85"/>
        <v>0</v>
      </c>
      <c r="M119" s="440">
        <f t="shared" si="86"/>
        <v>0</v>
      </c>
      <c r="N119" s="440">
        <f t="shared" si="87"/>
        <v>0</v>
      </c>
      <c r="O119" s="440">
        <f t="shared" si="88"/>
        <v>0</v>
      </c>
      <c r="P119" s="440">
        <f t="shared" si="89"/>
        <v>0</v>
      </c>
      <c r="Q119" s="440">
        <f t="shared" si="90"/>
        <v>0</v>
      </c>
      <c r="R119" s="440">
        <f t="shared" si="79"/>
        <v>0</v>
      </c>
      <c r="S119" s="440">
        <f t="shared" si="80"/>
        <v>0</v>
      </c>
      <c r="T119" s="440">
        <f t="shared" si="91"/>
        <v>0</v>
      </c>
      <c r="U119" s="440">
        <f t="shared" si="92"/>
        <v>0</v>
      </c>
      <c r="V119" s="440">
        <f t="shared" si="93"/>
        <v>0</v>
      </c>
      <c r="W119" s="440">
        <f t="shared" si="94"/>
        <v>0</v>
      </c>
      <c r="X119" s="440">
        <f t="shared" si="95"/>
        <v>0</v>
      </c>
      <c r="Y119" s="440">
        <f t="shared" si="96"/>
        <v>0</v>
      </c>
      <c r="Z119" s="440">
        <f t="shared" si="97"/>
        <v>0</v>
      </c>
      <c r="AA119" s="440">
        <f t="shared" si="98"/>
        <v>0</v>
      </c>
      <c r="AB119" s="440">
        <f t="shared" si="99"/>
        <v>0</v>
      </c>
      <c r="AC119" s="440">
        <f t="shared" si="100"/>
        <v>0</v>
      </c>
      <c r="AD119" s="440">
        <f t="shared" si="101"/>
        <v>0</v>
      </c>
      <c r="AE119" s="440">
        <f t="shared" si="102"/>
        <v>0</v>
      </c>
      <c r="AF119" s="440">
        <f t="shared" si="103"/>
        <v>0</v>
      </c>
      <c r="AG119" s="440">
        <f t="shared" si="104"/>
        <v>0</v>
      </c>
      <c r="AH119" s="440">
        <f t="shared" si="105"/>
        <v>0</v>
      </c>
      <c r="AI119" s="440">
        <f t="shared" si="106"/>
        <v>0</v>
      </c>
      <c r="AJ119" s="440">
        <f t="shared" si="107"/>
        <v>0</v>
      </c>
      <c r="AK119" s="440">
        <f t="shared" si="108"/>
        <v>0</v>
      </c>
      <c r="AL119" s="440">
        <f t="shared" si="109"/>
        <v>0</v>
      </c>
      <c r="AM119" s="440">
        <f t="shared" si="110"/>
        <v>0</v>
      </c>
      <c r="AN119" s="440">
        <f t="shared" si="111"/>
        <v>0</v>
      </c>
      <c r="AO119" s="440">
        <f t="shared" si="112"/>
        <v>0</v>
      </c>
      <c r="AP119" s="440">
        <f t="shared" si="113"/>
        <v>0</v>
      </c>
      <c r="AQ119" s="440">
        <f t="shared" si="114"/>
        <v>0</v>
      </c>
      <c r="AR119" s="440">
        <f t="shared" si="115"/>
        <v>0</v>
      </c>
      <c r="AS119" s="440">
        <f t="shared" si="116"/>
        <v>0</v>
      </c>
      <c r="AT119" s="440">
        <f t="shared" si="117"/>
        <v>0</v>
      </c>
      <c r="AU119" s="440">
        <f t="shared" si="118"/>
        <v>0</v>
      </c>
      <c r="AV119" s="440">
        <f t="shared" si="119"/>
        <v>0</v>
      </c>
      <c r="AW119" s="440">
        <f t="shared" si="120"/>
        <v>0</v>
      </c>
    </row>
    <row r="120" spans="1:49" s="437" customFormat="1" ht="12" customHeight="1">
      <c r="A120" s="72" t="str">
        <f t="array" ref="A120">IF(C120&lt;&gt;0,SUM(($C$11:C120&lt;&gt;0)*1),"")</f>
        <v/>
      </c>
      <c r="B120" s="438"/>
      <c r="C120" s="438"/>
      <c r="D120" s="438"/>
      <c r="E120" s="504"/>
      <c r="F120" s="505"/>
      <c r="G120" s="507"/>
      <c r="H120" s="507"/>
      <c r="I120" s="72" t="str">
        <f t="shared" si="82"/>
        <v/>
      </c>
      <c r="J120" s="440">
        <f t="shared" si="83"/>
        <v>0</v>
      </c>
      <c r="K120" s="440">
        <f t="shared" si="84"/>
        <v>0</v>
      </c>
      <c r="L120" s="440">
        <f t="shared" si="85"/>
        <v>0</v>
      </c>
      <c r="M120" s="440">
        <f t="shared" si="86"/>
        <v>0</v>
      </c>
      <c r="N120" s="440">
        <f t="shared" si="87"/>
        <v>0</v>
      </c>
      <c r="O120" s="440">
        <f t="shared" si="88"/>
        <v>0</v>
      </c>
      <c r="P120" s="440">
        <f t="shared" si="89"/>
        <v>0</v>
      </c>
      <c r="Q120" s="440">
        <f t="shared" si="90"/>
        <v>0</v>
      </c>
      <c r="R120" s="440">
        <f t="shared" si="79"/>
        <v>0</v>
      </c>
      <c r="S120" s="440">
        <f t="shared" si="80"/>
        <v>0</v>
      </c>
      <c r="T120" s="440">
        <f t="shared" si="91"/>
        <v>0</v>
      </c>
      <c r="U120" s="440">
        <f t="shared" si="92"/>
        <v>0</v>
      </c>
      <c r="V120" s="440">
        <f t="shared" si="93"/>
        <v>0</v>
      </c>
      <c r="W120" s="440">
        <f t="shared" si="94"/>
        <v>0</v>
      </c>
      <c r="X120" s="440">
        <f t="shared" si="95"/>
        <v>0</v>
      </c>
      <c r="Y120" s="440">
        <f t="shared" si="96"/>
        <v>0</v>
      </c>
      <c r="Z120" s="440">
        <f t="shared" si="97"/>
        <v>0</v>
      </c>
      <c r="AA120" s="440">
        <f t="shared" si="98"/>
        <v>0</v>
      </c>
      <c r="AB120" s="440">
        <f t="shared" si="99"/>
        <v>0</v>
      </c>
      <c r="AC120" s="440">
        <f t="shared" si="100"/>
        <v>0</v>
      </c>
      <c r="AD120" s="440">
        <f t="shared" si="101"/>
        <v>0</v>
      </c>
      <c r="AE120" s="440">
        <f t="shared" si="102"/>
        <v>0</v>
      </c>
      <c r="AF120" s="440">
        <f t="shared" si="103"/>
        <v>0</v>
      </c>
      <c r="AG120" s="440">
        <f t="shared" si="104"/>
        <v>0</v>
      </c>
      <c r="AH120" s="440">
        <f t="shared" si="105"/>
        <v>0</v>
      </c>
      <c r="AI120" s="440">
        <f t="shared" si="106"/>
        <v>0</v>
      </c>
      <c r="AJ120" s="440">
        <f t="shared" si="107"/>
        <v>0</v>
      </c>
      <c r="AK120" s="440">
        <f t="shared" si="108"/>
        <v>0</v>
      </c>
      <c r="AL120" s="440">
        <f t="shared" si="109"/>
        <v>0</v>
      </c>
      <c r="AM120" s="440">
        <f t="shared" si="110"/>
        <v>0</v>
      </c>
      <c r="AN120" s="440">
        <f t="shared" si="111"/>
        <v>0</v>
      </c>
      <c r="AO120" s="440">
        <f t="shared" si="112"/>
        <v>0</v>
      </c>
      <c r="AP120" s="440">
        <f t="shared" si="113"/>
        <v>0</v>
      </c>
      <c r="AQ120" s="440">
        <f t="shared" si="114"/>
        <v>0</v>
      </c>
      <c r="AR120" s="440">
        <f t="shared" si="115"/>
        <v>0</v>
      </c>
      <c r="AS120" s="440">
        <f t="shared" si="116"/>
        <v>0</v>
      </c>
      <c r="AT120" s="440">
        <f t="shared" si="117"/>
        <v>0</v>
      </c>
      <c r="AU120" s="440">
        <f t="shared" si="118"/>
        <v>0</v>
      </c>
      <c r="AV120" s="440">
        <f t="shared" si="119"/>
        <v>0</v>
      </c>
      <c r="AW120" s="440">
        <f t="shared" si="120"/>
        <v>0</v>
      </c>
    </row>
    <row r="121" spans="1:49" s="437" customFormat="1" ht="12" customHeight="1">
      <c r="A121" s="72" t="str">
        <f t="array" ref="A121">IF(C121&lt;&gt;0,SUM(($C$11:C121&lt;&gt;0)*1),"")</f>
        <v/>
      </c>
      <c r="B121" s="438"/>
      <c r="C121" s="438"/>
      <c r="D121" s="438"/>
      <c r="E121" s="504"/>
      <c r="F121" s="505"/>
      <c r="G121" s="507"/>
      <c r="H121" s="507"/>
      <c r="I121" s="72" t="str">
        <f t="shared" si="82"/>
        <v/>
      </c>
      <c r="J121" s="440">
        <f t="shared" si="83"/>
        <v>0</v>
      </c>
      <c r="K121" s="440">
        <f t="shared" si="84"/>
        <v>0</v>
      </c>
      <c r="L121" s="440">
        <f t="shared" si="85"/>
        <v>0</v>
      </c>
      <c r="M121" s="440">
        <f t="shared" si="86"/>
        <v>0</v>
      </c>
      <c r="N121" s="440">
        <f t="shared" si="87"/>
        <v>0</v>
      </c>
      <c r="O121" s="440">
        <f t="shared" si="88"/>
        <v>0</v>
      </c>
      <c r="P121" s="440">
        <f t="shared" si="89"/>
        <v>0</v>
      </c>
      <c r="Q121" s="440">
        <f t="shared" si="90"/>
        <v>0</v>
      </c>
      <c r="R121" s="440">
        <f t="shared" si="79"/>
        <v>0</v>
      </c>
      <c r="S121" s="440">
        <f t="shared" si="80"/>
        <v>0</v>
      </c>
      <c r="T121" s="440">
        <f t="shared" si="91"/>
        <v>0</v>
      </c>
      <c r="U121" s="440">
        <f t="shared" si="92"/>
        <v>0</v>
      </c>
      <c r="V121" s="440">
        <f t="shared" si="93"/>
        <v>0</v>
      </c>
      <c r="W121" s="440">
        <f t="shared" si="94"/>
        <v>0</v>
      </c>
      <c r="X121" s="440">
        <f t="shared" si="95"/>
        <v>0</v>
      </c>
      <c r="Y121" s="440">
        <f t="shared" si="96"/>
        <v>0</v>
      </c>
      <c r="Z121" s="440">
        <f t="shared" si="97"/>
        <v>0</v>
      </c>
      <c r="AA121" s="440">
        <f t="shared" si="98"/>
        <v>0</v>
      </c>
      <c r="AB121" s="440">
        <f t="shared" si="99"/>
        <v>0</v>
      </c>
      <c r="AC121" s="440">
        <f t="shared" si="100"/>
        <v>0</v>
      </c>
      <c r="AD121" s="440">
        <f t="shared" si="101"/>
        <v>0</v>
      </c>
      <c r="AE121" s="440">
        <f t="shared" si="102"/>
        <v>0</v>
      </c>
      <c r="AF121" s="440">
        <f t="shared" si="103"/>
        <v>0</v>
      </c>
      <c r="AG121" s="440">
        <f t="shared" si="104"/>
        <v>0</v>
      </c>
      <c r="AH121" s="440">
        <f t="shared" si="105"/>
        <v>0</v>
      </c>
      <c r="AI121" s="440">
        <f t="shared" si="106"/>
        <v>0</v>
      </c>
      <c r="AJ121" s="440">
        <f t="shared" si="107"/>
        <v>0</v>
      </c>
      <c r="AK121" s="440">
        <f t="shared" si="108"/>
        <v>0</v>
      </c>
      <c r="AL121" s="440">
        <f t="shared" si="109"/>
        <v>0</v>
      </c>
      <c r="AM121" s="440">
        <f t="shared" si="110"/>
        <v>0</v>
      </c>
      <c r="AN121" s="440">
        <f t="shared" si="111"/>
        <v>0</v>
      </c>
      <c r="AO121" s="440">
        <f t="shared" si="112"/>
        <v>0</v>
      </c>
      <c r="AP121" s="440">
        <f t="shared" si="113"/>
        <v>0</v>
      </c>
      <c r="AQ121" s="440">
        <f t="shared" si="114"/>
        <v>0</v>
      </c>
      <c r="AR121" s="440">
        <f t="shared" si="115"/>
        <v>0</v>
      </c>
      <c r="AS121" s="440">
        <f t="shared" si="116"/>
        <v>0</v>
      </c>
      <c r="AT121" s="440">
        <f t="shared" si="117"/>
        <v>0</v>
      </c>
      <c r="AU121" s="440">
        <f t="shared" si="118"/>
        <v>0</v>
      </c>
      <c r="AV121" s="440">
        <f t="shared" si="119"/>
        <v>0</v>
      </c>
      <c r="AW121" s="440">
        <f t="shared" si="120"/>
        <v>0</v>
      </c>
    </row>
    <row r="122" spans="1:49" s="437" customFormat="1" ht="12" customHeight="1">
      <c r="A122" s="72" t="str">
        <f t="array" ref="A122">IF(C122&lt;&gt;0,SUM(($C$11:C122&lt;&gt;0)*1),"")</f>
        <v/>
      </c>
      <c r="B122" s="438"/>
      <c r="C122" s="438"/>
      <c r="D122" s="438"/>
      <c r="E122" s="504"/>
      <c r="F122" s="505"/>
      <c r="G122" s="507"/>
      <c r="H122" s="507"/>
      <c r="I122" s="72" t="str">
        <f t="shared" si="82"/>
        <v/>
      </c>
      <c r="J122" s="440">
        <f t="shared" si="83"/>
        <v>0</v>
      </c>
      <c r="K122" s="440">
        <f t="shared" si="84"/>
        <v>0</v>
      </c>
      <c r="L122" s="440">
        <f t="shared" si="85"/>
        <v>0</v>
      </c>
      <c r="M122" s="440">
        <f t="shared" si="86"/>
        <v>0</v>
      </c>
      <c r="N122" s="440">
        <f t="shared" si="87"/>
        <v>0</v>
      </c>
      <c r="O122" s="440">
        <f t="shared" si="88"/>
        <v>0</v>
      </c>
      <c r="P122" s="440">
        <f t="shared" si="89"/>
        <v>0</v>
      </c>
      <c r="Q122" s="440">
        <f t="shared" si="90"/>
        <v>0</v>
      </c>
      <c r="R122" s="440">
        <f t="shared" si="79"/>
        <v>0</v>
      </c>
      <c r="S122" s="440">
        <f t="shared" si="80"/>
        <v>0</v>
      </c>
      <c r="T122" s="440">
        <f t="shared" si="91"/>
        <v>0</v>
      </c>
      <c r="U122" s="440">
        <f t="shared" si="92"/>
        <v>0</v>
      </c>
      <c r="V122" s="440">
        <f t="shared" si="93"/>
        <v>0</v>
      </c>
      <c r="W122" s="440">
        <f t="shared" si="94"/>
        <v>0</v>
      </c>
      <c r="X122" s="440">
        <f t="shared" si="95"/>
        <v>0</v>
      </c>
      <c r="Y122" s="440">
        <f t="shared" si="96"/>
        <v>0</v>
      </c>
      <c r="Z122" s="440">
        <f t="shared" si="97"/>
        <v>0</v>
      </c>
      <c r="AA122" s="440">
        <f t="shared" si="98"/>
        <v>0</v>
      </c>
      <c r="AB122" s="440">
        <f t="shared" si="99"/>
        <v>0</v>
      </c>
      <c r="AC122" s="440">
        <f t="shared" si="100"/>
        <v>0</v>
      </c>
      <c r="AD122" s="440">
        <f t="shared" si="101"/>
        <v>0</v>
      </c>
      <c r="AE122" s="440">
        <f t="shared" si="102"/>
        <v>0</v>
      </c>
      <c r="AF122" s="440">
        <f t="shared" si="103"/>
        <v>0</v>
      </c>
      <c r="AG122" s="440">
        <f t="shared" si="104"/>
        <v>0</v>
      </c>
      <c r="AH122" s="440">
        <f t="shared" si="105"/>
        <v>0</v>
      </c>
      <c r="AI122" s="440">
        <f t="shared" si="106"/>
        <v>0</v>
      </c>
      <c r="AJ122" s="440">
        <f t="shared" si="107"/>
        <v>0</v>
      </c>
      <c r="AK122" s="440">
        <f t="shared" si="108"/>
        <v>0</v>
      </c>
      <c r="AL122" s="440">
        <f t="shared" si="109"/>
        <v>0</v>
      </c>
      <c r="AM122" s="440">
        <f t="shared" si="110"/>
        <v>0</v>
      </c>
      <c r="AN122" s="440">
        <f t="shared" si="111"/>
        <v>0</v>
      </c>
      <c r="AO122" s="440">
        <f t="shared" si="112"/>
        <v>0</v>
      </c>
      <c r="AP122" s="440">
        <f t="shared" si="113"/>
        <v>0</v>
      </c>
      <c r="AQ122" s="440">
        <f t="shared" si="114"/>
        <v>0</v>
      </c>
      <c r="AR122" s="440">
        <f t="shared" si="115"/>
        <v>0</v>
      </c>
      <c r="AS122" s="440">
        <f t="shared" si="116"/>
        <v>0</v>
      </c>
      <c r="AT122" s="440">
        <f t="shared" si="117"/>
        <v>0</v>
      </c>
      <c r="AU122" s="440">
        <f t="shared" si="118"/>
        <v>0</v>
      </c>
      <c r="AV122" s="440">
        <f t="shared" si="119"/>
        <v>0</v>
      </c>
      <c r="AW122" s="440">
        <f t="shared" si="120"/>
        <v>0</v>
      </c>
    </row>
    <row r="123" spans="1:49" s="437" customFormat="1" ht="12" customHeight="1">
      <c r="A123" s="72" t="str">
        <f t="array" ref="A123">IF(C123&lt;&gt;0,SUM(($C$11:C123&lt;&gt;0)*1),"")</f>
        <v/>
      </c>
      <c r="B123" s="438"/>
      <c r="C123" s="438"/>
      <c r="D123" s="438"/>
      <c r="E123" s="504"/>
      <c r="F123" s="505"/>
      <c r="G123" s="507"/>
      <c r="H123" s="507"/>
      <c r="I123" s="72" t="str">
        <f t="shared" si="82"/>
        <v/>
      </c>
      <c r="J123" s="440">
        <f t="shared" si="83"/>
        <v>0</v>
      </c>
      <c r="K123" s="440">
        <f t="shared" si="84"/>
        <v>0</v>
      </c>
      <c r="L123" s="440">
        <f t="shared" si="85"/>
        <v>0</v>
      </c>
      <c r="M123" s="440">
        <f t="shared" si="86"/>
        <v>0</v>
      </c>
      <c r="N123" s="440">
        <f t="shared" si="87"/>
        <v>0</v>
      </c>
      <c r="O123" s="440">
        <f t="shared" si="88"/>
        <v>0</v>
      </c>
      <c r="P123" s="440">
        <f t="shared" si="89"/>
        <v>0</v>
      </c>
      <c r="Q123" s="440">
        <f t="shared" si="90"/>
        <v>0</v>
      </c>
      <c r="R123" s="440">
        <f t="shared" si="79"/>
        <v>0</v>
      </c>
      <c r="S123" s="440">
        <f t="shared" si="80"/>
        <v>0</v>
      </c>
      <c r="T123" s="440">
        <f t="shared" si="91"/>
        <v>0</v>
      </c>
      <c r="U123" s="440">
        <f t="shared" si="92"/>
        <v>0</v>
      </c>
      <c r="V123" s="440">
        <f t="shared" si="93"/>
        <v>0</v>
      </c>
      <c r="W123" s="440">
        <f t="shared" si="94"/>
        <v>0</v>
      </c>
      <c r="X123" s="440">
        <f t="shared" si="95"/>
        <v>0</v>
      </c>
      <c r="Y123" s="440">
        <f t="shared" si="96"/>
        <v>0</v>
      </c>
      <c r="Z123" s="440">
        <f t="shared" si="97"/>
        <v>0</v>
      </c>
      <c r="AA123" s="440">
        <f t="shared" si="98"/>
        <v>0</v>
      </c>
      <c r="AB123" s="440">
        <f t="shared" si="99"/>
        <v>0</v>
      </c>
      <c r="AC123" s="440">
        <f t="shared" si="100"/>
        <v>0</v>
      </c>
      <c r="AD123" s="440">
        <f t="shared" si="101"/>
        <v>0</v>
      </c>
      <c r="AE123" s="440">
        <f t="shared" si="102"/>
        <v>0</v>
      </c>
      <c r="AF123" s="440">
        <f t="shared" si="103"/>
        <v>0</v>
      </c>
      <c r="AG123" s="440">
        <f t="shared" si="104"/>
        <v>0</v>
      </c>
      <c r="AH123" s="440">
        <f t="shared" si="105"/>
        <v>0</v>
      </c>
      <c r="AI123" s="440">
        <f t="shared" si="106"/>
        <v>0</v>
      </c>
      <c r="AJ123" s="440">
        <f t="shared" si="107"/>
        <v>0</v>
      </c>
      <c r="AK123" s="440">
        <f t="shared" si="108"/>
        <v>0</v>
      </c>
      <c r="AL123" s="440">
        <f t="shared" si="109"/>
        <v>0</v>
      </c>
      <c r="AM123" s="440">
        <f t="shared" si="110"/>
        <v>0</v>
      </c>
      <c r="AN123" s="440">
        <f t="shared" si="111"/>
        <v>0</v>
      </c>
      <c r="AO123" s="440">
        <f t="shared" si="112"/>
        <v>0</v>
      </c>
      <c r="AP123" s="440">
        <f t="shared" si="113"/>
        <v>0</v>
      </c>
      <c r="AQ123" s="440">
        <f t="shared" si="114"/>
        <v>0</v>
      </c>
      <c r="AR123" s="440">
        <f t="shared" si="115"/>
        <v>0</v>
      </c>
      <c r="AS123" s="440">
        <f t="shared" si="116"/>
        <v>0</v>
      </c>
      <c r="AT123" s="440">
        <f t="shared" si="117"/>
        <v>0</v>
      </c>
      <c r="AU123" s="440">
        <f t="shared" si="118"/>
        <v>0</v>
      </c>
      <c r="AV123" s="440">
        <f t="shared" si="119"/>
        <v>0</v>
      </c>
      <c r="AW123" s="440">
        <f t="shared" si="120"/>
        <v>0</v>
      </c>
    </row>
    <row r="124" spans="1:49" s="437" customFormat="1" ht="12" customHeight="1">
      <c r="A124" s="72" t="str">
        <f t="array" ref="A124">IF(C124&lt;&gt;0,SUM(($C$11:C124&lt;&gt;0)*1),"")</f>
        <v/>
      </c>
      <c r="B124" s="438"/>
      <c r="C124" s="438"/>
      <c r="D124" s="438"/>
      <c r="E124" s="504"/>
      <c r="F124" s="505"/>
      <c r="G124" s="507"/>
      <c r="H124" s="507"/>
      <c r="I124" s="72" t="str">
        <f t="shared" si="82"/>
        <v/>
      </c>
      <c r="J124" s="440">
        <f t="shared" si="83"/>
        <v>0</v>
      </c>
      <c r="K124" s="440">
        <f t="shared" si="84"/>
        <v>0</v>
      </c>
      <c r="L124" s="440">
        <f t="shared" si="85"/>
        <v>0</v>
      </c>
      <c r="M124" s="440">
        <f t="shared" si="86"/>
        <v>0</v>
      </c>
      <c r="N124" s="440">
        <f t="shared" si="87"/>
        <v>0</v>
      </c>
      <c r="O124" s="440">
        <f t="shared" si="88"/>
        <v>0</v>
      </c>
      <c r="P124" s="440">
        <f t="shared" si="89"/>
        <v>0</v>
      </c>
      <c r="Q124" s="440">
        <f t="shared" si="90"/>
        <v>0</v>
      </c>
      <c r="R124" s="440">
        <f t="shared" si="79"/>
        <v>0</v>
      </c>
      <c r="S124" s="440">
        <f t="shared" si="80"/>
        <v>0</v>
      </c>
      <c r="T124" s="440">
        <f t="shared" si="91"/>
        <v>0</v>
      </c>
      <c r="U124" s="440">
        <f t="shared" si="92"/>
        <v>0</v>
      </c>
      <c r="V124" s="440">
        <f t="shared" si="93"/>
        <v>0</v>
      </c>
      <c r="W124" s="440">
        <f t="shared" si="94"/>
        <v>0</v>
      </c>
      <c r="X124" s="440">
        <f t="shared" si="95"/>
        <v>0</v>
      </c>
      <c r="Y124" s="440">
        <f t="shared" si="96"/>
        <v>0</v>
      </c>
      <c r="Z124" s="440">
        <f t="shared" si="97"/>
        <v>0</v>
      </c>
      <c r="AA124" s="440">
        <f t="shared" si="98"/>
        <v>0</v>
      </c>
      <c r="AB124" s="440">
        <f t="shared" si="99"/>
        <v>0</v>
      </c>
      <c r="AC124" s="440">
        <f t="shared" si="100"/>
        <v>0</v>
      </c>
      <c r="AD124" s="440">
        <f t="shared" si="101"/>
        <v>0</v>
      </c>
      <c r="AE124" s="440">
        <f t="shared" si="102"/>
        <v>0</v>
      </c>
      <c r="AF124" s="440">
        <f t="shared" si="103"/>
        <v>0</v>
      </c>
      <c r="AG124" s="440">
        <f t="shared" si="104"/>
        <v>0</v>
      </c>
      <c r="AH124" s="440">
        <f t="shared" si="105"/>
        <v>0</v>
      </c>
      <c r="AI124" s="440">
        <f t="shared" si="106"/>
        <v>0</v>
      </c>
      <c r="AJ124" s="440">
        <f t="shared" si="107"/>
        <v>0</v>
      </c>
      <c r="AK124" s="440">
        <f t="shared" si="108"/>
        <v>0</v>
      </c>
      <c r="AL124" s="440">
        <f t="shared" si="109"/>
        <v>0</v>
      </c>
      <c r="AM124" s="440">
        <f t="shared" si="110"/>
        <v>0</v>
      </c>
      <c r="AN124" s="440">
        <f t="shared" si="111"/>
        <v>0</v>
      </c>
      <c r="AO124" s="440">
        <f t="shared" si="112"/>
        <v>0</v>
      </c>
      <c r="AP124" s="440">
        <f t="shared" si="113"/>
        <v>0</v>
      </c>
      <c r="AQ124" s="440">
        <f t="shared" si="114"/>
        <v>0</v>
      </c>
      <c r="AR124" s="440">
        <f t="shared" si="115"/>
        <v>0</v>
      </c>
      <c r="AS124" s="440">
        <f t="shared" si="116"/>
        <v>0</v>
      </c>
      <c r="AT124" s="440">
        <f t="shared" si="117"/>
        <v>0</v>
      </c>
      <c r="AU124" s="440">
        <f t="shared" si="118"/>
        <v>0</v>
      </c>
      <c r="AV124" s="440">
        <f t="shared" si="119"/>
        <v>0</v>
      </c>
      <c r="AW124" s="440">
        <f t="shared" si="120"/>
        <v>0</v>
      </c>
    </row>
    <row r="125" spans="1:49" s="437" customFormat="1" ht="12" customHeight="1">
      <c r="A125" s="72" t="str">
        <f t="array" ref="A125">IF(C125&lt;&gt;0,SUM(($C$11:C125&lt;&gt;0)*1),"")</f>
        <v/>
      </c>
      <c r="B125" s="438"/>
      <c r="C125" s="438"/>
      <c r="D125" s="438"/>
      <c r="E125" s="504"/>
      <c r="F125" s="505"/>
      <c r="G125" s="507"/>
      <c r="H125" s="507"/>
      <c r="I125" s="72" t="str">
        <f t="shared" si="82"/>
        <v/>
      </c>
      <c r="J125" s="440">
        <f t="shared" si="83"/>
        <v>0</v>
      </c>
      <c r="K125" s="440">
        <f t="shared" si="84"/>
        <v>0</v>
      </c>
      <c r="L125" s="440">
        <f t="shared" si="85"/>
        <v>0</v>
      </c>
      <c r="M125" s="440">
        <f t="shared" si="86"/>
        <v>0</v>
      </c>
      <c r="N125" s="440">
        <f t="shared" si="87"/>
        <v>0</v>
      </c>
      <c r="O125" s="440">
        <f t="shared" si="88"/>
        <v>0</v>
      </c>
      <c r="P125" s="440">
        <f t="shared" si="89"/>
        <v>0</v>
      </c>
      <c r="Q125" s="440">
        <f t="shared" si="90"/>
        <v>0</v>
      </c>
      <c r="R125" s="440">
        <f t="shared" si="79"/>
        <v>0</v>
      </c>
      <c r="S125" s="440">
        <f t="shared" si="80"/>
        <v>0</v>
      </c>
      <c r="T125" s="440">
        <f t="shared" si="91"/>
        <v>0</v>
      </c>
      <c r="U125" s="440">
        <f t="shared" si="92"/>
        <v>0</v>
      </c>
      <c r="V125" s="440">
        <f t="shared" si="93"/>
        <v>0</v>
      </c>
      <c r="W125" s="440">
        <f t="shared" si="94"/>
        <v>0</v>
      </c>
      <c r="X125" s="440">
        <f t="shared" si="95"/>
        <v>0</v>
      </c>
      <c r="Y125" s="440">
        <f t="shared" si="96"/>
        <v>0</v>
      </c>
      <c r="Z125" s="440">
        <f t="shared" si="97"/>
        <v>0</v>
      </c>
      <c r="AA125" s="440">
        <f t="shared" si="98"/>
        <v>0</v>
      </c>
      <c r="AB125" s="440">
        <f t="shared" si="99"/>
        <v>0</v>
      </c>
      <c r="AC125" s="440">
        <f t="shared" si="100"/>
        <v>0</v>
      </c>
      <c r="AD125" s="440">
        <f t="shared" si="101"/>
        <v>0</v>
      </c>
      <c r="AE125" s="440">
        <f t="shared" si="102"/>
        <v>0</v>
      </c>
      <c r="AF125" s="440">
        <f t="shared" si="103"/>
        <v>0</v>
      </c>
      <c r="AG125" s="440">
        <f t="shared" si="104"/>
        <v>0</v>
      </c>
      <c r="AH125" s="440">
        <f t="shared" si="105"/>
        <v>0</v>
      </c>
      <c r="AI125" s="440">
        <f t="shared" si="106"/>
        <v>0</v>
      </c>
      <c r="AJ125" s="440">
        <f t="shared" si="107"/>
        <v>0</v>
      </c>
      <c r="AK125" s="440">
        <f t="shared" si="108"/>
        <v>0</v>
      </c>
      <c r="AL125" s="440">
        <f t="shared" si="109"/>
        <v>0</v>
      </c>
      <c r="AM125" s="440">
        <f t="shared" si="110"/>
        <v>0</v>
      </c>
      <c r="AN125" s="440">
        <f t="shared" si="111"/>
        <v>0</v>
      </c>
      <c r="AO125" s="440">
        <f t="shared" si="112"/>
        <v>0</v>
      </c>
      <c r="AP125" s="440">
        <f t="shared" si="113"/>
        <v>0</v>
      </c>
      <c r="AQ125" s="440">
        <f t="shared" si="114"/>
        <v>0</v>
      </c>
      <c r="AR125" s="440">
        <f t="shared" si="115"/>
        <v>0</v>
      </c>
      <c r="AS125" s="440">
        <f t="shared" si="116"/>
        <v>0</v>
      </c>
      <c r="AT125" s="440">
        <f t="shared" si="117"/>
        <v>0</v>
      </c>
      <c r="AU125" s="440">
        <f t="shared" si="118"/>
        <v>0</v>
      </c>
      <c r="AV125" s="440">
        <f t="shared" si="119"/>
        <v>0</v>
      </c>
      <c r="AW125" s="440">
        <f t="shared" si="120"/>
        <v>0</v>
      </c>
    </row>
    <row r="126" spans="1:49" s="437" customFormat="1" ht="12" customHeight="1">
      <c r="A126" s="72" t="str">
        <f t="array" ref="A126">IF(C126&lt;&gt;0,SUM(($C$11:C126&lt;&gt;0)*1),"")</f>
        <v/>
      </c>
      <c r="B126" s="438"/>
      <c r="C126" s="438"/>
      <c r="D126" s="438"/>
      <c r="E126" s="504"/>
      <c r="F126" s="505"/>
      <c r="G126" s="507"/>
      <c r="H126" s="507"/>
      <c r="I126" s="72" t="str">
        <f t="shared" si="82"/>
        <v/>
      </c>
      <c r="J126" s="440">
        <f t="shared" si="83"/>
        <v>0</v>
      </c>
      <c r="K126" s="440">
        <f t="shared" si="84"/>
        <v>0</v>
      </c>
      <c r="L126" s="440">
        <f t="shared" si="85"/>
        <v>0</v>
      </c>
      <c r="M126" s="440">
        <f t="shared" si="86"/>
        <v>0</v>
      </c>
      <c r="N126" s="440">
        <f t="shared" si="87"/>
        <v>0</v>
      </c>
      <c r="O126" s="440">
        <f t="shared" si="88"/>
        <v>0</v>
      </c>
      <c r="P126" s="440">
        <f t="shared" si="89"/>
        <v>0</v>
      </c>
      <c r="Q126" s="440">
        <f t="shared" si="90"/>
        <v>0</v>
      </c>
      <c r="R126" s="440">
        <f t="shared" si="79"/>
        <v>0</v>
      </c>
      <c r="S126" s="440">
        <f t="shared" si="80"/>
        <v>0</v>
      </c>
      <c r="T126" s="440">
        <f t="shared" si="91"/>
        <v>0</v>
      </c>
      <c r="U126" s="440">
        <f t="shared" si="92"/>
        <v>0</v>
      </c>
      <c r="V126" s="440">
        <f t="shared" si="93"/>
        <v>0</v>
      </c>
      <c r="W126" s="440">
        <f t="shared" si="94"/>
        <v>0</v>
      </c>
      <c r="X126" s="440">
        <f t="shared" si="95"/>
        <v>0</v>
      </c>
      <c r="Y126" s="440">
        <f t="shared" si="96"/>
        <v>0</v>
      </c>
      <c r="Z126" s="440">
        <f t="shared" si="97"/>
        <v>0</v>
      </c>
      <c r="AA126" s="440">
        <f t="shared" si="98"/>
        <v>0</v>
      </c>
      <c r="AB126" s="440">
        <f t="shared" si="99"/>
        <v>0</v>
      </c>
      <c r="AC126" s="440">
        <f t="shared" si="100"/>
        <v>0</v>
      </c>
      <c r="AD126" s="440">
        <f t="shared" si="101"/>
        <v>0</v>
      </c>
      <c r="AE126" s="440">
        <f t="shared" si="102"/>
        <v>0</v>
      </c>
      <c r="AF126" s="440">
        <f t="shared" si="103"/>
        <v>0</v>
      </c>
      <c r="AG126" s="440">
        <f t="shared" si="104"/>
        <v>0</v>
      </c>
      <c r="AH126" s="440">
        <f t="shared" si="105"/>
        <v>0</v>
      </c>
      <c r="AI126" s="440">
        <f t="shared" si="106"/>
        <v>0</v>
      </c>
      <c r="AJ126" s="440">
        <f t="shared" si="107"/>
        <v>0</v>
      </c>
      <c r="AK126" s="440">
        <f t="shared" si="108"/>
        <v>0</v>
      </c>
      <c r="AL126" s="440">
        <f t="shared" si="109"/>
        <v>0</v>
      </c>
      <c r="AM126" s="440">
        <f t="shared" si="110"/>
        <v>0</v>
      </c>
      <c r="AN126" s="440">
        <f t="shared" si="111"/>
        <v>0</v>
      </c>
      <c r="AO126" s="440">
        <f t="shared" si="112"/>
        <v>0</v>
      </c>
      <c r="AP126" s="440">
        <f t="shared" si="113"/>
        <v>0</v>
      </c>
      <c r="AQ126" s="440">
        <f t="shared" si="114"/>
        <v>0</v>
      </c>
      <c r="AR126" s="440">
        <f t="shared" si="115"/>
        <v>0</v>
      </c>
      <c r="AS126" s="440">
        <f t="shared" si="116"/>
        <v>0</v>
      </c>
      <c r="AT126" s="440">
        <f t="shared" si="117"/>
        <v>0</v>
      </c>
      <c r="AU126" s="440">
        <f t="shared" si="118"/>
        <v>0</v>
      </c>
      <c r="AV126" s="440">
        <f t="shared" si="119"/>
        <v>0</v>
      </c>
      <c r="AW126" s="440">
        <f t="shared" si="120"/>
        <v>0</v>
      </c>
    </row>
    <row r="127" spans="1:49" s="437" customFormat="1" ht="12" customHeight="1">
      <c r="A127" s="72" t="str">
        <f t="array" ref="A127">IF(C127&lt;&gt;0,SUM(($C$11:C127&lt;&gt;0)*1),"")</f>
        <v/>
      </c>
      <c r="B127" s="438"/>
      <c r="C127" s="438"/>
      <c r="D127" s="438"/>
      <c r="E127" s="504"/>
      <c r="F127" s="505"/>
      <c r="G127" s="507"/>
      <c r="H127" s="507"/>
      <c r="I127" s="72" t="str">
        <f t="shared" si="82"/>
        <v/>
      </c>
      <c r="J127" s="440">
        <f t="shared" si="83"/>
        <v>0</v>
      </c>
      <c r="K127" s="440">
        <f t="shared" si="84"/>
        <v>0</v>
      </c>
      <c r="L127" s="440">
        <f t="shared" si="85"/>
        <v>0</v>
      </c>
      <c r="M127" s="440">
        <f t="shared" si="86"/>
        <v>0</v>
      </c>
      <c r="N127" s="440">
        <f t="shared" si="87"/>
        <v>0</v>
      </c>
      <c r="O127" s="440">
        <f t="shared" si="88"/>
        <v>0</v>
      </c>
      <c r="P127" s="440">
        <f t="shared" si="89"/>
        <v>0</v>
      </c>
      <c r="Q127" s="440">
        <f t="shared" si="90"/>
        <v>0</v>
      </c>
      <c r="R127" s="440">
        <f t="shared" si="79"/>
        <v>0</v>
      </c>
      <c r="S127" s="440">
        <f t="shared" si="80"/>
        <v>0</v>
      </c>
      <c r="T127" s="440">
        <f t="shared" si="91"/>
        <v>0</v>
      </c>
      <c r="U127" s="440">
        <f t="shared" si="92"/>
        <v>0</v>
      </c>
      <c r="V127" s="440">
        <f t="shared" si="93"/>
        <v>0</v>
      </c>
      <c r="W127" s="440">
        <f t="shared" si="94"/>
        <v>0</v>
      </c>
      <c r="X127" s="440">
        <f t="shared" si="95"/>
        <v>0</v>
      </c>
      <c r="Y127" s="440">
        <f t="shared" si="96"/>
        <v>0</v>
      </c>
      <c r="Z127" s="440">
        <f t="shared" si="97"/>
        <v>0</v>
      </c>
      <c r="AA127" s="440">
        <f t="shared" si="98"/>
        <v>0</v>
      </c>
      <c r="AB127" s="440">
        <f t="shared" si="99"/>
        <v>0</v>
      </c>
      <c r="AC127" s="440">
        <f t="shared" si="100"/>
        <v>0</v>
      </c>
      <c r="AD127" s="440">
        <f t="shared" si="101"/>
        <v>0</v>
      </c>
      <c r="AE127" s="440">
        <f t="shared" si="102"/>
        <v>0</v>
      </c>
      <c r="AF127" s="440">
        <f t="shared" si="103"/>
        <v>0</v>
      </c>
      <c r="AG127" s="440">
        <f t="shared" si="104"/>
        <v>0</v>
      </c>
      <c r="AH127" s="440">
        <f t="shared" si="105"/>
        <v>0</v>
      </c>
      <c r="AI127" s="440">
        <f t="shared" si="106"/>
        <v>0</v>
      </c>
      <c r="AJ127" s="440">
        <f t="shared" si="107"/>
        <v>0</v>
      </c>
      <c r="AK127" s="440">
        <f t="shared" si="108"/>
        <v>0</v>
      </c>
      <c r="AL127" s="440">
        <f t="shared" si="109"/>
        <v>0</v>
      </c>
      <c r="AM127" s="440">
        <f t="shared" si="110"/>
        <v>0</v>
      </c>
      <c r="AN127" s="440">
        <f t="shared" si="111"/>
        <v>0</v>
      </c>
      <c r="AO127" s="440">
        <f t="shared" si="112"/>
        <v>0</v>
      </c>
      <c r="AP127" s="440">
        <f t="shared" si="113"/>
        <v>0</v>
      </c>
      <c r="AQ127" s="440">
        <f t="shared" si="114"/>
        <v>0</v>
      </c>
      <c r="AR127" s="440">
        <f t="shared" si="115"/>
        <v>0</v>
      </c>
      <c r="AS127" s="440">
        <f t="shared" si="116"/>
        <v>0</v>
      </c>
      <c r="AT127" s="440">
        <f t="shared" si="117"/>
        <v>0</v>
      </c>
      <c r="AU127" s="440">
        <f t="shared" si="118"/>
        <v>0</v>
      </c>
      <c r="AV127" s="440">
        <f t="shared" si="119"/>
        <v>0</v>
      </c>
      <c r="AW127" s="440">
        <f t="shared" si="120"/>
        <v>0</v>
      </c>
    </row>
    <row r="128" spans="1:49" s="437" customFormat="1" ht="12" customHeight="1">
      <c r="A128" s="72" t="str">
        <f t="array" ref="A128">IF(C128&lt;&gt;0,SUM(($C$11:C128&lt;&gt;0)*1),"")</f>
        <v/>
      </c>
      <c r="B128" s="438"/>
      <c r="C128" s="438"/>
      <c r="D128" s="438"/>
      <c r="E128" s="504"/>
      <c r="F128" s="505"/>
      <c r="G128" s="507"/>
      <c r="H128" s="507"/>
      <c r="I128" s="72" t="str">
        <f t="shared" si="82"/>
        <v/>
      </c>
      <c r="J128" s="440">
        <f t="shared" si="83"/>
        <v>0</v>
      </c>
      <c r="K128" s="440">
        <f t="shared" si="84"/>
        <v>0</v>
      </c>
      <c r="L128" s="440">
        <f t="shared" si="85"/>
        <v>0</v>
      </c>
      <c r="M128" s="440">
        <f t="shared" si="86"/>
        <v>0</v>
      </c>
      <c r="N128" s="440">
        <f t="shared" si="87"/>
        <v>0</v>
      </c>
      <c r="O128" s="440">
        <f t="shared" si="88"/>
        <v>0</v>
      </c>
      <c r="P128" s="440">
        <f t="shared" si="89"/>
        <v>0</v>
      </c>
      <c r="Q128" s="440">
        <f t="shared" si="90"/>
        <v>0</v>
      </c>
      <c r="R128" s="440">
        <f t="shared" si="79"/>
        <v>0</v>
      </c>
      <c r="S128" s="440">
        <f t="shared" si="80"/>
        <v>0</v>
      </c>
      <c r="T128" s="440">
        <f t="shared" si="91"/>
        <v>0</v>
      </c>
      <c r="U128" s="440">
        <f t="shared" si="92"/>
        <v>0</v>
      </c>
      <c r="V128" s="440">
        <f t="shared" si="93"/>
        <v>0</v>
      </c>
      <c r="W128" s="440">
        <f t="shared" si="94"/>
        <v>0</v>
      </c>
      <c r="X128" s="440">
        <f t="shared" si="95"/>
        <v>0</v>
      </c>
      <c r="Y128" s="440">
        <f t="shared" si="96"/>
        <v>0</v>
      </c>
      <c r="Z128" s="440">
        <f t="shared" si="97"/>
        <v>0</v>
      </c>
      <c r="AA128" s="440">
        <f t="shared" si="98"/>
        <v>0</v>
      </c>
      <c r="AB128" s="440">
        <f t="shared" si="99"/>
        <v>0</v>
      </c>
      <c r="AC128" s="440">
        <f t="shared" si="100"/>
        <v>0</v>
      </c>
      <c r="AD128" s="440">
        <f t="shared" si="101"/>
        <v>0</v>
      </c>
      <c r="AE128" s="440">
        <f t="shared" si="102"/>
        <v>0</v>
      </c>
      <c r="AF128" s="440">
        <f t="shared" si="103"/>
        <v>0</v>
      </c>
      <c r="AG128" s="440">
        <f t="shared" si="104"/>
        <v>0</v>
      </c>
      <c r="AH128" s="440">
        <f t="shared" si="105"/>
        <v>0</v>
      </c>
      <c r="AI128" s="440">
        <f t="shared" si="106"/>
        <v>0</v>
      </c>
      <c r="AJ128" s="440">
        <f t="shared" si="107"/>
        <v>0</v>
      </c>
      <c r="AK128" s="440">
        <f t="shared" si="108"/>
        <v>0</v>
      </c>
      <c r="AL128" s="440">
        <f t="shared" si="109"/>
        <v>0</v>
      </c>
      <c r="AM128" s="440">
        <f t="shared" si="110"/>
        <v>0</v>
      </c>
      <c r="AN128" s="440">
        <f t="shared" si="111"/>
        <v>0</v>
      </c>
      <c r="AO128" s="440">
        <f t="shared" si="112"/>
        <v>0</v>
      </c>
      <c r="AP128" s="440">
        <f t="shared" si="113"/>
        <v>0</v>
      </c>
      <c r="AQ128" s="440">
        <f t="shared" si="114"/>
        <v>0</v>
      </c>
      <c r="AR128" s="440">
        <f t="shared" si="115"/>
        <v>0</v>
      </c>
      <c r="AS128" s="440">
        <f t="shared" si="116"/>
        <v>0</v>
      </c>
      <c r="AT128" s="440">
        <f t="shared" si="117"/>
        <v>0</v>
      </c>
      <c r="AU128" s="440">
        <f t="shared" si="118"/>
        <v>0</v>
      </c>
      <c r="AV128" s="440">
        <f t="shared" si="119"/>
        <v>0</v>
      </c>
      <c r="AW128" s="440">
        <f t="shared" si="120"/>
        <v>0</v>
      </c>
    </row>
    <row r="129" spans="1:49" s="437" customFormat="1" ht="12" customHeight="1">
      <c r="A129" s="72" t="str">
        <f t="array" ref="A129">IF(C129&lt;&gt;0,SUM(($C$11:C129&lt;&gt;0)*1),"")</f>
        <v/>
      </c>
      <c r="B129" s="438"/>
      <c r="C129" s="438"/>
      <c r="D129" s="438"/>
      <c r="E129" s="504"/>
      <c r="F129" s="505"/>
      <c r="G129" s="507"/>
      <c r="H129" s="507"/>
      <c r="I129" s="72" t="str">
        <f t="shared" si="82"/>
        <v/>
      </c>
      <c r="J129" s="440">
        <f t="shared" si="83"/>
        <v>0</v>
      </c>
      <c r="K129" s="440">
        <f t="shared" si="84"/>
        <v>0</v>
      </c>
      <c r="L129" s="440">
        <f t="shared" si="85"/>
        <v>0</v>
      </c>
      <c r="M129" s="440">
        <f t="shared" si="86"/>
        <v>0</v>
      </c>
      <c r="N129" s="440">
        <f t="shared" si="87"/>
        <v>0</v>
      </c>
      <c r="O129" s="440">
        <f t="shared" si="88"/>
        <v>0</v>
      </c>
      <c r="P129" s="440">
        <f t="shared" si="89"/>
        <v>0</v>
      </c>
      <c r="Q129" s="440">
        <f t="shared" si="90"/>
        <v>0</v>
      </c>
      <c r="R129" s="440">
        <f t="shared" si="79"/>
        <v>0</v>
      </c>
      <c r="S129" s="440">
        <f t="shared" si="80"/>
        <v>0</v>
      </c>
      <c r="T129" s="440">
        <f t="shared" si="91"/>
        <v>0</v>
      </c>
      <c r="U129" s="440">
        <f t="shared" si="92"/>
        <v>0</v>
      </c>
      <c r="V129" s="440">
        <f t="shared" si="93"/>
        <v>0</v>
      </c>
      <c r="W129" s="440">
        <f t="shared" si="94"/>
        <v>0</v>
      </c>
      <c r="X129" s="440">
        <f t="shared" si="95"/>
        <v>0</v>
      </c>
      <c r="Y129" s="440">
        <f t="shared" si="96"/>
        <v>0</v>
      </c>
      <c r="Z129" s="440">
        <f t="shared" si="97"/>
        <v>0</v>
      </c>
      <c r="AA129" s="440">
        <f t="shared" si="98"/>
        <v>0</v>
      </c>
      <c r="AB129" s="440">
        <f t="shared" si="99"/>
        <v>0</v>
      </c>
      <c r="AC129" s="440">
        <f t="shared" si="100"/>
        <v>0</v>
      </c>
      <c r="AD129" s="440">
        <f t="shared" si="101"/>
        <v>0</v>
      </c>
      <c r="AE129" s="440">
        <f t="shared" si="102"/>
        <v>0</v>
      </c>
      <c r="AF129" s="440">
        <f t="shared" si="103"/>
        <v>0</v>
      </c>
      <c r="AG129" s="440">
        <f t="shared" si="104"/>
        <v>0</v>
      </c>
      <c r="AH129" s="440">
        <f t="shared" si="105"/>
        <v>0</v>
      </c>
      <c r="AI129" s="440">
        <f t="shared" si="106"/>
        <v>0</v>
      </c>
      <c r="AJ129" s="440">
        <f t="shared" si="107"/>
        <v>0</v>
      </c>
      <c r="AK129" s="440">
        <f t="shared" si="108"/>
        <v>0</v>
      </c>
      <c r="AL129" s="440">
        <f t="shared" si="109"/>
        <v>0</v>
      </c>
      <c r="AM129" s="440">
        <f t="shared" si="110"/>
        <v>0</v>
      </c>
      <c r="AN129" s="440">
        <f t="shared" si="111"/>
        <v>0</v>
      </c>
      <c r="AO129" s="440">
        <f t="shared" si="112"/>
        <v>0</v>
      </c>
      <c r="AP129" s="440">
        <f t="shared" si="113"/>
        <v>0</v>
      </c>
      <c r="AQ129" s="440">
        <f t="shared" si="114"/>
        <v>0</v>
      </c>
      <c r="AR129" s="440">
        <f t="shared" si="115"/>
        <v>0</v>
      </c>
      <c r="AS129" s="440">
        <f t="shared" si="116"/>
        <v>0</v>
      </c>
      <c r="AT129" s="440">
        <f t="shared" si="117"/>
        <v>0</v>
      </c>
      <c r="AU129" s="440">
        <f t="shared" si="118"/>
        <v>0</v>
      </c>
      <c r="AV129" s="440">
        <f t="shared" si="119"/>
        <v>0</v>
      </c>
      <c r="AW129" s="440">
        <f t="shared" si="120"/>
        <v>0</v>
      </c>
    </row>
    <row r="130" spans="1:49" s="437" customFormat="1" ht="12" customHeight="1">
      <c r="A130" s="72" t="str">
        <f t="array" ref="A130">IF(C130&lt;&gt;0,SUM(($C$11:C130&lt;&gt;0)*1),"")</f>
        <v/>
      </c>
      <c r="B130" s="438"/>
      <c r="C130" s="438"/>
      <c r="D130" s="438"/>
      <c r="E130" s="504"/>
      <c r="F130" s="505"/>
      <c r="G130" s="507"/>
      <c r="H130" s="507"/>
      <c r="I130" s="72" t="str">
        <f t="shared" si="82"/>
        <v/>
      </c>
      <c r="J130" s="440">
        <f t="shared" si="83"/>
        <v>0</v>
      </c>
      <c r="K130" s="440">
        <f t="shared" si="84"/>
        <v>0</v>
      </c>
      <c r="L130" s="440">
        <f t="shared" si="85"/>
        <v>0</v>
      </c>
      <c r="M130" s="440">
        <f t="shared" si="86"/>
        <v>0</v>
      </c>
      <c r="N130" s="440">
        <f t="shared" si="87"/>
        <v>0</v>
      </c>
      <c r="O130" s="440">
        <f t="shared" si="88"/>
        <v>0</v>
      </c>
      <c r="P130" s="440">
        <f t="shared" si="89"/>
        <v>0</v>
      </c>
      <c r="Q130" s="440">
        <f t="shared" si="90"/>
        <v>0</v>
      </c>
      <c r="R130" s="440">
        <f t="shared" si="79"/>
        <v>0</v>
      </c>
      <c r="S130" s="440">
        <f t="shared" si="80"/>
        <v>0</v>
      </c>
      <c r="T130" s="440">
        <f t="shared" si="91"/>
        <v>0</v>
      </c>
      <c r="U130" s="440">
        <f t="shared" si="92"/>
        <v>0</v>
      </c>
      <c r="V130" s="440">
        <f t="shared" si="93"/>
        <v>0</v>
      </c>
      <c r="W130" s="440">
        <f t="shared" si="94"/>
        <v>0</v>
      </c>
      <c r="X130" s="440">
        <f t="shared" si="95"/>
        <v>0</v>
      </c>
      <c r="Y130" s="440">
        <f t="shared" si="96"/>
        <v>0</v>
      </c>
      <c r="Z130" s="440">
        <f t="shared" si="97"/>
        <v>0</v>
      </c>
      <c r="AA130" s="440">
        <f t="shared" si="98"/>
        <v>0</v>
      </c>
      <c r="AB130" s="440">
        <f t="shared" si="99"/>
        <v>0</v>
      </c>
      <c r="AC130" s="440">
        <f t="shared" si="100"/>
        <v>0</v>
      </c>
      <c r="AD130" s="440">
        <f t="shared" si="101"/>
        <v>0</v>
      </c>
      <c r="AE130" s="440">
        <f t="shared" si="102"/>
        <v>0</v>
      </c>
      <c r="AF130" s="440">
        <f t="shared" si="103"/>
        <v>0</v>
      </c>
      <c r="AG130" s="440">
        <f t="shared" si="104"/>
        <v>0</v>
      </c>
      <c r="AH130" s="440">
        <f t="shared" si="105"/>
        <v>0</v>
      </c>
      <c r="AI130" s="440">
        <f t="shared" si="106"/>
        <v>0</v>
      </c>
      <c r="AJ130" s="440">
        <f t="shared" si="107"/>
        <v>0</v>
      </c>
      <c r="AK130" s="440">
        <f t="shared" si="108"/>
        <v>0</v>
      </c>
      <c r="AL130" s="440">
        <f t="shared" si="109"/>
        <v>0</v>
      </c>
      <c r="AM130" s="440">
        <f t="shared" si="110"/>
        <v>0</v>
      </c>
      <c r="AN130" s="440">
        <f t="shared" si="111"/>
        <v>0</v>
      </c>
      <c r="AO130" s="440">
        <f t="shared" si="112"/>
        <v>0</v>
      </c>
      <c r="AP130" s="440">
        <f t="shared" si="113"/>
        <v>0</v>
      </c>
      <c r="AQ130" s="440">
        <f t="shared" si="114"/>
        <v>0</v>
      </c>
      <c r="AR130" s="440">
        <f t="shared" si="115"/>
        <v>0</v>
      </c>
      <c r="AS130" s="440">
        <f t="shared" si="116"/>
        <v>0</v>
      </c>
      <c r="AT130" s="440">
        <f t="shared" si="117"/>
        <v>0</v>
      </c>
      <c r="AU130" s="440">
        <f t="shared" si="118"/>
        <v>0</v>
      </c>
      <c r="AV130" s="440">
        <f t="shared" si="119"/>
        <v>0</v>
      </c>
      <c r="AW130" s="440">
        <f t="shared" si="120"/>
        <v>0</v>
      </c>
    </row>
    <row r="131" spans="1:49" s="437" customFormat="1" ht="12" customHeight="1">
      <c r="A131" s="72" t="str">
        <f t="array" ref="A131">IF(C131&lt;&gt;0,SUM(($C$11:C131&lt;&gt;0)*1),"")</f>
        <v/>
      </c>
      <c r="B131" s="438"/>
      <c r="C131" s="438"/>
      <c r="D131" s="438"/>
      <c r="E131" s="504"/>
      <c r="F131" s="505"/>
      <c r="G131" s="507"/>
      <c r="H131" s="507"/>
      <c r="I131" s="72" t="str">
        <f>A131</f>
        <v/>
      </c>
      <c r="J131" s="440">
        <f>IF($G131="1111",$F131,0)</f>
        <v>0</v>
      </c>
      <c r="K131" s="440">
        <f>IF($H131="1111",$F131,0)</f>
        <v>0</v>
      </c>
      <c r="L131" s="440">
        <f>IF($G131="1121",$F131,0)</f>
        <v>0</v>
      </c>
      <c r="M131" s="440">
        <f>IF($H131="1121",$F131,0)</f>
        <v>0</v>
      </c>
      <c r="N131" s="440">
        <f>IF($G131="1331",$F131,0)</f>
        <v>0</v>
      </c>
      <c r="O131" s="440">
        <f>IF($H131="1331",$F131,0)</f>
        <v>0</v>
      </c>
      <c r="P131" s="440">
        <f>IF($G131="1388",$F131,0)</f>
        <v>0</v>
      </c>
      <c r="Q131" s="440">
        <f>IF($H131="1388",$F131,0)</f>
        <v>0</v>
      </c>
      <c r="R131" s="440">
        <f t="shared" si="79"/>
        <v>0</v>
      </c>
      <c r="S131" s="440">
        <f t="shared" si="80"/>
        <v>0</v>
      </c>
      <c r="T131" s="440">
        <f>IF($G131="331",$F131,0)</f>
        <v>0</v>
      </c>
      <c r="U131" s="440">
        <f>IF($H131="331",$F131,0)</f>
        <v>0</v>
      </c>
      <c r="V131" s="440">
        <f>IF($G131="3334",$F131,0)</f>
        <v>0</v>
      </c>
      <c r="W131" s="440">
        <f>IF($H131="3334",$F131,0)</f>
        <v>0</v>
      </c>
      <c r="X131" s="440">
        <f>IF($G131="33382",$F131,0)</f>
        <v>0</v>
      </c>
      <c r="Y131" s="440">
        <f>IF($H131="33382",$F131,0)</f>
        <v>0</v>
      </c>
      <c r="Z131" s="440">
        <f>IF($G131="3388",$F131,0)</f>
        <v>0</v>
      </c>
      <c r="AA131" s="440">
        <f>IF($H131="3388",$F131,0)</f>
        <v>0</v>
      </c>
      <c r="AB131" s="440">
        <f>IF($G131="3411",$F131,0)</f>
        <v>0</v>
      </c>
      <c r="AC131" s="440">
        <f>IF($H131="3411",$F131,0)</f>
        <v>0</v>
      </c>
      <c r="AD131" s="440">
        <f>IF($G131="4111",$F131,0)</f>
        <v>0</v>
      </c>
      <c r="AE131" s="440">
        <f>IF($H131="4111",$F131,0)</f>
        <v>0</v>
      </c>
      <c r="AF131" s="440">
        <f>IF($G131="4211",$F131,0)</f>
        <v>0</v>
      </c>
      <c r="AG131" s="440">
        <f>IF($H131="4211",$F131,0)</f>
        <v>0</v>
      </c>
      <c r="AH131" s="440">
        <f>IF($G131="4212",$F131,0)</f>
        <v>0</v>
      </c>
      <c r="AI131" s="440">
        <f>IF($H131="4212",$F131,0)</f>
        <v>0</v>
      </c>
      <c r="AJ131" s="440">
        <f>IF($G131="515",$F131,0)</f>
        <v>0</v>
      </c>
      <c r="AK131" s="440">
        <f>IF($H131="515",$F131,0)</f>
        <v>0</v>
      </c>
      <c r="AL131" s="440">
        <f>IF($G131="635",$F131,0)</f>
        <v>0</v>
      </c>
      <c r="AM131" s="440">
        <f>IF($H131="635",$F131,0)</f>
        <v>0</v>
      </c>
      <c r="AN131" s="440">
        <f>IF($G131="642",$F131,0)</f>
        <v>0</v>
      </c>
      <c r="AO131" s="440">
        <f>IF($H131="642",$F131,0)</f>
        <v>0</v>
      </c>
      <c r="AP131" s="440">
        <f>IF($G131="711",$F131,0)</f>
        <v>0</v>
      </c>
      <c r="AQ131" s="440">
        <f>IF($H131="711",$F131,0)</f>
        <v>0</v>
      </c>
      <c r="AR131" s="440">
        <f>IF($G131="811",$F131,0)</f>
        <v>0</v>
      </c>
      <c r="AS131" s="440">
        <f>IF($H131="811",$F131,0)</f>
        <v>0</v>
      </c>
      <c r="AT131" s="440">
        <f>IF($G131="821",$F131,0)</f>
        <v>0</v>
      </c>
      <c r="AU131" s="440">
        <f>IF($H131="821",$F131,0)</f>
        <v>0</v>
      </c>
      <c r="AV131" s="440">
        <f>IF($G131="911",$F131,0)</f>
        <v>0</v>
      </c>
      <c r="AW131" s="440">
        <f>IF($H131="911",$F131,0)</f>
        <v>0</v>
      </c>
    </row>
    <row r="132" spans="1:49" s="437" customFormat="1" ht="12" customHeight="1">
      <c r="A132" s="72" t="str">
        <f t="array" ref="A132">IF(C132&lt;&gt;0,SUM(($C$11:C132&lt;&gt;0)*1),"")</f>
        <v/>
      </c>
      <c r="B132" s="438"/>
      <c r="C132" s="438"/>
      <c r="D132" s="438"/>
      <c r="E132" s="504"/>
      <c r="F132" s="505"/>
      <c r="G132" s="507"/>
      <c r="H132" s="507"/>
      <c r="I132" s="72" t="str">
        <f>A132</f>
        <v/>
      </c>
      <c r="J132" s="440">
        <f>IF($G132="1111",$F132,0)</f>
        <v>0</v>
      </c>
      <c r="K132" s="440">
        <f>IF($H132="1111",$F132,0)</f>
        <v>0</v>
      </c>
      <c r="L132" s="440">
        <f>IF($G132="1121",$F132,0)</f>
        <v>0</v>
      </c>
      <c r="M132" s="440">
        <f>IF($H132="1121",$F132,0)</f>
        <v>0</v>
      </c>
      <c r="N132" s="440">
        <f>IF($G132="1331",$F132,0)</f>
        <v>0</v>
      </c>
      <c r="O132" s="440">
        <f>IF($H132="1331",$F132,0)</f>
        <v>0</v>
      </c>
      <c r="P132" s="440">
        <f>IF($G132="1388",$F132,0)</f>
        <v>0</v>
      </c>
      <c r="Q132" s="440">
        <f>IF($H132="1388",$F132,0)</f>
        <v>0</v>
      </c>
      <c r="R132" s="440">
        <f t="shared" si="79"/>
        <v>0</v>
      </c>
      <c r="S132" s="440">
        <f t="shared" si="80"/>
        <v>0</v>
      </c>
      <c r="T132" s="440">
        <f>IF($G132="331",$F132,0)</f>
        <v>0</v>
      </c>
      <c r="U132" s="440">
        <f>IF($H132="331",$F132,0)</f>
        <v>0</v>
      </c>
      <c r="V132" s="440">
        <f>IF($G132="3334",$F132,0)</f>
        <v>0</v>
      </c>
      <c r="W132" s="440">
        <f>IF($H132="3334",$F132,0)</f>
        <v>0</v>
      </c>
      <c r="X132" s="440">
        <f>IF($G132="33382",$F132,0)</f>
        <v>0</v>
      </c>
      <c r="Y132" s="440">
        <f>IF($H132="33382",$F132,0)</f>
        <v>0</v>
      </c>
      <c r="Z132" s="440">
        <f>IF($G132="3388",$F132,0)</f>
        <v>0</v>
      </c>
      <c r="AA132" s="440">
        <f>IF($H132="3388",$F132,0)</f>
        <v>0</v>
      </c>
      <c r="AB132" s="440">
        <f>IF($G132="3411",$F132,0)</f>
        <v>0</v>
      </c>
      <c r="AC132" s="440">
        <f>IF($H132="3411",$F132,0)</f>
        <v>0</v>
      </c>
      <c r="AD132" s="440">
        <f>IF($G132="4111",$F132,0)</f>
        <v>0</v>
      </c>
      <c r="AE132" s="440">
        <f>IF($H132="4111",$F132,0)</f>
        <v>0</v>
      </c>
      <c r="AF132" s="440">
        <f>IF($G132="4211",$F132,0)</f>
        <v>0</v>
      </c>
      <c r="AG132" s="440">
        <f>IF($H132="4211",$F132,0)</f>
        <v>0</v>
      </c>
      <c r="AH132" s="440">
        <f>IF($G132="4212",$F132,0)</f>
        <v>0</v>
      </c>
      <c r="AI132" s="440">
        <f>IF($H132="4212",$F132,0)</f>
        <v>0</v>
      </c>
      <c r="AJ132" s="440">
        <f>IF($G132="515",$F132,0)</f>
        <v>0</v>
      </c>
      <c r="AK132" s="440">
        <f>IF($H132="515",$F132,0)</f>
        <v>0</v>
      </c>
      <c r="AL132" s="440">
        <f>IF($G132="635",$F132,0)</f>
        <v>0</v>
      </c>
      <c r="AM132" s="440">
        <f>IF($H132="635",$F132,0)</f>
        <v>0</v>
      </c>
      <c r="AN132" s="440">
        <f>IF($G132="642",$F132,0)</f>
        <v>0</v>
      </c>
      <c r="AO132" s="440">
        <f>IF($H132="642",$F132,0)</f>
        <v>0</v>
      </c>
      <c r="AP132" s="440">
        <f>IF($G132="711",$F132,0)</f>
        <v>0</v>
      </c>
      <c r="AQ132" s="440">
        <f>IF($H132="711",$F132,0)</f>
        <v>0</v>
      </c>
      <c r="AR132" s="440">
        <f>IF($G132="811",$F132,0)</f>
        <v>0</v>
      </c>
      <c r="AS132" s="440">
        <f>IF($H132="811",$F132,0)</f>
        <v>0</v>
      </c>
      <c r="AT132" s="440">
        <f>IF($G132="821",$F132,0)</f>
        <v>0</v>
      </c>
      <c r="AU132" s="440">
        <f>IF($H132="821",$F132,0)</f>
        <v>0</v>
      </c>
      <c r="AV132" s="440">
        <f>IF($G132="911",$F132,0)</f>
        <v>0</v>
      </c>
      <c r="AW132" s="440">
        <f>IF($H132="911",$F132,0)</f>
        <v>0</v>
      </c>
    </row>
    <row r="133" spans="1:49" s="437" customFormat="1" ht="12" customHeight="1">
      <c r="A133" s="72" t="str">
        <f t="array" ref="A133">IF(C133&lt;&gt;0,SUM(($C$11:C133&lt;&gt;0)*1),"")</f>
        <v/>
      </c>
      <c r="B133" s="438"/>
      <c r="C133" s="438"/>
      <c r="D133" s="438"/>
      <c r="E133" s="504"/>
      <c r="F133" s="505"/>
      <c r="G133" s="507"/>
      <c r="H133" s="507"/>
      <c r="I133" s="72" t="str">
        <f>A133</f>
        <v/>
      </c>
      <c r="J133" s="440">
        <f>IF($G133="1111",$F133,0)</f>
        <v>0</v>
      </c>
      <c r="K133" s="440">
        <f>IF($H133="1111",$F133,0)</f>
        <v>0</v>
      </c>
      <c r="L133" s="440">
        <f>IF($G133="1121",$F133,0)</f>
        <v>0</v>
      </c>
      <c r="M133" s="440">
        <f>IF($H133="1121",$F133,0)</f>
        <v>0</v>
      </c>
      <c r="N133" s="440">
        <f>IF($G133="1331",$F133,0)</f>
        <v>0</v>
      </c>
      <c r="O133" s="440">
        <f>IF($H133="1331",$F133,0)</f>
        <v>0</v>
      </c>
      <c r="P133" s="440">
        <f>IF($G133="1388",$F133,0)</f>
        <v>0</v>
      </c>
      <c r="Q133" s="440">
        <f>IF($H133="1388",$F133,0)</f>
        <v>0</v>
      </c>
      <c r="R133" s="440">
        <f t="shared" si="79"/>
        <v>0</v>
      </c>
      <c r="S133" s="440">
        <f t="shared" si="80"/>
        <v>0</v>
      </c>
      <c r="T133" s="440">
        <f>IF($G133="331",$F133,0)</f>
        <v>0</v>
      </c>
      <c r="U133" s="440">
        <f>IF($H133="331",$F133,0)</f>
        <v>0</v>
      </c>
      <c r="V133" s="440">
        <f>IF($G133="3334",$F133,0)</f>
        <v>0</v>
      </c>
      <c r="W133" s="440">
        <f>IF($H133="3334",$F133,0)</f>
        <v>0</v>
      </c>
      <c r="X133" s="440">
        <f>IF($G133="33382",$F133,0)</f>
        <v>0</v>
      </c>
      <c r="Y133" s="440">
        <f>IF($H133="33382",$F133,0)</f>
        <v>0</v>
      </c>
      <c r="Z133" s="440">
        <f>IF($G133="3388",$F133,0)</f>
        <v>0</v>
      </c>
      <c r="AA133" s="440">
        <f>IF($H133="3388",$F133,0)</f>
        <v>0</v>
      </c>
      <c r="AB133" s="440">
        <f>IF($G133="3411",$F133,0)</f>
        <v>0</v>
      </c>
      <c r="AC133" s="440">
        <f>IF($H133="3411",$F133,0)</f>
        <v>0</v>
      </c>
      <c r="AD133" s="440">
        <f>IF($G133="4111",$F133,0)</f>
        <v>0</v>
      </c>
      <c r="AE133" s="440">
        <f>IF($H133="4111",$F133,0)</f>
        <v>0</v>
      </c>
      <c r="AF133" s="440">
        <f>IF($G133="4211",$F133,0)</f>
        <v>0</v>
      </c>
      <c r="AG133" s="440">
        <f>IF($H133="4211",$F133,0)</f>
        <v>0</v>
      </c>
      <c r="AH133" s="440">
        <f>IF($G133="4212",$F133,0)</f>
        <v>0</v>
      </c>
      <c r="AI133" s="440">
        <f>IF($H133="4212",$F133,0)</f>
        <v>0</v>
      </c>
      <c r="AJ133" s="440">
        <f>IF($G133="515",$F133,0)</f>
        <v>0</v>
      </c>
      <c r="AK133" s="440">
        <f>IF($H133="515",$F133,0)</f>
        <v>0</v>
      </c>
      <c r="AL133" s="440">
        <f>IF($G133="635",$F133,0)</f>
        <v>0</v>
      </c>
      <c r="AM133" s="440">
        <f>IF($H133="635",$F133,0)</f>
        <v>0</v>
      </c>
      <c r="AN133" s="440">
        <f>IF($G133="642",$F133,0)</f>
        <v>0</v>
      </c>
      <c r="AO133" s="440">
        <f>IF($H133="642",$F133,0)</f>
        <v>0</v>
      </c>
      <c r="AP133" s="440">
        <f>IF($G133="711",$F133,0)</f>
        <v>0</v>
      </c>
      <c r="AQ133" s="440">
        <f>IF($H133="711",$F133,0)</f>
        <v>0</v>
      </c>
      <c r="AR133" s="440">
        <f>IF($G133="811",$F133,0)</f>
        <v>0</v>
      </c>
      <c r="AS133" s="440">
        <f>IF($H133="811",$F133,0)</f>
        <v>0</v>
      </c>
      <c r="AT133" s="440">
        <f>IF($G133="821",$F133,0)</f>
        <v>0</v>
      </c>
      <c r="AU133" s="440">
        <f>IF($H133="821",$F133,0)</f>
        <v>0</v>
      </c>
      <c r="AV133" s="440">
        <f>IF($G133="911",$F133,0)</f>
        <v>0</v>
      </c>
      <c r="AW133" s="440">
        <f>IF($H133="911",$F133,0)</f>
        <v>0</v>
      </c>
    </row>
    <row r="134" spans="1:49" s="437" customFormat="1" ht="12" customHeight="1">
      <c r="A134" s="72" t="str">
        <f t="array" ref="A134">IF(C134&lt;&gt;0,SUM(($C$11:C134&lt;&gt;0)*1),"")</f>
        <v/>
      </c>
      <c r="B134" s="438"/>
      <c r="C134" s="438"/>
      <c r="D134" s="438"/>
      <c r="E134" s="504"/>
      <c r="F134" s="505"/>
      <c r="G134" s="507"/>
      <c r="H134" s="507"/>
      <c r="I134" s="72" t="str">
        <f>A134</f>
        <v/>
      </c>
      <c r="J134" s="440">
        <f>IF($G134="1111",$F134,0)</f>
        <v>0</v>
      </c>
      <c r="K134" s="440">
        <f>IF($H134="1111",$F134,0)</f>
        <v>0</v>
      </c>
      <c r="L134" s="440">
        <f>IF($G134="1121",$F134,0)</f>
        <v>0</v>
      </c>
      <c r="M134" s="440">
        <f>IF($H134="1121",$F134,0)</f>
        <v>0</v>
      </c>
      <c r="N134" s="440">
        <f>IF($G134="1331",$F134,0)</f>
        <v>0</v>
      </c>
      <c r="O134" s="440">
        <f>IF($H134="1331",$F134,0)</f>
        <v>0</v>
      </c>
      <c r="P134" s="440">
        <f>IF($G134="1388",$F134,0)</f>
        <v>0</v>
      </c>
      <c r="Q134" s="440">
        <f>IF($H134="1388",$F134,0)</f>
        <v>0</v>
      </c>
      <c r="R134" s="440">
        <f t="shared" si="79"/>
        <v>0</v>
      </c>
      <c r="S134" s="440">
        <f t="shared" si="80"/>
        <v>0</v>
      </c>
      <c r="T134" s="440">
        <f>IF($G134="331",$F134,0)</f>
        <v>0</v>
      </c>
      <c r="U134" s="440">
        <f>IF($H134="331",$F134,0)</f>
        <v>0</v>
      </c>
      <c r="V134" s="440">
        <f>IF($G134="3334",$F134,0)</f>
        <v>0</v>
      </c>
      <c r="W134" s="440">
        <f>IF($H134="3334",$F134,0)</f>
        <v>0</v>
      </c>
      <c r="X134" s="440">
        <f>IF($G134="33382",$F134,0)</f>
        <v>0</v>
      </c>
      <c r="Y134" s="440">
        <f>IF($H134="33382",$F134,0)</f>
        <v>0</v>
      </c>
      <c r="Z134" s="440">
        <f>IF($G134="3388",$F134,0)</f>
        <v>0</v>
      </c>
      <c r="AA134" s="440">
        <f>IF($H134="3388",$F134,0)</f>
        <v>0</v>
      </c>
      <c r="AB134" s="440">
        <f>IF($G134="3411",$F134,0)</f>
        <v>0</v>
      </c>
      <c r="AC134" s="440">
        <f>IF($H134="3411",$F134,0)</f>
        <v>0</v>
      </c>
      <c r="AD134" s="440">
        <f>IF($G134="4111",$F134,0)</f>
        <v>0</v>
      </c>
      <c r="AE134" s="440">
        <f>IF($H134="4111",$F134,0)</f>
        <v>0</v>
      </c>
      <c r="AF134" s="440">
        <f>IF($G134="4211",$F134,0)</f>
        <v>0</v>
      </c>
      <c r="AG134" s="440">
        <f>IF($H134="4211",$F134,0)</f>
        <v>0</v>
      </c>
      <c r="AH134" s="440">
        <f>IF($G134="4212",$F134,0)</f>
        <v>0</v>
      </c>
      <c r="AI134" s="440">
        <f>IF($H134="4212",$F134,0)</f>
        <v>0</v>
      </c>
      <c r="AJ134" s="440">
        <f>IF($G134="515",$F134,0)</f>
        <v>0</v>
      </c>
      <c r="AK134" s="440">
        <f>IF($H134="515",$F134,0)</f>
        <v>0</v>
      </c>
      <c r="AL134" s="440">
        <f>IF($G134="635",$F134,0)</f>
        <v>0</v>
      </c>
      <c r="AM134" s="440">
        <f>IF($H134="635",$F134,0)</f>
        <v>0</v>
      </c>
      <c r="AN134" s="440">
        <f>IF($G134="642",$F134,0)</f>
        <v>0</v>
      </c>
      <c r="AO134" s="440">
        <f>IF($H134="642",$F134,0)</f>
        <v>0</v>
      </c>
      <c r="AP134" s="440">
        <f>IF($G134="711",$F134,0)</f>
        <v>0</v>
      </c>
      <c r="AQ134" s="440">
        <f>IF($H134="711",$F134,0)</f>
        <v>0</v>
      </c>
      <c r="AR134" s="440">
        <f>IF($G134="811",$F134,0)</f>
        <v>0</v>
      </c>
      <c r="AS134" s="440">
        <f>IF($H134="811",$F134,0)</f>
        <v>0</v>
      </c>
      <c r="AT134" s="440">
        <f>IF($G134="821",$F134,0)</f>
        <v>0</v>
      </c>
      <c r="AU134" s="440">
        <f>IF($H134="821",$F134,0)</f>
        <v>0</v>
      </c>
      <c r="AV134" s="440">
        <f>IF($G134="911",$F134,0)</f>
        <v>0</v>
      </c>
      <c r="AW134" s="440">
        <f>IF($H134="911",$F134,0)</f>
        <v>0</v>
      </c>
    </row>
    <row r="135" spans="1:49" s="437" customFormat="1" ht="12" customHeight="1">
      <c r="A135" s="72" t="str">
        <f t="array" ref="A135">IF(C135&lt;&gt;0,SUM(($C$11:C135&lt;&gt;0)*1),"")</f>
        <v/>
      </c>
      <c r="B135" s="438"/>
      <c r="C135" s="438"/>
      <c r="D135" s="438"/>
      <c r="E135" s="504"/>
      <c r="F135" s="505"/>
      <c r="G135" s="507"/>
      <c r="H135" s="507"/>
      <c r="I135" s="72" t="str">
        <f t="shared" ref="I135:I206" si="121">A135</f>
        <v/>
      </c>
      <c r="J135" s="440">
        <f t="shared" ref="J135:J206" si="122">IF($G135="1111",$F135,0)</f>
        <v>0</v>
      </c>
      <c r="K135" s="440">
        <f t="shared" ref="K135:K206" si="123">IF($H135="1111",$F135,0)</f>
        <v>0</v>
      </c>
      <c r="L135" s="440">
        <f t="shared" ref="L135:L207" si="124">IF($G135="1121",$F135,0)</f>
        <v>0</v>
      </c>
      <c r="M135" s="440">
        <f t="shared" ref="M135:M207" si="125">IF($H135="1121",$F135,0)</f>
        <v>0</v>
      </c>
      <c r="N135" s="440">
        <f t="shared" ref="N135:N207" si="126">IF($G135="1331",$F135,0)</f>
        <v>0</v>
      </c>
      <c r="O135" s="440">
        <f t="shared" ref="O135:O207" si="127">IF($H135="1331",$F135,0)</f>
        <v>0</v>
      </c>
      <c r="P135" s="440">
        <f t="shared" ref="P135:P207" si="128">IF($G135="1388",$F135,0)</f>
        <v>0</v>
      </c>
      <c r="Q135" s="440">
        <f t="shared" ref="Q135:Q207" si="129">IF($H135="1388",$F135,0)</f>
        <v>0</v>
      </c>
      <c r="R135" s="440">
        <f t="shared" si="79"/>
        <v>0</v>
      </c>
      <c r="S135" s="440">
        <f t="shared" si="80"/>
        <v>0</v>
      </c>
      <c r="T135" s="440">
        <f t="shared" ref="T135:T207" si="130">IF($G135="331",$F135,0)</f>
        <v>0</v>
      </c>
      <c r="U135" s="440">
        <f t="shared" ref="U135:U207" si="131">IF($H135="331",$F135,0)</f>
        <v>0</v>
      </c>
      <c r="V135" s="440">
        <f t="shared" ref="V135:V207" si="132">IF($G135="3334",$F135,0)</f>
        <v>0</v>
      </c>
      <c r="W135" s="440">
        <f t="shared" ref="W135:W207" si="133">IF($H135="3334",$F135,0)</f>
        <v>0</v>
      </c>
      <c r="X135" s="440">
        <f t="shared" ref="X135:X206" si="134">IF($G135="33382",$F135,0)</f>
        <v>0</v>
      </c>
      <c r="Y135" s="440">
        <f t="shared" ref="Y135:Y206" si="135">IF($H135="33382",$F135,0)</f>
        <v>0</v>
      </c>
      <c r="Z135" s="440">
        <f t="shared" ref="Z135:Z207" si="136">IF($G135="3388",$F135,0)</f>
        <v>0</v>
      </c>
      <c r="AA135" s="440">
        <f t="shared" ref="AA135:AA207" si="137">IF($H135="3388",$F135,0)</f>
        <v>0</v>
      </c>
      <c r="AB135" s="440">
        <f t="shared" ref="AB135:AB206" si="138">IF($G135="3411",$F135,0)</f>
        <v>0</v>
      </c>
      <c r="AC135" s="440">
        <f t="shared" ref="AC135:AC206" si="139">IF($H135="3411",$F135,0)</f>
        <v>0</v>
      </c>
      <c r="AD135" s="440">
        <f t="shared" ref="AD135:AD207" si="140">IF($G135="4111",$F135,0)</f>
        <v>0</v>
      </c>
      <c r="AE135" s="440">
        <f t="shared" ref="AE135:AE207" si="141">IF($H135="4111",$F135,0)</f>
        <v>0</v>
      </c>
      <c r="AF135" s="440">
        <f t="shared" ref="AF135:AF207" si="142">IF($G135="4211",$F135,0)</f>
        <v>0</v>
      </c>
      <c r="AG135" s="440">
        <f t="shared" ref="AG135:AG207" si="143">IF($H135="4211",$F135,0)</f>
        <v>0</v>
      </c>
      <c r="AH135" s="440">
        <f t="shared" ref="AH135:AH207" si="144">IF($G135="4212",$F135,0)</f>
        <v>0</v>
      </c>
      <c r="AI135" s="440">
        <f t="shared" ref="AI135:AI207" si="145">IF($H135="4212",$F135,0)</f>
        <v>0</v>
      </c>
      <c r="AJ135" s="440">
        <f t="shared" ref="AJ135:AJ207" si="146">IF($G135="515",$F135,0)</f>
        <v>0</v>
      </c>
      <c r="AK135" s="440">
        <f t="shared" ref="AK135:AK207" si="147">IF($H135="515",$F135,0)</f>
        <v>0</v>
      </c>
      <c r="AL135" s="440">
        <f t="shared" ref="AL135:AL207" si="148">IF($G135="635",$F135,0)</f>
        <v>0</v>
      </c>
      <c r="AM135" s="440">
        <f t="shared" ref="AM135:AM207" si="149">IF($H135="635",$F135,0)</f>
        <v>0</v>
      </c>
      <c r="AN135" s="440">
        <f t="shared" ref="AN135:AN206" si="150">IF($G135="642",$F135,0)</f>
        <v>0</v>
      </c>
      <c r="AO135" s="440">
        <f t="shared" ref="AO135:AO206" si="151">IF($H135="642",$F135,0)</f>
        <v>0</v>
      </c>
      <c r="AP135" s="440">
        <f t="shared" ref="AP135:AP207" si="152">IF($G135="711",$F135,0)</f>
        <v>0</v>
      </c>
      <c r="AQ135" s="440">
        <f t="shared" ref="AQ135:AQ207" si="153">IF($H135="711",$F135,0)</f>
        <v>0</v>
      </c>
      <c r="AR135" s="440">
        <f t="shared" ref="AR135:AR207" si="154">IF($G135="811",$F135,0)</f>
        <v>0</v>
      </c>
      <c r="AS135" s="440">
        <f t="shared" ref="AS135:AS207" si="155">IF($H135="811",$F135,0)</f>
        <v>0</v>
      </c>
      <c r="AT135" s="440">
        <f t="shared" ref="AT135:AT206" si="156">IF($G135="821",$F135,0)</f>
        <v>0</v>
      </c>
      <c r="AU135" s="440">
        <f t="shared" ref="AU135:AU206" si="157">IF($H135="821",$F135,0)</f>
        <v>0</v>
      </c>
      <c r="AV135" s="440">
        <f t="shared" ref="AV135:AV206" si="158">IF($G135="911",$F135,0)</f>
        <v>0</v>
      </c>
      <c r="AW135" s="440">
        <f t="shared" ref="AW135:AW206" si="159">IF($H135="911",$F135,0)</f>
        <v>0</v>
      </c>
    </row>
    <row r="136" spans="1:49" s="437" customFormat="1" ht="12" customHeight="1">
      <c r="A136" s="72" t="str">
        <f t="array" ref="A136">IF(C136&lt;&gt;0,SUM(($C$11:C136&lt;&gt;0)*1),"")</f>
        <v/>
      </c>
      <c r="B136" s="438"/>
      <c r="C136" s="438"/>
      <c r="D136" s="438"/>
      <c r="E136" s="504"/>
      <c r="F136" s="505"/>
      <c r="G136" s="507"/>
      <c r="H136" s="507"/>
      <c r="I136" s="72" t="str">
        <f t="shared" si="121"/>
        <v/>
      </c>
      <c r="J136" s="440">
        <f t="shared" si="122"/>
        <v>0</v>
      </c>
      <c r="K136" s="440">
        <f t="shared" si="123"/>
        <v>0</v>
      </c>
      <c r="L136" s="440">
        <f t="shared" si="124"/>
        <v>0</v>
      </c>
      <c r="M136" s="440">
        <f t="shared" si="125"/>
        <v>0</v>
      </c>
      <c r="N136" s="440">
        <f t="shared" si="126"/>
        <v>0</v>
      </c>
      <c r="O136" s="440">
        <f t="shared" si="127"/>
        <v>0</v>
      </c>
      <c r="P136" s="440">
        <f t="shared" si="128"/>
        <v>0</v>
      </c>
      <c r="Q136" s="440">
        <f t="shared" si="129"/>
        <v>0</v>
      </c>
      <c r="R136" s="440">
        <f t="shared" si="79"/>
        <v>0</v>
      </c>
      <c r="S136" s="440">
        <f t="shared" si="80"/>
        <v>0</v>
      </c>
      <c r="T136" s="440">
        <f t="shared" si="130"/>
        <v>0</v>
      </c>
      <c r="U136" s="440">
        <f t="shared" si="131"/>
        <v>0</v>
      </c>
      <c r="V136" s="440">
        <f t="shared" si="132"/>
        <v>0</v>
      </c>
      <c r="W136" s="440">
        <f t="shared" si="133"/>
        <v>0</v>
      </c>
      <c r="X136" s="440">
        <f t="shared" si="134"/>
        <v>0</v>
      </c>
      <c r="Y136" s="440">
        <f t="shared" si="135"/>
        <v>0</v>
      </c>
      <c r="Z136" s="440">
        <f t="shared" si="136"/>
        <v>0</v>
      </c>
      <c r="AA136" s="440">
        <f t="shared" si="137"/>
        <v>0</v>
      </c>
      <c r="AB136" s="440">
        <f t="shared" si="138"/>
        <v>0</v>
      </c>
      <c r="AC136" s="440">
        <f t="shared" si="139"/>
        <v>0</v>
      </c>
      <c r="AD136" s="440">
        <f t="shared" si="140"/>
        <v>0</v>
      </c>
      <c r="AE136" s="440">
        <f t="shared" si="141"/>
        <v>0</v>
      </c>
      <c r="AF136" s="440">
        <f t="shared" si="142"/>
        <v>0</v>
      </c>
      <c r="AG136" s="440">
        <f t="shared" si="143"/>
        <v>0</v>
      </c>
      <c r="AH136" s="440">
        <f t="shared" si="144"/>
        <v>0</v>
      </c>
      <c r="AI136" s="440">
        <f t="shared" si="145"/>
        <v>0</v>
      </c>
      <c r="AJ136" s="440">
        <f t="shared" si="146"/>
        <v>0</v>
      </c>
      <c r="AK136" s="440">
        <f t="shared" si="147"/>
        <v>0</v>
      </c>
      <c r="AL136" s="440">
        <f t="shared" si="148"/>
        <v>0</v>
      </c>
      <c r="AM136" s="440">
        <f t="shared" si="149"/>
        <v>0</v>
      </c>
      <c r="AN136" s="440">
        <f t="shared" si="150"/>
        <v>0</v>
      </c>
      <c r="AO136" s="440">
        <f t="shared" si="151"/>
        <v>0</v>
      </c>
      <c r="AP136" s="440">
        <f t="shared" si="152"/>
        <v>0</v>
      </c>
      <c r="AQ136" s="440">
        <f t="shared" si="153"/>
        <v>0</v>
      </c>
      <c r="AR136" s="440">
        <f t="shared" si="154"/>
        <v>0</v>
      </c>
      <c r="AS136" s="440">
        <f t="shared" si="155"/>
        <v>0</v>
      </c>
      <c r="AT136" s="440">
        <f t="shared" si="156"/>
        <v>0</v>
      </c>
      <c r="AU136" s="440">
        <f t="shared" si="157"/>
        <v>0</v>
      </c>
      <c r="AV136" s="440">
        <f t="shared" si="158"/>
        <v>0</v>
      </c>
      <c r="AW136" s="440">
        <f t="shared" si="159"/>
        <v>0</v>
      </c>
    </row>
    <row r="137" spans="1:49" s="437" customFormat="1" ht="12" customHeight="1">
      <c r="A137" s="72" t="str">
        <f t="array" ref="A137">IF(C137&lt;&gt;0,SUM(($C$11:C137&lt;&gt;0)*1),"")</f>
        <v/>
      </c>
      <c r="B137" s="438"/>
      <c r="C137" s="438"/>
      <c r="D137" s="438"/>
      <c r="E137" s="504"/>
      <c r="F137" s="505"/>
      <c r="G137" s="507"/>
      <c r="H137" s="507"/>
      <c r="I137" s="72" t="str">
        <f t="shared" si="121"/>
        <v/>
      </c>
      <c r="J137" s="440">
        <f t="shared" si="122"/>
        <v>0</v>
      </c>
      <c r="K137" s="440">
        <f t="shared" si="123"/>
        <v>0</v>
      </c>
      <c r="L137" s="440">
        <f t="shared" si="124"/>
        <v>0</v>
      </c>
      <c r="M137" s="440">
        <f t="shared" si="125"/>
        <v>0</v>
      </c>
      <c r="N137" s="440">
        <f t="shared" si="126"/>
        <v>0</v>
      </c>
      <c r="O137" s="440">
        <f t="shared" si="127"/>
        <v>0</v>
      </c>
      <c r="P137" s="440">
        <f t="shared" si="128"/>
        <v>0</v>
      </c>
      <c r="Q137" s="440">
        <f t="shared" si="129"/>
        <v>0</v>
      </c>
      <c r="R137" s="440">
        <f t="shared" si="79"/>
        <v>0</v>
      </c>
      <c r="S137" s="440">
        <f t="shared" si="80"/>
        <v>0</v>
      </c>
      <c r="T137" s="440">
        <f t="shared" si="130"/>
        <v>0</v>
      </c>
      <c r="U137" s="440">
        <f t="shared" si="131"/>
        <v>0</v>
      </c>
      <c r="V137" s="440">
        <f t="shared" si="132"/>
        <v>0</v>
      </c>
      <c r="W137" s="440">
        <f t="shared" si="133"/>
        <v>0</v>
      </c>
      <c r="X137" s="440">
        <f t="shared" si="134"/>
        <v>0</v>
      </c>
      <c r="Y137" s="440">
        <f t="shared" si="135"/>
        <v>0</v>
      </c>
      <c r="Z137" s="440">
        <f t="shared" si="136"/>
        <v>0</v>
      </c>
      <c r="AA137" s="440">
        <f t="shared" si="137"/>
        <v>0</v>
      </c>
      <c r="AB137" s="440">
        <f t="shared" si="138"/>
        <v>0</v>
      </c>
      <c r="AC137" s="440">
        <f t="shared" si="139"/>
        <v>0</v>
      </c>
      <c r="AD137" s="440">
        <f t="shared" si="140"/>
        <v>0</v>
      </c>
      <c r="AE137" s="440">
        <f t="shared" si="141"/>
        <v>0</v>
      </c>
      <c r="AF137" s="440">
        <f t="shared" si="142"/>
        <v>0</v>
      </c>
      <c r="AG137" s="440">
        <f t="shared" si="143"/>
        <v>0</v>
      </c>
      <c r="AH137" s="440">
        <f t="shared" si="144"/>
        <v>0</v>
      </c>
      <c r="AI137" s="440">
        <f t="shared" si="145"/>
        <v>0</v>
      </c>
      <c r="AJ137" s="440">
        <f t="shared" si="146"/>
        <v>0</v>
      </c>
      <c r="AK137" s="440">
        <f t="shared" si="147"/>
        <v>0</v>
      </c>
      <c r="AL137" s="440">
        <f t="shared" si="148"/>
        <v>0</v>
      </c>
      <c r="AM137" s="440">
        <f t="shared" si="149"/>
        <v>0</v>
      </c>
      <c r="AN137" s="440">
        <f t="shared" si="150"/>
        <v>0</v>
      </c>
      <c r="AO137" s="440">
        <f t="shared" si="151"/>
        <v>0</v>
      </c>
      <c r="AP137" s="440">
        <f t="shared" si="152"/>
        <v>0</v>
      </c>
      <c r="AQ137" s="440">
        <f t="shared" si="153"/>
        <v>0</v>
      </c>
      <c r="AR137" s="440">
        <f t="shared" si="154"/>
        <v>0</v>
      </c>
      <c r="AS137" s="440">
        <f t="shared" si="155"/>
        <v>0</v>
      </c>
      <c r="AT137" s="440">
        <f t="shared" si="156"/>
        <v>0</v>
      </c>
      <c r="AU137" s="440">
        <f t="shared" si="157"/>
        <v>0</v>
      </c>
      <c r="AV137" s="440">
        <f t="shared" si="158"/>
        <v>0</v>
      </c>
      <c r="AW137" s="440">
        <f t="shared" si="159"/>
        <v>0</v>
      </c>
    </row>
    <row r="138" spans="1:49" s="437" customFormat="1" ht="12" customHeight="1">
      <c r="A138" s="72" t="str">
        <f t="array" ref="A138">IF(C138&lt;&gt;0,SUM(($C$11:C138&lt;&gt;0)*1),"")</f>
        <v/>
      </c>
      <c r="B138" s="438"/>
      <c r="C138" s="438"/>
      <c r="D138" s="438"/>
      <c r="E138" s="504"/>
      <c r="F138" s="505"/>
      <c r="G138" s="507"/>
      <c r="H138" s="507"/>
      <c r="I138" s="72" t="str">
        <f t="shared" si="121"/>
        <v/>
      </c>
      <c r="J138" s="440">
        <f t="shared" si="122"/>
        <v>0</v>
      </c>
      <c r="K138" s="440">
        <f t="shared" si="123"/>
        <v>0</v>
      </c>
      <c r="L138" s="440">
        <f t="shared" si="124"/>
        <v>0</v>
      </c>
      <c r="M138" s="440">
        <f t="shared" si="125"/>
        <v>0</v>
      </c>
      <c r="N138" s="440">
        <f t="shared" si="126"/>
        <v>0</v>
      </c>
      <c r="O138" s="440">
        <f t="shared" si="127"/>
        <v>0</v>
      </c>
      <c r="P138" s="440">
        <f t="shared" si="128"/>
        <v>0</v>
      </c>
      <c r="Q138" s="440">
        <f t="shared" si="129"/>
        <v>0</v>
      </c>
      <c r="R138" s="440">
        <f t="shared" si="79"/>
        <v>0</v>
      </c>
      <c r="S138" s="440">
        <f t="shared" si="80"/>
        <v>0</v>
      </c>
      <c r="T138" s="440">
        <f t="shared" si="130"/>
        <v>0</v>
      </c>
      <c r="U138" s="440">
        <f t="shared" si="131"/>
        <v>0</v>
      </c>
      <c r="V138" s="440">
        <f t="shared" si="132"/>
        <v>0</v>
      </c>
      <c r="W138" s="440">
        <f t="shared" si="133"/>
        <v>0</v>
      </c>
      <c r="X138" s="440">
        <f t="shared" si="134"/>
        <v>0</v>
      </c>
      <c r="Y138" s="440">
        <f t="shared" si="135"/>
        <v>0</v>
      </c>
      <c r="Z138" s="440">
        <f t="shared" si="136"/>
        <v>0</v>
      </c>
      <c r="AA138" s="440">
        <f t="shared" si="137"/>
        <v>0</v>
      </c>
      <c r="AB138" s="440">
        <f t="shared" si="138"/>
        <v>0</v>
      </c>
      <c r="AC138" s="440">
        <f t="shared" si="139"/>
        <v>0</v>
      </c>
      <c r="AD138" s="440">
        <f t="shared" si="140"/>
        <v>0</v>
      </c>
      <c r="AE138" s="440">
        <f t="shared" si="141"/>
        <v>0</v>
      </c>
      <c r="AF138" s="440">
        <f t="shared" si="142"/>
        <v>0</v>
      </c>
      <c r="AG138" s="440">
        <f t="shared" si="143"/>
        <v>0</v>
      </c>
      <c r="AH138" s="440">
        <f t="shared" si="144"/>
        <v>0</v>
      </c>
      <c r="AI138" s="440">
        <f t="shared" si="145"/>
        <v>0</v>
      </c>
      <c r="AJ138" s="440">
        <f t="shared" si="146"/>
        <v>0</v>
      </c>
      <c r="AK138" s="440">
        <f t="shared" si="147"/>
        <v>0</v>
      </c>
      <c r="AL138" s="440">
        <f t="shared" si="148"/>
        <v>0</v>
      </c>
      <c r="AM138" s="440">
        <f t="shared" si="149"/>
        <v>0</v>
      </c>
      <c r="AN138" s="440">
        <f t="shared" si="150"/>
        <v>0</v>
      </c>
      <c r="AO138" s="440">
        <f t="shared" si="151"/>
        <v>0</v>
      </c>
      <c r="AP138" s="440">
        <f t="shared" si="152"/>
        <v>0</v>
      </c>
      <c r="AQ138" s="440">
        <f t="shared" si="153"/>
        <v>0</v>
      </c>
      <c r="AR138" s="440">
        <f t="shared" si="154"/>
        <v>0</v>
      </c>
      <c r="AS138" s="440">
        <f t="shared" si="155"/>
        <v>0</v>
      </c>
      <c r="AT138" s="440">
        <f t="shared" si="156"/>
        <v>0</v>
      </c>
      <c r="AU138" s="440">
        <f t="shared" si="157"/>
        <v>0</v>
      </c>
      <c r="AV138" s="440">
        <f t="shared" si="158"/>
        <v>0</v>
      </c>
      <c r="AW138" s="440">
        <f t="shared" si="159"/>
        <v>0</v>
      </c>
    </row>
    <row r="139" spans="1:49" s="437" customFormat="1" ht="12" customHeight="1">
      <c r="A139" s="72" t="str">
        <f t="array" ref="A139">IF(C139&lt;&gt;0,SUM(($C$11:C139&lt;&gt;0)*1),"")</f>
        <v/>
      </c>
      <c r="B139" s="438"/>
      <c r="C139" s="438"/>
      <c r="D139" s="438"/>
      <c r="E139" s="504"/>
      <c r="F139" s="505"/>
      <c r="G139" s="507"/>
      <c r="H139" s="507"/>
      <c r="I139" s="72" t="str">
        <f t="shared" si="121"/>
        <v/>
      </c>
      <c r="J139" s="440">
        <f t="shared" si="122"/>
        <v>0</v>
      </c>
      <c r="K139" s="440">
        <f t="shared" si="123"/>
        <v>0</v>
      </c>
      <c r="L139" s="440">
        <f t="shared" si="124"/>
        <v>0</v>
      </c>
      <c r="M139" s="440">
        <f t="shared" si="125"/>
        <v>0</v>
      </c>
      <c r="N139" s="440">
        <f t="shared" si="126"/>
        <v>0</v>
      </c>
      <c r="O139" s="440">
        <f t="shared" si="127"/>
        <v>0</v>
      </c>
      <c r="P139" s="440">
        <f t="shared" si="128"/>
        <v>0</v>
      </c>
      <c r="Q139" s="440">
        <f t="shared" si="129"/>
        <v>0</v>
      </c>
      <c r="R139" s="440">
        <f t="shared" si="79"/>
        <v>0</v>
      </c>
      <c r="S139" s="440">
        <f t="shared" si="80"/>
        <v>0</v>
      </c>
      <c r="T139" s="440">
        <f t="shared" si="130"/>
        <v>0</v>
      </c>
      <c r="U139" s="440">
        <f t="shared" si="131"/>
        <v>0</v>
      </c>
      <c r="V139" s="440">
        <f t="shared" si="132"/>
        <v>0</v>
      </c>
      <c r="W139" s="440">
        <f t="shared" si="133"/>
        <v>0</v>
      </c>
      <c r="X139" s="440">
        <f t="shared" si="134"/>
        <v>0</v>
      </c>
      <c r="Y139" s="440">
        <f t="shared" si="135"/>
        <v>0</v>
      </c>
      <c r="Z139" s="440">
        <f t="shared" si="136"/>
        <v>0</v>
      </c>
      <c r="AA139" s="440">
        <f t="shared" si="137"/>
        <v>0</v>
      </c>
      <c r="AB139" s="440">
        <f t="shared" si="138"/>
        <v>0</v>
      </c>
      <c r="AC139" s="440">
        <f t="shared" si="139"/>
        <v>0</v>
      </c>
      <c r="AD139" s="440">
        <f t="shared" si="140"/>
        <v>0</v>
      </c>
      <c r="AE139" s="440">
        <f t="shared" si="141"/>
        <v>0</v>
      </c>
      <c r="AF139" s="440">
        <f t="shared" si="142"/>
        <v>0</v>
      </c>
      <c r="AG139" s="440">
        <f t="shared" si="143"/>
        <v>0</v>
      </c>
      <c r="AH139" s="440">
        <f t="shared" si="144"/>
        <v>0</v>
      </c>
      <c r="AI139" s="440">
        <f t="shared" si="145"/>
        <v>0</v>
      </c>
      <c r="AJ139" s="440">
        <f t="shared" si="146"/>
        <v>0</v>
      </c>
      <c r="AK139" s="440">
        <f t="shared" si="147"/>
        <v>0</v>
      </c>
      <c r="AL139" s="440">
        <f t="shared" si="148"/>
        <v>0</v>
      </c>
      <c r="AM139" s="440">
        <f t="shared" si="149"/>
        <v>0</v>
      </c>
      <c r="AN139" s="440">
        <f t="shared" si="150"/>
        <v>0</v>
      </c>
      <c r="AO139" s="440">
        <f t="shared" si="151"/>
        <v>0</v>
      </c>
      <c r="AP139" s="440">
        <f t="shared" si="152"/>
        <v>0</v>
      </c>
      <c r="AQ139" s="440">
        <f t="shared" si="153"/>
        <v>0</v>
      </c>
      <c r="AR139" s="440">
        <f t="shared" si="154"/>
        <v>0</v>
      </c>
      <c r="AS139" s="440">
        <f t="shared" si="155"/>
        <v>0</v>
      </c>
      <c r="AT139" s="440">
        <f t="shared" si="156"/>
        <v>0</v>
      </c>
      <c r="AU139" s="440">
        <f t="shared" si="157"/>
        <v>0</v>
      </c>
      <c r="AV139" s="440">
        <f t="shared" si="158"/>
        <v>0</v>
      </c>
      <c r="AW139" s="440">
        <f t="shared" si="159"/>
        <v>0</v>
      </c>
    </row>
    <row r="140" spans="1:49" s="437" customFormat="1" ht="12" customHeight="1">
      <c r="A140" s="72" t="str">
        <f t="array" ref="A140">IF(C140&lt;&gt;0,SUM(($C$11:C140&lt;&gt;0)*1),"")</f>
        <v/>
      </c>
      <c r="B140" s="438"/>
      <c r="C140" s="438"/>
      <c r="D140" s="438"/>
      <c r="E140" s="504"/>
      <c r="F140" s="505"/>
      <c r="G140" s="507"/>
      <c r="H140" s="507"/>
      <c r="I140" s="72" t="str">
        <f t="shared" si="121"/>
        <v/>
      </c>
      <c r="J140" s="440">
        <f t="shared" si="122"/>
        <v>0</v>
      </c>
      <c r="K140" s="440">
        <f t="shared" si="123"/>
        <v>0</v>
      </c>
      <c r="L140" s="440">
        <f t="shared" si="124"/>
        <v>0</v>
      </c>
      <c r="M140" s="440">
        <f t="shared" si="125"/>
        <v>0</v>
      </c>
      <c r="N140" s="440">
        <f t="shared" si="126"/>
        <v>0</v>
      </c>
      <c r="O140" s="440">
        <f t="shared" si="127"/>
        <v>0</v>
      </c>
      <c r="P140" s="440">
        <f t="shared" si="128"/>
        <v>0</v>
      </c>
      <c r="Q140" s="440">
        <f t="shared" si="129"/>
        <v>0</v>
      </c>
      <c r="R140" s="440">
        <f t="shared" ref="R140:R203" si="160">IF($G140="2412",$F140,0)</f>
        <v>0</v>
      </c>
      <c r="S140" s="440">
        <f t="shared" ref="S140:S203" si="161">IF($H140="2412",$F140,0)</f>
        <v>0</v>
      </c>
      <c r="T140" s="440">
        <f t="shared" si="130"/>
        <v>0</v>
      </c>
      <c r="U140" s="440">
        <f t="shared" si="131"/>
        <v>0</v>
      </c>
      <c r="V140" s="440">
        <f t="shared" si="132"/>
        <v>0</v>
      </c>
      <c r="W140" s="440">
        <f t="shared" si="133"/>
        <v>0</v>
      </c>
      <c r="X140" s="440">
        <f t="shared" si="134"/>
        <v>0</v>
      </c>
      <c r="Y140" s="440">
        <f t="shared" si="135"/>
        <v>0</v>
      </c>
      <c r="Z140" s="440">
        <f t="shared" si="136"/>
        <v>0</v>
      </c>
      <c r="AA140" s="440">
        <f t="shared" si="137"/>
        <v>0</v>
      </c>
      <c r="AB140" s="440">
        <f t="shared" si="138"/>
        <v>0</v>
      </c>
      <c r="AC140" s="440">
        <f t="shared" si="139"/>
        <v>0</v>
      </c>
      <c r="AD140" s="440">
        <f t="shared" si="140"/>
        <v>0</v>
      </c>
      <c r="AE140" s="440">
        <f t="shared" si="141"/>
        <v>0</v>
      </c>
      <c r="AF140" s="440">
        <f t="shared" si="142"/>
        <v>0</v>
      </c>
      <c r="AG140" s="440">
        <f t="shared" si="143"/>
        <v>0</v>
      </c>
      <c r="AH140" s="440">
        <f t="shared" si="144"/>
        <v>0</v>
      </c>
      <c r="AI140" s="440">
        <f t="shared" si="145"/>
        <v>0</v>
      </c>
      <c r="AJ140" s="440">
        <f t="shared" si="146"/>
        <v>0</v>
      </c>
      <c r="AK140" s="440">
        <f t="shared" si="147"/>
        <v>0</v>
      </c>
      <c r="AL140" s="440">
        <f t="shared" si="148"/>
        <v>0</v>
      </c>
      <c r="AM140" s="440">
        <f t="shared" si="149"/>
        <v>0</v>
      </c>
      <c r="AN140" s="440">
        <f t="shared" si="150"/>
        <v>0</v>
      </c>
      <c r="AO140" s="440">
        <f t="shared" si="151"/>
        <v>0</v>
      </c>
      <c r="AP140" s="440">
        <f t="shared" si="152"/>
        <v>0</v>
      </c>
      <c r="AQ140" s="440">
        <f t="shared" si="153"/>
        <v>0</v>
      </c>
      <c r="AR140" s="440">
        <f t="shared" si="154"/>
        <v>0</v>
      </c>
      <c r="AS140" s="440">
        <f t="shared" si="155"/>
        <v>0</v>
      </c>
      <c r="AT140" s="440">
        <f t="shared" si="156"/>
        <v>0</v>
      </c>
      <c r="AU140" s="440">
        <f t="shared" si="157"/>
        <v>0</v>
      </c>
      <c r="AV140" s="440">
        <f t="shared" si="158"/>
        <v>0</v>
      </c>
      <c r="AW140" s="440">
        <f t="shared" si="159"/>
        <v>0</v>
      </c>
    </row>
    <row r="141" spans="1:49" s="437" customFormat="1" ht="12" customHeight="1">
      <c r="A141" s="72" t="str">
        <f t="array" ref="A141">IF(C141&lt;&gt;0,SUM(($C$11:C141&lt;&gt;0)*1),"")</f>
        <v/>
      </c>
      <c r="B141" s="438"/>
      <c r="C141" s="438"/>
      <c r="D141" s="438"/>
      <c r="E141" s="504"/>
      <c r="F141" s="505"/>
      <c r="G141" s="507"/>
      <c r="H141" s="507"/>
      <c r="I141" s="72" t="str">
        <f t="shared" si="121"/>
        <v/>
      </c>
      <c r="J141" s="440">
        <f t="shared" si="122"/>
        <v>0</v>
      </c>
      <c r="K141" s="440">
        <f t="shared" si="123"/>
        <v>0</v>
      </c>
      <c r="L141" s="440">
        <f t="shared" si="124"/>
        <v>0</v>
      </c>
      <c r="M141" s="440">
        <f t="shared" si="125"/>
        <v>0</v>
      </c>
      <c r="N141" s="440">
        <f t="shared" si="126"/>
        <v>0</v>
      </c>
      <c r="O141" s="440">
        <f t="shared" si="127"/>
        <v>0</v>
      </c>
      <c r="P141" s="440">
        <f t="shared" si="128"/>
        <v>0</v>
      </c>
      <c r="Q141" s="440">
        <f t="shared" si="129"/>
        <v>0</v>
      </c>
      <c r="R141" s="440">
        <f t="shared" si="160"/>
        <v>0</v>
      </c>
      <c r="S141" s="440">
        <f t="shared" si="161"/>
        <v>0</v>
      </c>
      <c r="T141" s="440">
        <f t="shared" si="130"/>
        <v>0</v>
      </c>
      <c r="U141" s="440">
        <f t="shared" si="131"/>
        <v>0</v>
      </c>
      <c r="V141" s="440">
        <f t="shared" si="132"/>
        <v>0</v>
      </c>
      <c r="W141" s="440">
        <f t="shared" si="133"/>
        <v>0</v>
      </c>
      <c r="X141" s="440">
        <f t="shared" si="134"/>
        <v>0</v>
      </c>
      <c r="Y141" s="440">
        <f t="shared" si="135"/>
        <v>0</v>
      </c>
      <c r="Z141" s="440">
        <f t="shared" si="136"/>
        <v>0</v>
      </c>
      <c r="AA141" s="440">
        <f t="shared" si="137"/>
        <v>0</v>
      </c>
      <c r="AB141" s="440">
        <f t="shared" si="138"/>
        <v>0</v>
      </c>
      <c r="AC141" s="440">
        <f t="shared" si="139"/>
        <v>0</v>
      </c>
      <c r="AD141" s="440">
        <f t="shared" si="140"/>
        <v>0</v>
      </c>
      <c r="AE141" s="440">
        <f t="shared" si="141"/>
        <v>0</v>
      </c>
      <c r="AF141" s="440">
        <f t="shared" si="142"/>
        <v>0</v>
      </c>
      <c r="AG141" s="440">
        <f t="shared" si="143"/>
        <v>0</v>
      </c>
      <c r="AH141" s="440">
        <f t="shared" si="144"/>
        <v>0</v>
      </c>
      <c r="AI141" s="440">
        <f t="shared" si="145"/>
        <v>0</v>
      </c>
      <c r="AJ141" s="440">
        <f t="shared" si="146"/>
        <v>0</v>
      </c>
      <c r="AK141" s="440">
        <f t="shared" si="147"/>
        <v>0</v>
      </c>
      <c r="AL141" s="440">
        <f t="shared" si="148"/>
        <v>0</v>
      </c>
      <c r="AM141" s="440">
        <f t="shared" si="149"/>
        <v>0</v>
      </c>
      <c r="AN141" s="440">
        <f t="shared" si="150"/>
        <v>0</v>
      </c>
      <c r="AO141" s="440">
        <f t="shared" si="151"/>
        <v>0</v>
      </c>
      <c r="AP141" s="440">
        <f t="shared" si="152"/>
        <v>0</v>
      </c>
      <c r="AQ141" s="440">
        <f t="shared" si="153"/>
        <v>0</v>
      </c>
      <c r="AR141" s="440">
        <f t="shared" si="154"/>
        <v>0</v>
      </c>
      <c r="AS141" s="440">
        <f t="shared" si="155"/>
        <v>0</v>
      </c>
      <c r="AT141" s="440">
        <f t="shared" si="156"/>
        <v>0</v>
      </c>
      <c r="AU141" s="440">
        <f t="shared" si="157"/>
        <v>0</v>
      </c>
      <c r="AV141" s="440">
        <f t="shared" si="158"/>
        <v>0</v>
      </c>
      <c r="AW141" s="440">
        <f t="shared" si="159"/>
        <v>0</v>
      </c>
    </row>
    <row r="142" spans="1:49" s="437" customFormat="1" ht="12" customHeight="1">
      <c r="A142" s="72" t="str">
        <f t="array" ref="A142">IF(C142&lt;&gt;0,SUM(($C$11:C142&lt;&gt;0)*1),"")</f>
        <v/>
      </c>
      <c r="B142" s="438"/>
      <c r="C142" s="438"/>
      <c r="D142" s="438"/>
      <c r="E142" s="504"/>
      <c r="F142" s="505"/>
      <c r="G142" s="507"/>
      <c r="H142" s="507"/>
      <c r="I142" s="72" t="str">
        <f t="shared" si="121"/>
        <v/>
      </c>
      <c r="J142" s="440">
        <f t="shared" si="122"/>
        <v>0</v>
      </c>
      <c r="K142" s="440">
        <f t="shared" si="123"/>
        <v>0</v>
      </c>
      <c r="L142" s="440">
        <f t="shared" si="124"/>
        <v>0</v>
      </c>
      <c r="M142" s="440">
        <f t="shared" si="125"/>
        <v>0</v>
      </c>
      <c r="N142" s="440">
        <f t="shared" si="126"/>
        <v>0</v>
      </c>
      <c r="O142" s="440">
        <f t="shared" si="127"/>
        <v>0</v>
      </c>
      <c r="P142" s="440">
        <f t="shared" si="128"/>
        <v>0</v>
      </c>
      <c r="Q142" s="440">
        <f t="shared" si="129"/>
        <v>0</v>
      </c>
      <c r="R142" s="440">
        <f t="shared" si="160"/>
        <v>0</v>
      </c>
      <c r="S142" s="440">
        <f t="shared" si="161"/>
        <v>0</v>
      </c>
      <c r="T142" s="440">
        <f t="shared" si="130"/>
        <v>0</v>
      </c>
      <c r="U142" s="440">
        <f t="shared" si="131"/>
        <v>0</v>
      </c>
      <c r="V142" s="440">
        <f t="shared" si="132"/>
        <v>0</v>
      </c>
      <c r="W142" s="440">
        <f t="shared" si="133"/>
        <v>0</v>
      </c>
      <c r="X142" s="440">
        <f t="shared" si="134"/>
        <v>0</v>
      </c>
      <c r="Y142" s="440">
        <f t="shared" si="135"/>
        <v>0</v>
      </c>
      <c r="Z142" s="440">
        <f t="shared" si="136"/>
        <v>0</v>
      </c>
      <c r="AA142" s="440">
        <f t="shared" si="137"/>
        <v>0</v>
      </c>
      <c r="AB142" s="440">
        <f t="shared" si="138"/>
        <v>0</v>
      </c>
      <c r="AC142" s="440">
        <f t="shared" si="139"/>
        <v>0</v>
      </c>
      <c r="AD142" s="440">
        <f t="shared" si="140"/>
        <v>0</v>
      </c>
      <c r="AE142" s="440">
        <f t="shared" si="141"/>
        <v>0</v>
      </c>
      <c r="AF142" s="440">
        <f t="shared" si="142"/>
        <v>0</v>
      </c>
      <c r="AG142" s="440">
        <f t="shared" si="143"/>
        <v>0</v>
      </c>
      <c r="AH142" s="440">
        <f t="shared" si="144"/>
        <v>0</v>
      </c>
      <c r="AI142" s="440">
        <f t="shared" si="145"/>
        <v>0</v>
      </c>
      <c r="AJ142" s="440">
        <f t="shared" si="146"/>
        <v>0</v>
      </c>
      <c r="AK142" s="440">
        <f t="shared" si="147"/>
        <v>0</v>
      </c>
      <c r="AL142" s="440">
        <f t="shared" si="148"/>
        <v>0</v>
      </c>
      <c r="AM142" s="440">
        <f t="shared" si="149"/>
        <v>0</v>
      </c>
      <c r="AN142" s="440">
        <f t="shared" si="150"/>
        <v>0</v>
      </c>
      <c r="AO142" s="440">
        <f t="shared" si="151"/>
        <v>0</v>
      </c>
      <c r="AP142" s="440">
        <f t="shared" si="152"/>
        <v>0</v>
      </c>
      <c r="AQ142" s="440">
        <f t="shared" si="153"/>
        <v>0</v>
      </c>
      <c r="AR142" s="440">
        <f t="shared" si="154"/>
        <v>0</v>
      </c>
      <c r="AS142" s="440">
        <f t="shared" si="155"/>
        <v>0</v>
      </c>
      <c r="AT142" s="440">
        <f t="shared" si="156"/>
        <v>0</v>
      </c>
      <c r="AU142" s="440">
        <f t="shared" si="157"/>
        <v>0</v>
      </c>
      <c r="AV142" s="440">
        <f t="shared" si="158"/>
        <v>0</v>
      </c>
      <c r="AW142" s="440">
        <f t="shared" si="159"/>
        <v>0</v>
      </c>
    </row>
    <row r="143" spans="1:49" s="437" customFormat="1" ht="12" customHeight="1">
      <c r="A143" s="72" t="str">
        <f t="array" ref="A143">IF(C143&lt;&gt;0,SUM(($C$11:C143&lt;&gt;0)*1),"")</f>
        <v/>
      </c>
      <c r="B143" s="438"/>
      <c r="C143" s="438"/>
      <c r="D143" s="438"/>
      <c r="E143" s="504"/>
      <c r="F143" s="505"/>
      <c r="G143" s="507"/>
      <c r="H143" s="507"/>
      <c r="I143" s="72" t="str">
        <f t="shared" si="121"/>
        <v/>
      </c>
      <c r="J143" s="440">
        <f t="shared" si="122"/>
        <v>0</v>
      </c>
      <c r="K143" s="440">
        <f t="shared" si="123"/>
        <v>0</v>
      </c>
      <c r="L143" s="440">
        <f t="shared" si="124"/>
        <v>0</v>
      </c>
      <c r="M143" s="440">
        <f t="shared" si="125"/>
        <v>0</v>
      </c>
      <c r="N143" s="440">
        <f t="shared" si="126"/>
        <v>0</v>
      </c>
      <c r="O143" s="440">
        <f t="shared" si="127"/>
        <v>0</v>
      </c>
      <c r="P143" s="440">
        <f t="shared" si="128"/>
        <v>0</v>
      </c>
      <c r="Q143" s="440">
        <f t="shared" si="129"/>
        <v>0</v>
      </c>
      <c r="R143" s="440">
        <f t="shared" si="160"/>
        <v>0</v>
      </c>
      <c r="S143" s="440">
        <f t="shared" si="161"/>
        <v>0</v>
      </c>
      <c r="T143" s="440">
        <f t="shared" si="130"/>
        <v>0</v>
      </c>
      <c r="U143" s="440">
        <f t="shared" si="131"/>
        <v>0</v>
      </c>
      <c r="V143" s="440">
        <f t="shared" si="132"/>
        <v>0</v>
      </c>
      <c r="W143" s="440">
        <f t="shared" si="133"/>
        <v>0</v>
      </c>
      <c r="X143" s="440">
        <f t="shared" si="134"/>
        <v>0</v>
      </c>
      <c r="Y143" s="440">
        <f t="shared" si="135"/>
        <v>0</v>
      </c>
      <c r="Z143" s="440">
        <f t="shared" si="136"/>
        <v>0</v>
      </c>
      <c r="AA143" s="440">
        <f t="shared" si="137"/>
        <v>0</v>
      </c>
      <c r="AB143" s="440">
        <f t="shared" si="138"/>
        <v>0</v>
      </c>
      <c r="AC143" s="440">
        <f t="shared" si="139"/>
        <v>0</v>
      </c>
      <c r="AD143" s="440">
        <f t="shared" si="140"/>
        <v>0</v>
      </c>
      <c r="AE143" s="440">
        <f t="shared" si="141"/>
        <v>0</v>
      </c>
      <c r="AF143" s="440">
        <f t="shared" si="142"/>
        <v>0</v>
      </c>
      <c r="AG143" s="440">
        <f t="shared" si="143"/>
        <v>0</v>
      </c>
      <c r="AH143" s="440">
        <f t="shared" si="144"/>
        <v>0</v>
      </c>
      <c r="AI143" s="440">
        <f t="shared" si="145"/>
        <v>0</v>
      </c>
      <c r="AJ143" s="440">
        <f t="shared" si="146"/>
        <v>0</v>
      </c>
      <c r="AK143" s="440">
        <f t="shared" si="147"/>
        <v>0</v>
      </c>
      <c r="AL143" s="440">
        <f t="shared" si="148"/>
        <v>0</v>
      </c>
      <c r="AM143" s="440">
        <f t="shared" si="149"/>
        <v>0</v>
      </c>
      <c r="AN143" s="440">
        <f t="shared" si="150"/>
        <v>0</v>
      </c>
      <c r="AO143" s="440">
        <f t="shared" si="151"/>
        <v>0</v>
      </c>
      <c r="AP143" s="440">
        <f t="shared" si="152"/>
        <v>0</v>
      </c>
      <c r="AQ143" s="440">
        <f t="shared" si="153"/>
        <v>0</v>
      </c>
      <c r="AR143" s="440">
        <f t="shared" si="154"/>
        <v>0</v>
      </c>
      <c r="AS143" s="440">
        <f t="shared" si="155"/>
        <v>0</v>
      </c>
      <c r="AT143" s="440">
        <f t="shared" si="156"/>
        <v>0</v>
      </c>
      <c r="AU143" s="440">
        <f t="shared" si="157"/>
        <v>0</v>
      </c>
      <c r="AV143" s="440">
        <f t="shared" si="158"/>
        <v>0</v>
      </c>
      <c r="AW143" s="440">
        <f t="shared" si="159"/>
        <v>0</v>
      </c>
    </row>
    <row r="144" spans="1:49" s="437" customFormat="1" ht="12" customHeight="1">
      <c r="A144" s="72" t="str">
        <f t="array" ref="A144">IF(C144&lt;&gt;0,SUM(($C$11:C144&lt;&gt;0)*1),"")</f>
        <v/>
      </c>
      <c r="B144" s="438"/>
      <c r="C144" s="438"/>
      <c r="D144" s="438"/>
      <c r="E144" s="504"/>
      <c r="F144" s="505"/>
      <c r="G144" s="507"/>
      <c r="H144" s="507"/>
      <c r="I144" s="72" t="str">
        <f t="shared" si="121"/>
        <v/>
      </c>
      <c r="J144" s="440">
        <f t="shared" si="122"/>
        <v>0</v>
      </c>
      <c r="K144" s="440">
        <f t="shared" si="123"/>
        <v>0</v>
      </c>
      <c r="L144" s="440">
        <f t="shared" si="124"/>
        <v>0</v>
      </c>
      <c r="M144" s="440">
        <f t="shared" si="125"/>
        <v>0</v>
      </c>
      <c r="N144" s="440">
        <f t="shared" si="126"/>
        <v>0</v>
      </c>
      <c r="O144" s="440">
        <f t="shared" si="127"/>
        <v>0</v>
      </c>
      <c r="P144" s="440">
        <f t="shared" si="128"/>
        <v>0</v>
      </c>
      <c r="Q144" s="440">
        <f t="shared" si="129"/>
        <v>0</v>
      </c>
      <c r="R144" s="440">
        <f t="shared" si="160"/>
        <v>0</v>
      </c>
      <c r="S144" s="440">
        <f t="shared" si="161"/>
        <v>0</v>
      </c>
      <c r="T144" s="440">
        <f t="shared" si="130"/>
        <v>0</v>
      </c>
      <c r="U144" s="440">
        <f t="shared" si="131"/>
        <v>0</v>
      </c>
      <c r="V144" s="440">
        <f t="shared" si="132"/>
        <v>0</v>
      </c>
      <c r="W144" s="440">
        <f t="shared" si="133"/>
        <v>0</v>
      </c>
      <c r="X144" s="440">
        <f t="shared" si="134"/>
        <v>0</v>
      </c>
      <c r="Y144" s="440">
        <f t="shared" si="135"/>
        <v>0</v>
      </c>
      <c r="Z144" s="440">
        <f t="shared" si="136"/>
        <v>0</v>
      </c>
      <c r="AA144" s="440">
        <f t="shared" si="137"/>
        <v>0</v>
      </c>
      <c r="AB144" s="440">
        <f t="shared" si="138"/>
        <v>0</v>
      </c>
      <c r="AC144" s="440">
        <f t="shared" si="139"/>
        <v>0</v>
      </c>
      <c r="AD144" s="440">
        <f t="shared" si="140"/>
        <v>0</v>
      </c>
      <c r="AE144" s="440">
        <f t="shared" si="141"/>
        <v>0</v>
      </c>
      <c r="AF144" s="440">
        <f t="shared" si="142"/>
        <v>0</v>
      </c>
      <c r="AG144" s="440">
        <f t="shared" si="143"/>
        <v>0</v>
      </c>
      <c r="AH144" s="440">
        <f t="shared" si="144"/>
        <v>0</v>
      </c>
      <c r="AI144" s="440">
        <f t="shared" si="145"/>
        <v>0</v>
      </c>
      <c r="AJ144" s="440">
        <f t="shared" si="146"/>
        <v>0</v>
      </c>
      <c r="AK144" s="440">
        <f t="shared" si="147"/>
        <v>0</v>
      </c>
      <c r="AL144" s="440">
        <f t="shared" si="148"/>
        <v>0</v>
      </c>
      <c r="AM144" s="440">
        <f t="shared" si="149"/>
        <v>0</v>
      </c>
      <c r="AN144" s="440">
        <f t="shared" si="150"/>
        <v>0</v>
      </c>
      <c r="AO144" s="440">
        <f t="shared" si="151"/>
        <v>0</v>
      </c>
      <c r="AP144" s="440">
        <f t="shared" si="152"/>
        <v>0</v>
      </c>
      <c r="AQ144" s="440">
        <f t="shared" si="153"/>
        <v>0</v>
      </c>
      <c r="AR144" s="440">
        <f t="shared" si="154"/>
        <v>0</v>
      </c>
      <c r="AS144" s="440">
        <f t="shared" si="155"/>
        <v>0</v>
      </c>
      <c r="AT144" s="440">
        <f t="shared" si="156"/>
        <v>0</v>
      </c>
      <c r="AU144" s="440">
        <f t="shared" si="157"/>
        <v>0</v>
      </c>
      <c r="AV144" s="440">
        <f t="shared" si="158"/>
        <v>0</v>
      </c>
      <c r="AW144" s="440">
        <f t="shared" si="159"/>
        <v>0</v>
      </c>
    </row>
    <row r="145" spans="1:49" s="437" customFormat="1" ht="12" customHeight="1">
      <c r="A145" s="72" t="str">
        <f t="array" ref="A145">IF(C145&lt;&gt;0,SUM(($C$11:C145&lt;&gt;0)*1),"")</f>
        <v/>
      </c>
      <c r="B145" s="438"/>
      <c r="C145" s="438"/>
      <c r="D145" s="438"/>
      <c r="E145" s="504"/>
      <c r="F145" s="505"/>
      <c r="G145" s="507"/>
      <c r="H145" s="507"/>
      <c r="I145" s="72" t="str">
        <f t="shared" si="121"/>
        <v/>
      </c>
      <c r="J145" s="440">
        <f t="shared" si="122"/>
        <v>0</v>
      </c>
      <c r="K145" s="440">
        <f t="shared" si="123"/>
        <v>0</v>
      </c>
      <c r="L145" s="440">
        <f t="shared" si="124"/>
        <v>0</v>
      </c>
      <c r="M145" s="440">
        <f t="shared" si="125"/>
        <v>0</v>
      </c>
      <c r="N145" s="440">
        <f t="shared" si="126"/>
        <v>0</v>
      </c>
      <c r="O145" s="440">
        <f t="shared" si="127"/>
        <v>0</v>
      </c>
      <c r="P145" s="440">
        <f t="shared" si="128"/>
        <v>0</v>
      </c>
      <c r="Q145" s="440">
        <f t="shared" si="129"/>
        <v>0</v>
      </c>
      <c r="R145" s="440">
        <f t="shared" si="160"/>
        <v>0</v>
      </c>
      <c r="S145" s="440">
        <f t="shared" si="161"/>
        <v>0</v>
      </c>
      <c r="T145" s="440">
        <f t="shared" si="130"/>
        <v>0</v>
      </c>
      <c r="U145" s="440">
        <f t="shared" si="131"/>
        <v>0</v>
      </c>
      <c r="V145" s="440">
        <f t="shared" si="132"/>
        <v>0</v>
      </c>
      <c r="W145" s="440">
        <f t="shared" si="133"/>
        <v>0</v>
      </c>
      <c r="X145" s="440">
        <f t="shared" si="134"/>
        <v>0</v>
      </c>
      <c r="Y145" s="440">
        <f t="shared" si="135"/>
        <v>0</v>
      </c>
      <c r="Z145" s="440">
        <f t="shared" si="136"/>
        <v>0</v>
      </c>
      <c r="AA145" s="440">
        <f t="shared" si="137"/>
        <v>0</v>
      </c>
      <c r="AB145" s="440">
        <f t="shared" si="138"/>
        <v>0</v>
      </c>
      <c r="AC145" s="440">
        <f t="shared" si="139"/>
        <v>0</v>
      </c>
      <c r="AD145" s="440">
        <f t="shared" si="140"/>
        <v>0</v>
      </c>
      <c r="AE145" s="440">
        <f t="shared" si="141"/>
        <v>0</v>
      </c>
      <c r="AF145" s="440">
        <f t="shared" si="142"/>
        <v>0</v>
      </c>
      <c r="AG145" s="440">
        <f t="shared" si="143"/>
        <v>0</v>
      </c>
      <c r="AH145" s="440">
        <f t="shared" si="144"/>
        <v>0</v>
      </c>
      <c r="AI145" s="440">
        <f t="shared" si="145"/>
        <v>0</v>
      </c>
      <c r="AJ145" s="440">
        <f t="shared" si="146"/>
        <v>0</v>
      </c>
      <c r="AK145" s="440">
        <f t="shared" si="147"/>
        <v>0</v>
      </c>
      <c r="AL145" s="440">
        <f t="shared" si="148"/>
        <v>0</v>
      </c>
      <c r="AM145" s="440">
        <f t="shared" si="149"/>
        <v>0</v>
      </c>
      <c r="AN145" s="440">
        <f t="shared" si="150"/>
        <v>0</v>
      </c>
      <c r="AO145" s="440">
        <f t="shared" si="151"/>
        <v>0</v>
      </c>
      <c r="AP145" s="440">
        <f t="shared" si="152"/>
        <v>0</v>
      </c>
      <c r="AQ145" s="440">
        <f t="shared" si="153"/>
        <v>0</v>
      </c>
      <c r="AR145" s="440">
        <f t="shared" si="154"/>
        <v>0</v>
      </c>
      <c r="AS145" s="440">
        <f t="shared" si="155"/>
        <v>0</v>
      </c>
      <c r="AT145" s="440">
        <f t="shared" si="156"/>
        <v>0</v>
      </c>
      <c r="AU145" s="440">
        <f t="shared" si="157"/>
        <v>0</v>
      </c>
      <c r="AV145" s="440">
        <f t="shared" si="158"/>
        <v>0</v>
      </c>
      <c r="AW145" s="440">
        <f t="shared" si="159"/>
        <v>0</v>
      </c>
    </row>
    <row r="146" spans="1:49" s="437" customFormat="1" ht="12" customHeight="1">
      <c r="A146" s="72" t="str">
        <f t="array" ref="A146">IF(C146&lt;&gt;0,SUM(($C$11:C146&lt;&gt;0)*1),"")</f>
        <v/>
      </c>
      <c r="B146" s="438"/>
      <c r="C146" s="438"/>
      <c r="D146" s="438"/>
      <c r="E146" s="504"/>
      <c r="F146" s="505"/>
      <c r="G146" s="507"/>
      <c r="H146" s="507"/>
      <c r="I146" s="72" t="str">
        <f t="shared" si="121"/>
        <v/>
      </c>
      <c r="J146" s="440">
        <f t="shared" si="122"/>
        <v>0</v>
      </c>
      <c r="K146" s="440">
        <f t="shared" si="123"/>
        <v>0</v>
      </c>
      <c r="L146" s="440">
        <f t="shared" si="124"/>
        <v>0</v>
      </c>
      <c r="M146" s="440">
        <f t="shared" si="125"/>
        <v>0</v>
      </c>
      <c r="N146" s="440">
        <f t="shared" si="126"/>
        <v>0</v>
      </c>
      <c r="O146" s="440">
        <f t="shared" si="127"/>
        <v>0</v>
      </c>
      <c r="P146" s="440">
        <f t="shared" si="128"/>
        <v>0</v>
      </c>
      <c r="Q146" s="440">
        <f t="shared" si="129"/>
        <v>0</v>
      </c>
      <c r="R146" s="440">
        <f t="shared" si="160"/>
        <v>0</v>
      </c>
      <c r="S146" s="440">
        <f t="shared" si="161"/>
        <v>0</v>
      </c>
      <c r="T146" s="440">
        <f t="shared" si="130"/>
        <v>0</v>
      </c>
      <c r="U146" s="440">
        <f t="shared" si="131"/>
        <v>0</v>
      </c>
      <c r="V146" s="440">
        <f t="shared" si="132"/>
        <v>0</v>
      </c>
      <c r="W146" s="440">
        <f t="shared" si="133"/>
        <v>0</v>
      </c>
      <c r="X146" s="440">
        <f t="shared" si="134"/>
        <v>0</v>
      </c>
      <c r="Y146" s="440">
        <f t="shared" si="135"/>
        <v>0</v>
      </c>
      <c r="Z146" s="440">
        <f t="shared" si="136"/>
        <v>0</v>
      </c>
      <c r="AA146" s="440">
        <f t="shared" si="137"/>
        <v>0</v>
      </c>
      <c r="AB146" s="440">
        <f t="shared" si="138"/>
        <v>0</v>
      </c>
      <c r="AC146" s="440">
        <f t="shared" si="139"/>
        <v>0</v>
      </c>
      <c r="AD146" s="440">
        <f t="shared" si="140"/>
        <v>0</v>
      </c>
      <c r="AE146" s="440">
        <f t="shared" si="141"/>
        <v>0</v>
      </c>
      <c r="AF146" s="440">
        <f t="shared" si="142"/>
        <v>0</v>
      </c>
      <c r="AG146" s="440">
        <f t="shared" si="143"/>
        <v>0</v>
      </c>
      <c r="AH146" s="440">
        <f t="shared" si="144"/>
        <v>0</v>
      </c>
      <c r="AI146" s="440">
        <f t="shared" si="145"/>
        <v>0</v>
      </c>
      <c r="AJ146" s="440">
        <f t="shared" si="146"/>
        <v>0</v>
      </c>
      <c r="AK146" s="440">
        <f t="shared" si="147"/>
        <v>0</v>
      </c>
      <c r="AL146" s="440">
        <f t="shared" si="148"/>
        <v>0</v>
      </c>
      <c r="AM146" s="440">
        <f t="shared" si="149"/>
        <v>0</v>
      </c>
      <c r="AN146" s="440">
        <f t="shared" si="150"/>
        <v>0</v>
      </c>
      <c r="AO146" s="440">
        <f t="shared" si="151"/>
        <v>0</v>
      </c>
      <c r="AP146" s="440">
        <f t="shared" si="152"/>
        <v>0</v>
      </c>
      <c r="AQ146" s="440">
        <f t="shared" si="153"/>
        <v>0</v>
      </c>
      <c r="AR146" s="440">
        <f t="shared" si="154"/>
        <v>0</v>
      </c>
      <c r="AS146" s="440">
        <f t="shared" si="155"/>
        <v>0</v>
      </c>
      <c r="AT146" s="440">
        <f t="shared" si="156"/>
        <v>0</v>
      </c>
      <c r="AU146" s="440">
        <f t="shared" si="157"/>
        <v>0</v>
      </c>
      <c r="AV146" s="440">
        <f t="shared" si="158"/>
        <v>0</v>
      </c>
      <c r="AW146" s="440">
        <f t="shared" si="159"/>
        <v>0</v>
      </c>
    </row>
    <row r="147" spans="1:49" s="437" customFormat="1" ht="12" customHeight="1">
      <c r="A147" s="72" t="str">
        <f t="array" ref="A147">IF(C147&lt;&gt;0,SUM(($C$11:C147&lt;&gt;0)*1),"")</f>
        <v/>
      </c>
      <c r="B147" s="438"/>
      <c r="C147" s="438"/>
      <c r="D147" s="438"/>
      <c r="E147" s="504"/>
      <c r="F147" s="505"/>
      <c r="G147" s="507"/>
      <c r="H147" s="507"/>
      <c r="I147" s="72" t="str">
        <f t="shared" si="121"/>
        <v/>
      </c>
      <c r="J147" s="440">
        <f t="shared" si="122"/>
        <v>0</v>
      </c>
      <c r="K147" s="440">
        <f t="shared" si="123"/>
        <v>0</v>
      </c>
      <c r="L147" s="440">
        <f t="shared" si="124"/>
        <v>0</v>
      </c>
      <c r="M147" s="440">
        <f t="shared" si="125"/>
        <v>0</v>
      </c>
      <c r="N147" s="440">
        <f t="shared" si="126"/>
        <v>0</v>
      </c>
      <c r="O147" s="440">
        <f t="shared" si="127"/>
        <v>0</v>
      </c>
      <c r="P147" s="440">
        <f t="shared" si="128"/>
        <v>0</v>
      </c>
      <c r="Q147" s="440">
        <f t="shared" si="129"/>
        <v>0</v>
      </c>
      <c r="R147" s="440">
        <f t="shared" si="160"/>
        <v>0</v>
      </c>
      <c r="S147" s="440">
        <f t="shared" si="161"/>
        <v>0</v>
      </c>
      <c r="T147" s="440">
        <f t="shared" si="130"/>
        <v>0</v>
      </c>
      <c r="U147" s="440">
        <f t="shared" si="131"/>
        <v>0</v>
      </c>
      <c r="V147" s="440">
        <f t="shared" si="132"/>
        <v>0</v>
      </c>
      <c r="W147" s="440">
        <f t="shared" si="133"/>
        <v>0</v>
      </c>
      <c r="X147" s="440">
        <f t="shared" si="134"/>
        <v>0</v>
      </c>
      <c r="Y147" s="440">
        <f t="shared" si="135"/>
        <v>0</v>
      </c>
      <c r="Z147" s="440">
        <f t="shared" si="136"/>
        <v>0</v>
      </c>
      <c r="AA147" s="440">
        <f t="shared" si="137"/>
        <v>0</v>
      </c>
      <c r="AB147" s="440">
        <f t="shared" si="138"/>
        <v>0</v>
      </c>
      <c r="AC147" s="440">
        <f t="shared" si="139"/>
        <v>0</v>
      </c>
      <c r="AD147" s="440">
        <f t="shared" si="140"/>
        <v>0</v>
      </c>
      <c r="AE147" s="440">
        <f t="shared" si="141"/>
        <v>0</v>
      </c>
      <c r="AF147" s="440">
        <f t="shared" si="142"/>
        <v>0</v>
      </c>
      <c r="AG147" s="440">
        <f t="shared" si="143"/>
        <v>0</v>
      </c>
      <c r="AH147" s="440">
        <f t="shared" si="144"/>
        <v>0</v>
      </c>
      <c r="AI147" s="440">
        <f t="shared" si="145"/>
        <v>0</v>
      </c>
      <c r="AJ147" s="440">
        <f t="shared" si="146"/>
        <v>0</v>
      </c>
      <c r="AK147" s="440">
        <f t="shared" si="147"/>
        <v>0</v>
      </c>
      <c r="AL147" s="440">
        <f t="shared" si="148"/>
        <v>0</v>
      </c>
      <c r="AM147" s="440">
        <f t="shared" si="149"/>
        <v>0</v>
      </c>
      <c r="AN147" s="440">
        <f t="shared" si="150"/>
        <v>0</v>
      </c>
      <c r="AO147" s="440">
        <f t="shared" si="151"/>
        <v>0</v>
      </c>
      <c r="AP147" s="440">
        <f t="shared" si="152"/>
        <v>0</v>
      </c>
      <c r="AQ147" s="440">
        <f t="shared" si="153"/>
        <v>0</v>
      </c>
      <c r="AR147" s="440">
        <f t="shared" si="154"/>
        <v>0</v>
      </c>
      <c r="AS147" s="440">
        <f t="shared" si="155"/>
        <v>0</v>
      </c>
      <c r="AT147" s="440">
        <f t="shared" si="156"/>
        <v>0</v>
      </c>
      <c r="AU147" s="440">
        <f t="shared" si="157"/>
        <v>0</v>
      </c>
      <c r="AV147" s="440">
        <f t="shared" si="158"/>
        <v>0</v>
      </c>
      <c r="AW147" s="440">
        <f t="shared" si="159"/>
        <v>0</v>
      </c>
    </row>
    <row r="148" spans="1:49" s="437" customFormat="1" ht="12" customHeight="1">
      <c r="A148" s="72" t="str">
        <f t="array" ref="A148">IF(C148&lt;&gt;0,SUM(($C$11:C148&lt;&gt;0)*1),"")</f>
        <v/>
      </c>
      <c r="B148" s="438"/>
      <c r="C148" s="438"/>
      <c r="D148" s="438"/>
      <c r="E148" s="504"/>
      <c r="F148" s="505"/>
      <c r="G148" s="507"/>
      <c r="H148" s="507"/>
      <c r="I148" s="72" t="str">
        <f t="shared" si="121"/>
        <v/>
      </c>
      <c r="J148" s="440">
        <f t="shared" si="122"/>
        <v>0</v>
      </c>
      <c r="K148" s="440">
        <f t="shared" si="123"/>
        <v>0</v>
      </c>
      <c r="L148" s="440">
        <f t="shared" si="124"/>
        <v>0</v>
      </c>
      <c r="M148" s="440">
        <f t="shared" si="125"/>
        <v>0</v>
      </c>
      <c r="N148" s="440">
        <f t="shared" si="126"/>
        <v>0</v>
      </c>
      <c r="O148" s="440">
        <f t="shared" si="127"/>
        <v>0</v>
      </c>
      <c r="P148" s="440">
        <f t="shared" si="128"/>
        <v>0</v>
      </c>
      <c r="Q148" s="440">
        <f t="shared" si="129"/>
        <v>0</v>
      </c>
      <c r="R148" s="440">
        <f t="shared" si="160"/>
        <v>0</v>
      </c>
      <c r="S148" s="440">
        <f t="shared" si="161"/>
        <v>0</v>
      </c>
      <c r="T148" s="440">
        <f t="shared" si="130"/>
        <v>0</v>
      </c>
      <c r="U148" s="440">
        <f t="shared" si="131"/>
        <v>0</v>
      </c>
      <c r="V148" s="440">
        <f t="shared" si="132"/>
        <v>0</v>
      </c>
      <c r="W148" s="440">
        <f t="shared" si="133"/>
        <v>0</v>
      </c>
      <c r="X148" s="440">
        <f t="shared" si="134"/>
        <v>0</v>
      </c>
      <c r="Y148" s="440">
        <f t="shared" si="135"/>
        <v>0</v>
      </c>
      <c r="Z148" s="440">
        <f t="shared" si="136"/>
        <v>0</v>
      </c>
      <c r="AA148" s="440">
        <f t="shared" si="137"/>
        <v>0</v>
      </c>
      <c r="AB148" s="440">
        <f t="shared" si="138"/>
        <v>0</v>
      </c>
      <c r="AC148" s="440">
        <f t="shared" si="139"/>
        <v>0</v>
      </c>
      <c r="AD148" s="440">
        <f t="shared" si="140"/>
        <v>0</v>
      </c>
      <c r="AE148" s="440">
        <f t="shared" si="141"/>
        <v>0</v>
      </c>
      <c r="AF148" s="440">
        <f t="shared" si="142"/>
        <v>0</v>
      </c>
      <c r="AG148" s="440">
        <f t="shared" si="143"/>
        <v>0</v>
      </c>
      <c r="AH148" s="440">
        <f t="shared" si="144"/>
        <v>0</v>
      </c>
      <c r="AI148" s="440">
        <f t="shared" si="145"/>
        <v>0</v>
      </c>
      <c r="AJ148" s="440">
        <f t="shared" si="146"/>
        <v>0</v>
      </c>
      <c r="AK148" s="440">
        <f t="shared" si="147"/>
        <v>0</v>
      </c>
      <c r="AL148" s="440">
        <f t="shared" si="148"/>
        <v>0</v>
      </c>
      <c r="AM148" s="440">
        <f t="shared" si="149"/>
        <v>0</v>
      </c>
      <c r="AN148" s="440">
        <f t="shared" si="150"/>
        <v>0</v>
      </c>
      <c r="AO148" s="440">
        <f t="shared" si="151"/>
        <v>0</v>
      </c>
      <c r="AP148" s="440">
        <f t="shared" si="152"/>
        <v>0</v>
      </c>
      <c r="AQ148" s="440">
        <f t="shared" si="153"/>
        <v>0</v>
      </c>
      <c r="AR148" s="440">
        <f t="shared" si="154"/>
        <v>0</v>
      </c>
      <c r="AS148" s="440">
        <f t="shared" si="155"/>
        <v>0</v>
      </c>
      <c r="AT148" s="440">
        <f t="shared" si="156"/>
        <v>0</v>
      </c>
      <c r="AU148" s="440">
        <f t="shared" si="157"/>
        <v>0</v>
      </c>
      <c r="AV148" s="440">
        <f t="shared" si="158"/>
        <v>0</v>
      </c>
      <c r="AW148" s="440">
        <f t="shared" si="159"/>
        <v>0</v>
      </c>
    </row>
    <row r="149" spans="1:49" s="437" customFormat="1" ht="12" customHeight="1">
      <c r="A149" s="72" t="str">
        <f t="array" ref="A149">IF(C149&lt;&gt;0,SUM(($C$11:C149&lt;&gt;0)*1),"")</f>
        <v/>
      </c>
      <c r="B149" s="438"/>
      <c r="C149" s="438"/>
      <c r="D149" s="438"/>
      <c r="E149" s="504"/>
      <c r="F149" s="505"/>
      <c r="G149" s="507"/>
      <c r="H149" s="507"/>
      <c r="I149" s="72" t="str">
        <f t="shared" si="121"/>
        <v/>
      </c>
      <c r="J149" s="440">
        <f t="shared" si="122"/>
        <v>0</v>
      </c>
      <c r="K149" s="440">
        <f t="shared" si="123"/>
        <v>0</v>
      </c>
      <c r="L149" s="440">
        <f t="shared" si="124"/>
        <v>0</v>
      </c>
      <c r="M149" s="440">
        <f t="shared" si="125"/>
        <v>0</v>
      </c>
      <c r="N149" s="440">
        <f t="shared" si="126"/>
        <v>0</v>
      </c>
      <c r="O149" s="440">
        <f t="shared" si="127"/>
        <v>0</v>
      </c>
      <c r="P149" s="440">
        <f t="shared" si="128"/>
        <v>0</v>
      </c>
      <c r="Q149" s="440">
        <f t="shared" si="129"/>
        <v>0</v>
      </c>
      <c r="R149" s="440">
        <f t="shared" si="160"/>
        <v>0</v>
      </c>
      <c r="S149" s="440">
        <f t="shared" si="161"/>
        <v>0</v>
      </c>
      <c r="T149" s="440">
        <f t="shared" si="130"/>
        <v>0</v>
      </c>
      <c r="U149" s="440">
        <f t="shared" si="131"/>
        <v>0</v>
      </c>
      <c r="V149" s="440">
        <f t="shared" si="132"/>
        <v>0</v>
      </c>
      <c r="W149" s="440">
        <f t="shared" si="133"/>
        <v>0</v>
      </c>
      <c r="X149" s="440">
        <f t="shared" si="134"/>
        <v>0</v>
      </c>
      <c r="Y149" s="440">
        <f t="shared" si="135"/>
        <v>0</v>
      </c>
      <c r="Z149" s="440">
        <f t="shared" si="136"/>
        <v>0</v>
      </c>
      <c r="AA149" s="440">
        <f t="shared" si="137"/>
        <v>0</v>
      </c>
      <c r="AB149" s="440">
        <f t="shared" si="138"/>
        <v>0</v>
      </c>
      <c r="AC149" s="440">
        <f t="shared" si="139"/>
        <v>0</v>
      </c>
      <c r="AD149" s="440">
        <f t="shared" si="140"/>
        <v>0</v>
      </c>
      <c r="AE149" s="440">
        <f t="shared" si="141"/>
        <v>0</v>
      </c>
      <c r="AF149" s="440">
        <f t="shared" si="142"/>
        <v>0</v>
      </c>
      <c r="AG149" s="440">
        <f t="shared" si="143"/>
        <v>0</v>
      </c>
      <c r="AH149" s="440">
        <f t="shared" si="144"/>
        <v>0</v>
      </c>
      <c r="AI149" s="440">
        <f t="shared" si="145"/>
        <v>0</v>
      </c>
      <c r="AJ149" s="440">
        <f t="shared" si="146"/>
        <v>0</v>
      </c>
      <c r="AK149" s="440">
        <f t="shared" si="147"/>
        <v>0</v>
      </c>
      <c r="AL149" s="440">
        <f t="shared" si="148"/>
        <v>0</v>
      </c>
      <c r="AM149" s="440">
        <f t="shared" si="149"/>
        <v>0</v>
      </c>
      <c r="AN149" s="440">
        <f t="shared" si="150"/>
        <v>0</v>
      </c>
      <c r="AO149" s="440">
        <f t="shared" si="151"/>
        <v>0</v>
      </c>
      <c r="AP149" s="440">
        <f t="shared" si="152"/>
        <v>0</v>
      </c>
      <c r="AQ149" s="440">
        <f t="shared" si="153"/>
        <v>0</v>
      </c>
      <c r="AR149" s="440">
        <f t="shared" si="154"/>
        <v>0</v>
      </c>
      <c r="AS149" s="440">
        <f t="shared" si="155"/>
        <v>0</v>
      </c>
      <c r="AT149" s="440">
        <f t="shared" si="156"/>
        <v>0</v>
      </c>
      <c r="AU149" s="440">
        <f t="shared" si="157"/>
        <v>0</v>
      </c>
      <c r="AV149" s="440">
        <f t="shared" si="158"/>
        <v>0</v>
      </c>
      <c r="AW149" s="440">
        <f t="shared" si="159"/>
        <v>0</v>
      </c>
    </row>
    <row r="150" spans="1:49" s="437" customFormat="1" ht="12" customHeight="1">
      <c r="A150" s="72" t="str">
        <f t="array" ref="A150">IF(C150&lt;&gt;0,SUM(($C$11:C150&lt;&gt;0)*1),"")</f>
        <v/>
      </c>
      <c r="B150" s="438"/>
      <c r="C150" s="438"/>
      <c r="D150" s="438"/>
      <c r="E150" s="504"/>
      <c r="F150" s="505"/>
      <c r="G150" s="507"/>
      <c r="H150" s="507"/>
      <c r="I150" s="72" t="str">
        <f t="shared" si="121"/>
        <v/>
      </c>
      <c r="J150" s="440">
        <f t="shared" si="122"/>
        <v>0</v>
      </c>
      <c r="K150" s="440">
        <f t="shared" si="123"/>
        <v>0</v>
      </c>
      <c r="L150" s="440">
        <f t="shared" si="124"/>
        <v>0</v>
      </c>
      <c r="M150" s="440">
        <f t="shared" si="125"/>
        <v>0</v>
      </c>
      <c r="N150" s="440">
        <f t="shared" si="126"/>
        <v>0</v>
      </c>
      <c r="O150" s="440">
        <f t="shared" si="127"/>
        <v>0</v>
      </c>
      <c r="P150" s="440">
        <f t="shared" si="128"/>
        <v>0</v>
      </c>
      <c r="Q150" s="440">
        <f t="shared" si="129"/>
        <v>0</v>
      </c>
      <c r="R150" s="440">
        <f t="shared" si="160"/>
        <v>0</v>
      </c>
      <c r="S150" s="440">
        <f t="shared" si="161"/>
        <v>0</v>
      </c>
      <c r="T150" s="440">
        <f t="shared" si="130"/>
        <v>0</v>
      </c>
      <c r="U150" s="440">
        <f t="shared" si="131"/>
        <v>0</v>
      </c>
      <c r="V150" s="440">
        <f t="shared" si="132"/>
        <v>0</v>
      </c>
      <c r="W150" s="440">
        <f t="shared" si="133"/>
        <v>0</v>
      </c>
      <c r="X150" s="440">
        <f t="shared" si="134"/>
        <v>0</v>
      </c>
      <c r="Y150" s="440">
        <f t="shared" si="135"/>
        <v>0</v>
      </c>
      <c r="Z150" s="440">
        <f t="shared" si="136"/>
        <v>0</v>
      </c>
      <c r="AA150" s="440">
        <f t="shared" si="137"/>
        <v>0</v>
      </c>
      <c r="AB150" s="440">
        <f t="shared" si="138"/>
        <v>0</v>
      </c>
      <c r="AC150" s="440">
        <f t="shared" si="139"/>
        <v>0</v>
      </c>
      <c r="AD150" s="440">
        <f t="shared" si="140"/>
        <v>0</v>
      </c>
      <c r="AE150" s="440">
        <f t="shared" si="141"/>
        <v>0</v>
      </c>
      <c r="AF150" s="440">
        <f t="shared" si="142"/>
        <v>0</v>
      </c>
      <c r="AG150" s="440">
        <f t="shared" si="143"/>
        <v>0</v>
      </c>
      <c r="AH150" s="440">
        <f t="shared" si="144"/>
        <v>0</v>
      </c>
      <c r="AI150" s="440">
        <f t="shared" si="145"/>
        <v>0</v>
      </c>
      <c r="AJ150" s="440">
        <f t="shared" si="146"/>
        <v>0</v>
      </c>
      <c r="AK150" s="440">
        <f t="shared" si="147"/>
        <v>0</v>
      </c>
      <c r="AL150" s="440">
        <f t="shared" si="148"/>
        <v>0</v>
      </c>
      <c r="AM150" s="440">
        <f t="shared" si="149"/>
        <v>0</v>
      </c>
      <c r="AN150" s="440">
        <f t="shared" si="150"/>
        <v>0</v>
      </c>
      <c r="AO150" s="440">
        <f t="shared" si="151"/>
        <v>0</v>
      </c>
      <c r="AP150" s="440">
        <f t="shared" si="152"/>
        <v>0</v>
      </c>
      <c r="AQ150" s="440">
        <f t="shared" si="153"/>
        <v>0</v>
      </c>
      <c r="AR150" s="440">
        <f t="shared" si="154"/>
        <v>0</v>
      </c>
      <c r="AS150" s="440">
        <f t="shared" si="155"/>
        <v>0</v>
      </c>
      <c r="AT150" s="440">
        <f t="shared" si="156"/>
        <v>0</v>
      </c>
      <c r="AU150" s="440">
        <f t="shared" si="157"/>
        <v>0</v>
      </c>
      <c r="AV150" s="440">
        <f t="shared" si="158"/>
        <v>0</v>
      </c>
      <c r="AW150" s="440">
        <f t="shared" si="159"/>
        <v>0</v>
      </c>
    </row>
    <row r="151" spans="1:49" s="437" customFormat="1" ht="12" customHeight="1">
      <c r="A151" s="72" t="str">
        <f t="array" ref="A151">IF(C151&lt;&gt;0,SUM(($C$11:C151&lt;&gt;0)*1),"")</f>
        <v/>
      </c>
      <c r="B151" s="438"/>
      <c r="C151" s="438"/>
      <c r="D151" s="438"/>
      <c r="E151" s="504"/>
      <c r="F151" s="505"/>
      <c r="G151" s="507"/>
      <c r="H151" s="507"/>
      <c r="I151" s="72" t="str">
        <f t="shared" si="121"/>
        <v/>
      </c>
      <c r="J151" s="440">
        <f t="shared" si="122"/>
        <v>0</v>
      </c>
      <c r="K151" s="440">
        <f t="shared" si="123"/>
        <v>0</v>
      </c>
      <c r="L151" s="440">
        <f t="shared" si="124"/>
        <v>0</v>
      </c>
      <c r="M151" s="440">
        <f t="shared" si="125"/>
        <v>0</v>
      </c>
      <c r="N151" s="440">
        <f t="shared" si="126"/>
        <v>0</v>
      </c>
      <c r="O151" s="440">
        <f t="shared" si="127"/>
        <v>0</v>
      </c>
      <c r="P151" s="440">
        <f t="shared" si="128"/>
        <v>0</v>
      </c>
      <c r="Q151" s="440">
        <f t="shared" si="129"/>
        <v>0</v>
      </c>
      <c r="R151" s="440">
        <f t="shared" si="160"/>
        <v>0</v>
      </c>
      <c r="S151" s="440">
        <f t="shared" si="161"/>
        <v>0</v>
      </c>
      <c r="T151" s="440">
        <f t="shared" si="130"/>
        <v>0</v>
      </c>
      <c r="U151" s="440">
        <f t="shared" si="131"/>
        <v>0</v>
      </c>
      <c r="V151" s="440">
        <f t="shared" si="132"/>
        <v>0</v>
      </c>
      <c r="W151" s="440">
        <f t="shared" si="133"/>
        <v>0</v>
      </c>
      <c r="X151" s="440">
        <f t="shared" si="134"/>
        <v>0</v>
      </c>
      <c r="Y151" s="440">
        <f t="shared" si="135"/>
        <v>0</v>
      </c>
      <c r="Z151" s="440">
        <f t="shared" si="136"/>
        <v>0</v>
      </c>
      <c r="AA151" s="440">
        <f t="shared" si="137"/>
        <v>0</v>
      </c>
      <c r="AB151" s="440">
        <f t="shared" si="138"/>
        <v>0</v>
      </c>
      <c r="AC151" s="440">
        <f t="shared" si="139"/>
        <v>0</v>
      </c>
      <c r="AD151" s="440">
        <f t="shared" si="140"/>
        <v>0</v>
      </c>
      <c r="AE151" s="440">
        <f t="shared" si="141"/>
        <v>0</v>
      </c>
      <c r="AF151" s="440">
        <f t="shared" si="142"/>
        <v>0</v>
      </c>
      <c r="AG151" s="440">
        <f t="shared" si="143"/>
        <v>0</v>
      </c>
      <c r="AH151" s="440">
        <f t="shared" si="144"/>
        <v>0</v>
      </c>
      <c r="AI151" s="440">
        <f t="shared" si="145"/>
        <v>0</v>
      </c>
      <c r="AJ151" s="440">
        <f t="shared" si="146"/>
        <v>0</v>
      </c>
      <c r="AK151" s="440">
        <f t="shared" si="147"/>
        <v>0</v>
      </c>
      <c r="AL151" s="440">
        <f t="shared" si="148"/>
        <v>0</v>
      </c>
      <c r="AM151" s="440">
        <f t="shared" si="149"/>
        <v>0</v>
      </c>
      <c r="AN151" s="440">
        <f t="shared" si="150"/>
        <v>0</v>
      </c>
      <c r="AO151" s="440">
        <f t="shared" si="151"/>
        <v>0</v>
      </c>
      <c r="AP151" s="440">
        <f t="shared" si="152"/>
        <v>0</v>
      </c>
      <c r="AQ151" s="440">
        <f t="shared" si="153"/>
        <v>0</v>
      </c>
      <c r="AR151" s="440">
        <f t="shared" si="154"/>
        <v>0</v>
      </c>
      <c r="AS151" s="440">
        <f t="shared" si="155"/>
        <v>0</v>
      </c>
      <c r="AT151" s="440">
        <f t="shared" si="156"/>
        <v>0</v>
      </c>
      <c r="AU151" s="440">
        <f t="shared" si="157"/>
        <v>0</v>
      </c>
      <c r="AV151" s="440">
        <f t="shared" si="158"/>
        <v>0</v>
      </c>
      <c r="AW151" s="440">
        <f t="shared" si="159"/>
        <v>0</v>
      </c>
    </row>
    <row r="152" spans="1:49" s="437" customFormat="1" ht="12" customHeight="1">
      <c r="A152" s="72" t="str">
        <f t="array" ref="A152">IF(C152&lt;&gt;0,SUM(($C$11:C152&lt;&gt;0)*1),"")</f>
        <v/>
      </c>
      <c r="B152" s="438"/>
      <c r="C152" s="438"/>
      <c r="D152" s="438"/>
      <c r="E152" s="504"/>
      <c r="F152" s="505"/>
      <c r="G152" s="507"/>
      <c r="H152" s="507"/>
      <c r="I152" s="72" t="str">
        <f t="shared" si="121"/>
        <v/>
      </c>
      <c r="J152" s="440">
        <f t="shared" si="122"/>
        <v>0</v>
      </c>
      <c r="K152" s="440">
        <f t="shared" si="123"/>
        <v>0</v>
      </c>
      <c r="L152" s="440">
        <f t="shared" si="124"/>
        <v>0</v>
      </c>
      <c r="M152" s="440">
        <f t="shared" si="125"/>
        <v>0</v>
      </c>
      <c r="N152" s="440">
        <f t="shared" si="126"/>
        <v>0</v>
      </c>
      <c r="O152" s="440">
        <f t="shared" si="127"/>
        <v>0</v>
      </c>
      <c r="P152" s="440">
        <f t="shared" si="128"/>
        <v>0</v>
      </c>
      <c r="Q152" s="440">
        <f t="shared" si="129"/>
        <v>0</v>
      </c>
      <c r="R152" s="440">
        <f t="shared" si="160"/>
        <v>0</v>
      </c>
      <c r="S152" s="440">
        <f t="shared" si="161"/>
        <v>0</v>
      </c>
      <c r="T152" s="440">
        <f t="shared" si="130"/>
        <v>0</v>
      </c>
      <c r="U152" s="440">
        <f t="shared" si="131"/>
        <v>0</v>
      </c>
      <c r="V152" s="440">
        <f t="shared" si="132"/>
        <v>0</v>
      </c>
      <c r="W152" s="440">
        <f t="shared" si="133"/>
        <v>0</v>
      </c>
      <c r="X152" s="440">
        <f t="shared" si="134"/>
        <v>0</v>
      </c>
      <c r="Y152" s="440">
        <f t="shared" si="135"/>
        <v>0</v>
      </c>
      <c r="Z152" s="440">
        <f t="shared" si="136"/>
        <v>0</v>
      </c>
      <c r="AA152" s="440">
        <f t="shared" si="137"/>
        <v>0</v>
      </c>
      <c r="AB152" s="440">
        <f t="shared" si="138"/>
        <v>0</v>
      </c>
      <c r="AC152" s="440">
        <f t="shared" si="139"/>
        <v>0</v>
      </c>
      <c r="AD152" s="440">
        <f t="shared" si="140"/>
        <v>0</v>
      </c>
      <c r="AE152" s="440">
        <f t="shared" si="141"/>
        <v>0</v>
      </c>
      <c r="AF152" s="440">
        <f t="shared" si="142"/>
        <v>0</v>
      </c>
      <c r="AG152" s="440">
        <f t="shared" si="143"/>
        <v>0</v>
      </c>
      <c r="AH152" s="440">
        <f t="shared" si="144"/>
        <v>0</v>
      </c>
      <c r="AI152" s="440">
        <f t="shared" si="145"/>
        <v>0</v>
      </c>
      <c r="AJ152" s="440">
        <f t="shared" si="146"/>
        <v>0</v>
      </c>
      <c r="AK152" s="440">
        <f t="shared" si="147"/>
        <v>0</v>
      </c>
      <c r="AL152" s="440">
        <f t="shared" si="148"/>
        <v>0</v>
      </c>
      <c r="AM152" s="440">
        <f t="shared" si="149"/>
        <v>0</v>
      </c>
      <c r="AN152" s="440">
        <f t="shared" si="150"/>
        <v>0</v>
      </c>
      <c r="AO152" s="440">
        <f t="shared" si="151"/>
        <v>0</v>
      </c>
      <c r="AP152" s="440">
        <f t="shared" si="152"/>
        <v>0</v>
      </c>
      <c r="AQ152" s="440">
        <f t="shared" si="153"/>
        <v>0</v>
      </c>
      <c r="AR152" s="440">
        <f t="shared" si="154"/>
        <v>0</v>
      </c>
      <c r="AS152" s="440">
        <f t="shared" si="155"/>
        <v>0</v>
      </c>
      <c r="AT152" s="440">
        <f t="shared" si="156"/>
        <v>0</v>
      </c>
      <c r="AU152" s="440">
        <f t="shared" si="157"/>
        <v>0</v>
      </c>
      <c r="AV152" s="440">
        <f t="shared" si="158"/>
        <v>0</v>
      </c>
      <c r="AW152" s="440">
        <f t="shared" si="159"/>
        <v>0</v>
      </c>
    </row>
    <row r="153" spans="1:49" s="437" customFormat="1" ht="12" customHeight="1">
      <c r="A153" s="72" t="str">
        <f t="array" ref="A153">IF(C153&lt;&gt;0,SUM(($C$11:C153&lt;&gt;0)*1),"")</f>
        <v/>
      </c>
      <c r="B153" s="438"/>
      <c r="C153" s="438"/>
      <c r="D153" s="438"/>
      <c r="E153" s="504"/>
      <c r="F153" s="505"/>
      <c r="G153" s="507"/>
      <c r="H153" s="507"/>
      <c r="I153" s="72" t="str">
        <f t="shared" si="121"/>
        <v/>
      </c>
      <c r="J153" s="440">
        <f t="shared" si="122"/>
        <v>0</v>
      </c>
      <c r="K153" s="440">
        <f t="shared" si="123"/>
        <v>0</v>
      </c>
      <c r="L153" s="440">
        <f t="shared" si="124"/>
        <v>0</v>
      </c>
      <c r="M153" s="440">
        <f t="shared" si="125"/>
        <v>0</v>
      </c>
      <c r="N153" s="440">
        <f t="shared" si="126"/>
        <v>0</v>
      </c>
      <c r="O153" s="440">
        <f t="shared" si="127"/>
        <v>0</v>
      </c>
      <c r="P153" s="440">
        <f t="shared" si="128"/>
        <v>0</v>
      </c>
      <c r="Q153" s="440">
        <f t="shared" si="129"/>
        <v>0</v>
      </c>
      <c r="R153" s="440">
        <f t="shared" si="160"/>
        <v>0</v>
      </c>
      <c r="S153" s="440">
        <f t="shared" si="161"/>
        <v>0</v>
      </c>
      <c r="T153" s="440">
        <f t="shared" si="130"/>
        <v>0</v>
      </c>
      <c r="U153" s="440">
        <f t="shared" si="131"/>
        <v>0</v>
      </c>
      <c r="V153" s="440">
        <f t="shared" si="132"/>
        <v>0</v>
      </c>
      <c r="W153" s="440">
        <f t="shared" si="133"/>
        <v>0</v>
      </c>
      <c r="X153" s="440">
        <f t="shared" si="134"/>
        <v>0</v>
      </c>
      <c r="Y153" s="440">
        <f t="shared" si="135"/>
        <v>0</v>
      </c>
      <c r="Z153" s="440">
        <f t="shared" si="136"/>
        <v>0</v>
      </c>
      <c r="AA153" s="440">
        <f t="shared" si="137"/>
        <v>0</v>
      </c>
      <c r="AB153" s="440">
        <f t="shared" si="138"/>
        <v>0</v>
      </c>
      <c r="AC153" s="440">
        <f t="shared" si="139"/>
        <v>0</v>
      </c>
      <c r="AD153" s="440">
        <f t="shared" si="140"/>
        <v>0</v>
      </c>
      <c r="AE153" s="440">
        <f t="shared" si="141"/>
        <v>0</v>
      </c>
      <c r="AF153" s="440">
        <f t="shared" si="142"/>
        <v>0</v>
      </c>
      <c r="AG153" s="440">
        <f t="shared" si="143"/>
        <v>0</v>
      </c>
      <c r="AH153" s="440">
        <f t="shared" si="144"/>
        <v>0</v>
      </c>
      <c r="AI153" s="440">
        <f t="shared" si="145"/>
        <v>0</v>
      </c>
      <c r="AJ153" s="440">
        <f t="shared" si="146"/>
        <v>0</v>
      </c>
      <c r="AK153" s="440">
        <f t="shared" si="147"/>
        <v>0</v>
      </c>
      <c r="AL153" s="440">
        <f t="shared" si="148"/>
        <v>0</v>
      </c>
      <c r="AM153" s="440">
        <f t="shared" si="149"/>
        <v>0</v>
      </c>
      <c r="AN153" s="440">
        <f t="shared" si="150"/>
        <v>0</v>
      </c>
      <c r="AO153" s="440">
        <f t="shared" si="151"/>
        <v>0</v>
      </c>
      <c r="AP153" s="440">
        <f t="shared" si="152"/>
        <v>0</v>
      </c>
      <c r="AQ153" s="440">
        <f t="shared" si="153"/>
        <v>0</v>
      </c>
      <c r="AR153" s="440">
        <f t="shared" si="154"/>
        <v>0</v>
      </c>
      <c r="AS153" s="440">
        <f t="shared" si="155"/>
        <v>0</v>
      </c>
      <c r="AT153" s="440">
        <f t="shared" si="156"/>
        <v>0</v>
      </c>
      <c r="AU153" s="440">
        <f t="shared" si="157"/>
        <v>0</v>
      </c>
      <c r="AV153" s="440">
        <f t="shared" si="158"/>
        <v>0</v>
      </c>
      <c r="AW153" s="440">
        <f t="shared" si="159"/>
        <v>0</v>
      </c>
    </row>
    <row r="154" spans="1:49" s="437" customFormat="1" ht="12" customHeight="1">
      <c r="A154" s="72" t="str">
        <f t="array" ref="A154">IF(C154&lt;&gt;0,SUM(($C$11:C154&lt;&gt;0)*1),"")</f>
        <v/>
      </c>
      <c r="B154" s="438"/>
      <c r="C154" s="438"/>
      <c r="D154" s="438"/>
      <c r="E154" s="504"/>
      <c r="F154" s="505"/>
      <c r="G154" s="507"/>
      <c r="H154" s="507"/>
      <c r="I154" s="72" t="str">
        <f t="shared" si="121"/>
        <v/>
      </c>
      <c r="J154" s="440">
        <f t="shared" si="122"/>
        <v>0</v>
      </c>
      <c r="K154" s="440">
        <f t="shared" si="123"/>
        <v>0</v>
      </c>
      <c r="L154" s="440">
        <f t="shared" si="124"/>
        <v>0</v>
      </c>
      <c r="M154" s="440">
        <f t="shared" si="125"/>
        <v>0</v>
      </c>
      <c r="N154" s="440">
        <f t="shared" si="126"/>
        <v>0</v>
      </c>
      <c r="O154" s="440">
        <f t="shared" si="127"/>
        <v>0</v>
      </c>
      <c r="P154" s="440">
        <f t="shared" si="128"/>
        <v>0</v>
      </c>
      <c r="Q154" s="440">
        <f t="shared" si="129"/>
        <v>0</v>
      </c>
      <c r="R154" s="440">
        <f t="shared" si="160"/>
        <v>0</v>
      </c>
      <c r="S154" s="440">
        <f t="shared" si="161"/>
        <v>0</v>
      </c>
      <c r="T154" s="440">
        <f t="shared" si="130"/>
        <v>0</v>
      </c>
      <c r="U154" s="440">
        <f t="shared" si="131"/>
        <v>0</v>
      </c>
      <c r="V154" s="440">
        <f t="shared" si="132"/>
        <v>0</v>
      </c>
      <c r="W154" s="440">
        <f t="shared" si="133"/>
        <v>0</v>
      </c>
      <c r="X154" s="440">
        <f t="shared" si="134"/>
        <v>0</v>
      </c>
      <c r="Y154" s="440">
        <f t="shared" si="135"/>
        <v>0</v>
      </c>
      <c r="Z154" s="440">
        <f t="shared" si="136"/>
        <v>0</v>
      </c>
      <c r="AA154" s="440">
        <f t="shared" si="137"/>
        <v>0</v>
      </c>
      <c r="AB154" s="440">
        <f t="shared" si="138"/>
        <v>0</v>
      </c>
      <c r="AC154" s="440">
        <f t="shared" si="139"/>
        <v>0</v>
      </c>
      <c r="AD154" s="440">
        <f t="shared" si="140"/>
        <v>0</v>
      </c>
      <c r="AE154" s="440">
        <f t="shared" si="141"/>
        <v>0</v>
      </c>
      <c r="AF154" s="440">
        <f t="shared" si="142"/>
        <v>0</v>
      </c>
      <c r="AG154" s="440">
        <f t="shared" si="143"/>
        <v>0</v>
      </c>
      <c r="AH154" s="440">
        <f t="shared" si="144"/>
        <v>0</v>
      </c>
      <c r="AI154" s="440">
        <f t="shared" si="145"/>
        <v>0</v>
      </c>
      <c r="AJ154" s="440">
        <f t="shared" si="146"/>
        <v>0</v>
      </c>
      <c r="AK154" s="440">
        <f t="shared" si="147"/>
        <v>0</v>
      </c>
      <c r="AL154" s="440">
        <f t="shared" si="148"/>
        <v>0</v>
      </c>
      <c r="AM154" s="440">
        <f t="shared" si="149"/>
        <v>0</v>
      </c>
      <c r="AN154" s="440">
        <f t="shared" si="150"/>
        <v>0</v>
      </c>
      <c r="AO154" s="440">
        <f t="shared" si="151"/>
        <v>0</v>
      </c>
      <c r="AP154" s="440">
        <f t="shared" si="152"/>
        <v>0</v>
      </c>
      <c r="AQ154" s="440">
        <f t="shared" si="153"/>
        <v>0</v>
      </c>
      <c r="AR154" s="440">
        <f t="shared" si="154"/>
        <v>0</v>
      </c>
      <c r="AS154" s="440">
        <f t="shared" si="155"/>
        <v>0</v>
      </c>
      <c r="AT154" s="440">
        <f t="shared" si="156"/>
        <v>0</v>
      </c>
      <c r="AU154" s="440">
        <f t="shared" si="157"/>
        <v>0</v>
      </c>
      <c r="AV154" s="440">
        <f t="shared" si="158"/>
        <v>0</v>
      </c>
      <c r="AW154" s="440">
        <f t="shared" si="159"/>
        <v>0</v>
      </c>
    </row>
    <row r="155" spans="1:49" s="437" customFormat="1" ht="12" customHeight="1">
      <c r="A155" s="72" t="str">
        <f t="array" ref="A155">IF(C155&lt;&gt;0,SUM(($C$11:C155&lt;&gt;0)*1),"")</f>
        <v/>
      </c>
      <c r="B155" s="438"/>
      <c r="C155" s="438"/>
      <c r="D155" s="438"/>
      <c r="E155" s="504"/>
      <c r="F155" s="505"/>
      <c r="G155" s="507"/>
      <c r="H155" s="507"/>
      <c r="I155" s="72" t="str">
        <f t="shared" si="121"/>
        <v/>
      </c>
      <c r="J155" s="440">
        <f t="shared" si="122"/>
        <v>0</v>
      </c>
      <c r="K155" s="440">
        <f t="shared" si="123"/>
        <v>0</v>
      </c>
      <c r="L155" s="440">
        <f t="shared" si="124"/>
        <v>0</v>
      </c>
      <c r="M155" s="440">
        <f t="shared" si="125"/>
        <v>0</v>
      </c>
      <c r="N155" s="440">
        <f t="shared" si="126"/>
        <v>0</v>
      </c>
      <c r="O155" s="440">
        <f t="shared" si="127"/>
        <v>0</v>
      </c>
      <c r="P155" s="440">
        <f t="shared" si="128"/>
        <v>0</v>
      </c>
      <c r="Q155" s="440">
        <f t="shared" si="129"/>
        <v>0</v>
      </c>
      <c r="R155" s="440">
        <f t="shared" si="160"/>
        <v>0</v>
      </c>
      <c r="S155" s="440">
        <f t="shared" si="161"/>
        <v>0</v>
      </c>
      <c r="T155" s="440">
        <f t="shared" si="130"/>
        <v>0</v>
      </c>
      <c r="U155" s="440">
        <f t="shared" si="131"/>
        <v>0</v>
      </c>
      <c r="V155" s="440">
        <f t="shared" si="132"/>
        <v>0</v>
      </c>
      <c r="W155" s="440">
        <f t="shared" si="133"/>
        <v>0</v>
      </c>
      <c r="X155" s="440">
        <f t="shared" si="134"/>
        <v>0</v>
      </c>
      <c r="Y155" s="440">
        <f t="shared" si="135"/>
        <v>0</v>
      </c>
      <c r="Z155" s="440">
        <f t="shared" si="136"/>
        <v>0</v>
      </c>
      <c r="AA155" s="440">
        <f t="shared" si="137"/>
        <v>0</v>
      </c>
      <c r="AB155" s="440">
        <f t="shared" si="138"/>
        <v>0</v>
      </c>
      <c r="AC155" s="440">
        <f t="shared" si="139"/>
        <v>0</v>
      </c>
      <c r="AD155" s="440">
        <f t="shared" si="140"/>
        <v>0</v>
      </c>
      <c r="AE155" s="440">
        <f t="shared" si="141"/>
        <v>0</v>
      </c>
      <c r="AF155" s="440">
        <f t="shared" si="142"/>
        <v>0</v>
      </c>
      <c r="AG155" s="440">
        <f t="shared" si="143"/>
        <v>0</v>
      </c>
      <c r="AH155" s="440">
        <f t="shared" si="144"/>
        <v>0</v>
      </c>
      <c r="AI155" s="440">
        <f t="shared" si="145"/>
        <v>0</v>
      </c>
      <c r="AJ155" s="440">
        <f t="shared" si="146"/>
        <v>0</v>
      </c>
      <c r="AK155" s="440">
        <f t="shared" si="147"/>
        <v>0</v>
      </c>
      <c r="AL155" s="440">
        <f t="shared" si="148"/>
        <v>0</v>
      </c>
      <c r="AM155" s="440">
        <f t="shared" si="149"/>
        <v>0</v>
      </c>
      <c r="AN155" s="440">
        <f t="shared" si="150"/>
        <v>0</v>
      </c>
      <c r="AO155" s="440">
        <f t="shared" si="151"/>
        <v>0</v>
      </c>
      <c r="AP155" s="440">
        <f t="shared" si="152"/>
        <v>0</v>
      </c>
      <c r="AQ155" s="440">
        <f t="shared" si="153"/>
        <v>0</v>
      </c>
      <c r="AR155" s="440">
        <f t="shared" si="154"/>
        <v>0</v>
      </c>
      <c r="AS155" s="440">
        <f t="shared" si="155"/>
        <v>0</v>
      </c>
      <c r="AT155" s="440">
        <f t="shared" si="156"/>
        <v>0</v>
      </c>
      <c r="AU155" s="440">
        <f t="shared" si="157"/>
        <v>0</v>
      </c>
      <c r="AV155" s="440">
        <f t="shared" si="158"/>
        <v>0</v>
      </c>
      <c r="AW155" s="440">
        <f t="shared" si="159"/>
        <v>0</v>
      </c>
    </row>
    <row r="156" spans="1:49" s="437" customFormat="1" ht="12" customHeight="1">
      <c r="A156" s="72" t="str">
        <f t="array" ref="A156">IF(C156&lt;&gt;0,SUM(($C$11:C156&lt;&gt;0)*1),"")</f>
        <v/>
      </c>
      <c r="B156" s="438"/>
      <c r="C156" s="438"/>
      <c r="D156" s="438"/>
      <c r="E156" s="504"/>
      <c r="F156" s="505"/>
      <c r="G156" s="507"/>
      <c r="H156" s="507"/>
      <c r="I156" s="72" t="str">
        <f t="shared" si="121"/>
        <v/>
      </c>
      <c r="J156" s="440">
        <f t="shared" si="122"/>
        <v>0</v>
      </c>
      <c r="K156" s="440">
        <f t="shared" si="123"/>
        <v>0</v>
      </c>
      <c r="L156" s="440">
        <f t="shared" si="124"/>
        <v>0</v>
      </c>
      <c r="M156" s="440">
        <f t="shared" si="125"/>
        <v>0</v>
      </c>
      <c r="N156" s="440">
        <f t="shared" si="126"/>
        <v>0</v>
      </c>
      <c r="O156" s="440">
        <f t="shared" si="127"/>
        <v>0</v>
      </c>
      <c r="P156" s="440">
        <f t="shared" si="128"/>
        <v>0</v>
      </c>
      <c r="Q156" s="440">
        <f t="shared" si="129"/>
        <v>0</v>
      </c>
      <c r="R156" s="440">
        <f t="shared" si="160"/>
        <v>0</v>
      </c>
      <c r="S156" s="440">
        <f t="shared" si="161"/>
        <v>0</v>
      </c>
      <c r="T156" s="440">
        <f t="shared" si="130"/>
        <v>0</v>
      </c>
      <c r="U156" s="440">
        <f t="shared" si="131"/>
        <v>0</v>
      </c>
      <c r="V156" s="440">
        <f t="shared" si="132"/>
        <v>0</v>
      </c>
      <c r="W156" s="440">
        <f t="shared" si="133"/>
        <v>0</v>
      </c>
      <c r="X156" s="440">
        <f t="shared" si="134"/>
        <v>0</v>
      </c>
      <c r="Y156" s="440">
        <f t="shared" si="135"/>
        <v>0</v>
      </c>
      <c r="Z156" s="440">
        <f t="shared" si="136"/>
        <v>0</v>
      </c>
      <c r="AA156" s="440">
        <f t="shared" si="137"/>
        <v>0</v>
      </c>
      <c r="AB156" s="440">
        <f t="shared" si="138"/>
        <v>0</v>
      </c>
      <c r="AC156" s="440">
        <f t="shared" si="139"/>
        <v>0</v>
      </c>
      <c r="AD156" s="440">
        <f t="shared" si="140"/>
        <v>0</v>
      </c>
      <c r="AE156" s="440">
        <f t="shared" si="141"/>
        <v>0</v>
      </c>
      <c r="AF156" s="440">
        <f t="shared" si="142"/>
        <v>0</v>
      </c>
      <c r="AG156" s="440">
        <f t="shared" si="143"/>
        <v>0</v>
      </c>
      <c r="AH156" s="440">
        <f t="shared" si="144"/>
        <v>0</v>
      </c>
      <c r="AI156" s="440">
        <f t="shared" si="145"/>
        <v>0</v>
      </c>
      <c r="AJ156" s="440">
        <f t="shared" si="146"/>
        <v>0</v>
      </c>
      <c r="AK156" s="440">
        <f t="shared" si="147"/>
        <v>0</v>
      </c>
      <c r="AL156" s="440">
        <f t="shared" si="148"/>
        <v>0</v>
      </c>
      <c r="AM156" s="440">
        <f t="shared" si="149"/>
        <v>0</v>
      </c>
      <c r="AN156" s="440">
        <f t="shared" si="150"/>
        <v>0</v>
      </c>
      <c r="AO156" s="440">
        <f t="shared" si="151"/>
        <v>0</v>
      </c>
      <c r="AP156" s="440">
        <f t="shared" si="152"/>
        <v>0</v>
      </c>
      <c r="AQ156" s="440">
        <f t="shared" si="153"/>
        <v>0</v>
      </c>
      <c r="AR156" s="440">
        <f t="shared" si="154"/>
        <v>0</v>
      </c>
      <c r="AS156" s="440">
        <f t="shared" si="155"/>
        <v>0</v>
      </c>
      <c r="AT156" s="440">
        <f t="shared" si="156"/>
        <v>0</v>
      </c>
      <c r="AU156" s="440">
        <f t="shared" si="157"/>
        <v>0</v>
      </c>
      <c r="AV156" s="440">
        <f t="shared" si="158"/>
        <v>0</v>
      </c>
      <c r="AW156" s="440">
        <f t="shared" si="159"/>
        <v>0</v>
      </c>
    </row>
    <row r="157" spans="1:49" s="437" customFormat="1" ht="12" customHeight="1">
      <c r="A157" s="72" t="str">
        <f t="array" ref="A157">IF(C157&lt;&gt;0,SUM(($C$11:C157&lt;&gt;0)*1),"")</f>
        <v/>
      </c>
      <c r="B157" s="438"/>
      <c r="C157" s="438"/>
      <c r="D157" s="438"/>
      <c r="E157" s="504"/>
      <c r="F157" s="505"/>
      <c r="G157" s="507"/>
      <c r="H157" s="507"/>
      <c r="I157" s="72" t="str">
        <f t="shared" si="121"/>
        <v/>
      </c>
      <c r="J157" s="440">
        <f t="shared" si="122"/>
        <v>0</v>
      </c>
      <c r="K157" s="440">
        <f t="shared" si="123"/>
        <v>0</v>
      </c>
      <c r="L157" s="440">
        <f t="shared" si="124"/>
        <v>0</v>
      </c>
      <c r="M157" s="440">
        <f t="shared" si="125"/>
        <v>0</v>
      </c>
      <c r="N157" s="440">
        <f t="shared" si="126"/>
        <v>0</v>
      </c>
      <c r="O157" s="440">
        <f t="shared" si="127"/>
        <v>0</v>
      </c>
      <c r="P157" s="440">
        <f t="shared" si="128"/>
        <v>0</v>
      </c>
      <c r="Q157" s="440">
        <f t="shared" si="129"/>
        <v>0</v>
      </c>
      <c r="R157" s="440">
        <f t="shared" si="160"/>
        <v>0</v>
      </c>
      <c r="S157" s="440">
        <f t="shared" si="161"/>
        <v>0</v>
      </c>
      <c r="T157" s="440">
        <f t="shared" si="130"/>
        <v>0</v>
      </c>
      <c r="U157" s="440">
        <f t="shared" si="131"/>
        <v>0</v>
      </c>
      <c r="V157" s="440">
        <f t="shared" si="132"/>
        <v>0</v>
      </c>
      <c r="W157" s="440">
        <f t="shared" si="133"/>
        <v>0</v>
      </c>
      <c r="X157" s="440">
        <f t="shared" si="134"/>
        <v>0</v>
      </c>
      <c r="Y157" s="440">
        <f t="shared" si="135"/>
        <v>0</v>
      </c>
      <c r="Z157" s="440">
        <f t="shared" si="136"/>
        <v>0</v>
      </c>
      <c r="AA157" s="440">
        <f t="shared" si="137"/>
        <v>0</v>
      </c>
      <c r="AB157" s="440">
        <f t="shared" si="138"/>
        <v>0</v>
      </c>
      <c r="AC157" s="440">
        <f t="shared" si="139"/>
        <v>0</v>
      </c>
      <c r="AD157" s="440">
        <f t="shared" si="140"/>
        <v>0</v>
      </c>
      <c r="AE157" s="440">
        <f t="shared" si="141"/>
        <v>0</v>
      </c>
      <c r="AF157" s="440">
        <f t="shared" si="142"/>
        <v>0</v>
      </c>
      <c r="AG157" s="440">
        <f t="shared" si="143"/>
        <v>0</v>
      </c>
      <c r="AH157" s="440">
        <f t="shared" si="144"/>
        <v>0</v>
      </c>
      <c r="AI157" s="440">
        <f t="shared" si="145"/>
        <v>0</v>
      </c>
      <c r="AJ157" s="440">
        <f t="shared" si="146"/>
        <v>0</v>
      </c>
      <c r="AK157" s="440">
        <f t="shared" si="147"/>
        <v>0</v>
      </c>
      <c r="AL157" s="440">
        <f t="shared" si="148"/>
        <v>0</v>
      </c>
      <c r="AM157" s="440">
        <f t="shared" si="149"/>
        <v>0</v>
      </c>
      <c r="AN157" s="440">
        <f t="shared" si="150"/>
        <v>0</v>
      </c>
      <c r="AO157" s="440">
        <f t="shared" si="151"/>
        <v>0</v>
      </c>
      <c r="AP157" s="440">
        <f t="shared" si="152"/>
        <v>0</v>
      </c>
      <c r="AQ157" s="440">
        <f t="shared" si="153"/>
        <v>0</v>
      </c>
      <c r="AR157" s="440">
        <f t="shared" si="154"/>
        <v>0</v>
      </c>
      <c r="AS157" s="440">
        <f t="shared" si="155"/>
        <v>0</v>
      </c>
      <c r="AT157" s="440">
        <f t="shared" si="156"/>
        <v>0</v>
      </c>
      <c r="AU157" s="440">
        <f t="shared" si="157"/>
        <v>0</v>
      </c>
      <c r="AV157" s="440">
        <f t="shared" si="158"/>
        <v>0</v>
      </c>
      <c r="AW157" s="440">
        <f t="shared" si="159"/>
        <v>0</v>
      </c>
    </row>
    <row r="158" spans="1:49" s="437" customFormat="1" ht="12" customHeight="1">
      <c r="A158" s="72" t="str">
        <f t="array" ref="A158">IF(C158&lt;&gt;0,SUM(($C$11:C158&lt;&gt;0)*1),"")</f>
        <v/>
      </c>
      <c r="B158" s="438"/>
      <c r="C158" s="438"/>
      <c r="D158" s="438"/>
      <c r="E158" s="504"/>
      <c r="F158" s="505"/>
      <c r="G158" s="507"/>
      <c r="H158" s="507"/>
      <c r="I158" s="72" t="str">
        <f t="shared" si="121"/>
        <v/>
      </c>
      <c r="J158" s="440">
        <f t="shared" si="122"/>
        <v>0</v>
      </c>
      <c r="K158" s="440">
        <f t="shared" si="123"/>
        <v>0</v>
      </c>
      <c r="L158" s="440">
        <f t="shared" si="124"/>
        <v>0</v>
      </c>
      <c r="M158" s="440">
        <f t="shared" si="125"/>
        <v>0</v>
      </c>
      <c r="N158" s="440">
        <f t="shared" si="126"/>
        <v>0</v>
      </c>
      <c r="O158" s="440">
        <f t="shared" si="127"/>
        <v>0</v>
      </c>
      <c r="P158" s="440">
        <f t="shared" si="128"/>
        <v>0</v>
      </c>
      <c r="Q158" s="440">
        <f t="shared" si="129"/>
        <v>0</v>
      </c>
      <c r="R158" s="440">
        <f t="shared" si="160"/>
        <v>0</v>
      </c>
      <c r="S158" s="440">
        <f t="shared" si="161"/>
        <v>0</v>
      </c>
      <c r="T158" s="440">
        <f t="shared" si="130"/>
        <v>0</v>
      </c>
      <c r="U158" s="440">
        <f t="shared" si="131"/>
        <v>0</v>
      </c>
      <c r="V158" s="440">
        <f t="shared" si="132"/>
        <v>0</v>
      </c>
      <c r="W158" s="440">
        <f t="shared" si="133"/>
        <v>0</v>
      </c>
      <c r="X158" s="440">
        <f t="shared" si="134"/>
        <v>0</v>
      </c>
      <c r="Y158" s="440">
        <f t="shared" si="135"/>
        <v>0</v>
      </c>
      <c r="Z158" s="440">
        <f t="shared" si="136"/>
        <v>0</v>
      </c>
      <c r="AA158" s="440">
        <f t="shared" si="137"/>
        <v>0</v>
      </c>
      <c r="AB158" s="440">
        <f t="shared" si="138"/>
        <v>0</v>
      </c>
      <c r="AC158" s="440">
        <f t="shared" si="139"/>
        <v>0</v>
      </c>
      <c r="AD158" s="440">
        <f t="shared" si="140"/>
        <v>0</v>
      </c>
      <c r="AE158" s="440">
        <f t="shared" si="141"/>
        <v>0</v>
      </c>
      <c r="AF158" s="440">
        <f t="shared" si="142"/>
        <v>0</v>
      </c>
      <c r="AG158" s="440">
        <f t="shared" si="143"/>
        <v>0</v>
      </c>
      <c r="AH158" s="440">
        <f t="shared" si="144"/>
        <v>0</v>
      </c>
      <c r="AI158" s="440">
        <f t="shared" si="145"/>
        <v>0</v>
      </c>
      <c r="AJ158" s="440">
        <f t="shared" si="146"/>
        <v>0</v>
      </c>
      <c r="AK158" s="440">
        <f t="shared" si="147"/>
        <v>0</v>
      </c>
      <c r="AL158" s="440">
        <f t="shared" si="148"/>
        <v>0</v>
      </c>
      <c r="AM158" s="440">
        <f t="shared" si="149"/>
        <v>0</v>
      </c>
      <c r="AN158" s="440">
        <f t="shared" si="150"/>
        <v>0</v>
      </c>
      <c r="AO158" s="440">
        <f t="shared" si="151"/>
        <v>0</v>
      </c>
      <c r="AP158" s="440">
        <f t="shared" si="152"/>
        <v>0</v>
      </c>
      <c r="AQ158" s="440">
        <f t="shared" si="153"/>
        <v>0</v>
      </c>
      <c r="AR158" s="440">
        <f t="shared" si="154"/>
        <v>0</v>
      </c>
      <c r="AS158" s="440">
        <f t="shared" si="155"/>
        <v>0</v>
      </c>
      <c r="AT158" s="440">
        <f t="shared" si="156"/>
        <v>0</v>
      </c>
      <c r="AU158" s="440">
        <f t="shared" si="157"/>
        <v>0</v>
      </c>
      <c r="AV158" s="440">
        <f t="shared" si="158"/>
        <v>0</v>
      </c>
      <c r="AW158" s="440">
        <f t="shared" si="159"/>
        <v>0</v>
      </c>
    </row>
    <row r="159" spans="1:49" s="437" customFormat="1" ht="12" customHeight="1">
      <c r="A159" s="72" t="str">
        <f t="array" ref="A159">IF(C159&lt;&gt;0,SUM(($C$11:C159&lt;&gt;0)*1),"")</f>
        <v/>
      </c>
      <c r="B159" s="438"/>
      <c r="C159" s="438"/>
      <c r="D159" s="438"/>
      <c r="E159" s="504"/>
      <c r="F159" s="505"/>
      <c r="G159" s="507"/>
      <c r="H159" s="507"/>
      <c r="I159" s="72" t="str">
        <f t="shared" si="121"/>
        <v/>
      </c>
      <c r="J159" s="440">
        <f t="shared" si="122"/>
        <v>0</v>
      </c>
      <c r="K159" s="440">
        <f t="shared" si="123"/>
        <v>0</v>
      </c>
      <c r="L159" s="440">
        <f t="shared" si="124"/>
        <v>0</v>
      </c>
      <c r="M159" s="440">
        <f t="shared" si="125"/>
        <v>0</v>
      </c>
      <c r="N159" s="440">
        <f t="shared" si="126"/>
        <v>0</v>
      </c>
      <c r="O159" s="440">
        <f t="shared" si="127"/>
        <v>0</v>
      </c>
      <c r="P159" s="440">
        <f t="shared" si="128"/>
        <v>0</v>
      </c>
      <c r="Q159" s="440">
        <f t="shared" si="129"/>
        <v>0</v>
      </c>
      <c r="R159" s="440">
        <f t="shared" si="160"/>
        <v>0</v>
      </c>
      <c r="S159" s="440">
        <f t="shared" si="161"/>
        <v>0</v>
      </c>
      <c r="T159" s="440">
        <f t="shared" si="130"/>
        <v>0</v>
      </c>
      <c r="U159" s="440">
        <f t="shared" si="131"/>
        <v>0</v>
      </c>
      <c r="V159" s="440">
        <f t="shared" si="132"/>
        <v>0</v>
      </c>
      <c r="W159" s="440">
        <f t="shared" si="133"/>
        <v>0</v>
      </c>
      <c r="X159" s="440">
        <f t="shared" si="134"/>
        <v>0</v>
      </c>
      <c r="Y159" s="440">
        <f t="shared" si="135"/>
        <v>0</v>
      </c>
      <c r="Z159" s="440">
        <f t="shared" si="136"/>
        <v>0</v>
      </c>
      <c r="AA159" s="440">
        <f t="shared" si="137"/>
        <v>0</v>
      </c>
      <c r="AB159" s="440">
        <f t="shared" si="138"/>
        <v>0</v>
      </c>
      <c r="AC159" s="440">
        <f t="shared" si="139"/>
        <v>0</v>
      </c>
      <c r="AD159" s="440">
        <f t="shared" si="140"/>
        <v>0</v>
      </c>
      <c r="AE159" s="440">
        <f t="shared" si="141"/>
        <v>0</v>
      </c>
      <c r="AF159" s="440">
        <f t="shared" si="142"/>
        <v>0</v>
      </c>
      <c r="AG159" s="440">
        <f t="shared" si="143"/>
        <v>0</v>
      </c>
      <c r="AH159" s="440">
        <f t="shared" si="144"/>
        <v>0</v>
      </c>
      <c r="AI159" s="440">
        <f t="shared" si="145"/>
        <v>0</v>
      </c>
      <c r="AJ159" s="440">
        <f t="shared" si="146"/>
        <v>0</v>
      </c>
      <c r="AK159" s="440">
        <f t="shared" si="147"/>
        <v>0</v>
      </c>
      <c r="AL159" s="440">
        <f t="shared" si="148"/>
        <v>0</v>
      </c>
      <c r="AM159" s="440">
        <f t="shared" si="149"/>
        <v>0</v>
      </c>
      <c r="AN159" s="440">
        <f t="shared" si="150"/>
        <v>0</v>
      </c>
      <c r="AO159" s="440">
        <f t="shared" si="151"/>
        <v>0</v>
      </c>
      <c r="AP159" s="440">
        <f t="shared" si="152"/>
        <v>0</v>
      </c>
      <c r="AQ159" s="440">
        <f t="shared" si="153"/>
        <v>0</v>
      </c>
      <c r="AR159" s="440">
        <f t="shared" si="154"/>
        <v>0</v>
      </c>
      <c r="AS159" s="440">
        <f t="shared" si="155"/>
        <v>0</v>
      </c>
      <c r="AT159" s="440">
        <f t="shared" si="156"/>
        <v>0</v>
      </c>
      <c r="AU159" s="440">
        <f t="shared" si="157"/>
        <v>0</v>
      </c>
      <c r="AV159" s="440">
        <f t="shared" si="158"/>
        <v>0</v>
      </c>
      <c r="AW159" s="440">
        <f t="shared" si="159"/>
        <v>0</v>
      </c>
    </row>
    <row r="160" spans="1:49" s="437" customFormat="1" ht="12" customHeight="1">
      <c r="A160" s="72" t="str">
        <f t="array" ref="A160">IF(C160&lt;&gt;0,SUM(($C$11:C160&lt;&gt;0)*1),"")</f>
        <v/>
      </c>
      <c r="B160" s="438"/>
      <c r="C160" s="438"/>
      <c r="D160" s="438"/>
      <c r="E160" s="504"/>
      <c r="F160" s="505"/>
      <c r="G160" s="507"/>
      <c r="H160" s="507"/>
      <c r="I160" s="72" t="str">
        <f t="shared" si="121"/>
        <v/>
      </c>
      <c r="J160" s="440">
        <f t="shared" si="122"/>
        <v>0</v>
      </c>
      <c r="K160" s="440">
        <f t="shared" si="123"/>
        <v>0</v>
      </c>
      <c r="L160" s="440">
        <f t="shared" si="124"/>
        <v>0</v>
      </c>
      <c r="M160" s="440">
        <f t="shared" si="125"/>
        <v>0</v>
      </c>
      <c r="N160" s="440">
        <f t="shared" si="126"/>
        <v>0</v>
      </c>
      <c r="O160" s="440">
        <f t="shared" si="127"/>
        <v>0</v>
      </c>
      <c r="P160" s="440">
        <f t="shared" si="128"/>
        <v>0</v>
      </c>
      <c r="Q160" s="440">
        <f t="shared" si="129"/>
        <v>0</v>
      </c>
      <c r="R160" s="440">
        <f t="shared" si="160"/>
        <v>0</v>
      </c>
      <c r="S160" s="440">
        <f t="shared" si="161"/>
        <v>0</v>
      </c>
      <c r="T160" s="440">
        <f t="shared" si="130"/>
        <v>0</v>
      </c>
      <c r="U160" s="440">
        <f t="shared" si="131"/>
        <v>0</v>
      </c>
      <c r="V160" s="440">
        <f t="shared" si="132"/>
        <v>0</v>
      </c>
      <c r="W160" s="440">
        <f t="shared" si="133"/>
        <v>0</v>
      </c>
      <c r="X160" s="440">
        <f t="shared" si="134"/>
        <v>0</v>
      </c>
      <c r="Y160" s="440">
        <f t="shared" si="135"/>
        <v>0</v>
      </c>
      <c r="Z160" s="440">
        <f t="shared" si="136"/>
        <v>0</v>
      </c>
      <c r="AA160" s="440">
        <f t="shared" si="137"/>
        <v>0</v>
      </c>
      <c r="AB160" s="440">
        <f t="shared" si="138"/>
        <v>0</v>
      </c>
      <c r="AC160" s="440">
        <f t="shared" si="139"/>
        <v>0</v>
      </c>
      <c r="AD160" s="440">
        <f t="shared" si="140"/>
        <v>0</v>
      </c>
      <c r="AE160" s="440">
        <f t="shared" si="141"/>
        <v>0</v>
      </c>
      <c r="AF160" s="440">
        <f t="shared" si="142"/>
        <v>0</v>
      </c>
      <c r="AG160" s="440">
        <f t="shared" si="143"/>
        <v>0</v>
      </c>
      <c r="AH160" s="440">
        <f t="shared" si="144"/>
        <v>0</v>
      </c>
      <c r="AI160" s="440">
        <f t="shared" si="145"/>
        <v>0</v>
      </c>
      <c r="AJ160" s="440">
        <f t="shared" si="146"/>
        <v>0</v>
      </c>
      <c r="AK160" s="440">
        <f t="shared" si="147"/>
        <v>0</v>
      </c>
      <c r="AL160" s="440">
        <f t="shared" si="148"/>
        <v>0</v>
      </c>
      <c r="AM160" s="440">
        <f t="shared" si="149"/>
        <v>0</v>
      </c>
      <c r="AN160" s="440">
        <f t="shared" si="150"/>
        <v>0</v>
      </c>
      <c r="AO160" s="440">
        <f t="shared" si="151"/>
        <v>0</v>
      </c>
      <c r="AP160" s="440">
        <f t="shared" si="152"/>
        <v>0</v>
      </c>
      <c r="AQ160" s="440">
        <f t="shared" si="153"/>
        <v>0</v>
      </c>
      <c r="AR160" s="440">
        <f t="shared" si="154"/>
        <v>0</v>
      </c>
      <c r="AS160" s="440">
        <f t="shared" si="155"/>
        <v>0</v>
      </c>
      <c r="AT160" s="440">
        <f t="shared" si="156"/>
        <v>0</v>
      </c>
      <c r="AU160" s="440">
        <f t="shared" si="157"/>
        <v>0</v>
      </c>
      <c r="AV160" s="440">
        <f t="shared" si="158"/>
        <v>0</v>
      </c>
      <c r="AW160" s="440">
        <f t="shared" si="159"/>
        <v>0</v>
      </c>
    </row>
    <row r="161" spans="1:49" s="437" customFormat="1" ht="12" customHeight="1">
      <c r="A161" s="72" t="str">
        <f t="array" ref="A161">IF(C161&lt;&gt;0,SUM(($C$11:C161&lt;&gt;0)*1),"")</f>
        <v/>
      </c>
      <c r="B161" s="438"/>
      <c r="C161" s="438"/>
      <c r="D161" s="438"/>
      <c r="E161" s="504"/>
      <c r="F161" s="505"/>
      <c r="G161" s="507"/>
      <c r="H161" s="507"/>
      <c r="I161" s="72" t="str">
        <f t="shared" si="121"/>
        <v/>
      </c>
      <c r="J161" s="440">
        <f t="shared" si="122"/>
        <v>0</v>
      </c>
      <c r="K161" s="440">
        <f t="shared" si="123"/>
        <v>0</v>
      </c>
      <c r="L161" s="440">
        <f t="shared" si="124"/>
        <v>0</v>
      </c>
      <c r="M161" s="440">
        <f t="shared" si="125"/>
        <v>0</v>
      </c>
      <c r="N161" s="440">
        <f t="shared" si="126"/>
        <v>0</v>
      </c>
      <c r="O161" s="440">
        <f t="shared" si="127"/>
        <v>0</v>
      </c>
      <c r="P161" s="440">
        <f t="shared" si="128"/>
        <v>0</v>
      </c>
      <c r="Q161" s="440">
        <f t="shared" si="129"/>
        <v>0</v>
      </c>
      <c r="R161" s="440">
        <f t="shared" si="160"/>
        <v>0</v>
      </c>
      <c r="S161" s="440">
        <f t="shared" si="161"/>
        <v>0</v>
      </c>
      <c r="T161" s="440">
        <f t="shared" si="130"/>
        <v>0</v>
      </c>
      <c r="U161" s="440">
        <f t="shared" si="131"/>
        <v>0</v>
      </c>
      <c r="V161" s="440">
        <f t="shared" si="132"/>
        <v>0</v>
      </c>
      <c r="W161" s="440">
        <f t="shared" si="133"/>
        <v>0</v>
      </c>
      <c r="X161" s="440">
        <f t="shared" si="134"/>
        <v>0</v>
      </c>
      <c r="Y161" s="440">
        <f t="shared" si="135"/>
        <v>0</v>
      </c>
      <c r="Z161" s="440">
        <f t="shared" si="136"/>
        <v>0</v>
      </c>
      <c r="AA161" s="440">
        <f t="shared" si="137"/>
        <v>0</v>
      </c>
      <c r="AB161" s="440">
        <f t="shared" si="138"/>
        <v>0</v>
      </c>
      <c r="AC161" s="440">
        <f t="shared" si="139"/>
        <v>0</v>
      </c>
      <c r="AD161" s="440">
        <f t="shared" si="140"/>
        <v>0</v>
      </c>
      <c r="AE161" s="440">
        <f t="shared" si="141"/>
        <v>0</v>
      </c>
      <c r="AF161" s="440">
        <f t="shared" si="142"/>
        <v>0</v>
      </c>
      <c r="AG161" s="440">
        <f t="shared" si="143"/>
        <v>0</v>
      </c>
      <c r="AH161" s="440">
        <f t="shared" si="144"/>
        <v>0</v>
      </c>
      <c r="AI161" s="440">
        <f t="shared" si="145"/>
        <v>0</v>
      </c>
      <c r="AJ161" s="440">
        <f t="shared" si="146"/>
        <v>0</v>
      </c>
      <c r="AK161" s="440">
        <f t="shared" si="147"/>
        <v>0</v>
      </c>
      <c r="AL161" s="440">
        <f t="shared" si="148"/>
        <v>0</v>
      </c>
      <c r="AM161" s="440">
        <f t="shared" si="149"/>
        <v>0</v>
      </c>
      <c r="AN161" s="440">
        <f t="shared" si="150"/>
        <v>0</v>
      </c>
      <c r="AO161" s="440">
        <f t="shared" si="151"/>
        <v>0</v>
      </c>
      <c r="AP161" s="440">
        <f t="shared" si="152"/>
        <v>0</v>
      </c>
      <c r="AQ161" s="440">
        <f t="shared" si="153"/>
        <v>0</v>
      </c>
      <c r="AR161" s="440">
        <f t="shared" si="154"/>
        <v>0</v>
      </c>
      <c r="AS161" s="440">
        <f t="shared" si="155"/>
        <v>0</v>
      </c>
      <c r="AT161" s="440">
        <f t="shared" si="156"/>
        <v>0</v>
      </c>
      <c r="AU161" s="440">
        <f t="shared" si="157"/>
        <v>0</v>
      </c>
      <c r="AV161" s="440">
        <f t="shared" si="158"/>
        <v>0</v>
      </c>
      <c r="AW161" s="440">
        <f t="shared" si="159"/>
        <v>0</v>
      </c>
    </row>
    <row r="162" spans="1:49" s="437" customFormat="1" ht="12" customHeight="1">
      <c r="A162" s="72" t="str">
        <f t="array" ref="A162">IF(C162&lt;&gt;0,SUM(($C$11:C162&lt;&gt;0)*1),"")</f>
        <v/>
      </c>
      <c r="B162" s="438"/>
      <c r="C162" s="438"/>
      <c r="D162" s="438"/>
      <c r="E162" s="504"/>
      <c r="F162" s="505"/>
      <c r="G162" s="507"/>
      <c r="H162" s="507"/>
      <c r="I162" s="72" t="str">
        <f t="shared" si="121"/>
        <v/>
      </c>
      <c r="J162" s="440">
        <f t="shared" si="122"/>
        <v>0</v>
      </c>
      <c r="K162" s="440">
        <f t="shared" si="123"/>
        <v>0</v>
      </c>
      <c r="L162" s="440">
        <f t="shared" si="124"/>
        <v>0</v>
      </c>
      <c r="M162" s="440">
        <f t="shared" si="125"/>
        <v>0</v>
      </c>
      <c r="N162" s="440">
        <f t="shared" si="126"/>
        <v>0</v>
      </c>
      <c r="O162" s="440">
        <f t="shared" si="127"/>
        <v>0</v>
      </c>
      <c r="P162" s="440">
        <f t="shared" si="128"/>
        <v>0</v>
      </c>
      <c r="Q162" s="440">
        <f t="shared" si="129"/>
        <v>0</v>
      </c>
      <c r="R162" s="440">
        <f t="shared" si="160"/>
        <v>0</v>
      </c>
      <c r="S162" s="440">
        <f t="shared" si="161"/>
        <v>0</v>
      </c>
      <c r="T162" s="440">
        <f t="shared" si="130"/>
        <v>0</v>
      </c>
      <c r="U162" s="440">
        <f t="shared" si="131"/>
        <v>0</v>
      </c>
      <c r="V162" s="440">
        <f t="shared" si="132"/>
        <v>0</v>
      </c>
      <c r="W162" s="440">
        <f t="shared" si="133"/>
        <v>0</v>
      </c>
      <c r="X162" s="440">
        <f t="shared" si="134"/>
        <v>0</v>
      </c>
      <c r="Y162" s="440">
        <f t="shared" si="135"/>
        <v>0</v>
      </c>
      <c r="Z162" s="440">
        <f t="shared" si="136"/>
        <v>0</v>
      </c>
      <c r="AA162" s="440">
        <f t="shared" si="137"/>
        <v>0</v>
      </c>
      <c r="AB162" s="440">
        <f t="shared" si="138"/>
        <v>0</v>
      </c>
      <c r="AC162" s="440">
        <f t="shared" si="139"/>
        <v>0</v>
      </c>
      <c r="AD162" s="440">
        <f t="shared" si="140"/>
        <v>0</v>
      </c>
      <c r="AE162" s="440">
        <f t="shared" si="141"/>
        <v>0</v>
      </c>
      <c r="AF162" s="440">
        <f t="shared" si="142"/>
        <v>0</v>
      </c>
      <c r="AG162" s="440">
        <f t="shared" si="143"/>
        <v>0</v>
      </c>
      <c r="AH162" s="440">
        <f t="shared" si="144"/>
        <v>0</v>
      </c>
      <c r="AI162" s="440">
        <f t="shared" si="145"/>
        <v>0</v>
      </c>
      <c r="AJ162" s="440">
        <f t="shared" si="146"/>
        <v>0</v>
      </c>
      <c r="AK162" s="440">
        <f t="shared" si="147"/>
        <v>0</v>
      </c>
      <c r="AL162" s="440">
        <f t="shared" si="148"/>
        <v>0</v>
      </c>
      <c r="AM162" s="440">
        <f t="shared" si="149"/>
        <v>0</v>
      </c>
      <c r="AN162" s="440">
        <f t="shared" si="150"/>
        <v>0</v>
      </c>
      <c r="AO162" s="440">
        <f t="shared" si="151"/>
        <v>0</v>
      </c>
      <c r="AP162" s="440">
        <f t="shared" si="152"/>
        <v>0</v>
      </c>
      <c r="AQ162" s="440">
        <f t="shared" si="153"/>
        <v>0</v>
      </c>
      <c r="AR162" s="440">
        <f t="shared" si="154"/>
        <v>0</v>
      </c>
      <c r="AS162" s="440">
        <f t="shared" si="155"/>
        <v>0</v>
      </c>
      <c r="AT162" s="440">
        <f t="shared" si="156"/>
        <v>0</v>
      </c>
      <c r="AU162" s="440">
        <f t="shared" si="157"/>
        <v>0</v>
      </c>
      <c r="AV162" s="440">
        <f t="shared" si="158"/>
        <v>0</v>
      </c>
      <c r="AW162" s="440">
        <f t="shared" si="159"/>
        <v>0</v>
      </c>
    </row>
    <row r="163" spans="1:49" s="437" customFormat="1" ht="12" customHeight="1">
      <c r="A163" s="72" t="str">
        <f t="array" ref="A163">IF(C163&lt;&gt;0,SUM(($C$11:C163&lt;&gt;0)*1),"")</f>
        <v/>
      </c>
      <c r="B163" s="438"/>
      <c r="C163" s="438"/>
      <c r="D163" s="438"/>
      <c r="E163" s="504"/>
      <c r="F163" s="505"/>
      <c r="G163" s="507"/>
      <c r="H163" s="507"/>
      <c r="I163" s="72" t="str">
        <f t="shared" si="121"/>
        <v/>
      </c>
      <c r="J163" s="440">
        <f t="shared" si="122"/>
        <v>0</v>
      </c>
      <c r="K163" s="440">
        <f t="shared" si="123"/>
        <v>0</v>
      </c>
      <c r="L163" s="440">
        <f t="shared" si="124"/>
        <v>0</v>
      </c>
      <c r="M163" s="440">
        <f t="shared" si="125"/>
        <v>0</v>
      </c>
      <c r="N163" s="440">
        <f t="shared" si="126"/>
        <v>0</v>
      </c>
      <c r="O163" s="440">
        <f t="shared" si="127"/>
        <v>0</v>
      </c>
      <c r="P163" s="440">
        <f t="shared" si="128"/>
        <v>0</v>
      </c>
      <c r="Q163" s="440">
        <f t="shared" si="129"/>
        <v>0</v>
      </c>
      <c r="R163" s="440">
        <f t="shared" si="160"/>
        <v>0</v>
      </c>
      <c r="S163" s="440">
        <f t="shared" si="161"/>
        <v>0</v>
      </c>
      <c r="T163" s="440">
        <f t="shared" si="130"/>
        <v>0</v>
      </c>
      <c r="U163" s="440">
        <f t="shared" si="131"/>
        <v>0</v>
      </c>
      <c r="V163" s="440">
        <f t="shared" si="132"/>
        <v>0</v>
      </c>
      <c r="W163" s="440">
        <f t="shared" si="133"/>
        <v>0</v>
      </c>
      <c r="X163" s="440">
        <f t="shared" si="134"/>
        <v>0</v>
      </c>
      <c r="Y163" s="440">
        <f t="shared" si="135"/>
        <v>0</v>
      </c>
      <c r="Z163" s="440">
        <f t="shared" si="136"/>
        <v>0</v>
      </c>
      <c r="AA163" s="440">
        <f t="shared" si="137"/>
        <v>0</v>
      </c>
      <c r="AB163" s="440">
        <f t="shared" si="138"/>
        <v>0</v>
      </c>
      <c r="AC163" s="440">
        <f t="shared" si="139"/>
        <v>0</v>
      </c>
      <c r="AD163" s="440">
        <f t="shared" si="140"/>
        <v>0</v>
      </c>
      <c r="AE163" s="440">
        <f t="shared" si="141"/>
        <v>0</v>
      </c>
      <c r="AF163" s="440">
        <f t="shared" si="142"/>
        <v>0</v>
      </c>
      <c r="AG163" s="440">
        <f t="shared" si="143"/>
        <v>0</v>
      </c>
      <c r="AH163" s="440">
        <f t="shared" si="144"/>
        <v>0</v>
      </c>
      <c r="AI163" s="440">
        <f t="shared" si="145"/>
        <v>0</v>
      </c>
      <c r="AJ163" s="440">
        <f t="shared" si="146"/>
        <v>0</v>
      </c>
      <c r="AK163" s="440">
        <f t="shared" si="147"/>
        <v>0</v>
      </c>
      <c r="AL163" s="440">
        <f t="shared" si="148"/>
        <v>0</v>
      </c>
      <c r="AM163" s="440">
        <f t="shared" si="149"/>
        <v>0</v>
      </c>
      <c r="AN163" s="440">
        <f t="shared" si="150"/>
        <v>0</v>
      </c>
      <c r="AO163" s="440">
        <f t="shared" si="151"/>
        <v>0</v>
      </c>
      <c r="AP163" s="440">
        <f t="shared" si="152"/>
        <v>0</v>
      </c>
      <c r="AQ163" s="440">
        <f t="shared" si="153"/>
        <v>0</v>
      </c>
      <c r="AR163" s="440">
        <f t="shared" si="154"/>
        <v>0</v>
      </c>
      <c r="AS163" s="440">
        <f t="shared" si="155"/>
        <v>0</v>
      </c>
      <c r="AT163" s="440">
        <f t="shared" si="156"/>
        <v>0</v>
      </c>
      <c r="AU163" s="440">
        <f t="shared" si="157"/>
        <v>0</v>
      </c>
      <c r="AV163" s="440">
        <f t="shared" si="158"/>
        <v>0</v>
      </c>
      <c r="AW163" s="440">
        <f t="shared" si="159"/>
        <v>0</v>
      </c>
    </row>
    <row r="164" spans="1:49" s="437" customFormat="1" ht="12" customHeight="1">
      <c r="A164" s="72" t="str">
        <f t="array" ref="A164">IF(C164&lt;&gt;0,SUM(($C$11:C164&lt;&gt;0)*1),"")</f>
        <v/>
      </c>
      <c r="B164" s="438"/>
      <c r="C164" s="438"/>
      <c r="D164" s="438"/>
      <c r="E164" s="504"/>
      <c r="F164" s="505"/>
      <c r="G164" s="507"/>
      <c r="H164" s="507"/>
      <c r="I164" s="72" t="str">
        <f t="shared" si="121"/>
        <v/>
      </c>
      <c r="J164" s="440">
        <f t="shared" si="122"/>
        <v>0</v>
      </c>
      <c r="K164" s="440">
        <f t="shared" si="123"/>
        <v>0</v>
      </c>
      <c r="L164" s="440">
        <f t="shared" si="124"/>
        <v>0</v>
      </c>
      <c r="M164" s="440">
        <f t="shared" si="125"/>
        <v>0</v>
      </c>
      <c r="N164" s="440">
        <f t="shared" si="126"/>
        <v>0</v>
      </c>
      <c r="O164" s="440">
        <f t="shared" si="127"/>
        <v>0</v>
      </c>
      <c r="P164" s="440">
        <f t="shared" si="128"/>
        <v>0</v>
      </c>
      <c r="Q164" s="440">
        <f t="shared" si="129"/>
        <v>0</v>
      </c>
      <c r="R164" s="440">
        <f t="shared" si="160"/>
        <v>0</v>
      </c>
      <c r="S164" s="440">
        <f t="shared" si="161"/>
        <v>0</v>
      </c>
      <c r="T164" s="440">
        <f t="shared" si="130"/>
        <v>0</v>
      </c>
      <c r="U164" s="440">
        <f t="shared" si="131"/>
        <v>0</v>
      </c>
      <c r="V164" s="440">
        <f t="shared" si="132"/>
        <v>0</v>
      </c>
      <c r="W164" s="440">
        <f t="shared" si="133"/>
        <v>0</v>
      </c>
      <c r="X164" s="440">
        <f t="shared" si="134"/>
        <v>0</v>
      </c>
      <c r="Y164" s="440">
        <f t="shared" si="135"/>
        <v>0</v>
      </c>
      <c r="Z164" s="440">
        <f t="shared" si="136"/>
        <v>0</v>
      </c>
      <c r="AA164" s="440">
        <f t="shared" si="137"/>
        <v>0</v>
      </c>
      <c r="AB164" s="440">
        <f t="shared" si="138"/>
        <v>0</v>
      </c>
      <c r="AC164" s="440">
        <f t="shared" si="139"/>
        <v>0</v>
      </c>
      <c r="AD164" s="440">
        <f t="shared" si="140"/>
        <v>0</v>
      </c>
      <c r="AE164" s="440">
        <f t="shared" si="141"/>
        <v>0</v>
      </c>
      <c r="AF164" s="440">
        <f t="shared" si="142"/>
        <v>0</v>
      </c>
      <c r="AG164" s="440">
        <f t="shared" si="143"/>
        <v>0</v>
      </c>
      <c r="AH164" s="440">
        <f t="shared" si="144"/>
        <v>0</v>
      </c>
      <c r="AI164" s="440">
        <f t="shared" si="145"/>
        <v>0</v>
      </c>
      <c r="AJ164" s="440">
        <f t="shared" si="146"/>
        <v>0</v>
      </c>
      <c r="AK164" s="440">
        <f t="shared" si="147"/>
        <v>0</v>
      </c>
      <c r="AL164" s="440">
        <f t="shared" si="148"/>
        <v>0</v>
      </c>
      <c r="AM164" s="440">
        <f t="shared" si="149"/>
        <v>0</v>
      </c>
      <c r="AN164" s="440">
        <f t="shared" si="150"/>
        <v>0</v>
      </c>
      <c r="AO164" s="440">
        <f t="shared" si="151"/>
        <v>0</v>
      </c>
      <c r="AP164" s="440">
        <f t="shared" si="152"/>
        <v>0</v>
      </c>
      <c r="AQ164" s="440">
        <f t="shared" si="153"/>
        <v>0</v>
      </c>
      <c r="AR164" s="440">
        <f t="shared" si="154"/>
        <v>0</v>
      </c>
      <c r="AS164" s="440">
        <f t="shared" si="155"/>
        <v>0</v>
      </c>
      <c r="AT164" s="440">
        <f t="shared" si="156"/>
        <v>0</v>
      </c>
      <c r="AU164" s="440">
        <f t="shared" si="157"/>
        <v>0</v>
      </c>
      <c r="AV164" s="440">
        <f t="shared" si="158"/>
        <v>0</v>
      </c>
      <c r="AW164" s="440">
        <f t="shared" si="159"/>
        <v>0</v>
      </c>
    </row>
    <row r="165" spans="1:49" s="437" customFormat="1" ht="12" customHeight="1">
      <c r="A165" s="72" t="str">
        <f t="array" ref="A165">IF(C165&lt;&gt;0,SUM(($C$11:C165&lt;&gt;0)*1),"")</f>
        <v/>
      </c>
      <c r="B165" s="438"/>
      <c r="C165" s="438"/>
      <c r="D165" s="438"/>
      <c r="E165" s="504"/>
      <c r="F165" s="505"/>
      <c r="G165" s="507"/>
      <c r="H165" s="507"/>
      <c r="I165" s="72" t="str">
        <f t="shared" si="121"/>
        <v/>
      </c>
      <c r="J165" s="440">
        <f t="shared" si="122"/>
        <v>0</v>
      </c>
      <c r="K165" s="440">
        <f t="shared" si="123"/>
        <v>0</v>
      </c>
      <c r="L165" s="440">
        <f t="shared" si="124"/>
        <v>0</v>
      </c>
      <c r="M165" s="440">
        <f t="shared" si="125"/>
        <v>0</v>
      </c>
      <c r="N165" s="440">
        <f t="shared" si="126"/>
        <v>0</v>
      </c>
      <c r="O165" s="440">
        <f t="shared" si="127"/>
        <v>0</v>
      </c>
      <c r="P165" s="440">
        <f t="shared" si="128"/>
        <v>0</v>
      </c>
      <c r="Q165" s="440">
        <f t="shared" si="129"/>
        <v>0</v>
      </c>
      <c r="R165" s="440">
        <f t="shared" si="160"/>
        <v>0</v>
      </c>
      <c r="S165" s="440">
        <f t="shared" si="161"/>
        <v>0</v>
      </c>
      <c r="T165" s="440">
        <f t="shared" si="130"/>
        <v>0</v>
      </c>
      <c r="U165" s="440">
        <f t="shared" si="131"/>
        <v>0</v>
      </c>
      <c r="V165" s="440">
        <f t="shared" si="132"/>
        <v>0</v>
      </c>
      <c r="W165" s="440">
        <f t="shared" si="133"/>
        <v>0</v>
      </c>
      <c r="X165" s="440">
        <f t="shared" si="134"/>
        <v>0</v>
      </c>
      <c r="Y165" s="440">
        <f t="shared" si="135"/>
        <v>0</v>
      </c>
      <c r="Z165" s="440">
        <f t="shared" si="136"/>
        <v>0</v>
      </c>
      <c r="AA165" s="440">
        <f t="shared" si="137"/>
        <v>0</v>
      </c>
      <c r="AB165" s="440">
        <f t="shared" si="138"/>
        <v>0</v>
      </c>
      <c r="AC165" s="440">
        <f t="shared" si="139"/>
        <v>0</v>
      </c>
      <c r="AD165" s="440">
        <f t="shared" si="140"/>
        <v>0</v>
      </c>
      <c r="AE165" s="440">
        <f t="shared" si="141"/>
        <v>0</v>
      </c>
      <c r="AF165" s="440">
        <f t="shared" si="142"/>
        <v>0</v>
      </c>
      <c r="AG165" s="440">
        <f t="shared" si="143"/>
        <v>0</v>
      </c>
      <c r="AH165" s="440">
        <f t="shared" si="144"/>
        <v>0</v>
      </c>
      <c r="AI165" s="440">
        <f t="shared" si="145"/>
        <v>0</v>
      </c>
      <c r="AJ165" s="440">
        <f t="shared" si="146"/>
        <v>0</v>
      </c>
      <c r="AK165" s="440">
        <f t="shared" si="147"/>
        <v>0</v>
      </c>
      <c r="AL165" s="440">
        <f t="shared" si="148"/>
        <v>0</v>
      </c>
      <c r="AM165" s="440">
        <f t="shared" si="149"/>
        <v>0</v>
      </c>
      <c r="AN165" s="440">
        <f t="shared" si="150"/>
        <v>0</v>
      </c>
      <c r="AO165" s="440">
        <f t="shared" si="151"/>
        <v>0</v>
      </c>
      <c r="AP165" s="440">
        <f t="shared" si="152"/>
        <v>0</v>
      </c>
      <c r="AQ165" s="440">
        <f t="shared" si="153"/>
        <v>0</v>
      </c>
      <c r="AR165" s="440">
        <f t="shared" si="154"/>
        <v>0</v>
      </c>
      <c r="AS165" s="440">
        <f t="shared" si="155"/>
        <v>0</v>
      </c>
      <c r="AT165" s="440">
        <f t="shared" si="156"/>
        <v>0</v>
      </c>
      <c r="AU165" s="440">
        <f t="shared" si="157"/>
        <v>0</v>
      </c>
      <c r="AV165" s="440">
        <f t="shared" si="158"/>
        <v>0</v>
      </c>
      <c r="AW165" s="440">
        <f t="shared" si="159"/>
        <v>0</v>
      </c>
    </row>
    <row r="166" spans="1:49" s="437" customFormat="1" ht="12" customHeight="1">
      <c r="A166" s="72" t="str">
        <f t="array" ref="A166">IF(C166&lt;&gt;0,SUM(($C$11:C166&lt;&gt;0)*1),"")</f>
        <v/>
      </c>
      <c r="B166" s="438"/>
      <c r="C166" s="438"/>
      <c r="D166" s="438"/>
      <c r="E166" s="504"/>
      <c r="F166" s="505"/>
      <c r="G166" s="507"/>
      <c r="H166" s="507"/>
      <c r="I166" s="72" t="str">
        <f t="shared" si="121"/>
        <v/>
      </c>
      <c r="J166" s="440">
        <f t="shared" si="122"/>
        <v>0</v>
      </c>
      <c r="K166" s="440">
        <f t="shared" si="123"/>
        <v>0</v>
      </c>
      <c r="L166" s="440">
        <f t="shared" si="124"/>
        <v>0</v>
      </c>
      <c r="M166" s="440">
        <f t="shared" si="125"/>
        <v>0</v>
      </c>
      <c r="N166" s="440">
        <f t="shared" si="126"/>
        <v>0</v>
      </c>
      <c r="O166" s="440">
        <f t="shared" si="127"/>
        <v>0</v>
      </c>
      <c r="P166" s="440">
        <f t="shared" si="128"/>
        <v>0</v>
      </c>
      <c r="Q166" s="440">
        <f t="shared" si="129"/>
        <v>0</v>
      </c>
      <c r="R166" s="440">
        <f t="shared" si="160"/>
        <v>0</v>
      </c>
      <c r="S166" s="440">
        <f t="shared" si="161"/>
        <v>0</v>
      </c>
      <c r="T166" s="440">
        <f t="shared" si="130"/>
        <v>0</v>
      </c>
      <c r="U166" s="440">
        <f t="shared" si="131"/>
        <v>0</v>
      </c>
      <c r="V166" s="440">
        <f t="shared" si="132"/>
        <v>0</v>
      </c>
      <c r="W166" s="440">
        <f t="shared" si="133"/>
        <v>0</v>
      </c>
      <c r="X166" s="440">
        <f t="shared" si="134"/>
        <v>0</v>
      </c>
      <c r="Y166" s="440">
        <f t="shared" si="135"/>
        <v>0</v>
      </c>
      <c r="Z166" s="440">
        <f t="shared" si="136"/>
        <v>0</v>
      </c>
      <c r="AA166" s="440">
        <f t="shared" si="137"/>
        <v>0</v>
      </c>
      <c r="AB166" s="440">
        <f t="shared" si="138"/>
        <v>0</v>
      </c>
      <c r="AC166" s="440">
        <f t="shared" si="139"/>
        <v>0</v>
      </c>
      <c r="AD166" s="440">
        <f t="shared" si="140"/>
        <v>0</v>
      </c>
      <c r="AE166" s="440">
        <f t="shared" si="141"/>
        <v>0</v>
      </c>
      <c r="AF166" s="440">
        <f t="shared" si="142"/>
        <v>0</v>
      </c>
      <c r="AG166" s="440">
        <f t="shared" si="143"/>
        <v>0</v>
      </c>
      <c r="AH166" s="440">
        <f t="shared" si="144"/>
        <v>0</v>
      </c>
      <c r="AI166" s="440">
        <f t="shared" si="145"/>
        <v>0</v>
      </c>
      <c r="AJ166" s="440">
        <f t="shared" si="146"/>
        <v>0</v>
      </c>
      <c r="AK166" s="440">
        <f t="shared" si="147"/>
        <v>0</v>
      </c>
      <c r="AL166" s="440">
        <f t="shared" si="148"/>
        <v>0</v>
      </c>
      <c r="AM166" s="440">
        <f t="shared" si="149"/>
        <v>0</v>
      </c>
      <c r="AN166" s="440">
        <f t="shared" si="150"/>
        <v>0</v>
      </c>
      <c r="AO166" s="440">
        <f t="shared" si="151"/>
        <v>0</v>
      </c>
      <c r="AP166" s="440">
        <f t="shared" si="152"/>
        <v>0</v>
      </c>
      <c r="AQ166" s="440">
        <f t="shared" si="153"/>
        <v>0</v>
      </c>
      <c r="AR166" s="440">
        <f t="shared" si="154"/>
        <v>0</v>
      </c>
      <c r="AS166" s="440">
        <f t="shared" si="155"/>
        <v>0</v>
      </c>
      <c r="AT166" s="440">
        <f t="shared" si="156"/>
        <v>0</v>
      </c>
      <c r="AU166" s="440">
        <f t="shared" si="157"/>
        <v>0</v>
      </c>
      <c r="AV166" s="440">
        <f t="shared" si="158"/>
        <v>0</v>
      </c>
      <c r="AW166" s="440">
        <f t="shared" si="159"/>
        <v>0</v>
      </c>
    </row>
    <row r="167" spans="1:49" s="437" customFormat="1" ht="12" customHeight="1">
      <c r="A167" s="72" t="str">
        <f t="array" ref="A167">IF(C167&lt;&gt;0,SUM(($C$11:C167&lt;&gt;0)*1),"")</f>
        <v/>
      </c>
      <c r="B167" s="438"/>
      <c r="C167" s="438"/>
      <c r="D167" s="438"/>
      <c r="E167" s="504"/>
      <c r="F167" s="505"/>
      <c r="G167" s="507"/>
      <c r="H167" s="507"/>
      <c r="I167" s="72" t="str">
        <f t="shared" si="121"/>
        <v/>
      </c>
      <c r="J167" s="440">
        <f t="shared" si="122"/>
        <v>0</v>
      </c>
      <c r="K167" s="440">
        <f t="shared" si="123"/>
        <v>0</v>
      </c>
      <c r="L167" s="440">
        <f t="shared" si="124"/>
        <v>0</v>
      </c>
      <c r="M167" s="440">
        <f t="shared" si="125"/>
        <v>0</v>
      </c>
      <c r="N167" s="440">
        <f t="shared" si="126"/>
        <v>0</v>
      </c>
      <c r="O167" s="440">
        <f t="shared" si="127"/>
        <v>0</v>
      </c>
      <c r="P167" s="440">
        <f t="shared" si="128"/>
        <v>0</v>
      </c>
      <c r="Q167" s="440">
        <f t="shared" si="129"/>
        <v>0</v>
      </c>
      <c r="R167" s="440">
        <f t="shared" si="160"/>
        <v>0</v>
      </c>
      <c r="S167" s="440">
        <f t="shared" si="161"/>
        <v>0</v>
      </c>
      <c r="T167" s="440">
        <f t="shared" si="130"/>
        <v>0</v>
      </c>
      <c r="U167" s="440">
        <f t="shared" si="131"/>
        <v>0</v>
      </c>
      <c r="V167" s="440">
        <f t="shared" si="132"/>
        <v>0</v>
      </c>
      <c r="W167" s="440">
        <f t="shared" si="133"/>
        <v>0</v>
      </c>
      <c r="X167" s="440">
        <f t="shared" si="134"/>
        <v>0</v>
      </c>
      <c r="Y167" s="440">
        <f t="shared" si="135"/>
        <v>0</v>
      </c>
      <c r="Z167" s="440">
        <f t="shared" si="136"/>
        <v>0</v>
      </c>
      <c r="AA167" s="440">
        <f t="shared" si="137"/>
        <v>0</v>
      </c>
      <c r="AB167" s="440">
        <f t="shared" si="138"/>
        <v>0</v>
      </c>
      <c r="AC167" s="440">
        <f t="shared" si="139"/>
        <v>0</v>
      </c>
      <c r="AD167" s="440">
        <f t="shared" si="140"/>
        <v>0</v>
      </c>
      <c r="AE167" s="440">
        <f t="shared" si="141"/>
        <v>0</v>
      </c>
      <c r="AF167" s="440">
        <f t="shared" si="142"/>
        <v>0</v>
      </c>
      <c r="AG167" s="440">
        <f t="shared" si="143"/>
        <v>0</v>
      </c>
      <c r="AH167" s="440">
        <f t="shared" si="144"/>
        <v>0</v>
      </c>
      <c r="AI167" s="440">
        <f t="shared" si="145"/>
        <v>0</v>
      </c>
      <c r="AJ167" s="440">
        <f t="shared" si="146"/>
        <v>0</v>
      </c>
      <c r="AK167" s="440">
        <f t="shared" si="147"/>
        <v>0</v>
      </c>
      <c r="AL167" s="440">
        <f t="shared" si="148"/>
        <v>0</v>
      </c>
      <c r="AM167" s="440">
        <f t="shared" si="149"/>
        <v>0</v>
      </c>
      <c r="AN167" s="440">
        <f t="shared" si="150"/>
        <v>0</v>
      </c>
      <c r="AO167" s="440">
        <f t="shared" si="151"/>
        <v>0</v>
      </c>
      <c r="AP167" s="440">
        <f t="shared" si="152"/>
        <v>0</v>
      </c>
      <c r="AQ167" s="440">
        <f t="shared" si="153"/>
        <v>0</v>
      </c>
      <c r="AR167" s="440">
        <f t="shared" si="154"/>
        <v>0</v>
      </c>
      <c r="AS167" s="440">
        <f t="shared" si="155"/>
        <v>0</v>
      </c>
      <c r="AT167" s="440">
        <f t="shared" si="156"/>
        <v>0</v>
      </c>
      <c r="AU167" s="440">
        <f t="shared" si="157"/>
        <v>0</v>
      </c>
      <c r="AV167" s="440">
        <f t="shared" si="158"/>
        <v>0</v>
      </c>
      <c r="AW167" s="440">
        <f t="shared" si="159"/>
        <v>0</v>
      </c>
    </row>
    <row r="168" spans="1:49" s="437" customFormat="1" ht="12" customHeight="1">
      <c r="A168" s="72" t="str">
        <f t="array" ref="A168">IF(C168&lt;&gt;0,SUM(($C$11:C168&lt;&gt;0)*1),"")</f>
        <v/>
      </c>
      <c r="B168" s="438"/>
      <c r="C168" s="438"/>
      <c r="D168" s="438"/>
      <c r="E168" s="504"/>
      <c r="F168" s="505"/>
      <c r="G168" s="507"/>
      <c r="H168" s="507"/>
      <c r="I168" s="72" t="str">
        <f t="shared" si="121"/>
        <v/>
      </c>
      <c r="J168" s="440">
        <f t="shared" si="122"/>
        <v>0</v>
      </c>
      <c r="K168" s="440">
        <f t="shared" si="123"/>
        <v>0</v>
      </c>
      <c r="L168" s="440">
        <f t="shared" si="124"/>
        <v>0</v>
      </c>
      <c r="M168" s="440">
        <f t="shared" si="125"/>
        <v>0</v>
      </c>
      <c r="N168" s="440">
        <f t="shared" si="126"/>
        <v>0</v>
      </c>
      <c r="O168" s="440">
        <f t="shared" si="127"/>
        <v>0</v>
      </c>
      <c r="P168" s="440">
        <f t="shared" si="128"/>
        <v>0</v>
      </c>
      <c r="Q168" s="440">
        <f t="shared" si="129"/>
        <v>0</v>
      </c>
      <c r="R168" s="440">
        <f t="shared" si="160"/>
        <v>0</v>
      </c>
      <c r="S168" s="440">
        <f t="shared" si="161"/>
        <v>0</v>
      </c>
      <c r="T168" s="440">
        <f t="shared" si="130"/>
        <v>0</v>
      </c>
      <c r="U168" s="440">
        <f t="shared" si="131"/>
        <v>0</v>
      </c>
      <c r="V168" s="440">
        <f t="shared" si="132"/>
        <v>0</v>
      </c>
      <c r="W168" s="440">
        <f t="shared" si="133"/>
        <v>0</v>
      </c>
      <c r="X168" s="440">
        <f t="shared" si="134"/>
        <v>0</v>
      </c>
      <c r="Y168" s="440">
        <f t="shared" si="135"/>
        <v>0</v>
      </c>
      <c r="Z168" s="440">
        <f t="shared" si="136"/>
        <v>0</v>
      </c>
      <c r="AA168" s="440">
        <f t="shared" si="137"/>
        <v>0</v>
      </c>
      <c r="AB168" s="440">
        <f t="shared" si="138"/>
        <v>0</v>
      </c>
      <c r="AC168" s="440">
        <f t="shared" si="139"/>
        <v>0</v>
      </c>
      <c r="AD168" s="440">
        <f t="shared" si="140"/>
        <v>0</v>
      </c>
      <c r="AE168" s="440">
        <f t="shared" si="141"/>
        <v>0</v>
      </c>
      <c r="AF168" s="440">
        <f t="shared" si="142"/>
        <v>0</v>
      </c>
      <c r="AG168" s="440">
        <f t="shared" si="143"/>
        <v>0</v>
      </c>
      <c r="AH168" s="440">
        <f t="shared" si="144"/>
        <v>0</v>
      </c>
      <c r="AI168" s="440">
        <f t="shared" si="145"/>
        <v>0</v>
      </c>
      <c r="AJ168" s="440">
        <f t="shared" si="146"/>
        <v>0</v>
      </c>
      <c r="AK168" s="440">
        <f t="shared" si="147"/>
        <v>0</v>
      </c>
      <c r="AL168" s="440">
        <f t="shared" si="148"/>
        <v>0</v>
      </c>
      <c r="AM168" s="440">
        <f t="shared" si="149"/>
        <v>0</v>
      </c>
      <c r="AN168" s="440">
        <f t="shared" si="150"/>
        <v>0</v>
      </c>
      <c r="AO168" s="440">
        <f t="shared" si="151"/>
        <v>0</v>
      </c>
      <c r="AP168" s="440">
        <f t="shared" si="152"/>
        <v>0</v>
      </c>
      <c r="AQ168" s="440">
        <f t="shared" si="153"/>
        <v>0</v>
      </c>
      <c r="AR168" s="440">
        <f t="shared" si="154"/>
        <v>0</v>
      </c>
      <c r="AS168" s="440">
        <f t="shared" si="155"/>
        <v>0</v>
      </c>
      <c r="AT168" s="440">
        <f t="shared" si="156"/>
        <v>0</v>
      </c>
      <c r="AU168" s="440">
        <f t="shared" si="157"/>
        <v>0</v>
      </c>
      <c r="AV168" s="440">
        <f t="shared" si="158"/>
        <v>0</v>
      </c>
      <c r="AW168" s="440">
        <f t="shared" si="159"/>
        <v>0</v>
      </c>
    </row>
    <row r="169" spans="1:49" s="437" customFormat="1" ht="12" customHeight="1">
      <c r="A169" s="72" t="str">
        <f t="array" ref="A169">IF(C169&lt;&gt;0,SUM(($C$11:C169&lt;&gt;0)*1),"")</f>
        <v/>
      </c>
      <c r="B169" s="438"/>
      <c r="C169" s="438"/>
      <c r="D169" s="438"/>
      <c r="E169" s="504"/>
      <c r="F169" s="505"/>
      <c r="G169" s="507"/>
      <c r="H169" s="507"/>
      <c r="I169" s="72" t="str">
        <f t="shared" si="121"/>
        <v/>
      </c>
      <c r="J169" s="440">
        <f t="shared" si="122"/>
        <v>0</v>
      </c>
      <c r="K169" s="440">
        <f t="shared" si="123"/>
        <v>0</v>
      </c>
      <c r="L169" s="440">
        <f t="shared" si="124"/>
        <v>0</v>
      </c>
      <c r="M169" s="440">
        <f t="shared" si="125"/>
        <v>0</v>
      </c>
      <c r="N169" s="440">
        <f t="shared" si="126"/>
        <v>0</v>
      </c>
      <c r="O169" s="440">
        <f t="shared" si="127"/>
        <v>0</v>
      </c>
      <c r="P169" s="440">
        <f t="shared" si="128"/>
        <v>0</v>
      </c>
      <c r="Q169" s="440">
        <f t="shared" si="129"/>
        <v>0</v>
      </c>
      <c r="R169" s="440">
        <f t="shared" si="160"/>
        <v>0</v>
      </c>
      <c r="S169" s="440">
        <f t="shared" si="161"/>
        <v>0</v>
      </c>
      <c r="T169" s="440">
        <f t="shared" si="130"/>
        <v>0</v>
      </c>
      <c r="U169" s="440">
        <f t="shared" si="131"/>
        <v>0</v>
      </c>
      <c r="V169" s="440">
        <f t="shared" si="132"/>
        <v>0</v>
      </c>
      <c r="W169" s="440">
        <f t="shared" si="133"/>
        <v>0</v>
      </c>
      <c r="X169" s="440">
        <f t="shared" si="134"/>
        <v>0</v>
      </c>
      <c r="Y169" s="440">
        <f t="shared" si="135"/>
        <v>0</v>
      </c>
      <c r="Z169" s="440">
        <f t="shared" si="136"/>
        <v>0</v>
      </c>
      <c r="AA169" s="440">
        <f t="shared" si="137"/>
        <v>0</v>
      </c>
      <c r="AB169" s="440">
        <f t="shared" si="138"/>
        <v>0</v>
      </c>
      <c r="AC169" s="440">
        <f t="shared" si="139"/>
        <v>0</v>
      </c>
      <c r="AD169" s="440">
        <f t="shared" si="140"/>
        <v>0</v>
      </c>
      <c r="AE169" s="440">
        <f t="shared" si="141"/>
        <v>0</v>
      </c>
      <c r="AF169" s="440">
        <f t="shared" si="142"/>
        <v>0</v>
      </c>
      <c r="AG169" s="440">
        <f t="shared" si="143"/>
        <v>0</v>
      </c>
      <c r="AH169" s="440">
        <f t="shared" si="144"/>
        <v>0</v>
      </c>
      <c r="AI169" s="440">
        <f t="shared" si="145"/>
        <v>0</v>
      </c>
      <c r="AJ169" s="440">
        <f t="shared" si="146"/>
        <v>0</v>
      </c>
      <c r="AK169" s="440">
        <f t="shared" si="147"/>
        <v>0</v>
      </c>
      <c r="AL169" s="440">
        <f t="shared" si="148"/>
        <v>0</v>
      </c>
      <c r="AM169" s="440">
        <f t="shared" si="149"/>
        <v>0</v>
      </c>
      <c r="AN169" s="440">
        <f t="shared" si="150"/>
        <v>0</v>
      </c>
      <c r="AO169" s="440">
        <f t="shared" si="151"/>
        <v>0</v>
      </c>
      <c r="AP169" s="440">
        <f t="shared" si="152"/>
        <v>0</v>
      </c>
      <c r="AQ169" s="440">
        <f t="shared" si="153"/>
        <v>0</v>
      </c>
      <c r="AR169" s="440">
        <f t="shared" si="154"/>
        <v>0</v>
      </c>
      <c r="AS169" s="440">
        <f t="shared" si="155"/>
        <v>0</v>
      </c>
      <c r="AT169" s="440">
        <f t="shared" si="156"/>
        <v>0</v>
      </c>
      <c r="AU169" s="440">
        <f t="shared" si="157"/>
        <v>0</v>
      </c>
      <c r="AV169" s="440">
        <f t="shared" si="158"/>
        <v>0</v>
      </c>
      <c r="AW169" s="440">
        <f t="shared" si="159"/>
        <v>0</v>
      </c>
    </row>
    <row r="170" spans="1:49" s="437" customFormat="1" ht="12" customHeight="1">
      <c r="A170" s="72" t="str">
        <f t="array" ref="A170">IF(C170&lt;&gt;0,SUM(($C$11:C170&lt;&gt;0)*1),"")</f>
        <v/>
      </c>
      <c r="B170" s="438"/>
      <c r="C170" s="438"/>
      <c r="D170" s="438"/>
      <c r="E170" s="504"/>
      <c r="F170" s="505"/>
      <c r="G170" s="507"/>
      <c r="H170" s="507"/>
      <c r="I170" s="72" t="str">
        <f t="shared" si="121"/>
        <v/>
      </c>
      <c r="J170" s="440">
        <f t="shared" si="122"/>
        <v>0</v>
      </c>
      <c r="K170" s="440">
        <f t="shared" si="123"/>
        <v>0</v>
      </c>
      <c r="L170" s="440">
        <f t="shared" si="124"/>
        <v>0</v>
      </c>
      <c r="M170" s="440">
        <f t="shared" si="125"/>
        <v>0</v>
      </c>
      <c r="N170" s="440">
        <f t="shared" si="126"/>
        <v>0</v>
      </c>
      <c r="O170" s="440">
        <f t="shared" si="127"/>
        <v>0</v>
      </c>
      <c r="P170" s="440">
        <f t="shared" si="128"/>
        <v>0</v>
      </c>
      <c r="Q170" s="440">
        <f t="shared" si="129"/>
        <v>0</v>
      </c>
      <c r="R170" s="440">
        <f t="shared" si="160"/>
        <v>0</v>
      </c>
      <c r="S170" s="440">
        <f t="shared" si="161"/>
        <v>0</v>
      </c>
      <c r="T170" s="440">
        <f t="shared" si="130"/>
        <v>0</v>
      </c>
      <c r="U170" s="440">
        <f t="shared" si="131"/>
        <v>0</v>
      </c>
      <c r="V170" s="440">
        <f t="shared" si="132"/>
        <v>0</v>
      </c>
      <c r="W170" s="440">
        <f t="shared" si="133"/>
        <v>0</v>
      </c>
      <c r="X170" s="440">
        <f t="shared" si="134"/>
        <v>0</v>
      </c>
      <c r="Y170" s="440">
        <f t="shared" si="135"/>
        <v>0</v>
      </c>
      <c r="Z170" s="440">
        <f t="shared" si="136"/>
        <v>0</v>
      </c>
      <c r="AA170" s="440">
        <f t="shared" si="137"/>
        <v>0</v>
      </c>
      <c r="AB170" s="440">
        <f t="shared" si="138"/>
        <v>0</v>
      </c>
      <c r="AC170" s="440">
        <f t="shared" si="139"/>
        <v>0</v>
      </c>
      <c r="AD170" s="440">
        <f t="shared" si="140"/>
        <v>0</v>
      </c>
      <c r="AE170" s="440">
        <f t="shared" si="141"/>
        <v>0</v>
      </c>
      <c r="AF170" s="440">
        <f t="shared" si="142"/>
        <v>0</v>
      </c>
      <c r="AG170" s="440">
        <f t="shared" si="143"/>
        <v>0</v>
      </c>
      <c r="AH170" s="440">
        <f t="shared" si="144"/>
        <v>0</v>
      </c>
      <c r="AI170" s="440">
        <f t="shared" si="145"/>
        <v>0</v>
      </c>
      <c r="AJ170" s="440">
        <f t="shared" si="146"/>
        <v>0</v>
      </c>
      <c r="AK170" s="440">
        <f t="shared" si="147"/>
        <v>0</v>
      </c>
      <c r="AL170" s="440">
        <f t="shared" si="148"/>
        <v>0</v>
      </c>
      <c r="AM170" s="440">
        <f t="shared" si="149"/>
        <v>0</v>
      </c>
      <c r="AN170" s="440">
        <f t="shared" si="150"/>
        <v>0</v>
      </c>
      <c r="AO170" s="440">
        <f t="shared" si="151"/>
        <v>0</v>
      </c>
      <c r="AP170" s="440">
        <f t="shared" si="152"/>
        <v>0</v>
      </c>
      <c r="AQ170" s="440">
        <f t="shared" si="153"/>
        <v>0</v>
      </c>
      <c r="AR170" s="440">
        <f t="shared" si="154"/>
        <v>0</v>
      </c>
      <c r="AS170" s="440">
        <f t="shared" si="155"/>
        <v>0</v>
      </c>
      <c r="AT170" s="440">
        <f t="shared" si="156"/>
        <v>0</v>
      </c>
      <c r="AU170" s="440">
        <f t="shared" si="157"/>
        <v>0</v>
      </c>
      <c r="AV170" s="440">
        <f t="shared" si="158"/>
        <v>0</v>
      </c>
      <c r="AW170" s="440">
        <f t="shared" si="159"/>
        <v>0</v>
      </c>
    </row>
    <row r="171" spans="1:49" s="478" customFormat="1" ht="12" customHeight="1">
      <c r="A171" s="97" t="str">
        <f t="array" ref="A171">IF(C171&lt;&gt;0,SUM(($C$11:C171&lt;&gt;0)*1),"")</f>
        <v/>
      </c>
      <c r="B171" s="438"/>
      <c r="C171" s="438"/>
      <c r="D171" s="438"/>
      <c r="E171" s="504"/>
      <c r="F171" s="505"/>
      <c r="G171" s="507"/>
      <c r="H171" s="507"/>
      <c r="I171" s="97" t="str">
        <f t="shared" si="121"/>
        <v/>
      </c>
      <c r="J171" s="477">
        <f t="shared" si="122"/>
        <v>0</v>
      </c>
      <c r="K171" s="477">
        <f t="shared" si="123"/>
        <v>0</v>
      </c>
      <c r="L171" s="477">
        <f t="shared" si="124"/>
        <v>0</v>
      </c>
      <c r="M171" s="477">
        <f t="shared" si="125"/>
        <v>0</v>
      </c>
      <c r="N171" s="477">
        <f t="shared" si="126"/>
        <v>0</v>
      </c>
      <c r="O171" s="477">
        <f t="shared" si="127"/>
        <v>0</v>
      </c>
      <c r="P171" s="477">
        <f t="shared" si="128"/>
        <v>0</v>
      </c>
      <c r="Q171" s="477">
        <f t="shared" si="129"/>
        <v>0</v>
      </c>
      <c r="R171" s="440">
        <f t="shared" si="160"/>
        <v>0</v>
      </c>
      <c r="S171" s="440">
        <f t="shared" si="161"/>
        <v>0</v>
      </c>
      <c r="T171" s="477">
        <f t="shared" si="130"/>
        <v>0</v>
      </c>
      <c r="U171" s="477">
        <f t="shared" si="131"/>
        <v>0</v>
      </c>
      <c r="V171" s="477">
        <f t="shared" si="132"/>
        <v>0</v>
      </c>
      <c r="W171" s="477">
        <f t="shared" si="133"/>
        <v>0</v>
      </c>
      <c r="X171" s="477">
        <f t="shared" si="134"/>
        <v>0</v>
      </c>
      <c r="Y171" s="477">
        <f t="shared" si="135"/>
        <v>0</v>
      </c>
      <c r="Z171" s="477">
        <f t="shared" si="136"/>
        <v>0</v>
      </c>
      <c r="AA171" s="477">
        <f t="shared" si="137"/>
        <v>0</v>
      </c>
      <c r="AB171" s="477">
        <f t="shared" si="138"/>
        <v>0</v>
      </c>
      <c r="AC171" s="477">
        <f t="shared" si="139"/>
        <v>0</v>
      </c>
      <c r="AD171" s="477">
        <f t="shared" si="140"/>
        <v>0</v>
      </c>
      <c r="AE171" s="477">
        <f t="shared" si="141"/>
        <v>0</v>
      </c>
      <c r="AF171" s="477">
        <f t="shared" si="142"/>
        <v>0</v>
      </c>
      <c r="AG171" s="477">
        <f t="shared" si="143"/>
        <v>0</v>
      </c>
      <c r="AH171" s="477">
        <f t="shared" si="144"/>
        <v>0</v>
      </c>
      <c r="AI171" s="477">
        <f t="shared" si="145"/>
        <v>0</v>
      </c>
      <c r="AJ171" s="477">
        <f t="shared" si="146"/>
        <v>0</v>
      </c>
      <c r="AK171" s="477">
        <f t="shared" si="147"/>
        <v>0</v>
      </c>
      <c r="AL171" s="477">
        <f t="shared" si="148"/>
        <v>0</v>
      </c>
      <c r="AM171" s="477">
        <f t="shared" si="149"/>
        <v>0</v>
      </c>
      <c r="AN171" s="477">
        <f t="shared" si="150"/>
        <v>0</v>
      </c>
      <c r="AO171" s="477">
        <f t="shared" si="151"/>
        <v>0</v>
      </c>
      <c r="AP171" s="477">
        <f t="shared" si="152"/>
        <v>0</v>
      </c>
      <c r="AQ171" s="477">
        <f t="shared" si="153"/>
        <v>0</v>
      </c>
      <c r="AR171" s="477">
        <f t="shared" si="154"/>
        <v>0</v>
      </c>
      <c r="AS171" s="477">
        <f t="shared" si="155"/>
        <v>0</v>
      </c>
      <c r="AT171" s="477">
        <f t="shared" si="156"/>
        <v>0</v>
      </c>
      <c r="AU171" s="477">
        <f t="shared" si="157"/>
        <v>0</v>
      </c>
      <c r="AV171" s="477">
        <f t="shared" si="158"/>
        <v>0</v>
      </c>
      <c r="AW171" s="477">
        <f t="shared" si="159"/>
        <v>0</v>
      </c>
    </row>
    <row r="172" spans="1:49" s="437" customFormat="1" ht="12" customHeight="1">
      <c r="A172" s="72" t="str">
        <f t="array" ref="A172">IF(C172&lt;&gt;0,SUM(($C$11:C172&lt;&gt;0)*1),"")</f>
        <v/>
      </c>
      <c r="B172" s="438"/>
      <c r="C172" s="438"/>
      <c r="D172" s="438"/>
      <c r="E172" s="504"/>
      <c r="F172" s="505"/>
      <c r="G172" s="507"/>
      <c r="H172" s="507"/>
      <c r="I172" s="72" t="str">
        <f t="shared" si="121"/>
        <v/>
      </c>
      <c r="J172" s="440">
        <f t="shared" si="122"/>
        <v>0</v>
      </c>
      <c r="K172" s="440">
        <f t="shared" si="123"/>
        <v>0</v>
      </c>
      <c r="L172" s="440">
        <f t="shared" si="124"/>
        <v>0</v>
      </c>
      <c r="M172" s="440">
        <f t="shared" si="125"/>
        <v>0</v>
      </c>
      <c r="N172" s="440">
        <f t="shared" si="126"/>
        <v>0</v>
      </c>
      <c r="O172" s="440">
        <f t="shared" si="127"/>
        <v>0</v>
      </c>
      <c r="P172" s="440">
        <f t="shared" si="128"/>
        <v>0</v>
      </c>
      <c r="Q172" s="440">
        <f t="shared" si="129"/>
        <v>0</v>
      </c>
      <c r="R172" s="440">
        <f t="shared" si="160"/>
        <v>0</v>
      </c>
      <c r="S172" s="440">
        <f t="shared" si="161"/>
        <v>0</v>
      </c>
      <c r="T172" s="440">
        <f t="shared" si="130"/>
        <v>0</v>
      </c>
      <c r="U172" s="440">
        <f t="shared" si="131"/>
        <v>0</v>
      </c>
      <c r="V172" s="440">
        <f t="shared" si="132"/>
        <v>0</v>
      </c>
      <c r="W172" s="440">
        <f t="shared" si="133"/>
        <v>0</v>
      </c>
      <c r="X172" s="440">
        <f t="shared" si="134"/>
        <v>0</v>
      </c>
      <c r="Y172" s="440">
        <f t="shared" si="135"/>
        <v>0</v>
      </c>
      <c r="Z172" s="440">
        <f t="shared" si="136"/>
        <v>0</v>
      </c>
      <c r="AA172" s="440">
        <f t="shared" si="137"/>
        <v>0</v>
      </c>
      <c r="AB172" s="440">
        <f t="shared" si="138"/>
        <v>0</v>
      </c>
      <c r="AC172" s="440">
        <f t="shared" si="139"/>
        <v>0</v>
      </c>
      <c r="AD172" s="440">
        <f t="shared" si="140"/>
        <v>0</v>
      </c>
      <c r="AE172" s="440">
        <f t="shared" si="141"/>
        <v>0</v>
      </c>
      <c r="AF172" s="440">
        <f t="shared" si="142"/>
        <v>0</v>
      </c>
      <c r="AG172" s="440">
        <f t="shared" si="143"/>
        <v>0</v>
      </c>
      <c r="AH172" s="440">
        <f t="shared" si="144"/>
        <v>0</v>
      </c>
      <c r="AI172" s="440">
        <f t="shared" si="145"/>
        <v>0</v>
      </c>
      <c r="AJ172" s="440">
        <f t="shared" si="146"/>
        <v>0</v>
      </c>
      <c r="AK172" s="440">
        <f t="shared" si="147"/>
        <v>0</v>
      </c>
      <c r="AL172" s="440">
        <f t="shared" si="148"/>
        <v>0</v>
      </c>
      <c r="AM172" s="440">
        <f t="shared" si="149"/>
        <v>0</v>
      </c>
      <c r="AN172" s="440">
        <f t="shared" si="150"/>
        <v>0</v>
      </c>
      <c r="AO172" s="440">
        <f t="shared" si="151"/>
        <v>0</v>
      </c>
      <c r="AP172" s="440">
        <f t="shared" si="152"/>
        <v>0</v>
      </c>
      <c r="AQ172" s="440">
        <f t="shared" si="153"/>
        <v>0</v>
      </c>
      <c r="AR172" s="440">
        <f t="shared" si="154"/>
        <v>0</v>
      </c>
      <c r="AS172" s="440">
        <f t="shared" si="155"/>
        <v>0</v>
      </c>
      <c r="AT172" s="440">
        <f t="shared" si="156"/>
        <v>0</v>
      </c>
      <c r="AU172" s="440">
        <f t="shared" si="157"/>
        <v>0</v>
      </c>
      <c r="AV172" s="440">
        <f t="shared" si="158"/>
        <v>0</v>
      </c>
      <c r="AW172" s="440">
        <f t="shared" si="159"/>
        <v>0</v>
      </c>
    </row>
    <row r="173" spans="1:49" s="437" customFormat="1" ht="12" customHeight="1">
      <c r="A173" s="72" t="str">
        <f t="array" ref="A173">IF(C173&lt;&gt;0,SUM(($C$11:C173&lt;&gt;0)*1),"")</f>
        <v/>
      </c>
      <c r="B173" s="438"/>
      <c r="C173" s="438"/>
      <c r="D173" s="438"/>
      <c r="E173" s="504"/>
      <c r="F173" s="505"/>
      <c r="G173" s="507"/>
      <c r="H173" s="507"/>
      <c r="I173" s="72" t="str">
        <f t="shared" si="121"/>
        <v/>
      </c>
      <c r="J173" s="440">
        <f t="shared" si="122"/>
        <v>0</v>
      </c>
      <c r="K173" s="440">
        <f t="shared" si="123"/>
        <v>0</v>
      </c>
      <c r="L173" s="440">
        <f t="shared" si="124"/>
        <v>0</v>
      </c>
      <c r="M173" s="440">
        <f t="shared" si="125"/>
        <v>0</v>
      </c>
      <c r="N173" s="440">
        <f t="shared" si="126"/>
        <v>0</v>
      </c>
      <c r="O173" s="440">
        <f t="shared" si="127"/>
        <v>0</v>
      </c>
      <c r="P173" s="440">
        <f t="shared" si="128"/>
        <v>0</v>
      </c>
      <c r="Q173" s="440">
        <f t="shared" si="129"/>
        <v>0</v>
      </c>
      <c r="R173" s="440">
        <f t="shared" si="160"/>
        <v>0</v>
      </c>
      <c r="S173" s="440">
        <f t="shared" si="161"/>
        <v>0</v>
      </c>
      <c r="T173" s="440">
        <f t="shared" si="130"/>
        <v>0</v>
      </c>
      <c r="U173" s="440">
        <f t="shared" si="131"/>
        <v>0</v>
      </c>
      <c r="V173" s="440">
        <f t="shared" si="132"/>
        <v>0</v>
      </c>
      <c r="W173" s="440">
        <f t="shared" si="133"/>
        <v>0</v>
      </c>
      <c r="X173" s="440">
        <f t="shared" si="134"/>
        <v>0</v>
      </c>
      <c r="Y173" s="440">
        <f t="shared" si="135"/>
        <v>0</v>
      </c>
      <c r="Z173" s="440">
        <f t="shared" si="136"/>
        <v>0</v>
      </c>
      <c r="AA173" s="440">
        <f t="shared" si="137"/>
        <v>0</v>
      </c>
      <c r="AB173" s="440">
        <f t="shared" si="138"/>
        <v>0</v>
      </c>
      <c r="AC173" s="440">
        <f t="shared" si="139"/>
        <v>0</v>
      </c>
      <c r="AD173" s="440">
        <f t="shared" si="140"/>
        <v>0</v>
      </c>
      <c r="AE173" s="440">
        <f t="shared" si="141"/>
        <v>0</v>
      </c>
      <c r="AF173" s="440">
        <f t="shared" si="142"/>
        <v>0</v>
      </c>
      <c r="AG173" s="440">
        <f t="shared" si="143"/>
        <v>0</v>
      </c>
      <c r="AH173" s="440">
        <f t="shared" si="144"/>
        <v>0</v>
      </c>
      <c r="AI173" s="440">
        <f t="shared" si="145"/>
        <v>0</v>
      </c>
      <c r="AJ173" s="440">
        <f t="shared" si="146"/>
        <v>0</v>
      </c>
      <c r="AK173" s="440">
        <f t="shared" si="147"/>
        <v>0</v>
      </c>
      <c r="AL173" s="440">
        <f t="shared" si="148"/>
        <v>0</v>
      </c>
      <c r="AM173" s="440">
        <f t="shared" si="149"/>
        <v>0</v>
      </c>
      <c r="AN173" s="440">
        <f t="shared" si="150"/>
        <v>0</v>
      </c>
      <c r="AO173" s="440">
        <f t="shared" si="151"/>
        <v>0</v>
      </c>
      <c r="AP173" s="440">
        <f t="shared" si="152"/>
        <v>0</v>
      </c>
      <c r="AQ173" s="440">
        <f t="shared" si="153"/>
        <v>0</v>
      </c>
      <c r="AR173" s="440">
        <f t="shared" si="154"/>
        <v>0</v>
      </c>
      <c r="AS173" s="440">
        <f t="shared" si="155"/>
        <v>0</v>
      </c>
      <c r="AT173" s="440">
        <f t="shared" si="156"/>
        <v>0</v>
      </c>
      <c r="AU173" s="440">
        <f t="shared" si="157"/>
        <v>0</v>
      </c>
      <c r="AV173" s="440">
        <f t="shared" si="158"/>
        <v>0</v>
      </c>
      <c r="AW173" s="440">
        <f t="shared" si="159"/>
        <v>0</v>
      </c>
    </row>
    <row r="174" spans="1:49" s="437" customFormat="1" ht="12" customHeight="1">
      <c r="A174" s="72" t="str">
        <f t="array" ref="A174">IF(C174&lt;&gt;0,SUM(($C$11:C174&lt;&gt;0)*1),"")</f>
        <v/>
      </c>
      <c r="B174" s="438"/>
      <c r="C174" s="438"/>
      <c r="D174" s="438"/>
      <c r="E174" s="504"/>
      <c r="F174" s="505"/>
      <c r="G174" s="507"/>
      <c r="H174" s="507"/>
      <c r="I174" s="72" t="str">
        <f t="shared" si="121"/>
        <v/>
      </c>
      <c r="J174" s="440">
        <f t="shared" si="122"/>
        <v>0</v>
      </c>
      <c r="K174" s="440">
        <f t="shared" si="123"/>
        <v>0</v>
      </c>
      <c r="L174" s="440">
        <f t="shared" si="124"/>
        <v>0</v>
      </c>
      <c r="M174" s="440">
        <f t="shared" si="125"/>
        <v>0</v>
      </c>
      <c r="N174" s="440">
        <f t="shared" si="126"/>
        <v>0</v>
      </c>
      <c r="O174" s="440">
        <f t="shared" si="127"/>
        <v>0</v>
      </c>
      <c r="P174" s="440">
        <f t="shared" si="128"/>
        <v>0</v>
      </c>
      <c r="Q174" s="440">
        <f t="shared" si="129"/>
        <v>0</v>
      </c>
      <c r="R174" s="440">
        <f t="shared" si="160"/>
        <v>0</v>
      </c>
      <c r="S174" s="440">
        <f t="shared" si="161"/>
        <v>0</v>
      </c>
      <c r="T174" s="440">
        <f t="shared" si="130"/>
        <v>0</v>
      </c>
      <c r="U174" s="440">
        <f t="shared" si="131"/>
        <v>0</v>
      </c>
      <c r="V174" s="440">
        <f t="shared" si="132"/>
        <v>0</v>
      </c>
      <c r="W174" s="440">
        <f t="shared" si="133"/>
        <v>0</v>
      </c>
      <c r="X174" s="440">
        <f t="shared" si="134"/>
        <v>0</v>
      </c>
      <c r="Y174" s="440">
        <f t="shared" si="135"/>
        <v>0</v>
      </c>
      <c r="Z174" s="440">
        <f t="shared" si="136"/>
        <v>0</v>
      </c>
      <c r="AA174" s="440">
        <f t="shared" si="137"/>
        <v>0</v>
      </c>
      <c r="AB174" s="440">
        <f t="shared" si="138"/>
        <v>0</v>
      </c>
      <c r="AC174" s="440">
        <f t="shared" si="139"/>
        <v>0</v>
      </c>
      <c r="AD174" s="440">
        <f t="shared" si="140"/>
        <v>0</v>
      </c>
      <c r="AE174" s="440">
        <f t="shared" si="141"/>
        <v>0</v>
      </c>
      <c r="AF174" s="440">
        <f t="shared" si="142"/>
        <v>0</v>
      </c>
      <c r="AG174" s="440">
        <f t="shared" si="143"/>
        <v>0</v>
      </c>
      <c r="AH174" s="440">
        <f t="shared" si="144"/>
        <v>0</v>
      </c>
      <c r="AI174" s="440">
        <f t="shared" si="145"/>
        <v>0</v>
      </c>
      <c r="AJ174" s="440">
        <f t="shared" si="146"/>
        <v>0</v>
      </c>
      <c r="AK174" s="440">
        <f t="shared" si="147"/>
        <v>0</v>
      </c>
      <c r="AL174" s="440">
        <f t="shared" si="148"/>
        <v>0</v>
      </c>
      <c r="AM174" s="440">
        <f t="shared" si="149"/>
        <v>0</v>
      </c>
      <c r="AN174" s="440">
        <f t="shared" si="150"/>
        <v>0</v>
      </c>
      <c r="AO174" s="440">
        <f t="shared" si="151"/>
        <v>0</v>
      </c>
      <c r="AP174" s="440">
        <f t="shared" si="152"/>
        <v>0</v>
      </c>
      <c r="AQ174" s="440">
        <f t="shared" si="153"/>
        <v>0</v>
      </c>
      <c r="AR174" s="440">
        <f t="shared" si="154"/>
        <v>0</v>
      </c>
      <c r="AS174" s="440">
        <f t="shared" si="155"/>
        <v>0</v>
      </c>
      <c r="AT174" s="440">
        <f t="shared" si="156"/>
        <v>0</v>
      </c>
      <c r="AU174" s="440">
        <f t="shared" si="157"/>
        <v>0</v>
      </c>
      <c r="AV174" s="440">
        <f t="shared" si="158"/>
        <v>0</v>
      </c>
      <c r="AW174" s="440">
        <f t="shared" si="159"/>
        <v>0</v>
      </c>
    </row>
    <row r="175" spans="1:49" s="437" customFormat="1" ht="12" customHeight="1">
      <c r="A175" s="72" t="str">
        <f t="array" ref="A175">IF(C175&lt;&gt;0,SUM(($C$11:C175&lt;&gt;0)*1),"")</f>
        <v/>
      </c>
      <c r="B175" s="438"/>
      <c r="C175" s="438"/>
      <c r="D175" s="438"/>
      <c r="E175" s="504"/>
      <c r="F175" s="505"/>
      <c r="G175" s="507"/>
      <c r="H175" s="507"/>
      <c r="I175" s="72" t="str">
        <f t="shared" si="121"/>
        <v/>
      </c>
      <c r="J175" s="440">
        <f t="shared" si="122"/>
        <v>0</v>
      </c>
      <c r="K175" s="440">
        <f t="shared" si="123"/>
        <v>0</v>
      </c>
      <c r="L175" s="440">
        <f t="shared" si="124"/>
        <v>0</v>
      </c>
      <c r="M175" s="440">
        <f t="shared" si="125"/>
        <v>0</v>
      </c>
      <c r="N175" s="440">
        <f t="shared" si="126"/>
        <v>0</v>
      </c>
      <c r="O175" s="440">
        <f t="shared" si="127"/>
        <v>0</v>
      </c>
      <c r="P175" s="440">
        <f t="shared" si="128"/>
        <v>0</v>
      </c>
      <c r="Q175" s="440">
        <f t="shared" si="129"/>
        <v>0</v>
      </c>
      <c r="R175" s="440">
        <f t="shared" si="160"/>
        <v>0</v>
      </c>
      <c r="S175" s="440">
        <f t="shared" si="161"/>
        <v>0</v>
      </c>
      <c r="T175" s="440">
        <f t="shared" si="130"/>
        <v>0</v>
      </c>
      <c r="U175" s="440">
        <f t="shared" si="131"/>
        <v>0</v>
      </c>
      <c r="V175" s="440">
        <f t="shared" si="132"/>
        <v>0</v>
      </c>
      <c r="W175" s="440">
        <f t="shared" si="133"/>
        <v>0</v>
      </c>
      <c r="X175" s="440">
        <f t="shared" si="134"/>
        <v>0</v>
      </c>
      <c r="Y175" s="440">
        <f t="shared" si="135"/>
        <v>0</v>
      </c>
      <c r="Z175" s="440">
        <f t="shared" si="136"/>
        <v>0</v>
      </c>
      <c r="AA175" s="440">
        <f t="shared" si="137"/>
        <v>0</v>
      </c>
      <c r="AB175" s="440">
        <f t="shared" si="138"/>
        <v>0</v>
      </c>
      <c r="AC175" s="440">
        <f t="shared" si="139"/>
        <v>0</v>
      </c>
      <c r="AD175" s="440">
        <f t="shared" si="140"/>
        <v>0</v>
      </c>
      <c r="AE175" s="440">
        <f t="shared" si="141"/>
        <v>0</v>
      </c>
      <c r="AF175" s="440">
        <f t="shared" si="142"/>
        <v>0</v>
      </c>
      <c r="AG175" s="440">
        <f t="shared" si="143"/>
        <v>0</v>
      </c>
      <c r="AH175" s="440">
        <f t="shared" si="144"/>
        <v>0</v>
      </c>
      <c r="AI175" s="440">
        <f t="shared" si="145"/>
        <v>0</v>
      </c>
      <c r="AJ175" s="440">
        <f t="shared" si="146"/>
        <v>0</v>
      </c>
      <c r="AK175" s="440">
        <f t="shared" si="147"/>
        <v>0</v>
      </c>
      <c r="AL175" s="440">
        <f t="shared" si="148"/>
        <v>0</v>
      </c>
      <c r="AM175" s="440">
        <f t="shared" si="149"/>
        <v>0</v>
      </c>
      <c r="AN175" s="440">
        <f t="shared" si="150"/>
        <v>0</v>
      </c>
      <c r="AO175" s="440">
        <f t="shared" si="151"/>
        <v>0</v>
      </c>
      <c r="AP175" s="440">
        <f t="shared" si="152"/>
        <v>0</v>
      </c>
      <c r="AQ175" s="440">
        <f t="shared" si="153"/>
        <v>0</v>
      </c>
      <c r="AR175" s="440">
        <f t="shared" si="154"/>
        <v>0</v>
      </c>
      <c r="AS175" s="440">
        <f t="shared" si="155"/>
        <v>0</v>
      </c>
      <c r="AT175" s="440">
        <f t="shared" si="156"/>
        <v>0</v>
      </c>
      <c r="AU175" s="440">
        <f t="shared" si="157"/>
        <v>0</v>
      </c>
      <c r="AV175" s="440">
        <f t="shared" si="158"/>
        <v>0</v>
      </c>
      <c r="AW175" s="440">
        <f t="shared" si="159"/>
        <v>0</v>
      </c>
    </row>
    <row r="176" spans="1:49" s="437" customFormat="1" ht="12" customHeight="1">
      <c r="A176" s="72" t="str">
        <f t="array" ref="A176">IF(C176&lt;&gt;0,SUM(($C$11:C176&lt;&gt;0)*1),"")</f>
        <v/>
      </c>
      <c r="B176" s="438"/>
      <c r="C176" s="438"/>
      <c r="D176" s="438"/>
      <c r="E176" s="504"/>
      <c r="F176" s="505"/>
      <c r="G176" s="507"/>
      <c r="H176" s="507"/>
      <c r="I176" s="72" t="str">
        <f t="shared" si="121"/>
        <v/>
      </c>
      <c r="J176" s="440">
        <f t="shared" si="122"/>
        <v>0</v>
      </c>
      <c r="K176" s="440">
        <f t="shared" si="123"/>
        <v>0</v>
      </c>
      <c r="L176" s="440">
        <f t="shared" si="124"/>
        <v>0</v>
      </c>
      <c r="M176" s="440">
        <f t="shared" si="125"/>
        <v>0</v>
      </c>
      <c r="N176" s="440">
        <f t="shared" si="126"/>
        <v>0</v>
      </c>
      <c r="O176" s="440">
        <f t="shared" si="127"/>
        <v>0</v>
      </c>
      <c r="P176" s="440">
        <f t="shared" si="128"/>
        <v>0</v>
      </c>
      <c r="Q176" s="440">
        <f t="shared" si="129"/>
        <v>0</v>
      </c>
      <c r="R176" s="440">
        <f t="shared" si="160"/>
        <v>0</v>
      </c>
      <c r="S176" s="440">
        <f t="shared" si="161"/>
        <v>0</v>
      </c>
      <c r="T176" s="440">
        <f t="shared" si="130"/>
        <v>0</v>
      </c>
      <c r="U176" s="440">
        <f t="shared" si="131"/>
        <v>0</v>
      </c>
      <c r="V176" s="440">
        <f t="shared" si="132"/>
        <v>0</v>
      </c>
      <c r="W176" s="440">
        <f t="shared" si="133"/>
        <v>0</v>
      </c>
      <c r="X176" s="440">
        <f t="shared" si="134"/>
        <v>0</v>
      </c>
      <c r="Y176" s="440">
        <f t="shared" si="135"/>
        <v>0</v>
      </c>
      <c r="Z176" s="440">
        <f t="shared" si="136"/>
        <v>0</v>
      </c>
      <c r="AA176" s="440">
        <f t="shared" si="137"/>
        <v>0</v>
      </c>
      <c r="AB176" s="440">
        <f t="shared" si="138"/>
        <v>0</v>
      </c>
      <c r="AC176" s="440">
        <f t="shared" si="139"/>
        <v>0</v>
      </c>
      <c r="AD176" s="440">
        <f t="shared" si="140"/>
        <v>0</v>
      </c>
      <c r="AE176" s="440">
        <f t="shared" si="141"/>
        <v>0</v>
      </c>
      <c r="AF176" s="440">
        <f t="shared" si="142"/>
        <v>0</v>
      </c>
      <c r="AG176" s="440">
        <f t="shared" si="143"/>
        <v>0</v>
      </c>
      <c r="AH176" s="440">
        <f t="shared" si="144"/>
        <v>0</v>
      </c>
      <c r="AI176" s="440">
        <f t="shared" si="145"/>
        <v>0</v>
      </c>
      <c r="AJ176" s="440">
        <f t="shared" si="146"/>
        <v>0</v>
      </c>
      <c r="AK176" s="440">
        <f t="shared" si="147"/>
        <v>0</v>
      </c>
      <c r="AL176" s="440">
        <f t="shared" si="148"/>
        <v>0</v>
      </c>
      <c r="AM176" s="440">
        <f t="shared" si="149"/>
        <v>0</v>
      </c>
      <c r="AN176" s="440">
        <f t="shared" si="150"/>
        <v>0</v>
      </c>
      <c r="AO176" s="440">
        <f t="shared" si="151"/>
        <v>0</v>
      </c>
      <c r="AP176" s="440">
        <f t="shared" si="152"/>
        <v>0</v>
      </c>
      <c r="AQ176" s="440">
        <f t="shared" si="153"/>
        <v>0</v>
      </c>
      <c r="AR176" s="440">
        <f t="shared" si="154"/>
        <v>0</v>
      </c>
      <c r="AS176" s="440">
        <f t="shared" si="155"/>
        <v>0</v>
      </c>
      <c r="AT176" s="440">
        <f t="shared" si="156"/>
        <v>0</v>
      </c>
      <c r="AU176" s="440">
        <f t="shared" si="157"/>
        <v>0</v>
      </c>
      <c r="AV176" s="440">
        <f t="shared" si="158"/>
        <v>0</v>
      </c>
      <c r="AW176" s="440">
        <f t="shared" si="159"/>
        <v>0</v>
      </c>
    </row>
    <row r="177" spans="1:49" s="437" customFormat="1" ht="12" customHeight="1">
      <c r="A177" s="72" t="str">
        <f t="array" ref="A177">IF(C177&lt;&gt;0,SUM(($C$11:C177&lt;&gt;0)*1),"")</f>
        <v/>
      </c>
      <c r="B177" s="438"/>
      <c r="C177" s="438"/>
      <c r="D177" s="438"/>
      <c r="E177" s="504"/>
      <c r="F177" s="505"/>
      <c r="G177" s="507"/>
      <c r="H177" s="507"/>
      <c r="I177" s="72" t="str">
        <f t="shared" si="121"/>
        <v/>
      </c>
      <c r="J177" s="440">
        <f t="shared" si="122"/>
        <v>0</v>
      </c>
      <c r="K177" s="440">
        <f t="shared" si="123"/>
        <v>0</v>
      </c>
      <c r="L177" s="440">
        <f t="shared" si="124"/>
        <v>0</v>
      </c>
      <c r="M177" s="440">
        <f t="shared" si="125"/>
        <v>0</v>
      </c>
      <c r="N177" s="440">
        <f t="shared" si="126"/>
        <v>0</v>
      </c>
      <c r="O177" s="440">
        <f t="shared" si="127"/>
        <v>0</v>
      </c>
      <c r="P177" s="440">
        <f t="shared" si="128"/>
        <v>0</v>
      </c>
      <c r="Q177" s="440">
        <f t="shared" si="129"/>
        <v>0</v>
      </c>
      <c r="R177" s="440">
        <f t="shared" si="160"/>
        <v>0</v>
      </c>
      <c r="S177" s="440">
        <f t="shared" si="161"/>
        <v>0</v>
      </c>
      <c r="T177" s="440">
        <f t="shared" si="130"/>
        <v>0</v>
      </c>
      <c r="U177" s="440">
        <f t="shared" si="131"/>
        <v>0</v>
      </c>
      <c r="V177" s="440">
        <f t="shared" si="132"/>
        <v>0</v>
      </c>
      <c r="W177" s="440">
        <f t="shared" si="133"/>
        <v>0</v>
      </c>
      <c r="X177" s="440">
        <f t="shared" si="134"/>
        <v>0</v>
      </c>
      <c r="Y177" s="440">
        <f t="shared" si="135"/>
        <v>0</v>
      </c>
      <c r="Z177" s="440">
        <f t="shared" si="136"/>
        <v>0</v>
      </c>
      <c r="AA177" s="440">
        <f t="shared" si="137"/>
        <v>0</v>
      </c>
      <c r="AB177" s="440">
        <f t="shared" si="138"/>
        <v>0</v>
      </c>
      <c r="AC177" s="440">
        <f t="shared" si="139"/>
        <v>0</v>
      </c>
      <c r="AD177" s="440">
        <f t="shared" si="140"/>
        <v>0</v>
      </c>
      <c r="AE177" s="440">
        <f t="shared" si="141"/>
        <v>0</v>
      </c>
      <c r="AF177" s="440">
        <f t="shared" si="142"/>
        <v>0</v>
      </c>
      <c r="AG177" s="440">
        <f t="shared" si="143"/>
        <v>0</v>
      </c>
      <c r="AH177" s="440">
        <f t="shared" si="144"/>
        <v>0</v>
      </c>
      <c r="AI177" s="440">
        <f t="shared" si="145"/>
        <v>0</v>
      </c>
      <c r="AJ177" s="440">
        <f t="shared" si="146"/>
        <v>0</v>
      </c>
      <c r="AK177" s="440">
        <f t="shared" si="147"/>
        <v>0</v>
      </c>
      <c r="AL177" s="440">
        <f t="shared" si="148"/>
        <v>0</v>
      </c>
      <c r="AM177" s="440">
        <f t="shared" si="149"/>
        <v>0</v>
      </c>
      <c r="AN177" s="440">
        <f t="shared" si="150"/>
        <v>0</v>
      </c>
      <c r="AO177" s="440">
        <f t="shared" si="151"/>
        <v>0</v>
      </c>
      <c r="AP177" s="440">
        <f t="shared" si="152"/>
        <v>0</v>
      </c>
      <c r="AQ177" s="440">
        <f t="shared" si="153"/>
        <v>0</v>
      </c>
      <c r="AR177" s="440">
        <f t="shared" si="154"/>
        <v>0</v>
      </c>
      <c r="AS177" s="440">
        <f t="shared" si="155"/>
        <v>0</v>
      </c>
      <c r="AT177" s="440">
        <f t="shared" si="156"/>
        <v>0</v>
      </c>
      <c r="AU177" s="440">
        <f t="shared" si="157"/>
        <v>0</v>
      </c>
      <c r="AV177" s="440">
        <f t="shared" si="158"/>
        <v>0</v>
      </c>
      <c r="AW177" s="440">
        <f t="shared" si="159"/>
        <v>0</v>
      </c>
    </row>
    <row r="178" spans="1:49" s="437" customFormat="1" ht="12" customHeight="1">
      <c r="A178" s="72" t="str">
        <f t="array" ref="A178">IF(C178&lt;&gt;0,SUM(($C$11:C178&lt;&gt;0)*1),"")</f>
        <v/>
      </c>
      <c r="B178" s="438"/>
      <c r="C178" s="438"/>
      <c r="D178" s="438"/>
      <c r="E178" s="504"/>
      <c r="F178" s="505"/>
      <c r="G178" s="507"/>
      <c r="H178" s="507"/>
      <c r="I178" s="72" t="str">
        <f t="shared" si="121"/>
        <v/>
      </c>
      <c r="J178" s="440">
        <f t="shared" si="122"/>
        <v>0</v>
      </c>
      <c r="K178" s="440">
        <f t="shared" si="123"/>
        <v>0</v>
      </c>
      <c r="L178" s="440">
        <f t="shared" si="124"/>
        <v>0</v>
      </c>
      <c r="M178" s="440">
        <f t="shared" si="125"/>
        <v>0</v>
      </c>
      <c r="N178" s="440">
        <f t="shared" si="126"/>
        <v>0</v>
      </c>
      <c r="O178" s="440">
        <f t="shared" si="127"/>
        <v>0</v>
      </c>
      <c r="P178" s="440">
        <f t="shared" si="128"/>
        <v>0</v>
      </c>
      <c r="Q178" s="440">
        <f t="shared" si="129"/>
        <v>0</v>
      </c>
      <c r="R178" s="440">
        <f t="shared" si="160"/>
        <v>0</v>
      </c>
      <c r="S178" s="440">
        <f t="shared" si="161"/>
        <v>0</v>
      </c>
      <c r="T178" s="440">
        <f t="shared" si="130"/>
        <v>0</v>
      </c>
      <c r="U178" s="440">
        <f t="shared" si="131"/>
        <v>0</v>
      </c>
      <c r="V178" s="440">
        <f t="shared" si="132"/>
        <v>0</v>
      </c>
      <c r="W178" s="440">
        <f t="shared" si="133"/>
        <v>0</v>
      </c>
      <c r="X178" s="440">
        <f t="shared" si="134"/>
        <v>0</v>
      </c>
      <c r="Y178" s="440">
        <f t="shared" si="135"/>
        <v>0</v>
      </c>
      <c r="Z178" s="440">
        <f t="shared" si="136"/>
        <v>0</v>
      </c>
      <c r="AA178" s="440">
        <f t="shared" si="137"/>
        <v>0</v>
      </c>
      <c r="AB178" s="440">
        <f t="shared" si="138"/>
        <v>0</v>
      </c>
      <c r="AC178" s="440">
        <f t="shared" si="139"/>
        <v>0</v>
      </c>
      <c r="AD178" s="440">
        <f t="shared" si="140"/>
        <v>0</v>
      </c>
      <c r="AE178" s="440">
        <f t="shared" si="141"/>
        <v>0</v>
      </c>
      <c r="AF178" s="440">
        <f t="shared" si="142"/>
        <v>0</v>
      </c>
      <c r="AG178" s="440">
        <f t="shared" si="143"/>
        <v>0</v>
      </c>
      <c r="AH178" s="440">
        <f t="shared" si="144"/>
        <v>0</v>
      </c>
      <c r="AI178" s="440">
        <f t="shared" si="145"/>
        <v>0</v>
      </c>
      <c r="AJ178" s="440">
        <f t="shared" si="146"/>
        <v>0</v>
      </c>
      <c r="AK178" s="440">
        <f t="shared" si="147"/>
        <v>0</v>
      </c>
      <c r="AL178" s="440">
        <f t="shared" si="148"/>
        <v>0</v>
      </c>
      <c r="AM178" s="440">
        <f t="shared" si="149"/>
        <v>0</v>
      </c>
      <c r="AN178" s="440">
        <f t="shared" si="150"/>
        <v>0</v>
      </c>
      <c r="AO178" s="440">
        <f t="shared" si="151"/>
        <v>0</v>
      </c>
      <c r="AP178" s="440">
        <f t="shared" si="152"/>
        <v>0</v>
      </c>
      <c r="AQ178" s="440">
        <f t="shared" si="153"/>
        <v>0</v>
      </c>
      <c r="AR178" s="440">
        <f t="shared" si="154"/>
        <v>0</v>
      </c>
      <c r="AS178" s="440">
        <f t="shared" si="155"/>
        <v>0</v>
      </c>
      <c r="AT178" s="440">
        <f t="shared" si="156"/>
        <v>0</v>
      </c>
      <c r="AU178" s="440">
        <f t="shared" si="157"/>
        <v>0</v>
      </c>
      <c r="AV178" s="440">
        <f t="shared" si="158"/>
        <v>0</v>
      </c>
      <c r="AW178" s="440">
        <f t="shared" si="159"/>
        <v>0</v>
      </c>
    </row>
    <row r="179" spans="1:49" s="437" customFormat="1" ht="12" customHeight="1">
      <c r="A179" s="72" t="str">
        <f t="array" ref="A179">IF(C179&lt;&gt;0,SUM(($C$11:C179&lt;&gt;0)*1),"")</f>
        <v/>
      </c>
      <c r="B179" s="438"/>
      <c r="C179" s="438"/>
      <c r="D179" s="438"/>
      <c r="E179" s="504"/>
      <c r="F179" s="505"/>
      <c r="G179" s="507"/>
      <c r="H179" s="507"/>
      <c r="I179" s="72" t="str">
        <f t="shared" si="121"/>
        <v/>
      </c>
      <c r="J179" s="440">
        <f t="shared" si="122"/>
        <v>0</v>
      </c>
      <c r="K179" s="440">
        <f t="shared" si="123"/>
        <v>0</v>
      </c>
      <c r="L179" s="440">
        <f t="shared" si="124"/>
        <v>0</v>
      </c>
      <c r="M179" s="440">
        <f t="shared" si="125"/>
        <v>0</v>
      </c>
      <c r="N179" s="440">
        <f t="shared" si="126"/>
        <v>0</v>
      </c>
      <c r="O179" s="440">
        <f t="shared" si="127"/>
        <v>0</v>
      </c>
      <c r="P179" s="440">
        <f t="shared" si="128"/>
        <v>0</v>
      </c>
      <c r="Q179" s="440">
        <f t="shared" si="129"/>
        <v>0</v>
      </c>
      <c r="R179" s="440">
        <f t="shared" si="160"/>
        <v>0</v>
      </c>
      <c r="S179" s="440">
        <f t="shared" si="161"/>
        <v>0</v>
      </c>
      <c r="T179" s="440">
        <f t="shared" si="130"/>
        <v>0</v>
      </c>
      <c r="U179" s="440">
        <f t="shared" si="131"/>
        <v>0</v>
      </c>
      <c r="V179" s="440">
        <f t="shared" si="132"/>
        <v>0</v>
      </c>
      <c r="W179" s="440">
        <f t="shared" si="133"/>
        <v>0</v>
      </c>
      <c r="X179" s="440">
        <f t="shared" si="134"/>
        <v>0</v>
      </c>
      <c r="Y179" s="440">
        <f t="shared" si="135"/>
        <v>0</v>
      </c>
      <c r="Z179" s="440">
        <f t="shared" si="136"/>
        <v>0</v>
      </c>
      <c r="AA179" s="440">
        <f t="shared" si="137"/>
        <v>0</v>
      </c>
      <c r="AB179" s="440">
        <f t="shared" si="138"/>
        <v>0</v>
      </c>
      <c r="AC179" s="440">
        <f t="shared" si="139"/>
        <v>0</v>
      </c>
      <c r="AD179" s="440">
        <f t="shared" si="140"/>
        <v>0</v>
      </c>
      <c r="AE179" s="440">
        <f t="shared" si="141"/>
        <v>0</v>
      </c>
      <c r="AF179" s="440">
        <f t="shared" si="142"/>
        <v>0</v>
      </c>
      <c r="AG179" s="440">
        <f t="shared" si="143"/>
        <v>0</v>
      </c>
      <c r="AH179" s="440">
        <f t="shared" si="144"/>
        <v>0</v>
      </c>
      <c r="AI179" s="440">
        <f t="shared" si="145"/>
        <v>0</v>
      </c>
      <c r="AJ179" s="440">
        <f t="shared" si="146"/>
        <v>0</v>
      </c>
      <c r="AK179" s="440">
        <f t="shared" si="147"/>
        <v>0</v>
      </c>
      <c r="AL179" s="440">
        <f t="shared" si="148"/>
        <v>0</v>
      </c>
      <c r="AM179" s="440">
        <f t="shared" si="149"/>
        <v>0</v>
      </c>
      <c r="AN179" s="440">
        <f t="shared" si="150"/>
        <v>0</v>
      </c>
      <c r="AO179" s="440">
        <f t="shared" si="151"/>
        <v>0</v>
      </c>
      <c r="AP179" s="440">
        <f t="shared" si="152"/>
        <v>0</v>
      </c>
      <c r="AQ179" s="440">
        <f t="shared" si="153"/>
        <v>0</v>
      </c>
      <c r="AR179" s="440">
        <f t="shared" si="154"/>
        <v>0</v>
      </c>
      <c r="AS179" s="440">
        <f t="shared" si="155"/>
        <v>0</v>
      </c>
      <c r="AT179" s="440">
        <f t="shared" si="156"/>
        <v>0</v>
      </c>
      <c r="AU179" s="440">
        <f t="shared" si="157"/>
        <v>0</v>
      </c>
      <c r="AV179" s="440">
        <f t="shared" si="158"/>
        <v>0</v>
      </c>
      <c r="AW179" s="440">
        <f t="shared" si="159"/>
        <v>0</v>
      </c>
    </row>
    <row r="180" spans="1:49" s="437" customFormat="1" ht="12" customHeight="1">
      <c r="A180" s="72" t="str">
        <f t="array" ref="A180">IF(C180&lt;&gt;0,SUM(($C$11:C180&lt;&gt;0)*1),"")</f>
        <v/>
      </c>
      <c r="B180" s="438"/>
      <c r="C180" s="438"/>
      <c r="D180" s="438"/>
      <c r="E180" s="504"/>
      <c r="F180" s="505"/>
      <c r="G180" s="507"/>
      <c r="H180" s="507"/>
      <c r="I180" s="72" t="str">
        <f t="shared" si="121"/>
        <v/>
      </c>
      <c r="J180" s="440">
        <f t="shared" si="122"/>
        <v>0</v>
      </c>
      <c r="K180" s="440">
        <f t="shared" si="123"/>
        <v>0</v>
      </c>
      <c r="L180" s="440">
        <f t="shared" si="124"/>
        <v>0</v>
      </c>
      <c r="M180" s="440">
        <f t="shared" si="125"/>
        <v>0</v>
      </c>
      <c r="N180" s="440">
        <f t="shared" si="126"/>
        <v>0</v>
      </c>
      <c r="O180" s="440">
        <f t="shared" si="127"/>
        <v>0</v>
      </c>
      <c r="P180" s="440">
        <f t="shared" si="128"/>
        <v>0</v>
      </c>
      <c r="Q180" s="440">
        <f t="shared" si="129"/>
        <v>0</v>
      </c>
      <c r="R180" s="440">
        <f t="shared" si="160"/>
        <v>0</v>
      </c>
      <c r="S180" s="440">
        <f t="shared" si="161"/>
        <v>0</v>
      </c>
      <c r="T180" s="440">
        <f t="shared" si="130"/>
        <v>0</v>
      </c>
      <c r="U180" s="440">
        <f t="shared" si="131"/>
        <v>0</v>
      </c>
      <c r="V180" s="440">
        <f t="shared" si="132"/>
        <v>0</v>
      </c>
      <c r="W180" s="440">
        <f t="shared" si="133"/>
        <v>0</v>
      </c>
      <c r="X180" s="440">
        <f t="shared" si="134"/>
        <v>0</v>
      </c>
      <c r="Y180" s="440">
        <f t="shared" si="135"/>
        <v>0</v>
      </c>
      <c r="Z180" s="440">
        <f t="shared" si="136"/>
        <v>0</v>
      </c>
      <c r="AA180" s="440">
        <f t="shared" si="137"/>
        <v>0</v>
      </c>
      <c r="AB180" s="440">
        <f t="shared" si="138"/>
        <v>0</v>
      </c>
      <c r="AC180" s="440">
        <f t="shared" si="139"/>
        <v>0</v>
      </c>
      <c r="AD180" s="440">
        <f t="shared" si="140"/>
        <v>0</v>
      </c>
      <c r="AE180" s="440">
        <f t="shared" si="141"/>
        <v>0</v>
      </c>
      <c r="AF180" s="440">
        <f t="shared" si="142"/>
        <v>0</v>
      </c>
      <c r="AG180" s="440">
        <f t="shared" si="143"/>
        <v>0</v>
      </c>
      <c r="AH180" s="440">
        <f t="shared" si="144"/>
        <v>0</v>
      </c>
      <c r="AI180" s="440">
        <f t="shared" si="145"/>
        <v>0</v>
      </c>
      <c r="AJ180" s="440">
        <f t="shared" si="146"/>
        <v>0</v>
      </c>
      <c r="AK180" s="440">
        <f t="shared" si="147"/>
        <v>0</v>
      </c>
      <c r="AL180" s="440">
        <f t="shared" si="148"/>
        <v>0</v>
      </c>
      <c r="AM180" s="440">
        <f t="shared" si="149"/>
        <v>0</v>
      </c>
      <c r="AN180" s="440">
        <f t="shared" si="150"/>
        <v>0</v>
      </c>
      <c r="AO180" s="440">
        <f t="shared" si="151"/>
        <v>0</v>
      </c>
      <c r="AP180" s="440">
        <f t="shared" si="152"/>
        <v>0</v>
      </c>
      <c r="AQ180" s="440">
        <f t="shared" si="153"/>
        <v>0</v>
      </c>
      <c r="AR180" s="440">
        <f t="shared" si="154"/>
        <v>0</v>
      </c>
      <c r="AS180" s="440">
        <f t="shared" si="155"/>
        <v>0</v>
      </c>
      <c r="AT180" s="440">
        <f t="shared" si="156"/>
        <v>0</v>
      </c>
      <c r="AU180" s="440">
        <f t="shared" si="157"/>
        <v>0</v>
      </c>
      <c r="AV180" s="440">
        <f t="shared" si="158"/>
        <v>0</v>
      </c>
      <c r="AW180" s="440">
        <f t="shared" si="159"/>
        <v>0</v>
      </c>
    </row>
    <row r="181" spans="1:49" s="437" customFormat="1" ht="12" customHeight="1">
      <c r="A181" s="72" t="str">
        <f t="array" ref="A181">IF(C181&lt;&gt;0,SUM(($C$11:C181&lt;&gt;0)*1),"")</f>
        <v/>
      </c>
      <c r="B181" s="438"/>
      <c r="C181" s="438"/>
      <c r="D181" s="438"/>
      <c r="E181" s="504"/>
      <c r="F181" s="505"/>
      <c r="G181" s="507"/>
      <c r="H181" s="507"/>
      <c r="I181" s="72" t="str">
        <f t="shared" si="121"/>
        <v/>
      </c>
      <c r="J181" s="440">
        <f t="shared" si="122"/>
        <v>0</v>
      </c>
      <c r="K181" s="440">
        <f t="shared" si="123"/>
        <v>0</v>
      </c>
      <c r="L181" s="440">
        <f t="shared" si="124"/>
        <v>0</v>
      </c>
      <c r="M181" s="440">
        <f t="shared" si="125"/>
        <v>0</v>
      </c>
      <c r="N181" s="440">
        <f t="shared" si="126"/>
        <v>0</v>
      </c>
      <c r="O181" s="440">
        <f t="shared" si="127"/>
        <v>0</v>
      </c>
      <c r="P181" s="440">
        <f t="shared" si="128"/>
        <v>0</v>
      </c>
      <c r="Q181" s="440">
        <f t="shared" si="129"/>
        <v>0</v>
      </c>
      <c r="R181" s="440">
        <f t="shared" si="160"/>
        <v>0</v>
      </c>
      <c r="S181" s="440">
        <f t="shared" si="161"/>
        <v>0</v>
      </c>
      <c r="T181" s="440">
        <f t="shared" si="130"/>
        <v>0</v>
      </c>
      <c r="U181" s="440">
        <f t="shared" si="131"/>
        <v>0</v>
      </c>
      <c r="V181" s="440">
        <f t="shared" si="132"/>
        <v>0</v>
      </c>
      <c r="W181" s="440">
        <f t="shared" si="133"/>
        <v>0</v>
      </c>
      <c r="X181" s="440">
        <f t="shared" si="134"/>
        <v>0</v>
      </c>
      <c r="Y181" s="440">
        <f t="shared" si="135"/>
        <v>0</v>
      </c>
      <c r="Z181" s="440">
        <f t="shared" si="136"/>
        <v>0</v>
      </c>
      <c r="AA181" s="440">
        <f t="shared" si="137"/>
        <v>0</v>
      </c>
      <c r="AB181" s="440">
        <f t="shared" si="138"/>
        <v>0</v>
      </c>
      <c r="AC181" s="440">
        <f t="shared" si="139"/>
        <v>0</v>
      </c>
      <c r="AD181" s="440">
        <f t="shared" si="140"/>
        <v>0</v>
      </c>
      <c r="AE181" s="440">
        <f t="shared" si="141"/>
        <v>0</v>
      </c>
      <c r="AF181" s="440">
        <f t="shared" si="142"/>
        <v>0</v>
      </c>
      <c r="AG181" s="440">
        <f t="shared" si="143"/>
        <v>0</v>
      </c>
      <c r="AH181" s="440">
        <f t="shared" si="144"/>
        <v>0</v>
      </c>
      <c r="AI181" s="440">
        <f t="shared" si="145"/>
        <v>0</v>
      </c>
      <c r="AJ181" s="440">
        <f t="shared" si="146"/>
        <v>0</v>
      </c>
      <c r="AK181" s="440">
        <f t="shared" si="147"/>
        <v>0</v>
      </c>
      <c r="AL181" s="440">
        <f t="shared" si="148"/>
        <v>0</v>
      </c>
      <c r="AM181" s="440">
        <f t="shared" si="149"/>
        <v>0</v>
      </c>
      <c r="AN181" s="440">
        <f t="shared" si="150"/>
        <v>0</v>
      </c>
      <c r="AO181" s="440">
        <f t="shared" si="151"/>
        <v>0</v>
      </c>
      <c r="AP181" s="440">
        <f t="shared" si="152"/>
        <v>0</v>
      </c>
      <c r="AQ181" s="440">
        <f t="shared" si="153"/>
        <v>0</v>
      </c>
      <c r="AR181" s="440">
        <f t="shared" si="154"/>
        <v>0</v>
      </c>
      <c r="AS181" s="440">
        <f t="shared" si="155"/>
        <v>0</v>
      </c>
      <c r="AT181" s="440">
        <f t="shared" si="156"/>
        <v>0</v>
      </c>
      <c r="AU181" s="440">
        <f t="shared" si="157"/>
        <v>0</v>
      </c>
      <c r="AV181" s="440">
        <f t="shared" si="158"/>
        <v>0</v>
      </c>
      <c r="AW181" s="440">
        <f t="shared" si="159"/>
        <v>0</v>
      </c>
    </row>
    <row r="182" spans="1:49" s="437" customFormat="1" ht="12" customHeight="1">
      <c r="A182" s="72" t="str">
        <f t="array" ref="A182">IF(C182&lt;&gt;0,SUM(($C$11:C182&lt;&gt;0)*1),"")</f>
        <v/>
      </c>
      <c r="B182" s="438"/>
      <c r="C182" s="438"/>
      <c r="D182" s="438"/>
      <c r="E182" s="504"/>
      <c r="F182" s="505"/>
      <c r="G182" s="507"/>
      <c r="H182" s="507"/>
      <c r="I182" s="72" t="str">
        <f t="shared" si="121"/>
        <v/>
      </c>
      <c r="J182" s="440">
        <f t="shared" si="122"/>
        <v>0</v>
      </c>
      <c r="K182" s="440">
        <f t="shared" si="123"/>
        <v>0</v>
      </c>
      <c r="L182" s="440">
        <f t="shared" si="124"/>
        <v>0</v>
      </c>
      <c r="M182" s="440">
        <f t="shared" si="125"/>
        <v>0</v>
      </c>
      <c r="N182" s="440">
        <f t="shared" si="126"/>
        <v>0</v>
      </c>
      <c r="O182" s="440">
        <f t="shared" si="127"/>
        <v>0</v>
      </c>
      <c r="P182" s="440">
        <f t="shared" si="128"/>
        <v>0</v>
      </c>
      <c r="Q182" s="440">
        <f t="shared" si="129"/>
        <v>0</v>
      </c>
      <c r="R182" s="440">
        <f t="shared" si="160"/>
        <v>0</v>
      </c>
      <c r="S182" s="440">
        <f t="shared" si="161"/>
        <v>0</v>
      </c>
      <c r="T182" s="440">
        <f t="shared" si="130"/>
        <v>0</v>
      </c>
      <c r="U182" s="440">
        <f t="shared" si="131"/>
        <v>0</v>
      </c>
      <c r="V182" s="440">
        <f t="shared" si="132"/>
        <v>0</v>
      </c>
      <c r="W182" s="440">
        <f t="shared" si="133"/>
        <v>0</v>
      </c>
      <c r="X182" s="440">
        <f t="shared" si="134"/>
        <v>0</v>
      </c>
      <c r="Y182" s="440">
        <f t="shared" si="135"/>
        <v>0</v>
      </c>
      <c r="Z182" s="440">
        <f t="shared" si="136"/>
        <v>0</v>
      </c>
      <c r="AA182" s="440">
        <f t="shared" si="137"/>
        <v>0</v>
      </c>
      <c r="AB182" s="440">
        <f t="shared" si="138"/>
        <v>0</v>
      </c>
      <c r="AC182" s="440">
        <f t="shared" si="139"/>
        <v>0</v>
      </c>
      <c r="AD182" s="440">
        <f t="shared" si="140"/>
        <v>0</v>
      </c>
      <c r="AE182" s="440">
        <f t="shared" si="141"/>
        <v>0</v>
      </c>
      <c r="AF182" s="440">
        <f t="shared" si="142"/>
        <v>0</v>
      </c>
      <c r="AG182" s="440">
        <f t="shared" si="143"/>
        <v>0</v>
      </c>
      <c r="AH182" s="440">
        <f t="shared" si="144"/>
        <v>0</v>
      </c>
      <c r="AI182" s="440">
        <f t="shared" si="145"/>
        <v>0</v>
      </c>
      <c r="AJ182" s="440">
        <f t="shared" si="146"/>
        <v>0</v>
      </c>
      <c r="AK182" s="440">
        <f t="shared" si="147"/>
        <v>0</v>
      </c>
      <c r="AL182" s="440">
        <f t="shared" si="148"/>
        <v>0</v>
      </c>
      <c r="AM182" s="440">
        <f t="shared" si="149"/>
        <v>0</v>
      </c>
      <c r="AN182" s="440">
        <f t="shared" si="150"/>
        <v>0</v>
      </c>
      <c r="AO182" s="440">
        <f t="shared" si="151"/>
        <v>0</v>
      </c>
      <c r="AP182" s="440">
        <f t="shared" si="152"/>
        <v>0</v>
      </c>
      <c r="AQ182" s="440">
        <f t="shared" si="153"/>
        <v>0</v>
      </c>
      <c r="AR182" s="440">
        <f t="shared" si="154"/>
        <v>0</v>
      </c>
      <c r="AS182" s="440">
        <f t="shared" si="155"/>
        <v>0</v>
      </c>
      <c r="AT182" s="440">
        <f t="shared" si="156"/>
        <v>0</v>
      </c>
      <c r="AU182" s="440">
        <f t="shared" si="157"/>
        <v>0</v>
      </c>
      <c r="AV182" s="440">
        <f t="shared" si="158"/>
        <v>0</v>
      </c>
      <c r="AW182" s="440">
        <f t="shared" si="159"/>
        <v>0</v>
      </c>
    </row>
    <row r="183" spans="1:49" s="437" customFormat="1" ht="12" customHeight="1">
      <c r="A183" s="72" t="str">
        <f t="array" ref="A183">IF(C183&lt;&gt;0,SUM(($C$11:C183&lt;&gt;0)*1),"")</f>
        <v/>
      </c>
      <c r="B183" s="438"/>
      <c r="C183" s="438"/>
      <c r="D183" s="438"/>
      <c r="E183" s="504"/>
      <c r="F183" s="505"/>
      <c r="G183" s="507"/>
      <c r="H183" s="507"/>
      <c r="I183" s="72" t="str">
        <f t="shared" si="121"/>
        <v/>
      </c>
      <c r="J183" s="440">
        <f t="shared" si="122"/>
        <v>0</v>
      </c>
      <c r="K183" s="440">
        <f t="shared" si="123"/>
        <v>0</v>
      </c>
      <c r="L183" s="440">
        <f t="shared" si="124"/>
        <v>0</v>
      </c>
      <c r="M183" s="440">
        <f t="shared" si="125"/>
        <v>0</v>
      </c>
      <c r="N183" s="440">
        <f t="shared" si="126"/>
        <v>0</v>
      </c>
      <c r="O183" s="440">
        <f t="shared" si="127"/>
        <v>0</v>
      </c>
      <c r="P183" s="440">
        <f t="shared" si="128"/>
        <v>0</v>
      </c>
      <c r="Q183" s="440">
        <f t="shared" si="129"/>
        <v>0</v>
      </c>
      <c r="R183" s="440">
        <f t="shared" si="160"/>
        <v>0</v>
      </c>
      <c r="S183" s="440">
        <f t="shared" si="161"/>
        <v>0</v>
      </c>
      <c r="T183" s="440">
        <f t="shared" si="130"/>
        <v>0</v>
      </c>
      <c r="U183" s="440">
        <f t="shared" si="131"/>
        <v>0</v>
      </c>
      <c r="V183" s="440">
        <f t="shared" si="132"/>
        <v>0</v>
      </c>
      <c r="W183" s="440">
        <f t="shared" si="133"/>
        <v>0</v>
      </c>
      <c r="X183" s="440">
        <f t="shared" si="134"/>
        <v>0</v>
      </c>
      <c r="Y183" s="440">
        <f t="shared" si="135"/>
        <v>0</v>
      </c>
      <c r="Z183" s="440">
        <f t="shared" si="136"/>
        <v>0</v>
      </c>
      <c r="AA183" s="440">
        <f t="shared" si="137"/>
        <v>0</v>
      </c>
      <c r="AB183" s="440">
        <f t="shared" si="138"/>
        <v>0</v>
      </c>
      <c r="AC183" s="440">
        <f t="shared" si="139"/>
        <v>0</v>
      </c>
      <c r="AD183" s="440">
        <f t="shared" si="140"/>
        <v>0</v>
      </c>
      <c r="AE183" s="440">
        <f t="shared" si="141"/>
        <v>0</v>
      </c>
      <c r="AF183" s="440">
        <f t="shared" si="142"/>
        <v>0</v>
      </c>
      <c r="AG183" s="440">
        <f t="shared" si="143"/>
        <v>0</v>
      </c>
      <c r="AH183" s="440">
        <f t="shared" si="144"/>
        <v>0</v>
      </c>
      <c r="AI183" s="440">
        <f t="shared" si="145"/>
        <v>0</v>
      </c>
      <c r="AJ183" s="440">
        <f t="shared" si="146"/>
        <v>0</v>
      </c>
      <c r="AK183" s="440">
        <f t="shared" si="147"/>
        <v>0</v>
      </c>
      <c r="AL183" s="440">
        <f t="shared" si="148"/>
        <v>0</v>
      </c>
      <c r="AM183" s="440">
        <f t="shared" si="149"/>
        <v>0</v>
      </c>
      <c r="AN183" s="440">
        <f t="shared" si="150"/>
        <v>0</v>
      </c>
      <c r="AO183" s="440">
        <f t="shared" si="151"/>
        <v>0</v>
      </c>
      <c r="AP183" s="440">
        <f t="shared" si="152"/>
        <v>0</v>
      </c>
      <c r="AQ183" s="440">
        <f t="shared" si="153"/>
        <v>0</v>
      </c>
      <c r="AR183" s="440">
        <f t="shared" si="154"/>
        <v>0</v>
      </c>
      <c r="AS183" s="440">
        <f t="shared" si="155"/>
        <v>0</v>
      </c>
      <c r="AT183" s="440">
        <f t="shared" si="156"/>
        <v>0</v>
      </c>
      <c r="AU183" s="440">
        <f t="shared" si="157"/>
        <v>0</v>
      </c>
      <c r="AV183" s="440">
        <f t="shared" si="158"/>
        <v>0</v>
      </c>
      <c r="AW183" s="440">
        <f t="shared" si="159"/>
        <v>0</v>
      </c>
    </row>
    <row r="184" spans="1:49" s="437" customFormat="1" ht="12" customHeight="1">
      <c r="A184" s="72" t="str">
        <f t="array" ref="A184">IF(C184&lt;&gt;0,SUM(($C$11:C184&lt;&gt;0)*1),"")</f>
        <v/>
      </c>
      <c r="B184" s="438"/>
      <c r="C184" s="438"/>
      <c r="D184" s="438"/>
      <c r="E184" s="504"/>
      <c r="F184" s="505"/>
      <c r="G184" s="507"/>
      <c r="H184" s="507"/>
      <c r="I184" s="72" t="str">
        <f t="shared" si="121"/>
        <v/>
      </c>
      <c r="J184" s="440">
        <f t="shared" si="122"/>
        <v>0</v>
      </c>
      <c r="K184" s="440">
        <f t="shared" si="123"/>
        <v>0</v>
      </c>
      <c r="L184" s="440">
        <f t="shared" si="124"/>
        <v>0</v>
      </c>
      <c r="M184" s="440">
        <f t="shared" si="125"/>
        <v>0</v>
      </c>
      <c r="N184" s="440">
        <f t="shared" si="126"/>
        <v>0</v>
      </c>
      <c r="O184" s="440">
        <f t="shared" si="127"/>
        <v>0</v>
      </c>
      <c r="P184" s="440">
        <f t="shared" si="128"/>
        <v>0</v>
      </c>
      <c r="Q184" s="440">
        <f t="shared" si="129"/>
        <v>0</v>
      </c>
      <c r="R184" s="440">
        <f t="shared" si="160"/>
        <v>0</v>
      </c>
      <c r="S184" s="440">
        <f t="shared" si="161"/>
        <v>0</v>
      </c>
      <c r="T184" s="440">
        <f t="shared" si="130"/>
        <v>0</v>
      </c>
      <c r="U184" s="440">
        <f t="shared" si="131"/>
        <v>0</v>
      </c>
      <c r="V184" s="440">
        <f t="shared" si="132"/>
        <v>0</v>
      </c>
      <c r="W184" s="440">
        <f t="shared" si="133"/>
        <v>0</v>
      </c>
      <c r="X184" s="440">
        <f t="shared" si="134"/>
        <v>0</v>
      </c>
      <c r="Y184" s="440">
        <f t="shared" si="135"/>
        <v>0</v>
      </c>
      <c r="Z184" s="440">
        <f t="shared" si="136"/>
        <v>0</v>
      </c>
      <c r="AA184" s="440">
        <f t="shared" si="137"/>
        <v>0</v>
      </c>
      <c r="AB184" s="440">
        <f t="shared" si="138"/>
        <v>0</v>
      </c>
      <c r="AC184" s="440">
        <f t="shared" si="139"/>
        <v>0</v>
      </c>
      <c r="AD184" s="440">
        <f t="shared" si="140"/>
        <v>0</v>
      </c>
      <c r="AE184" s="440">
        <f t="shared" si="141"/>
        <v>0</v>
      </c>
      <c r="AF184" s="440">
        <f t="shared" si="142"/>
        <v>0</v>
      </c>
      <c r="AG184" s="440">
        <f t="shared" si="143"/>
        <v>0</v>
      </c>
      <c r="AH184" s="440">
        <f t="shared" si="144"/>
        <v>0</v>
      </c>
      <c r="AI184" s="440">
        <f t="shared" si="145"/>
        <v>0</v>
      </c>
      <c r="AJ184" s="440">
        <f t="shared" si="146"/>
        <v>0</v>
      </c>
      <c r="AK184" s="440">
        <f t="shared" si="147"/>
        <v>0</v>
      </c>
      <c r="AL184" s="440">
        <f t="shared" si="148"/>
        <v>0</v>
      </c>
      <c r="AM184" s="440">
        <f t="shared" si="149"/>
        <v>0</v>
      </c>
      <c r="AN184" s="440">
        <f t="shared" si="150"/>
        <v>0</v>
      </c>
      <c r="AO184" s="440">
        <f t="shared" si="151"/>
        <v>0</v>
      </c>
      <c r="AP184" s="440">
        <f t="shared" si="152"/>
        <v>0</v>
      </c>
      <c r="AQ184" s="440">
        <f t="shared" si="153"/>
        <v>0</v>
      </c>
      <c r="AR184" s="440">
        <f t="shared" si="154"/>
        <v>0</v>
      </c>
      <c r="AS184" s="440">
        <f t="shared" si="155"/>
        <v>0</v>
      </c>
      <c r="AT184" s="440">
        <f t="shared" si="156"/>
        <v>0</v>
      </c>
      <c r="AU184" s="440">
        <f t="shared" si="157"/>
        <v>0</v>
      </c>
      <c r="AV184" s="440">
        <f t="shared" si="158"/>
        <v>0</v>
      </c>
      <c r="AW184" s="440">
        <f t="shared" si="159"/>
        <v>0</v>
      </c>
    </row>
    <row r="185" spans="1:49" s="437" customFormat="1" ht="12" customHeight="1">
      <c r="A185" s="72" t="str">
        <f t="array" ref="A185">IF(C185&lt;&gt;0,SUM(($C$11:C185&lt;&gt;0)*1),"")</f>
        <v/>
      </c>
      <c r="B185" s="438"/>
      <c r="C185" s="438"/>
      <c r="D185" s="438"/>
      <c r="E185" s="504"/>
      <c r="F185" s="505"/>
      <c r="G185" s="507"/>
      <c r="H185" s="507"/>
      <c r="I185" s="72" t="str">
        <f t="shared" si="121"/>
        <v/>
      </c>
      <c r="J185" s="440">
        <f t="shared" si="122"/>
        <v>0</v>
      </c>
      <c r="K185" s="440">
        <f t="shared" si="123"/>
        <v>0</v>
      </c>
      <c r="L185" s="440">
        <f t="shared" si="124"/>
        <v>0</v>
      </c>
      <c r="M185" s="440">
        <f t="shared" si="125"/>
        <v>0</v>
      </c>
      <c r="N185" s="440">
        <f t="shared" si="126"/>
        <v>0</v>
      </c>
      <c r="O185" s="440">
        <f t="shared" si="127"/>
        <v>0</v>
      </c>
      <c r="P185" s="440">
        <f t="shared" si="128"/>
        <v>0</v>
      </c>
      <c r="Q185" s="440">
        <f t="shared" si="129"/>
        <v>0</v>
      </c>
      <c r="R185" s="440">
        <f t="shared" si="160"/>
        <v>0</v>
      </c>
      <c r="S185" s="440">
        <f t="shared" si="161"/>
        <v>0</v>
      </c>
      <c r="T185" s="440">
        <f t="shared" si="130"/>
        <v>0</v>
      </c>
      <c r="U185" s="440">
        <f t="shared" si="131"/>
        <v>0</v>
      </c>
      <c r="V185" s="440">
        <f t="shared" si="132"/>
        <v>0</v>
      </c>
      <c r="W185" s="440">
        <f t="shared" si="133"/>
        <v>0</v>
      </c>
      <c r="X185" s="440">
        <f t="shared" si="134"/>
        <v>0</v>
      </c>
      <c r="Y185" s="440">
        <f t="shared" si="135"/>
        <v>0</v>
      </c>
      <c r="Z185" s="440">
        <f t="shared" si="136"/>
        <v>0</v>
      </c>
      <c r="AA185" s="440">
        <f t="shared" si="137"/>
        <v>0</v>
      </c>
      <c r="AB185" s="440">
        <f t="shared" si="138"/>
        <v>0</v>
      </c>
      <c r="AC185" s="440">
        <f t="shared" si="139"/>
        <v>0</v>
      </c>
      <c r="AD185" s="440">
        <f t="shared" si="140"/>
        <v>0</v>
      </c>
      <c r="AE185" s="440">
        <f t="shared" si="141"/>
        <v>0</v>
      </c>
      <c r="AF185" s="440">
        <f t="shared" si="142"/>
        <v>0</v>
      </c>
      <c r="AG185" s="440">
        <f t="shared" si="143"/>
        <v>0</v>
      </c>
      <c r="AH185" s="440">
        <f t="shared" si="144"/>
        <v>0</v>
      </c>
      <c r="AI185" s="440">
        <f t="shared" si="145"/>
        <v>0</v>
      </c>
      <c r="AJ185" s="440">
        <f t="shared" si="146"/>
        <v>0</v>
      </c>
      <c r="AK185" s="440">
        <f t="shared" si="147"/>
        <v>0</v>
      </c>
      <c r="AL185" s="440">
        <f t="shared" si="148"/>
        <v>0</v>
      </c>
      <c r="AM185" s="440">
        <f t="shared" si="149"/>
        <v>0</v>
      </c>
      <c r="AN185" s="440">
        <f t="shared" si="150"/>
        <v>0</v>
      </c>
      <c r="AO185" s="440">
        <f t="shared" si="151"/>
        <v>0</v>
      </c>
      <c r="AP185" s="440">
        <f t="shared" si="152"/>
        <v>0</v>
      </c>
      <c r="AQ185" s="440">
        <f t="shared" si="153"/>
        <v>0</v>
      </c>
      <c r="AR185" s="440">
        <f t="shared" si="154"/>
        <v>0</v>
      </c>
      <c r="AS185" s="440">
        <f t="shared" si="155"/>
        <v>0</v>
      </c>
      <c r="AT185" s="440">
        <f t="shared" si="156"/>
        <v>0</v>
      </c>
      <c r="AU185" s="440">
        <f t="shared" si="157"/>
        <v>0</v>
      </c>
      <c r="AV185" s="440">
        <f t="shared" si="158"/>
        <v>0</v>
      </c>
      <c r="AW185" s="440">
        <f t="shared" si="159"/>
        <v>0</v>
      </c>
    </row>
    <row r="186" spans="1:49" s="437" customFormat="1" ht="12" customHeight="1">
      <c r="A186" s="72" t="str">
        <f t="array" ref="A186">IF(C186&lt;&gt;0,SUM(($C$11:C186&lt;&gt;0)*1),"")</f>
        <v/>
      </c>
      <c r="B186" s="438"/>
      <c r="C186" s="438"/>
      <c r="D186" s="438"/>
      <c r="E186" s="504"/>
      <c r="F186" s="505"/>
      <c r="G186" s="507"/>
      <c r="H186" s="507"/>
      <c r="I186" s="72" t="str">
        <f t="shared" si="121"/>
        <v/>
      </c>
      <c r="J186" s="440">
        <f t="shared" si="122"/>
        <v>0</v>
      </c>
      <c r="K186" s="440">
        <f t="shared" si="123"/>
        <v>0</v>
      </c>
      <c r="L186" s="440">
        <f t="shared" si="124"/>
        <v>0</v>
      </c>
      <c r="M186" s="440">
        <f t="shared" si="125"/>
        <v>0</v>
      </c>
      <c r="N186" s="440">
        <f t="shared" si="126"/>
        <v>0</v>
      </c>
      <c r="O186" s="440">
        <f t="shared" si="127"/>
        <v>0</v>
      </c>
      <c r="P186" s="440">
        <f t="shared" si="128"/>
        <v>0</v>
      </c>
      <c r="Q186" s="440">
        <f t="shared" si="129"/>
        <v>0</v>
      </c>
      <c r="R186" s="440">
        <f t="shared" si="160"/>
        <v>0</v>
      </c>
      <c r="S186" s="440">
        <f t="shared" si="161"/>
        <v>0</v>
      </c>
      <c r="T186" s="440">
        <f t="shared" si="130"/>
        <v>0</v>
      </c>
      <c r="U186" s="440">
        <f t="shared" si="131"/>
        <v>0</v>
      </c>
      <c r="V186" s="440">
        <f t="shared" si="132"/>
        <v>0</v>
      </c>
      <c r="W186" s="440">
        <f t="shared" si="133"/>
        <v>0</v>
      </c>
      <c r="X186" s="440">
        <f t="shared" si="134"/>
        <v>0</v>
      </c>
      <c r="Y186" s="440">
        <f t="shared" si="135"/>
        <v>0</v>
      </c>
      <c r="Z186" s="440">
        <f t="shared" si="136"/>
        <v>0</v>
      </c>
      <c r="AA186" s="440">
        <f t="shared" si="137"/>
        <v>0</v>
      </c>
      <c r="AB186" s="440">
        <f t="shared" si="138"/>
        <v>0</v>
      </c>
      <c r="AC186" s="440">
        <f t="shared" si="139"/>
        <v>0</v>
      </c>
      <c r="AD186" s="440">
        <f t="shared" si="140"/>
        <v>0</v>
      </c>
      <c r="AE186" s="440">
        <f t="shared" si="141"/>
        <v>0</v>
      </c>
      <c r="AF186" s="440">
        <f t="shared" si="142"/>
        <v>0</v>
      </c>
      <c r="AG186" s="440">
        <f t="shared" si="143"/>
        <v>0</v>
      </c>
      <c r="AH186" s="440">
        <f t="shared" si="144"/>
        <v>0</v>
      </c>
      <c r="AI186" s="440">
        <f t="shared" si="145"/>
        <v>0</v>
      </c>
      <c r="AJ186" s="440">
        <f t="shared" si="146"/>
        <v>0</v>
      </c>
      <c r="AK186" s="440">
        <f t="shared" si="147"/>
        <v>0</v>
      </c>
      <c r="AL186" s="440">
        <f t="shared" si="148"/>
        <v>0</v>
      </c>
      <c r="AM186" s="440">
        <f t="shared" si="149"/>
        <v>0</v>
      </c>
      <c r="AN186" s="440">
        <f t="shared" si="150"/>
        <v>0</v>
      </c>
      <c r="AO186" s="440">
        <f t="shared" si="151"/>
        <v>0</v>
      </c>
      <c r="AP186" s="440">
        <f t="shared" si="152"/>
        <v>0</v>
      </c>
      <c r="AQ186" s="440">
        <f t="shared" si="153"/>
        <v>0</v>
      </c>
      <c r="AR186" s="440">
        <f t="shared" si="154"/>
        <v>0</v>
      </c>
      <c r="AS186" s="440">
        <f t="shared" si="155"/>
        <v>0</v>
      </c>
      <c r="AT186" s="440">
        <f t="shared" si="156"/>
        <v>0</v>
      </c>
      <c r="AU186" s="440">
        <f t="shared" si="157"/>
        <v>0</v>
      </c>
      <c r="AV186" s="440">
        <f t="shared" si="158"/>
        <v>0</v>
      </c>
      <c r="AW186" s="440">
        <f t="shared" si="159"/>
        <v>0</v>
      </c>
    </row>
    <row r="187" spans="1:49" s="437" customFormat="1" ht="12" customHeight="1">
      <c r="A187" s="72" t="str">
        <f t="array" ref="A187">IF(C187&lt;&gt;0,SUM(($C$11:C187&lt;&gt;0)*1),"")</f>
        <v/>
      </c>
      <c r="B187" s="438"/>
      <c r="C187" s="438"/>
      <c r="D187" s="438"/>
      <c r="E187" s="504"/>
      <c r="F187" s="505"/>
      <c r="G187" s="507"/>
      <c r="H187" s="507"/>
      <c r="I187" s="72" t="str">
        <f t="shared" si="121"/>
        <v/>
      </c>
      <c r="J187" s="440">
        <f t="shared" si="122"/>
        <v>0</v>
      </c>
      <c r="K187" s="440">
        <f t="shared" si="123"/>
        <v>0</v>
      </c>
      <c r="L187" s="440">
        <f t="shared" si="124"/>
        <v>0</v>
      </c>
      <c r="M187" s="440">
        <f t="shared" si="125"/>
        <v>0</v>
      </c>
      <c r="N187" s="440">
        <f t="shared" si="126"/>
        <v>0</v>
      </c>
      <c r="O187" s="440">
        <f t="shared" si="127"/>
        <v>0</v>
      </c>
      <c r="P187" s="440">
        <f t="shared" si="128"/>
        <v>0</v>
      </c>
      <c r="Q187" s="440">
        <f t="shared" si="129"/>
        <v>0</v>
      </c>
      <c r="R187" s="440">
        <f t="shared" si="160"/>
        <v>0</v>
      </c>
      <c r="S187" s="440">
        <f t="shared" si="161"/>
        <v>0</v>
      </c>
      <c r="T187" s="440">
        <f t="shared" si="130"/>
        <v>0</v>
      </c>
      <c r="U187" s="440">
        <f t="shared" si="131"/>
        <v>0</v>
      </c>
      <c r="V187" s="440">
        <f t="shared" si="132"/>
        <v>0</v>
      </c>
      <c r="W187" s="440">
        <f t="shared" si="133"/>
        <v>0</v>
      </c>
      <c r="X187" s="440">
        <f t="shared" si="134"/>
        <v>0</v>
      </c>
      <c r="Y187" s="440">
        <f t="shared" si="135"/>
        <v>0</v>
      </c>
      <c r="Z187" s="440">
        <f t="shared" si="136"/>
        <v>0</v>
      </c>
      <c r="AA187" s="440">
        <f t="shared" si="137"/>
        <v>0</v>
      </c>
      <c r="AB187" s="440">
        <f t="shared" si="138"/>
        <v>0</v>
      </c>
      <c r="AC187" s="440">
        <f t="shared" si="139"/>
        <v>0</v>
      </c>
      <c r="AD187" s="440">
        <f t="shared" si="140"/>
        <v>0</v>
      </c>
      <c r="AE187" s="440">
        <f t="shared" si="141"/>
        <v>0</v>
      </c>
      <c r="AF187" s="440">
        <f t="shared" si="142"/>
        <v>0</v>
      </c>
      <c r="AG187" s="440">
        <f t="shared" si="143"/>
        <v>0</v>
      </c>
      <c r="AH187" s="440">
        <f t="shared" si="144"/>
        <v>0</v>
      </c>
      <c r="AI187" s="440">
        <f t="shared" si="145"/>
        <v>0</v>
      </c>
      <c r="AJ187" s="440">
        <f t="shared" si="146"/>
        <v>0</v>
      </c>
      <c r="AK187" s="440">
        <f t="shared" si="147"/>
        <v>0</v>
      </c>
      <c r="AL187" s="440">
        <f t="shared" si="148"/>
        <v>0</v>
      </c>
      <c r="AM187" s="440">
        <f t="shared" si="149"/>
        <v>0</v>
      </c>
      <c r="AN187" s="440">
        <f t="shared" si="150"/>
        <v>0</v>
      </c>
      <c r="AO187" s="440">
        <f t="shared" si="151"/>
        <v>0</v>
      </c>
      <c r="AP187" s="440">
        <f t="shared" si="152"/>
        <v>0</v>
      </c>
      <c r="AQ187" s="440">
        <f t="shared" si="153"/>
        <v>0</v>
      </c>
      <c r="AR187" s="440">
        <f t="shared" si="154"/>
        <v>0</v>
      </c>
      <c r="AS187" s="440">
        <f t="shared" si="155"/>
        <v>0</v>
      </c>
      <c r="AT187" s="440">
        <f t="shared" si="156"/>
        <v>0</v>
      </c>
      <c r="AU187" s="440">
        <f t="shared" si="157"/>
        <v>0</v>
      </c>
      <c r="AV187" s="440">
        <f t="shared" si="158"/>
        <v>0</v>
      </c>
      <c r="AW187" s="440">
        <f t="shared" si="159"/>
        <v>0</v>
      </c>
    </row>
    <row r="188" spans="1:49" s="437" customFormat="1" ht="12" customHeight="1">
      <c r="A188" s="72" t="str">
        <f t="array" ref="A188">IF(C188&lt;&gt;0,SUM(($C$11:C188&lt;&gt;0)*1),"")</f>
        <v/>
      </c>
      <c r="B188" s="438"/>
      <c r="C188" s="438"/>
      <c r="D188" s="438"/>
      <c r="E188" s="504"/>
      <c r="F188" s="505"/>
      <c r="G188" s="507"/>
      <c r="H188" s="507"/>
      <c r="I188" s="72" t="str">
        <f t="shared" si="121"/>
        <v/>
      </c>
      <c r="J188" s="440">
        <f t="shared" si="122"/>
        <v>0</v>
      </c>
      <c r="K188" s="440">
        <f t="shared" si="123"/>
        <v>0</v>
      </c>
      <c r="L188" s="440">
        <f t="shared" si="124"/>
        <v>0</v>
      </c>
      <c r="M188" s="440">
        <f t="shared" si="125"/>
        <v>0</v>
      </c>
      <c r="N188" s="440">
        <f t="shared" si="126"/>
        <v>0</v>
      </c>
      <c r="O188" s="440">
        <f t="shared" si="127"/>
        <v>0</v>
      </c>
      <c r="P188" s="440">
        <f t="shared" si="128"/>
        <v>0</v>
      </c>
      <c r="Q188" s="440">
        <f t="shared" si="129"/>
        <v>0</v>
      </c>
      <c r="R188" s="440">
        <f t="shared" si="160"/>
        <v>0</v>
      </c>
      <c r="S188" s="440">
        <f t="shared" si="161"/>
        <v>0</v>
      </c>
      <c r="T188" s="440">
        <f t="shared" si="130"/>
        <v>0</v>
      </c>
      <c r="U188" s="440">
        <f t="shared" si="131"/>
        <v>0</v>
      </c>
      <c r="V188" s="440">
        <f t="shared" si="132"/>
        <v>0</v>
      </c>
      <c r="W188" s="440">
        <f t="shared" si="133"/>
        <v>0</v>
      </c>
      <c r="X188" s="440">
        <f t="shared" si="134"/>
        <v>0</v>
      </c>
      <c r="Y188" s="440">
        <f t="shared" si="135"/>
        <v>0</v>
      </c>
      <c r="Z188" s="440">
        <f t="shared" si="136"/>
        <v>0</v>
      </c>
      <c r="AA188" s="440">
        <f t="shared" si="137"/>
        <v>0</v>
      </c>
      <c r="AB188" s="440">
        <f t="shared" si="138"/>
        <v>0</v>
      </c>
      <c r="AC188" s="440">
        <f t="shared" si="139"/>
        <v>0</v>
      </c>
      <c r="AD188" s="440">
        <f t="shared" si="140"/>
        <v>0</v>
      </c>
      <c r="AE188" s="440">
        <f t="shared" si="141"/>
        <v>0</v>
      </c>
      <c r="AF188" s="440">
        <f t="shared" si="142"/>
        <v>0</v>
      </c>
      <c r="AG188" s="440">
        <f t="shared" si="143"/>
        <v>0</v>
      </c>
      <c r="AH188" s="440">
        <f t="shared" si="144"/>
        <v>0</v>
      </c>
      <c r="AI188" s="440">
        <f t="shared" si="145"/>
        <v>0</v>
      </c>
      <c r="AJ188" s="440">
        <f t="shared" si="146"/>
        <v>0</v>
      </c>
      <c r="AK188" s="440">
        <f t="shared" si="147"/>
        <v>0</v>
      </c>
      <c r="AL188" s="440">
        <f t="shared" si="148"/>
        <v>0</v>
      </c>
      <c r="AM188" s="440">
        <f t="shared" si="149"/>
        <v>0</v>
      </c>
      <c r="AN188" s="440">
        <f t="shared" si="150"/>
        <v>0</v>
      </c>
      <c r="AO188" s="440">
        <f t="shared" si="151"/>
        <v>0</v>
      </c>
      <c r="AP188" s="440">
        <f t="shared" si="152"/>
        <v>0</v>
      </c>
      <c r="AQ188" s="440">
        <f t="shared" si="153"/>
        <v>0</v>
      </c>
      <c r="AR188" s="440">
        <f t="shared" si="154"/>
        <v>0</v>
      </c>
      <c r="AS188" s="440">
        <f t="shared" si="155"/>
        <v>0</v>
      </c>
      <c r="AT188" s="440">
        <f t="shared" si="156"/>
        <v>0</v>
      </c>
      <c r="AU188" s="440">
        <f t="shared" si="157"/>
        <v>0</v>
      </c>
      <c r="AV188" s="440">
        <f t="shared" si="158"/>
        <v>0</v>
      </c>
      <c r="AW188" s="440">
        <f t="shared" si="159"/>
        <v>0</v>
      </c>
    </row>
    <row r="189" spans="1:49" s="437" customFormat="1" ht="12" customHeight="1">
      <c r="A189" s="72" t="str">
        <f t="array" ref="A189">IF(C189&lt;&gt;0,SUM(($C$11:C189&lt;&gt;0)*1),"")</f>
        <v/>
      </c>
      <c r="B189" s="438"/>
      <c r="C189" s="438"/>
      <c r="D189" s="438"/>
      <c r="E189" s="504"/>
      <c r="F189" s="505"/>
      <c r="G189" s="507"/>
      <c r="H189" s="507"/>
      <c r="I189" s="72" t="str">
        <f t="shared" si="121"/>
        <v/>
      </c>
      <c r="J189" s="440">
        <f t="shared" si="122"/>
        <v>0</v>
      </c>
      <c r="K189" s="440">
        <f t="shared" si="123"/>
        <v>0</v>
      </c>
      <c r="L189" s="440">
        <f t="shared" si="124"/>
        <v>0</v>
      </c>
      <c r="M189" s="440">
        <f t="shared" si="125"/>
        <v>0</v>
      </c>
      <c r="N189" s="440">
        <f t="shared" si="126"/>
        <v>0</v>
      </c>
      <c r="O189" s="440">
        <f t="shared" si="127"/>
        <v>0</v>
      </c>
      <c r="P189" s="440">
        <f t="shared" si="128"/>
        <v>0</v>
      </c>
      <c r="Q189" s="440">
        <f t="shared" si="129"/>
        <v>0</v>
      </c>
      <c r="R189" s="440">
        <f t="shared" si="160"/>
        <v>0</v>
      </c>
      <c r="S189" s="440">
        <f t="shared" si="161"/>
        <v>0</v>
      </c>
      <c r="T189" s="440">
        <f t="shared" si="130"/>
        <v>0</v>
      </c>
      <c r="U189" s="440">
        <f t="shared" si="131"/>
        <v>0</v>
      </c>
      <c r="V189" s="440">
        <f t="shared" si="132"/>
        <v>0</v>
      </c>
      <c r="W189" s="440">
        <f t="shared" si="133"/>
        <v>0</v>
      </c>
      <c r="X189" s="440">
        <f t="shared" si="134"/>
        <v>0</v>
      </c>
      <c r="Y189" s="440">
        <f t="shared" si="135"/>
        <v>0</v>
      </c>
      <c r="Z189" s="440">
        <f t="shared" si="136"/>
        <v>0</v>
      </c>
      <c r="AA189" s="440">
        <f t="shared" si="137"/>
        <v>0</v>
      </c>
      <c r="AB189" s="440">
        <f t="shared" si="138"/>
        <v>0</v>
      </c>
      <c r="AC189" s="440">
        <f t="shared" si="139"/>
        <v>0</v>
      </c>
      <c r="AD189" s="440">
        <f t="shared" si="140"/>
        <v>0</v>
      </c>
      <c r="AE189" s="440">
        <f t="shared" si="141"/>
        <v>0</v>
      </c>
      <c r="AF189" s="440">
        <f t="shared" si="142"/>
        <v>0</v>
      </c>
      <c r="AG189" s="440">
        <f t="shared" si="143"/>
        <v>0</v>
      </c>
      <c r="AH189" s="440">
        <f t="shared" si="144"/>
        <v>0</v>
      </c>
      <c r="AI189" s="440">
        <f t="shared" si="145"/>
        <v>0</v>
      </c>
      <c r="AJ189" s="440">
        <f t="shared" si="146"/>
        <v>0</v>
      </c>
      <c r="AK189" s="440">
        <f t="shared" si="147"/>
        <v>0</v>
      </c>
      <c r="AL189" s="440">
        <f t="shared" si="148"/>
        <v>0</v>
      </c>
      <c r="AM189" s="440">
        <f t="shared" si="149"/>
        <v>0</v>
      </c>
      <c r="AN189" s="440">
        <f t="shared" si="150"/>
        <v>0</v>
      </c>
      <c r="AO189" s="440">
        <f t="shared" si="151"/>
        <v>0</v>
      </c>
      <c r="AP189" s="440">
        <f t="shared" si="152"/>
        <v>0</v>
      </c>
      <c r="AQ189" s="440">
        <f t="shared" si="153"/>
        <v>0</v>
      </c>
      <c r="AR189" s="440">
        <f t="shared" si="154"/>
        <v>0</v>
      </c>
      <c r="AS189" s="440">
        <f t="shared" si="155"/>
        <v>0</v>
      </c>
      <c r="AT189" s="440">
        <f t="shared" si="156"/>
        <v>0</v>
      </c>
      <c r="AU189" s="440">
        <f t="shared" si="157"/>
        <v>0</v>
      </c>
      <c r="AV189" s="440">
        <f t="shared" si="158"/>
        <v>0</v>
      </c>
      <c r="AW189" s="440">
        <f t="shared" si="159"/>
        <v>0</v>
      </c>
    </row>
    <row r="190" spans="1:49" s="437" customFormat="1" ht="12" customHeight="1">
      <c r="A190" s="72" t="str">
        <f t="array" ref="A190">IF(C190&lt;&gt;0,SUM(($C$11:C190&lt;&gt;0)*1),"")</f>
        <v/>
      </c>
      <c r="B190" s="438"/>
      <c r="C190" s="438"/>
      <c r="D190" s="438"/>
      <c r="E190" s="504"/>
      <c r="F190" s="505"/>
      <c r="G190" s="507"/>
      <c r="H190" s="507"/>
      <c r="I190" s="72" t="str">
        <f t="shared" si="121"/>
        <v/>
      </c>
      <c r="J190" s="440">
        <f t="shared" si="122"/>
        <v>0</v>
      </c>
      <c r="K190" s="440">
        <f t="shared" si="123"/>
        <v>0</v>
      </c>
      <c r="L190" s="440">
        <f t="shared" si="124"/>
        <v>0</v>
      </c>
      <c r="M190" s="440">
        <f t="shared" si="125"/>
        <v>0</v>
      </c>
      <c r="N190" s="440">
        <f t="shared" si="126"/>
        <v>0</v>
      </c>
      <c r="O190" s="440">
        <f t="shared" si="127"/>
        <v>0</v>
      </c>
      <c r="P190" s="440">
        <f t="shared" si="128"/>
        <v>0</v>
      </c>
      <c r="Q190" s="440">
        <f t="shared" si="129"/>
        <v>0</v>
      </c>
      <c r="R190" s="440">
        <f t="shared" si="160"/>
        <v>0</v>
      </c>
      <c r="S190" s="440">
        <f t="shared" si="161"/>
        <v>0</v>
      </c>
      <c r="T190" s="440">
        <f t="shared" si="130"/>
        <v>0</v>
      </c>
      <c r="U190" s="440">
        <f t="shared" si="131"/>
        <v>0</v>
      </c>
      <c r="V190" s="440">
        <f t="shared" si="132"/>
        <v>0</v>
      </c>
      <c r="W190" s="440">
        <f t="shared" si="133"/>
        <v>0</v>
      </c>
      <c r="X190" s="440">
        <f t="shared" si="134"/>
        <v>0</v>
      </c>
      <c r="Y190" s="440">
        <f t="shared" si="135"/>
        <v>0</v>
      </c>
      <c r="Z190" s="440">
        <f t="shared" si="136"/>
        <v>0</v>
      </c>
      <c r="AA190" s="440">
        <f t="shared" si="137"/>
        <v>0</v>
      </c>
      <c r="AB190" s="440">
        <f t="shared" si="138"/>
        <v>0</v>
      </c>
      <c r="AC190" s="440">
        <f t="shared" si="139"/>
        <v>0</v>
      </c>
      <c r="AD190" s="440">
        <f t="shared" si="140"/>
        <v>0</v>
      </c>
      <c r="AE190" s="440">
        <f t="shared" si="141"/>
        <v>0</v>
      </c>
      <c r="AF190" s="440">
        <f t="shared" si="142"/>
        <v>0</v>
      </c>
      <c r="AG190" s="440">
        <f t="shared" si="143"/>
        <v>0</v>
      </c>
      <c r="AH190" s="440">
        <f t="shared" si="144"/>
        <v>0</v>
      </c>
      <c r="AI190" s="440">
        <f t="shared" si="145"/>
        <v>0</v>
      </c>
      <c r="AJ190" s="440">
        <f t="shared" si="146"/>
        <v>0</v>
      </c>
      <c r="AK190" s="440">
        <f t="shared" si="147"/>
        <v>0</v>
      </c>
      <c r="AL190" s="440">
        <f t="shared" si="148"/>
        <v>0</v>
      </c>
      <c r="AM190" s="440">
        <f t="shared" si="149"/>
        <v>0</v>
      </c>
      <c r="AN190" s="440">
        <f t="shared" si="150"/>
        <v>0</v>
      </c>
      <c r="AO190" s="440">
        <f t="shared" si="151"/>
        <v>0</v>
      </c>
      <c r="AP190" s="440">
        <f t="shared" si="152"/>
        <v>0</v>
      </c>
      <c r="AQ190" s="440">
        <f t="shared" si="153"/>
        <v>0</v>
      </c>
      <c r="AR190" s="440">
        <f t="shared" si="154"/>
        <v>0</v>
      </c>
      <c r="AS190" s="440">
        <f t="shared" si="155"/>
        <v>0</v>
      </c>
      <c r="AT190" s="440">
        <f t="shared" si="156"/>
        <v>0</v>
      </c>
      <c r="AU190" s="440">
        <f t="shared" si="157"/>
        <v>0</v>
      </c>
      <c r="AV190" s="440">
        <f t="shared" si="158"/>
        <v>0</v>
      </c>
      <c r="AW190" s="440">
        <f t="shared" si="159"/>
        <v>0</v>
      </c>
    </row>
    <row r="191" spans="1:49" s="437" customFormat="1" ht="12" customHeight="1">
      <c r="A191" s="72" t="str">
        <f t="array" ref="A191">IF(C191&lt;&gt;0,SUM(($C$11:C191&lt;&gt;0)*1),"")</f>
        <v/>
      </c>
      <c r="B191" s="438"/>
      <c r="C191" s="438"/>
      <c r="D191" s="438"/>
      <c r="E191" s="504"/>
      <c r="F191" s="505"/>
      <c r="G191" s="507"/>
      <c r="H191" s="507"/>
      <c r="I191" s="72" t="str">
        <f t="shared" si="121"/>
        <v/>
      </c>
      <c r="J191" s="440">
        <f t="shared" si="122"/>
        <v>0</v>
      </c>
      <c r="K191" s="440">
        <f t="shared" si="123"/>
        <v>0</v>
      </c>
      <c r="L191" s="440">
        <f t="shared" si="124"/>
        <v>0</v>
      </c>
      <c r="M191" s="440">
        <f t="shared" si="125"/>
        <v>0</v>
      </c>
      <c r="N191" s="440">
        <f t="shared" si="126"/>
        <v>0</v>
      </c>
      <c r="O191" s="440">
        <f t="shared" si="127"/>
        <v>0</v>
      </c>
      <c r="P191" s="440">
        <f t="shared" si="128"/>
        <v>0</v>
      </c>
      <c r="Q191" s="440">
        <f t="shared" si="129"/>
        <v>0</v>
      </c>
      <c r="R191" s="440">
        <f t="shared" si="160"/>
        <v>0</v>
      </c>
      <c r="S191" s="440">
        <f t="shared" si="161"/>
        <v>0</v>
      </c>
      <c r="T191" s="440">
        <f t="shared" si="130"/>
        <v>0</v>
      </c>
      <c r="U191" s="440">
        <f t="shared" si="131"/>
        <v>0</v>
      </c>
      <c r="V191" s="440">
        <f t="shared" si="132"/>
        <v>0</v>
      </c>
      <c r="W191" s="440">
        <f t="shared" si="133"/>
        <v>0</v>
      </c>
      <c r="X191" s="440">
        <f t="shared" si="134"/>
        <v>0</v>
      </c>
      <c r="Y191" s="440">
        <f t="shared" si="135"/>
        <v>0</v>
      </c>
      <c r="Z191" s="440">
        <f t="shared" si="136"/>
        <v>0</v>
      </c>
      <c r="AA191" s="440">
        <f t="shared" si="137"/>
        <v>0</v>
      </c>
      <c r="AB191" s="440">
        <f t="shared" si="138"/>
        <v>0</v>
      </c>
      <c r="AC191" s="440">
        <f t="shared" si="139"/>
        <v>0</v>
      </c>
      <c r="AD191" s="440">
        <f t="shared" si="140"/>
        <v>0</v>
      </c>
      <c r="AE191" s="440">
        <f t="shared" si="141"/>
        <v>0</v>
      </c>
      <c r="AF191" s="440">
        <f t="shared" si="142"/>
        <v>0</v>
      </c>
      <c r="AG191" s="440">
        <f t="shared" si="143"/>
        <v>0</v>
      </c>
      <c r="AH191" s="440">
        <f t="shared" si="144"/>
        <v>0</v>
      </c>
      <c r="AI191" s="440">
        <f t="shared" si="145"/>
        <v>0</v>
      </c>
      <c r="AJ191" s="440">
        <f t="shared" si="146"/>
        <v>0</v>
      </c>
      <c r="AK191" s="440">
        <f t="shared" si="147"/>
        <v>0</v>
      </c>
      <c r="AL191" s="440">
        <f t="shared" si="148"/>
        <v>0</v>
      </c>
      <c r="AM191" s="440">
        <f t="shared" si="149"/>
        <v>0</v>
      </c>
      <c r="AN191" s="440">
        <f t="shared" si="150"/>
        <v>0</v>
      </c>
      <c r="AO191" s="440">
        <f t="shared" si="151"/>
        <v>0</v>
      </c>
      <c r="AP191" s="440">
        <f t="shared" si="152"/>
        <v>0</v>
      </c>
      <c r="AQ191" s="440">
        <f t="shared" si="153"/>
        <v>0</v>
      </c>
      <c r="AR191" s="440">
        <f t="shared" si="154"/>
        <v>0</v>
      </c>
      <c r="AS191" s="440">
        <f t="shared" si="155"/>
        <v>0</v>
      </c>
      <c r="AT191" s="440">
        <f t="shared" si="156"/>
        <v>0</v>
      </c>
      <c r="AU191" s="440">
        <f t="shared" si="157"/>
        <v>0</v>
      </c>
      <c r="AV191" s="440">
        <f t="shared" si="158"/>
        <v>0</v>
      </c>
      <c r="AW191" s="440">
        <f t="shared" si="159"/>
        <v>0</v>
      </c>
    </row>
    <row r="192" spans="1:49" s="437" customFormat="1" ht="12" customHeight="1">
      <c r="A192" s="72" t="str">
        <f t="array" ref="A192">IF(C192&lt;&gt;0,SUM(($C$11:C192&lt;&gt;0)*1),"")</f>
        <v/>
      </c>
      <c r="B192" s="438"/>
      <c r="C192" s="438"/>
      <c r="D192" s="438"/>
      <c r="E192" s="504"/>
      <c r="F192" s="505"/>
      <c r="G192" s="507"/>
      <c r="H192" s="507"/>
      <c r="I192" s="72" t="str">
        <f t="shared" si="121"/>
        <v/>
      </c>
      <c r="J192" s="440">
        <f t="shared" si="122"/>
        <v>0</v>
      </c>
      <c r="K192" s="440">
        <f t="shared" si="123"/>
        <v>0</v>
      </c>
      <c r="L192" s="440">
        <f t="shared" si="124"/>
        <v>0</v>
      </c>
      <c r="M192" s="440">
        <f t="shared" si="125"/>
        <v>0</v>
      </c>
      <c r="N192" s="440">
        <f t="shared" si="126"/>
        <v>0</v>
      </c>
      <c r="O192" s="440">
        <f t="shared" si="127"/>
        <v>0</v>
      </c>
      <c r="P192" s="440">
        <f t="shared" si="128"/>
        <v>0</v>
      </c>
      <c r="Q192" s="440">
        <f t="shared" si="129"/>
        <v>0</v>
      </c>
      <c r="R192" s="440">
        <f t="shared" si="160"/>
        <v>0</v>
      </c>
      <c r="S192" s="440">
        <f t="shared" si="161"/>
        <v>0</v>
      </c>
      <c r="T192" s="440">
        <f t="shared" si="130"/>
        <v>0</v>
      </c>
      <c r="U192" s="440">
        <f t="shared" si="131"/>
        <v>0</v>
      </c>
      <c r="V192" s="440">
        <f t="shared" si="132"/>
        <v>0</v>
      </c>
      <c r="W192" s="440">
        <f t="shared" si="133"/>
        <v>0</v>
      </c>
      <c r="X192" s="440">
        <f t="shared" si="134"/>
        <v>0</v>
      </c>
      <c r="Y192" s="440">
        <f t="shared" si="135"/>
        <v>0</v>
      </c>
      <c r="Z192" s="440">
        <f t="shared" si="136"/>
        <v>0</v>
      </c>
      <c r="AA192" s="440">
        <f t="shared" si="137"/>
        <v>0</v>
      </c>
      <c r="AB192" s="440">
        <f t="shared" si="138"/>
        <v>0</v>
      </c>
      <c r="AC192" s="440">
        <f t="shared" si="139"/>
        <v>0</v>
      </c>
      <c r="AD192" s="440">
        <f t="shared" si="140"/>
        <v>0</v>
      </c>
      <c r="AE192" s="440">
        <f t="shared" si="141"/>
        <v>0</v>
      </c>
      <c r="AF192" s="440">
        <f t="shared" si="142"/>
        <v>0</v>
      </c>
      <c r="AG192" s="440">
        <f t="shared" si="143"/>
        <v>0</v>
      </c>
      <c r="AH192" s="440">
        <f t="shared" si="144"/>
        <v>0</v>
      </c>
      <c r="AI192" s="440">
        <f t="shared" si="145"/>
        <v>0</v>
      </c>
      <c r="AJ192" s="440">
        <f t="shared" si="146"/>
        <v>0</v>
      </c>
      <c r="AK192" s="440">
        <f t="shared" si="147"/>
        <v>0</v>
      </c>
      <c r="AL192" s="440">
        <f t="shared" si="148"/>
        <v>0</v>
      </c>
      <c r="AM192" s="440">
        <f t="shared" si="149"/>
        <v>0</v>
      </c>
      <c r="AN192" s="440">
        <f t="shared" si="150"/>
        <v>0</v>
      </c>
      <c r="AO192" s="440">
        <f t="shared" si="151"/>
        <v>0</v>
      </c>
      <c r="AP192" s="440">
        <f t="shared" si="152"/>
        <v>0</v>
      </c>
      <c r="AQ192" s="440">
        <f t="shared" si="153"/>
        <v>0</v>
      </c>
      <c r="AR192" s="440">
        <f t="shared" si="154"/>
        <v>0</v>
      </c>
      <c r="AS192" s="440">
        <f t="shared" si="155"/>
        <v>0</v>
      </c>
      <c r="AT192" s="440">
        <f t="shared" si="156"/>
        <v>0</v>
      </c>
      <c r="AU192" s="440">
        <f t="shared" si="157"/>
        <v>0</v>
      </c>
      <c r="AV192" s="440">
        <f t="shared" si="158"/>
        <v>0</v>
      </c>
      <c r="AW192" s="440">
        <f t="shared" si="159"/>
        <v>0</v>
      </c>
    </row>
    <row r="193" spans="1:49" s="437" customFormat="1" ht="12" customHeight="1">
      <c r="A193" s="72" t="str">
        <f t="array" ref="A193">IF(C193&lt;&gt;0,SUM(($C$11:C193&lt;&gt;0)*1),"")</f>
        <v/>
      </c>
      <c r="B193" s="438"/>
      <c r="C193" s="438"/>
      <c r="D193" s="438"/>
      <c r="E193" s="504"/>
      <c r="F193" s="505"/>
      <c r="G193" s="507"/>
      <c r="H193" s="507"/>
      <c r="I193" s="72" t="str">
        <f t="shared" si="121"/>
        <v/>
      </c>
      <c r="J193" s="440">
        <f t="shared" si="122"/>
        <v>0</v>
      </c>
      <c r="K193" s="440">
        <f t="shared" si="123"/>
        <v>0</v>
      </c>
      <c r="L193" s="440">
        <f t="shared" si="124"/>
        <v>0</v>
      </c>
      <c r="M193" s="440">
        <f t="shared" si="125"/>
        <v>0</v>
      </c>
      <c r="N193" s="440">
        <f t="shared" si="126"/>
        <v>0</v>
      </c>
      <c r="O193" s="440">
        <f t="shared" si="127"/>
        <v>0</v>
      </c>
      <c r="P193" s="440">
        <f t="shared" si="128"/>
        <v>0</v>
      </c>
      <c r="Q193" s="440">
        <f t="shared" si="129"/>
        <v>0</v>
      </c>
      <c r="R193" s="440">
        <f t="shared" si="160"/>
        <v>0</v>
      </c>
      <c r="S193" s="440">
        <f t="shared" si="161"/>
        <v>0</v>
      </c>
      <c r="T193" s="440">
        <f t="shared" si="130"/>
        <v>0</v>
      </c>
      <c r="U193" s="440">
        <f t="shared" si="131"/>
        <v>0</v>
      </c>
      <c r="V193" s="440">
        <f t="shared" si="132"/>
        <v>0</v>
      </c>
      <c r="W193" s="440">
        <f t="shared" si="133"/>
        <v>0</v>
      </c>
      <c r="X193" s="440">
        <f t="shared" si="134"/>
        <v>0</v>
      </c>
      <c r="Y193" s="440">
        <f t="shared" si="135"/>
        <v>0</v>
      </c>
      <c r="Z193" s="440">
        <f t="shared" si="136"/>
        <v>0</v>
      </c>
      <c r="AA193" s="440">
        <f t="shared" si="137"/>
        <v>0</v>
      </c>
      <c r="AB193" s="440">
        <f t="shared" si="138"/>
        <v>0</v>
      </c>
      <c r="AC193" s="440">
        <f t="shared" si="139"/>
        <v>0</v>
      </c>
      <c r="AD193" s="440">
        <f t="shared" si="140"/>
        <v>0</v>
      </c>
      <c r="AE193" s="440">
        <f t="shared" si="141"/>
        <v>0</v>
      </c>
      <c r="AF193" s="440">
        <f t="shared" si="142"/>
        <v>0</v>
      </c>
      <c r="AG193" s="440">
        <f t="shared" si="143"/>
        <v>0</v>
      </c>
      <c r="AH193" s="440">
        <f t="shared" si="144"/>
        <v>0</v>
      </c>
      <c r="AI193" s="440">
        <f t="shared" si="145"/>
        <v>0</v>
      </c>
      <c r="AJ193" s="440">
        <f t="shared" si="146"/>
        <v>0</v>
      </c>
      <c r="AK193" s="440">
        <f t="shared" si="147"/>
        <v>0</v>
      </c>
      <c r="AL193" s="440">
        <f t="shared" si="148"/>
        <v>0</v>
      </c>
      <c r="AM193" s="440">
        <f t="shared" si="149"/>
        <v>0</v>
      </c>
      <c r="AN193" s="440">
        <f t="shared" si="150"/>
        <v>0</v>
      </c>
      <c r="AO193" s="440">
        <f t="shared" si="151"/>
        <v>0</v>
      </c>
      <c r="AP193" s="440">
        <f t="shared" si="152"/>
        <v>0</v>
      </c>
      <c r="AQ193" s="440">
        <f t="shared" si="153"/>
        <v>0</v>
      </c>
      <c r="AR193" s="440">
        <f t="shared" si="154"/>
        <v>0</v>
      </c>
      <c r="AS193" s="440">
        <f t="shared" si="155"/>
        <v>0</v>
      </c>
      <c r="AT193" s="440">
        <f t="shared" si="156"/>
        <v>0</v>
      </c>
      <c r="AU193" s="440">
        <f t="shared" si="157"/>
        <v>0</v>
      </c>
      <c r="AV193" s="440">
        <f t="shared" si="158"/>
        <v>0</v>
      </c>
      <c r="AW193" s="440">
        <f t="shared" si="159"/>
        <v>0</v>
      </c>
    </row>
    <row r="194" spans="1:49" s="437" customFormat="1" ht="12" customHeight="1">
      <c r="A194" s="72" t="str">
        <f t="array" ref="A194">IF(C194&lt;&gt;0,SUM(($C$11:C194&lt;&gt;0)*1),"")</f>
        <v/>
      </c>
      <c r="B194" s="438"/>
      <c r="C194" s="438"/>
      <c r="D194" s="438"/>
      <c r="E194" s="504"/>
      <c r="F194" s="505"/>
      <c r="G194" s="507"/>
      <c r="H194" s="507"/>
      <c r="I194" s="72" t="str">
        <f t="shared" si="121"/>
        <v/>
      </c>
      <c r="J194" s="440">
        <f t="shared" si="122"/>
        <v>0</v>
      </c>
      <c r="K194" s="440">
        <f t="shared" si="123"/>
        <v>0</v>
      </c>
      <c r="L194" s="440">
        <f t="shared" si="124"/>
        <v>0</v>
      </c>
      <c r="M194" s="440">
        <f t="shared" si="125"/>
        <v>0</v>
      </c>
      <c r="N194" s="440">
        <f t="shared" si="126"/>
        <v>0</v>
      </c>
      <c r="O194" s="440">
        <f t="shared" si="127"/>
        <v>0</v>
      </c>
      <c r="P194" s="440">
        <f t="shared" si="128"/>
        <v>0</v>
      </c>
      <c r="Q194" s="440">
        <f t="shared" si="129"/>
        <v>0</v>
      </c>
      <c r="R194" s="440">
        <f t="shared" si="160"/>
        <v>0</v>
      </c>
      <c r="S194" s="440">
        <f t="shared" si="161"/>
        <v>0</v>
      </c>
      <c r="T194" s="440">
        <f t="shared" si="130"/>
        <v>0</v>
      </c>
      <c r="U194" s="440">
        <f t="shared" si="131"/>
        <v>0</v>
      </c>
      <c r="V194" s="440">
        <f t="shared" si="132"/>
        <v>0</v>
      </c>
      <c r="W194" s="440">
        <f t="shared" si="133"/>
        <v>0</v>
      </c>
      <c r="X194" s="440">
        <f t="shared" si="134"/>
        <v>0</v>
      </c>
      <c r="Y194" s="440">
        <f t="shared" si="135"/>
        <v>0</v>
      </c>
      <c r="Z194" s="440">
        <f t="shared" si="136"/>
        <v>0</v>
      </c>
      <c r="AA194" s="440">
        <f t="shared" si="137"/>
        <v>0</v>
      </c>
      <c r="AB194" s="440">
        <f t="shared" si="138"/>
        <v>0</v>
      </c>
      <c r="AC194" s="440">
        <f t="shared" si="139"/>
        <v>0</v>
      </c>
      <c r="AD194" s="440">
        <f t="shared" si="140"/>
        <v>0</v>
      </c>
      <c r="AE194" s="440">
        <f t="shared" si="141"/>
        <v>0</v>
      </c>
      <c r="AF194" s="440">
        <f t="shared" si="142"/>
        <v>0</v>
      </c>
      <c r="AG194" s="440">
        <f t="shared" si="143"/>
        <v>0</v>
      </c>
      <c r="AH194" s="440">
        <f t="shared" si="144"/>
        <v>0</v>
      </c>
      <c r="AI194" s="440">
        <f t="shared" si="145"/>
        <v>0</v>
      </c>
      <c r="AJ194" s="440">
        <f t="shared" si="146"/>
        <v>0</v>
      </c>
      <c r="AK194" s="440">
        <f t="shared" si="147"/>
        <v>0</v>
      </c>
      <c r="AL194" s="440">
        <f t="shared" si="148"/>
        <v>0</v>
      </c>
      <c r="AM194" s="440">
        <f t="shared" si="149"/>
        <v>0</v>
      </c>
      <c r="AN194" s="440">
        <f t="shared" si="150"/>
        <v>0</v>
      </c>
      <c r="AO194" s="440">
        <f t="shared" si="151"/>
        <v>0</v>
      </c>
      <c r="AP194" s="440">
        <f t="shared" si="152"/>
        <v>0</v>
      </c>
      <c r="AQ194" s="440">
        <f t="shared" si="153"/>
        <v>0</v>
      </c>
      <c r="AR194" s="440">
        <f t="shared" si="154"/>
        <v>0</v>
      </c>
      <c r="AS194" s="440">
        <f t="shared" si="155"/>
        <v>0</v>
      </c>
      <c r="AT194" s="440">
        <f t="shared" si="156"/>
        <v>0</v>
      </c>
      <c r="AU194" s="440">
        <f t="shared" si="157"/>
        <v>0</v>
      </c>
      <c r="AV194" s="440">
        <f t="shared" si="158"/>
        <v>0</v>
      </c>
      <c r="AW194" s="440">
        <f t="shared" si="159"/>
        <v>0</v>
      </c>
    </row>
    <row r="195" spans="1:49" s="437" customFormat="1" ht="12" customHeight="1">
      <c r="A195" s="72" t="str">
        <f t="array" ref="A195">IF(C195&lt;&gt;0,SUM(($C$11:C195&lt;&gt;0)*1),"")</f>
        <v/>
      </c>
      <c r="B195" s="438"/>
      <c r="C195" s="438"/>
      <c r="D195" s="438"/>
      <c r="E195" s="504"/>
      <c r="F195" s="505"/>
      <c r="G195" s="507"/>
      <c r="H195" s="507"/>
      <c r="I195" s="72" t="str">
        <f t="shared" si="121"/>
        <v/>
      </c>
      <c r="J195" s="440">
        <f t="shared" si="122"/>
        <v>0</v>
      </c>
      <c r="K195" s="440">
        <f t="shared" si="123"/>
        <v>0</v>
      </c>
      <c r="L195" s="440">
        <f t="shared" si="124"/>
        <v>0</v>
      </c>
      <c r="M195" s="440">
        <f t="shared" si="125"/>
        <v>0</v>
      </c>
      <c r="N195" s="440">
        <f t="shared" si="126"/>
        <v>0</v>
      </c>
      <c r="O195" s="440">
        <f t="shared" si="127"/>
        <v>0</v>
      </c>
      <c r="P195" s="440">
        <f t="shared" si="128"/>
        <v>0</v>
      </c>
      <c r="Q195" s="440">
        <f t="shared" si="129"/>
        <v>0</v>
      </c>
      <c r="R195" s="440">
        <f t="shared" si="160"/>
        <v>0</v>
      </c>
      <c r="S195" s="440">
        <f t="shared" si="161"/>
        <v>0</v>
      </c>
      <c r="T195" s="440">
        <f t="shared" si="130"/>
        <v>0</v>
      </c>
      <c r="U195" s="440">
        <f t="shared" si="131"/>
        <v>0</v>
      </c>
      <c r="V195" s="440">
        <f t="shared" si="132"/>
        <v>0</v>
      </c>
      <c r="W195" s="440">
        <f t="shared" si="133"/>
        <v>0</v>
      </c>
      <c r="X195" s="440">
        <f t="shared" si="134"/>
        <v>0</v>
      </c>
      <c r="Y195" s="440">
        <f t="shared" si="135"/>
        <v>0</v>
      </c>
      <c r="Z195" s="440">
        <f t="shared" si="136"/>
        <v>0</v>
      </c>
      <c r="AA195" s="440">
        <f t="shared" si="137"/>
        <v>0</v>
      </c>
      <c r="AB195" s="440">
        <f t="shared" si="138"/>
        <v>0</v>
      </c>
      <c r="AC195" s="440">
        <f t="shared" si="139"/>
        <v>0</v>
      </c>
      <c r="AD195" s="440">
        <f t="shared" si="140"/>
        <v>0</v>
      </c>
      <c r="AE195" s="440">
        <f t="shared" si="141"/>
        <v>0</v>
      </c>
      <c r="AF195" s="440">
        <f t="shared" si="142"/>
        <v>0</v>
      </c>
      <c r="AG195" s="440">
        <f t="shared" si="143"/>
        <v>0</v>
      </c>
      <c r="AH195" s="440">
        <f t="shared" si="144"/>
        <v>0</v>
      </c>
      <c r="AI195" s="440">
        <f t="shared" si="145"/>
        <v>0</v>
      </c>
      <c r="AJ195" s="440">
        <f t="shared" si="146"/>
        <v>0</v>
      </c>
      <c r="AK195" s="440">
        <f t="shared" si="147"/>
        <v>0</v>
      </c>
      <c r="AL195" s="440">
        <f t="shared" si="148"/>
        <v>0</v>
      </c>
      <c r="AM195" s="440">
        <f t="shared" si="149"/>
        <v>0</v>
      </c>
      <c r="AN195" s="440">
        <f t="shared" si="150"/>
        <v>0</v>
      </c>
      <c r="AO195" s="440">
        <f t="shared" si="151"/>
        <v>0</v>
      </c>
      <c r="AP195" s="440">
        <f t="shared" si="152"/>
        <v>0</v>
      </c>
      <c r="AQ195" s="440">
        <f t="shared" si="153"/>
        <v>0</v>
      </c>
      <c r="AR195" s="440">
        <f t="shared" si="154"/>
        <v>0</v>
      </c>
      <c r="AS195" s="440">
        <f t="shared" si="155"/>
        <v>0</v>
      </c>
      <c r="AT195" s="440">
        <f t="shared" si="156"/>
        <v>0</v>
      </c>
      <c r="AU195" s="440">
        <f t="shared" si="157"/>
        <v>0</v>
      </c>
      <c r="AV195" s="440">
        <f t="shared" si="158"/>
        <v>0</v>
      </c>
      <c r="AW195" s="440">
        <f t="shared" si="159"/>
        <v>0</v>
      </c>
    </row>
    <row r="196" spans="1:49" s="437" customFormat="1" ht="12" customHeight="1">
      <c r="A196" s="72" t="str">
        <f t="array" ref="A196">IF(C196&lt;&gt;0,SUM(($C$11:C196&lt;&gt;0)*1),"")</f>
        <v/>
      </c>
      <c r="B196" s="438"/>
      <c r="C196" s="438"/>
      <c r="D196" s="438"/>
      <c r="E196" s="504"/>
      <c r="F196" s="505"/>
      <c r="G196" s="507"/>
      <c r="H196" s="507"/>
      <c r="I196" s="72" t="str">
        <f t="shared" si="121"/>
        <v/>
      </c>
      <c r="J196" s="440">
        <f t="shared" si="122"/>
        <v>0</v>
      </c>
      <c r="K196" s="440">
        <f t="shared" si="123"/>
        <v>0</v>
      </c>
      <c r="L196" s="440">
        <f t="shared" si="124"/>
        <v>0</v>
      </c>
      <c r="M196" s="440">
        <f t="shared" si="125"/>
        <v>0</v>
      </c>
      <c r="N196" s="440">
        <f t="shared" si="126"/>
        <v>0</v>
      </c>
      <c r="O196" s="440">
        <f t="shared" si="127"/>
        <v>0</v>
      </c>
      <c r="P196" s="440">
        <f t="shared" si="128"/>
        <v>0</v>
      </c>
      <c r="Q196" s="440">
        <f t="shared" si="129"/>
        <v>0</v>
      </c>
      <c r="R196" s="440">
        <f t="shared" si="160"/>
        <v>0</v>
      </c>
      <c r="S196" s="440">
        <f t="shared" si="161"/>
        <v>0</v>
      </c>
      <c r="T196" s="440">
        <f t="shared" si="130"/>
        <v>0</v>
      </c>
      <c r="U196" s="440">
        <f t="shared" si="131"/>
        <v>0</v>
      </c>
      <c r="V196" s="440">
        <f t="shared" si="132"/>
        <v>0</v>
      </c>
      <c r="W196" s="440">
        <f t="shared" si="133"/>
        <v>0</v>
      </c>
      <c r="X196" s="440">
        <f t="shared" si="134"/>
        <v>0</v>
      </c>
      <c r="Y196" s="440">
        <f t="shared" si="135"/>
        <v>0</v>
      </c>
      <c r="Z196" s="440">
        <f t="shared" si="136"/>
        <v>0</v>
      </c>
      <c r="AA196" s="440">
        <f t="shared" si="137"/>
        <v>0</v>
      </c>
      <c r="AB196" s="440">
        <f t="shared" si="138"/>
        <v>0</v>
      </c>
      <c r="AC196" s="440">
        <f t="shared" si="139"/>
        <v>0</v>
      </c>
      <c r="AD196" s="440">
        <f t="shared" si="140"/>
        <v>0</v>
      </c>
      <c r="AE196" s="440">
        <f t="shared" si="141"/>
        <v>0</v>
      </c>
      <c r="AF196" s="440">
        <f t="shared" si="142"/>
        <v>0</v>
      </c>
      <c r="AG196" s="440">
        <f t="shared" si="143"/>
        <v>0</v>
      </c>
      <c r="AH196" s="440">
        <f t="shared" si="144"/>
        <v>0</v>
      </c>
      <c r="AI196" s="440">
        <f t="shared" si="145"/>
        <v>0</v>
      </c>
      <c r="AJ196" s="440">
        <f t="shared" si="146"/>
        <v>0</v>
      </c>
      <c r="AK196" s="440">
        <f t="shared" si="147"/>
        <v>0</v>
      </c>
      <c r="AL196" s="440">
        <f t="shared" si="148"/>
        <v>0</v>
      </c>
      <c r="AM196" s="440">
        <f t="shared" si="149"/>
        <v>0</v>
      </c>
      <c r="AN196" s="440">
        <f t="shared" si="150"/>
        <v>0</v>
      </c>
      <c r="AO196" s="440">
        <f t="shared" si="151"/>
        <v>0</v>
      </c>
      <c r="AP196" s="440">
        <f t="shared" si="152"/>
        <v>0</v>
      </c>
      <c r="AQ196" s="440">
        <f t="shared" si="153"/>
        <v>0</v>
      </c>
      <c r="AR196" s="440">
        <f t="shared" si="154"/>
        <v>0</v>
      </c>
      <c r="AS196" s="440">
        <f t="shared" si="155"/>
        <v>0</v>
      </c>
      <c r="AT196" s="440">
        <f t="shared" si="156"/>
        <v>0</v>
      </c>
      <c r="AU196" s="440">
        <f t="shared" si="157"/>
        <v>0</v>
      </c>
      <c r="AV196" s="440">
        <f t="shared" si="158"/>
        <v>0</v>
      </c>
      <c r="AW196" s="440">
        <f t="shared" si="159"/>
        <v>0</v>
      </c>
    </row>
    <row r="197" spans="1:49" s="437" customFormat="1" ht="12" customHeight="1">
      <c r="A197" s="72" t="str">
        <f t="array" ref="A197">IF(C197&lt;&gt;0,SUM(($C$11:C197&lt;&gt;0)*1),"")</f>
        <v/>
      </c>
      <c r="B197" s="438"/>
      <c r="C197" s="438"/>
      <c r="D197" s="438"/>
      <c r="E197" s="504"/>
      <c r="F197" s="505"/>
      <c r="G197" s="507"/>
      <c r="H197" s="507"/>
      <c r="I197" s="72" t="str">
        <f t="shared" si="121"/>
        <v/>
      </c>
      <c r="J197" s="440">
        <f t="shared" si="122"/>
        <v>0</v>
      </c>
      <c r="K197" s="440">
        <f t="shared" si="123"/>
        <v>0</v>
      </c>
      <c r="L197" s="440">
        <f t="shared" si="124"/>
        <v>0</v>
      </c>
      <c r="M197" s="440">
        <f t="shared" si="125"/>
        <v>0</v>
      </c>
      <c r="N197" s="440">
        <f t="shared" si="126"/>
        <v>0</v>
      </c>
      <c r="O197" s="440">
        <f t="shared" si="127"/>
        <v>0</v>
      </c>
      <c r="P197" s="440">
        <f t="shared" si="128"/>
        <v>0</v>
      </c>
      <c r="Q197" s="440">
        <f t="shared" si="129"/>
        <v>0</v>
      </c>
      <c r="R197" s="440">
        <f t="shared" si="160"/>
        <v>0</v>
      </c>
      <c r="S197" s="440">
        <f t="shared" si="161"/>
        <v>0</v>
      </c>
      <c r="T197" s="440">
        <f t="shared" si="130"/>
        <v>0</v>
      </c>
      <c r="U197" s="440">
        <f t="shared" si="131"/>
        <v>0</v>
      </c>
      <c r="V197" s="440">
        <f t="shared" si="132"/>
        <v>0</v>
      </c>
      <c r="W197" s="440">
        <f t="shared" si="133"/>
        <v>0</v>
      </c>
      <c r="X197" s="440">
        <f t="shared" si="134"/>
        <v>0</v>
      </c>
      <c r="Y197" s="440">
        <f t="shared" si="135"/>
        <v>0</v>
      </c>
      <c r="Z197" s="440">
        <f t="shared" si="136"/>
        <v>0</v>
      </c>
      <c r="AA197" s="440">
        <f t="shared" si="137"/>
        <v>0</v>
      </c>
      <c r="AB197" s="440">
        <f t="shared" si="138"/>
        <v>0</v>
      </c>
      <c r="AC197" s="440">
        <f t="shared" si="139"/>
        <v>0</v>
      </c>
      <c r="AD197" s="440">
        <f t="shared" si="140"/>
        <v>0</v>
      </c>
      <c r="AE197" s="440">
        <f t="shared" si="141"/>
        <v>0</v>
      </c>
      <c r="AF197" s="440">
        <f t="shared" si="142"/>
        <v>0</v>
      </c>
      <c r="AG197" s="440">
        <f t="shared" si="143"/>
        <v>0</v>
      </c>
      <c r="AH197" s="440">
        <f t="shared" si="144"/>
        <v>0</v>
      </c>
      <c r="AI197" s="440">
        <f t="shared" si="145"/>
        <v>0</v>
      </c>
      <c r="AJ197" s="440">
        <f t="shared" si="146"/>
        <v>0</v>
      </c>
      <c r="AK197" s="440">
        <f t="shared" si="147"/>
        <v>0</v>
      </c>
      <c r="AL197" s="440">
        <f t="shared" si="148"/>
        <v>0</v>
      </c>
      <c r="AM197" s="440">
        <f t="shared" si="149"/>
        <v>0</v>
      </c>
      <c r="AN197" s="440">
        <f t="shared" si="150"/>
        <v>0</v>
      </c>
      <c r="AO197" s="440">
        <f t="shared" si="151"/>
        <v>0</v>
      </c>
      <c r="AP197" s="440">
        <f t="shared" si="152"/>
        <v>0</v>
      </c>
      <c r="AQ197" s="440">
        <f t="shared" si="153"/>
        <v>0</v>
      </c>
      <c r="AR197" s="440">
        <f t="shared" si="154"/>
        <v>0</v>
      </c>
      <c r="AS197" s="440">
        <f t="shared" si="155"/>
        <v>0</v>
      </c>
      <c r="AT197" s="440">
        <f t="shared" si="156"/>
        <v>0</v>
      </c>
      <c r="AU197" s="440">
        <f t="shared" si="157"/>
        <v>0</v>
      </c>
      <c r="AV197" s="440">
        <f t="shared" si="158"/>
        <v>0</v>
      </c>
      <c r="AW197" s="440">
        <f t="shared" si="159"/>
        <v>0</v>
      </c>
    </row>
    <row r="198" spans="1:49" s="437" customFormat="1" ht="12" customHeight="1">
      <c r="A198" s="72" t="str">
        <f t="array" ref="A198">IF(C198&lt;&gt;0,SUM(($C$11:C198&lt;&gt;0)*1),"")</f>
        <v/>
      </c>
      <c r="B198" s="438"/>
      <c r="C198" s="438"/>
      <c r="D198" s="438"/>
      <c r="E198" s="504"/>
      <c r="F198" s="505"/>
      <c r="G198" s="507"/>
      <c r="H198" s="507"/>
      <c r="I198" s="72" t="str">
        <f t="shared" si="121"/>
        <v/>
      </c>
      <c r="J198" s="440">
        <f t="shared" si="122"/>
        <v>0</v>
      </c>
      <c r="K198" s="440">
        <f t="shared" si="123"/>
        <v>0</v>
      </c>
      <c r="L198" s="440">
        <f t="shared" si="124"/>
        <v>0</v>
      </c>
      <c r="M198" s="440">
        <f t="shared" si="125"/>
        <v>0</v>
      </c>
      <c r="N198" s="440">
        <f t="shared" si="126"/>
        <v>0</v>
      </c>
      <c r="O198" s="440">
        <f t="shared" si="127"/>
        <v>0</v>
      </c>
      <c r="P198" s="440">
        <f t="shared" si="128"/>
        <v>0</v>
      </c>
      <c r="Q198" s="440">
        <f t="shared" si="129"/>
        <v>0</v>
      </c>
      <c r="R198" s="440">
        <f t="shared" si="160"/>
        <v>0</v>
      </c>
      <c r="S198" s="440">
        <f t="shared" si="161"/>
        <v>0</v>
      </c>
      <c r="T198" s="440">
        <f t="shared" si="130"/>
        <v>0</v>
      </c>
      <c r="U198" s="440">
        <f t="shared" si="131"/>
        <v>0</v>
      </c>
      <c r="V198" s="440">
        <f t="shared" si="132"/>
        <v>0</v>
      </c>
      <c r="W198" s="440">
        <f t="shared" si="133"/>
        <v>0</v>
      </c>
      <c r="X198" s="440">
        <f t="shared" si="134"/>
        <v>0</v>
      </c>
      <c r="Y198" s="440">
        <f t="shared" si="135"/>
        <v>0</v>
      </c>
      <c r="Z198" s="440">
        <f t="shared" si="136"/>
        <v>0</v>
      </c>
      <c r="AA198" s="440">
        <f t="shared" si="137"/>
        <v>0</v>
      </c>
      <c r="AB198" s="440">
        <f t="shared" si="138"/>
        <v>0</v>
      </c>
      <c r="AC198" s="440">
        <f t="shared" si="139"/>
        <v>0</v>
      </c>
      <c r="AD198" s="440">
        <f t="shared" si="140"/>
        <v>0</v>
      </c>
      <c r="AE198" s="440">
        <f t="shared" si="141"/>
        <v>0</v>
      </c>
      <c r="AF198" s="440">
        <f t="shared" si="142"/>
        <v>0</v>
      </c>
      <c r="AG198" s="440">
        <f t="shared" si="143"/>
        <v>0</v>
      </c>
      <c r="AH198" s="440">
        <f t="shared" si="144"/>
        <v>0</v>
      </c>
      <c r="AI198" s="440">
        <f t="shared" si="145"/>
        <v>0</v>
      </c>
      <c r="AJ198" s="440">
        <f t="shared" si="146"/>
        <v>0</v>
      </c>
      <c r="AK198" s="440">
        <f t="shared" si="147"/>
        <v>0</v>
      </c>
      <c r="AL198" s="440">
        <f t="shared" si="148"/>
        <v>0</v>
      </c>
      <c r="AM198" s="440">
        <f t="shared" si="149"/>
        <v>0</v>
      </c>
      <c r="AN198" s="440">
        <f t="shared" si="150"/>
        <v>0</v>
      </c>
      <c r="AO198" s="440">
        <f t="shared" si="151"/>
        <v>0</v>
      </c>
      <c r="AP198" s="440">
        <f t="shared" si="152"/>
        <v>0</v>
      </c>
      <c r="AQ198" s="440">
        <f t="shared" si="153"/>
        <v>0</v>
      </c>
      <c r="AR198" s="440">
        <f t="shared" si="154"/>
        <v>0</v>
      </c>
      <c r="AS198" s="440">
        <f t="shared" si="155"/>
        <v>0</v>
      </c>
      <c r="AT198" s="440">
        <f t="shared" si="156"/>
        <v>0</v>
      </c>
      <c r="AU198" s="440">
        <f t="shared" si="157"/>
        <v>0</v>
      </c>
      <c r="AV198" s="440">
        <f t="shared" si="158"/>
        <v>0</v>
      </c>
      <c r="AW198" s="440">
        <f t="shared" si="159"/>
        <v>0</v>
      </c>
    </row>
    <row r="199" spans="1:49" s="437" customFormat="1" ht="12" customHeight="1">
      <c r="A199" s="72" t="str">
        <f t="array" ref="A199">IF(C199&lt;&gt;0,SUM(($C$11:C199&lt;&gt;0)*1),"")</f>
        <v/>
      </c>
      <c r="B199" s="438"/>
      <c r="C199" s="438"/>
      <c r="D199" s="438"/>
      <c r="E199" s="504"/>
      <c r="F199" s="505"/>
      <c r="G199" s="507"/>
      <c r="H199" s="507"/>
      <c r="I199" s="72" t="str">
        <f t="shared" si="121"/>
        <v/>
      </c>
      <c r="J199" s="440">
        <f t="shared" si="122"/>
        <v>0</v>
      </c>
      <c r="K199" s="440">
        <f t="shared" si="123"/>
        <v>0</v>
      </c>
      <c r="L199" s="440">
        <f t="shared" si="124"/>
        <v>0</v>
      </c>
      <c r="M199" s="440">
        <f t="shared" si="125"/>
        <v>0</v>
      </c>
      <c r="N199" s="440">
        <f t="shared" si="126"/>
        <v>0</v>
      </c>
      <c r="O199" s="440">
        <f t="shared" si="127"/>
        <v>0</v>
      </c>
      <c r="P199" s="440">
        <f t="shared" si="128"/>
        <v>0</v>
      </c>
      <c r="Q199" s="440">
        <f t="shared" si="129"/>
        <v>0</v>
      </c>
      <c r="R199" s="440">
        <f t="shared" si="160"/>
        <v>0</v>
      </c>
      <c r="S199" s="440">
        <f t="shared" si="161"/>
        <v>0</v>
      </c>
      <c r="T199" s="440">
        <f t="shared" si="130"/>
        <v>0</v>
      </c>
      <c r="U199" s="440">
        <f t="shared" si="131"/>
        <v>0</v>
      </c>
      <c r="V199" s="440">
        <f t="shared" si="132"/>
        <v>0</v>
      </c>
      <c r="W199" s="440">
        <f t="shared" si="133"/>
        <v>0</v>
      </c>
      <c r="X199" s="440">
        <f t="shared" si="134"/>
        <v>0</v>
      </c>
      <c r="Y199" s="440">
        <f t="shared" si="135"/>
        <v>0</v>
      </c>
      <c r="Z199" s="440">
        <f t="shared" si="136"/>
        <v>0</v>
      </c>
      <c r="AA199" s="440">
        <f t="shared" si="137"/>
        <v>0</v>
      </c>
      <c r="AB199" s="440">
        <f t="shared" si="138"/>
        <v>0</v>
      </c>
      <c r="AC199" s="440">
        <f t="shared" si="139"/>
        <v>0</v>
      </c>
      <c r="AD199" s="440">
        <f t="shared" si="140"/>
        <v>0</v>
      </c>
      <c r="AE199" s="440">
        <f t="shared" si="141"/>
        <v>0</v>
      </c>
      <c r="AF199" s="440">
        <f t="shared" si="142"/>
        <v>0</v>
      </c>
      <c r="AG199" s="440">
        <f t="shared" si="143"/>
        <v>0</v>
      </c>
      <c r="AH199" s="440">
        <f t="shared" si="144"/>
        <v>0</v>
      </c>
      <c r="AI199" s="440">
        <f t="shared" si="145"/>
        <v>0</v>
      </c>
      <c r="AJ199" s="440">
        <f t="shared" si="146"/>
        <v>0</v>
      </c>
      <c r="AK199" s="440">
        <f t="shared" si="147"/>
        <v>0</v>
      </c>
      <c r="AL199" s="440">
        <f t="shared" si="148"/>
        <v>0</v>
      </c>
      <c r="AM199" s="440">
        <f t="shared" si="149"/>
        <v>0</v>
      </c>
      <c r="AN199" s="440">
        <f t="shared" si="150"/>
        <v>0</v>
      </c>
      <c r="AO199" s="440">
        <f t="shared" si="151"/>
        <v>0</v>
      </c>
      <c r="AP199" s="440">
        <f t="shared" si="152"/>
        <v>0</v>
      </c>
      <c r="AQ199" s="440">
        <f t="shared" si="153"/>
        <v>0</v>
      </c>
      <c r="AR199" s="440">
        <f t="shared" si="154"/>
        <v>0</v>
      </c>
      <c r="AS199" s="440">
        <f t="shared" si="155"/>
        <v>0</v>
      </c>
      <c r="AT199" s="440">
        <f t="shared" si="156"/>
        <v>0</v>
      </c>
      <c r="AU199" s="440">
        <f t="shared" si="157"/>
        <v>0</v>
      </c>
      <c r="AV199" s="440">
        <f t="shared" si="158"/>
        <v>0</v>
      </c>
      <c r="AW199" s="440">
        <f t="shared" si="159"/>
        <v>0</v>
      </c>
    </row>
    <row r="200" spans="1:49" s="437" customFormat="1" ht="12" customHeight="1">
      <c r="A200" s="72" t="str">
        <f t="array" ref="A200">IF(C200&lt;&gt;0,SUM(($C$11:C200&lt;&gt;0)*1),"")</f>
        <v/>
      </c>
      <c r="B200" s="438"/>
      <c r="C200" s="438"/>
      <c r="D200" s="438"/>
      <c r="E200" s="504"/>
      <c r="F200" s="505"/>
      <c r="G200" s="507"/>
      <c r="H200" s="507"/>
      <c r="I200" s="72" t="str">
        <f t="shared" si="121"/>
        <v/>
      </c>
      <c r="J200" s="440">
        <f t="shared" si="122"/>
        <v>0</v>
      </c>
      <c r="K200" s="440">
        <f t="shared" si="123"/>
        <v>0</v>
      </c>
      <c r="L200" s="440">
        <f t="shared" si="124"/>
        <v>0</v>
      </c>
      <c r="M200" s="440">
        <f t="shared" si="125"/>
        <v>0</v>
      </c>
      <c r="N200" s="440">
        <f t="shared" si="126"/>
        <v>0</v>
      </c>
      <c r="O200" s="440">
        <f t="shared" si="127"/>
        <v>0</v>
      </c>
      <c r="P200" s="440">
        <f t="shared" si="128"/>
        <v>0</v>
      </c>
      <c r="Q200" s="440">
        <f t="shared" si="129"/>
        <v>0</v>
      </c>
      <c r="R200" s="440">
        <f t="shared" si="160"/>
        <v>0</v>
      </c>
      <c r="S200" s="440">
        <f t="shared" si="161"/>
        <v>0</v>
      </c>
      <c r="T200" s="440">
        <f t="shared" si="130"/>
        <v>0</v>
      </c>
      <c r="U200" s="440">
        <f t="shared" si="131"/>
        <v>0</v>
      </c>
      <c r="V200" s="440">
        <f t="shared" si="132"/>
        <v>0</v>
      </c>
      <c r="W200" s="440">
        <f t="shared" si="133"/>
        <v>0</v>
      </c>
      <c r="X200" s="440">
        <f t="shared" si="134"/>
        <v>0</v>
      </c>
      <c r="Y200" s="440">
        <f t="shared" si="135"/>
        <v>0</v>
      </c>
      <c r="Z200" s="440">
        <f t="shared" si="136"/>
        <v>0</v>
      </c>
      <c r="AA200" s="440">
        <f t="shared" si="137"/>
        <v>0</v>
      </c>
      <c r="AB200" s="440">
        <f t="shared" si="138"/>
        <v>0</v>
      </c>
      <c r="AC200" s="440">
        <f t="shared" si="139"/>
        <v>0</v>
      </c>
      <c r="AD200" s="440">
        <f t="shared" si="140"/>
        <v>0</v>
      </c>
      <c r="AE200" s="440">
        <f t="shared" si="141"/>
        <v>0</v>
      </c>
      <c r="AF200" s="440">
        <f t="shared" si="142"/>
        <v>0</v>
      </c>
      <c r="AG200" s="440">
        <f t="shared" si="143"/>
        <v>0</v>
      </c>
      <c r="AH200" s="440">
        <f t="shared" si="144"/>
        <v>0</v>
      </c>
      <c r="AI200" s="440">
        <f t="shared" si="145"/>
        <v>0</v>
      </c>
      <c r="AJ200" s="440">
        <f t="shared" si="146"/>
        <v>0</v>
      </c>
      <c r="AK200" s="440">
        <f t="shared" si="147"/>
        <v>0</v>
      </c>
      <c r="AL200" s="440">
        <f t="shared" si="148"/>
        <v>0</v>
      </c>
      <c r="AM200" s="440">
        <f t="shared" si="149"/>
        <v>0</v>
      </c>
      <c r="AN200" s="440">
        <f t="shared" si="150"/>
        <v>0</v>
      </c>
      <c r="AO200" s="440">
        <f t="shared" si="151"/>
        <v>0</v>
      </c>
      <c r="AP200" s="440">
        <f t="shared" si="152"/>
        <v>0</v>
      </c>
      <c r="AQ200" s="440">
        <f t="shared" si="153"/>
        <v>0</v>
      </c>
      <c r="AR200" s="440">
        <f t="shared" si="154"/>
        <v>0</v>
      </c>
      <c r="AS200" s="440">
        <f t="shared" si="155"/>
        <v>0</v>
      </c>
      <c r="AT200" s="440">
        <f t="shared" si="156"/>
        <v>0</v>
      </c>
      <c r="AU200" s="440">
        <f t="shared" si="157"/>
        <v>0</v>
      </c>
      <c r="AV200" s="440">
        <f t="shared" si="158"/>
        <v>0</v>
      </c>
      <c r="AW200" s="440">
        <f t="shared" si="159"/>
        <v>0</v>
      </c>
    </row>
    <row r="201" spans="1:49" s="437" customFormat="1" ht="12" customHeight="1">
      <c r="A201" s="72" t="str">
        <f t="array" ref="A201">IF(C201&lt;&gt;0,SUM(($C$11:C201&lt;&gt;0)*1),"")</f>
        <v/>
      </c>
      <c r="B201" s="438"/>
      <c r="C201" s="438"/>
      <c r="D201" s="438"/>
      <c r="E201" s="504"/>
      <c r="F201" s="505"/>
      <c r="G201" s="507"/>
      <c r="H201" s="507"/>
      <c r="I201" s="72" t="str">
        <f t="shared" si="121"/>
        <v/>
      </c>
      <c r="J201" s="440">
        <f t="shared" si="122"/>
        <v>0</v>
      </c>
      <c r="K201" s="440">
        <f t="shared" si="123"/>
        <v>0</v>
      </c>
      <c r="L201" s="440">
        <f t="shared" si="124"/>
        <v>0</v>
      </c>
      <c r="M201" s="440">
        <f t="shared" si="125"/>
        <v>0</v>
      </c>
      <c r="N201" s="440">
        <f t="shared" si="126"/>
        <v>0</v>
      </c>
      <c r="O201" s="440">
        <f t="shared" si="127"/>
        <v>0</v>
      </c>
      <c r="P201" s="440">
        <f t="shared" si="128"/>
        <v>0</v>
      </c>
      <c r="Q201" s="440">
        <f t="shared" si="129"/>
        <v>0</v>
      </c>
      <c r="R201" s="440">
        <f t="shared" si="160"/>
        <v>0</v>
      </c>
      <c r="S201" s="440">
        <f t="shared" si="161"/>
        <v>0</v>
      </c>
      <c r="T201" s="440">
        <f t="shared" si="130"/>
        <v>0</v>
      </c>
      <c r="U201" s="440">
        <f t="shared" si="131"/>
        <v>0</v>
      </c>
      <c r="V201" s="440">
        <f t="shared" si="132"/>
        <v>0</v>
      </c>
      <c r="W201" s="440">
        <f t="shared" si="133"/>
        <v>0</v>
      </c>
      <c r="X201" s="440">
        <f t="shared" si="134"/>
        <v>0</v>
      </c>
      <c r="Y201" s="440">
        <f t="shared" si="135"/>
        <v>0</v>
      </c>
      <c r="Z201" s="440">
        <f t="shared" si="136"/>
        <v>0</v>
      </c>
      <c r="AA201" s="440">
        <f t="shared" si="137"/>
        <v>0</v>
      </c>
      <c r="AB201" s="440">
        <f t="shared" si="138"/>
        <v>0</v>
      </c>
      <c r="AC201" s="440">
        <f t="shared" si="139"/>
        <v>0</v>
      </c>
      <c r="AD201" s="440">
        <f t="shared" si="140"/>
        <v>0</v>
      </c>
      <c r="AE201" s="440">
        <f t="shared" si="141"/>
        <v>0</v>
      </c>
      <c r="AF201" s="440">
        <f t="shared" si="142"/>
        <v>0</v>
      </c>
      <c r="AG201" s="440">
        <f t="shared" si="143"/>
        <v>0</v>
      </c>
      <c r="AH201" s="440">
        <f t="shared" si="144"/>
        <v>0</v>
      </c>
      <c r="AI201" s="440">
        <f t="shared" si="145"/>
        <v>0</v>
      </c>
      <c r="AJ201" s="440">
        <f t="shared" si="146"/>
        <v>0</v>
      </c>
      <c r="AK201" s="440">
        <f t="shared" si="147"/>
        <v>0</v>
      </c>
      <c r="AL201" s="440">
        <f t="shared" si="148"/>
        <v>0</v>
      </c>
      <c r="AM201" s="440">
        <f t="shared" si="149"/>
        <v>0</v>
      </c>
      <c r="AN201" s="440">
        <f t="shared" si="150"/>
        <v>0</v>
      </c>
      <c r="AO201" s="440">
        <f t="shared" si="151"/>
        <v>0</v>
      </c>
      <c r="AP201" s="440">
        <f t="shared" si="152"/>
        <v>0</v>
      </c>
      <c r="AQ201" s="440">
        <f t="shared" si="153"/>
        <v>0</v>
      </c>
      <c r="AR201" s="440">
        <f t="shared" si="154"/>
        <v>0</v>
      </c>
      <c r="AS201" s="440">
        <f t="shared" si="155"/>
        <v>0</v>
      </c>
      <c r="AT201" s="440">
        <f t="shared" si="156"/>
        <v>0</v>
      </c>
      <c r="AU201" s="440">
        <f t="shared" si="157"/>
        <v>0</v>
      </c>
      <c r="AV201" s="440">
        <f t="shared" si="158"/>
        <v>0</v>
      </c>
      <c r="AW201" s="440">
        <f t="shared" si="159"/>
        <v>0</v>
      </c>
    </row>
    <row r="202" spans="1:49" s="437" customFormat="1" ht="12" customHeight="1">
      <c r="A202" s="72" t="str">
        <f t="array" ref="A202">IF(C202&lt;&gt;0,SUM(($C$11:C202&lt;&gt;0)*1),"")</f>
        <v/>
      </c>
      <c r="B202" s="438"/>
      <c r="C202" s="438"/>
      <c r="D202" s="438"/>
      <c r="E202" s="504"/>
      <c r="F202" s="505"/>
      <c r="G202" s="507"/>
      <c r="H202" s="507"/>
      <c r="I202" s="72" t="str">
        <f t="shared" si="121"/>
        <v/>
      </c>
      <c r="J202" s="440">
        <f t="shared" si="122"/>
        <v>0</v>
      </c>
      <c r="K202" s="440">
        <f t="shared" si="123"/>
        <v>0</v>
      </c>
      <c r="L202" s="440">
        <f t="shared" si="124"/>
        <v>0</v>
      </c>
      <c r="M202" s="440">
        <f t="shared" si="125"/>
        <v>0</v>
      </c>
      <c r="N202" s="440">
        <f t="shared" si="126"/>
        <v>0</v>
      </c>
      <c r="O202" s="440">
        <f t="shared" si="127"/>
        <v>0</v>
      </c>
      <c r="P202" s="440">
        <f t="shared" si="128"/>
        <v>0</v>
      </c>
      <c r="Q202" s="440">
        <f t="shared" si="129"/>
        <v>0</v>
      </c>
      <c r="R202" s="440">
        <f t="shared" si="160"/>
        <v>0</v>
      </c>
      <c r="S202" s="440">
        <f t="shared" si="161"/>
        <v>0</v>
      </c>
      <c r="T202" s="440">
        <f t="shared" si="130"/>
        <v>0</v>
      </c>
      <c r="U202" s="440">
        <f t="shared" si="131"/>
        <v>0</v>
      </c>
      <c r="V202" s="440">
        <f t="shared" si="132"/>
        <v>0</v>
      </c>
      <c r="W202" s="440">
        <f t="shared" si="133"/>
        <v>0</v>
      </c>
      <c r="X202" s="440">
        <f t="shared" si="134"/>
        <v>0</v>
      </c>
      <c r="Y202" s="440">
        <f t="shared" si="135"/>
        <v>0</v>
      </c>
      <c r="Z202" s="440">
        <f t="shared" si="136"/>
        <v>0</v>
      </c>
      <c r="AA202" s="440">
        <f t="shared" si="137"/>
        <v>0</v>
      </c>
      <c r="AB202" s="440">
        <f t="shared" si="138"/>
        <v>0</v>
      </c>
      <c r="AC202" s="440">
        <f t="shared" si="139"/>
        <v>0</v>
      </c>
      <c r="AD202" s="440">
        <f t="shared" si="140"/>
        <v>0</v>
      </c>
      <c r="AE202" s="440">
        <f t="shared" si="141"/>
        <v>0</v>
      </c>
      <c r="AF202" s="440">
        <f t="shared" si="142"/>
        <v>0</v>
      </c>
      <c r="AG202" s="440">
        <f t="shared" si="143"/>
        <v>0</v>
      </c>
      <c r="AH202" s="440">
        <f t="shared" si="144"/>
        <v>0</v>
      </c>
      <c r="AI202" s="440">
        <f t="shared" si="145"/>
        <v>0</v>
      </c>
      <c r="AJ202" s="440">
        <f t="shared" si="146"/>
        <v>0</v>
      </c>
      <c r="AK202" s="440">
        <f t="shared" si="147"/>
        <v>0</v>
      </c>
      <c r="AL202" s="440">
        <f t="shared" si="148"/>
        <v>0</v>
      </c>
      <c r="AM202" s="440">
        <f t="shared" si="149"/>
        <v>0</v>
      </c>
      <c r="AN202" s="440">
        <f t="shared" si="150"/>
        <v>0</v>
      </c>
      <c r="AO202" s="440">
        <f t="shared" si="151"/>
        <v>0</v>
      </c>
      <c r="AP202" s="440">
        <f t="shared" si="152"/>
        <v>0</v>
      </c>
      <c r="AQ202" s="440">
        <f t="shared" si="153"/>
        <v>0</v>
      </c>
      <c r="AR202" s="440">
        <f t="shared" si="154"/>
        <v>0</v>
      </c>
      <c r="AS202" s="440">
        <f t="shared" si="155"/>
        <v>0</v>
      </c>
      <c r="AT202" s="440">
        <f t="shared" si="156"/>
        <v>0</v>
      </c>
      <c r="AU202" s="440">
        <f t="shared" si="157"/>
        <v>0</v>
      </c>
      <c r="AV202" s="440">
        <f t="shared" si="158"/>
        <v>0</v>
      </c>
      <c r="AW202" s="440">
        <f t="shared" si="159"/>
        <v>0</v>
      </c>
    </row>
    <row r="203" spans="1:49" s="437" customFormat="1" ht="12" customHeight="1">
      <c r="A203" s="72" t="str">
        <f t="array" ref="A203">IF(C203&lt;&gt;0,SUM(($C$11:C203&lt;&gt;0)*1),"")</f>
        <v/>
      </c>
      <c r="B203" s="438"/>
      <c r="C203" s="438"/>
      <c r="D203" s="438"/>
      <c r="E203" s="504"/>
      <c r="F203" s="505"/>
      <c r="G203" s="507"/>
      <c r="H203" s="507"/>
      <c r="I203" s="72" t="str">
        <f t="shared" si="121"/>
        <v/>
      </c>
      <c r="J203" s="440">
        <f t="shared" si="122"/>
        <v>0</v>
      </c>
      <c r="K203" s="440">
        <f t="shared" si="123"/>
        <v>0</v>
      </c>
      <c r="L203" s="440">
        <f t="shared" si="124"/>
        <v>0</v>
      </c>
      <c r="M203" s="440">
        <f t="shared" si="125"/>
        <v>0</v>
      </c>
      <c r="N203" s="440">
        <f t="shared" si="126"/>
        <v>0</v>
      </c>
      <c r="O203" s="440">
        <f t="shared" si="127"/>
        <v>0</v>
      </c>
      <c r="P203" s="440">
        <f t="shared" si="128"/>
        <v>0</v>
      </c>
      <c r="Q203" s="440">
        <f t="shared" si="129"/>
        <v>0</v>
      </c>
      <c r="R203" s="440">
        <f t="shared" si="160"/>
        <v>0</v>
      </c>
      <c r="S203" s="440">
        <f t="shared" si="161"/>
        <v>0</v>
      </c>
      <c r="T203" s="440">
        <f t="shared" si="130"/>
        <v>0</v>
      </c>
      <c r="U203" s="440">
        <f t="shared" si="131"/>
        <v>0</v>
      </c>
      <c r="V203" s="440">
        <f t="shared" si="132"/>
        <v>0</v>
      </c>
      <c r="W203" s="440">
        <f t="shared" si="133"/>
        <v>0</v>
      </c>
      <c r="X203" s="440">
        <f t="shared" si="134"/>
        <v>0</v>
      </c>
      <c r="Y203" s="440">
        <f t="shared" si="135"/>
        <v>0</v>
      </c>
      <c r="Z203" s="440">
        <f t="shared" si="136"/>
        <v>0</v>
      </c>
      <c r="AA203" s="440">
        <f t="shared" si="137"/>
        <v>0</v>
      </c>
      <c r="AB203" s="440">
        <f t="shared" si="138"/>
        <v>0</v>
      </c>
      <c r="AC203" s="440">
        <f t="shared" si="139"/>
        <v>0</v>
      </c>
      <c r="AD203" s="440">
        <f t="shared" si="140"/>
        <v>0</v>
      </c>
      <c r="AE203" s="440">
        <f t="shared" si="141"/>
        <v>0</v>
      </c>
      <c r="AF203" s="440">
        <f t="shared" si="142"/>
        <v>0</v>
      </c>
      <c r="AG203" s="440">
        <f t="shared" si="143"/>
        <v>0</v>
      </c>
      <c r="AH203" s="440">
        <f t="shared" si="144"/>
        <v>0</v>
      </c>
      <c r="AI203" s="440">
        <f t="shared" si="145"/>
        <v>0</v>
      </c>
      <c r="AJ203" s="440">
        <f t="shared" si="146"/>
        <v>0</v>
      </c>
      <c r="AK203" s="440">
        <f t="shared" si="147"/>
        <v>0</v>
      </c>
      <c r="AL203" s="440">
        <f t="shared" si="148"/>
        <v>0</v>
      </c>
      <c r="AM203" s="440">
        <f t="shared" si="149"/>
        <v>0</v>
      </c>
      <c r="AN203" s="440">
        <f t="shared" si="150"/>
        <v>0</v>
      </c>
      <c r="AO203" s="440">
        <f t="shared" si="151"/>
        <v>0</v>
      </c>
      <c r="AP203" s="440">
        <f t="shared" si="152"/>
        <v>0</v>
      </c>
      <c r="AQ203" s="440">
        <f t="shared" si="153"/>
        <v>0</v>
      </c>
      <c r="AR203" s="440">
        <f t="shared" si="154"/>
        <v>0</v>
      </c>
      <c r="AS203" s="440">
        <f t="shared" si="155"/>
        <v>0</v>
      </c>
      <c r="AT203" s="440">
        <f t="shared" si="156"/>
        <v>0</v>
      </c>
      <c r="AU203" s="440">
        <f t="shared" si="157"/>
        <v>0</v>
      </c>
      <c r="AV203" s="440">
        <f t="shared" si="158"/>
        <v>0</v>
      </c>
      <c r="AW203" s="440">
        <f t="shared" si="159"/>
        <v>0</v>
      </c>
    </row>
    <row r="204" spans="1:49" s="437" customFormat="1" ht="12" customHeight="1">
      <c r="A204" s="72" t="str">
        <f t="array" ref="A204">IF(C204&lt;&gt;0,SUM(($C$11:C204&lt;&gt;0)*1),"")</f>
        <v/>
      </c>
      <c r="B204" s="438"/>
      <c r="C204" s="438"/>
      <c r="D204" s="438"/>
      <c r="E204" s="504"/>
      <c r="F204" s="505"/>
      <c r="G204" s="507"/>
      <c r="H204" s="507"/>
      <c r="I204" s="72" t="str">
        <f t="shared" si="121"/>
        <v/>
      </c>
      <c r="J204" s="440">
        <f t="shared" si="122"/>
        <v>0</v>
      </c>
      <c r="K204" s="440">
        <f t="shared" si="123"/>
        <v>0</v>
      </c>
      <c r="L204" s="440">
        <f t="shared" si="124"/>
        <v>0</v>
      </c>
      <c r="M204" s="440">
        <f t="shared" si="125"/>
        <v>0</v>
      </c>
      <c r="N204" s="440">
        <f t="shared" si="126"/>
        <v>0</v>
      </c>
      <c r="O204" s="440">
        <f t="shared" si="127"/>
        <v>0</v>
      </c>
      <c r="P204" s="440">
        <f t="shared" si="128"/>
        <v>0</v>
      </c>
      <c r="Q204" s="440">
        <f t="shared" si="129"/>
        <v>0</v>
      </c>
      <c r="R204" s="440">
        <f t="shared" ref="R204:R256" si="162">IF($G204="2412",$F204,0)</f>
        <v>0</v>
      </c>
      <c r="S204" s="440">
        <f t="shared" ref="S204:S256" si="163">IF($H204="2412",$F204,0)</f>
        <v>0</v>
      </c>
      <c r="T204" s="440">
        <f t="shared" si="130"/>
        <v>0</v>
      </c>
      <c r="U204" s="440">
        <f t="shared" si="131"/>
        <v>0</v>
      </c>
      <c r="V204" s="440">
        <f t="shared" si="132"/>
        <v>0</v>
      </c>
      <c r="W204" s="440">
        <f t="shared" si="133"/>
        <v>0</v>
      </c>
      <c r="X204" s="440">
        <f t="shared" si="134"/>
        <v>0</v>
      </c>
      <c r="Y204" s="440">
        <f t="shared" si="135"/>
        <v>0</v>
      </c>
      <c r="Z204" s="440">
        <f t="shared" si="136"/>
        <v>0</v>
      </c>
      <c r="AA204" s="440">
        <f t="shared" si="137"/>
        <v>0</v>
      </c>
      <c r="AB204" s="440">
        <f t="shared" si="138"/>
        <v>0</v>
      </c>
      <c r="AC204" s="440">
        <f t="shared" si="139"/>
        <v>0</v>
      </c>
      <c r="AD204" s="440">
        <f t="shared" si="140"/>
        <v>0</v>
      </c>
      <c r="AE204" s="440">
        <f t="shared" si="141"/>
        <v>0</v>
      </c>
      <c r="AF204" s="440">
        <f t="shared" si="142"/>
        <v>0</v>
      </c>
      <c r="AG204" s="440">
        <f t="shared" si="143"/>
        <v>0</v>
      </c>
      <c r="AH204" s="440">
        <f t="shared" si="144"/>
        <v>0</v>
      </c>
      <c r="AI204" s="440">
        <f t="shared" si="145"/>
        <v>0</v>
      </c>
      <c r="AJ204" s="440">
        <f t="shared" si="146"/>
        <v>0</v>
      </c>
      <c r="AK204" s="440">
        <f t="shared" si="147"/>
        <v>0</v>
      </c>
      <c r="AL204" s="440">
        <f t="shared" si="148"/>
        <v>0</v>
      </c>
      <c r="AM204" s="440">
        <f t="shared" si="149"/>
        <v>0</v>
      </c>
      <c r="AN204" s="440">
        <f t="shared" si="150"/>
        <v>0</v>
      </c>
      <c r="AO204" s="440">
        <f t="shared" si="151"/>
        <v>0</v>
      </c>
      <c r="AP204" s="440">
        <f t="shared" si="152"/>
        <v>0</v>
      </c>
      <c r="AQ204" s="440">
        <f t="shared" si="153"/>
        <v>0</v>
      </c>
      <c r="AR204" s="440">
        <f t="shared" si="154"/>
        <v>0</v>
      </c>
      <c r="AS204" s="440">
        <f t="shared" si="155"/>
        <v>0</v>
      </c>
      <c r="AT204" s="440">
        <f t="shared" si="156"/>
        <v>0</v>
      </c>
      <c r="AU204" s="440">
        <f t="shared" si="157"/>
        <v>0</v>
      </c>
      <c r="AV204" s="440">
        <f t="shared" si="158"/>
        <v>0</v>
      </c>
      <c r="AW204" s="440">
        <f t="shared" si="159"/>
        <v>0</v>
      </c>
    </row>
    <row r="205" spans="1:49" s="437" customFormat="1" ht="12" customHeight="1">
      <c r="A205" s="72" t="str">
        <f t="array" ref="A205">IF(C205&lt;&gt;0,SUM(($C$11:C205&lt;&gt;0)*1),"")</f>
        <v/>
      </c>
      <c r="B205" s="438"/>
      <c r="C205" s="438"/>
      <c r="D205" s="438"/>
      <c r="E205" s="504"/>
      <c r="F205" s="505"/>
      <c r="G205" s="507"/>
      <c r="H205" s="507"/>
      <c r="I205" s="72" t="str">
        <f t="shared" si="121"/>
        <v/>
      </c>
      <c r="J205" s="440">
        <f t="shared" si="122"/>
        <v>0</v>
      </c>
      <c r="K205" s="440">
        <f t="shared" si="123"/>
        <v>0</v>
      </c>
      <c r="L205" s="440">
        <f t="shared" si="124"/>
        <v>0</v>
      </c>
      <c r="M205" s="440">
        <f t="shared" si="125"/>
        <v>0</v>
      </c>
      <c r="N205" s="440">
        <f t="shared" si="126"/>
        <v>0</v>
      </c>
      <c r="O205" s="440">
        <f t="shared" si="127"/>
        <v>0</v>
      </c>
      <c r="P205" s="440">
        <f t="shared" si="128"/>
        <v>0</v>
      </c>
      <c r="Q205" s="440">
        <f t="shared" si="129"/>
        <v>0</v>
      </c>
      <c r="R205" s="440">
        <f t="shared" si="162"/>
        <v>0</v>
      </c>
      <c r="S205" s="440">
        <f t="shared" si="163"/>
        <v>0</v>
      </c>
      <c r="T205" s="440">
        <f t="shared" si="130"/>
        <v>0</v>
      </c>
      <c r="U205" s="440">
        <f t="shared" si="131"/>
        <v>0</v>
      </c>
      <c r="V205" s="440">
        <f t="shared" si="132"/>
        <v>0</v>
      </c>
      <c r="W205" s="440">
        <f t="shared" si="133"/>
        <v>0</v>
      </c>
      <c r="X205" s="440">
        <f t="shared" si="134"/>
        <v>0</v>
      </c>
      <c r="Y205" s="440">
        <f t="shared" si="135"/>
        <v>0</v>
      </c>
      <c r="Z205" s="440">
        <f t="shared" si="136"/>
        <v>0</v>
      </c>
      <c r="AA205" s="440">
        <f t="shared" si="137"/>
        <v>0</v>
      </c>
      <c r="AB205" s="440">
        <f t="shared" si="138"/>
        <v>0</v>
      </c>
      <c r="AC205" s="440">
        <f t="shared" si="139"/>
        <v>0</v>
      </c>
      <c r="AD205" s="440">
        <f t="shared" si="140"/>
        <v>0</v>
      </c>
      <c r="AE205" s="440">
        <f t="shared" si="141"/>
        <v>0</v>
      </c>
      <c r="AF205" s="440">
        <f t="shared" si="142"/>
        <v>0</v>
      </c>
      <c r="AG205" s="440">
        <f t="shared" si="143"/>
        <v>0</v>
      </c>
      <c r="AH205" s="440">
        <f t="shared" si="144"/>
        <v>0</v>
      </c>
      <c r="AI205" s="440">
        <f t="shared" si="145"/>
        <v>0</v>
      </c>
      <c r="AJ205" s="440">
        <f t="shared" si="146"/>
        <v>0</v>
      </c>
      <c r="AK205" s="440">
        <f t="shared" si="147"/>
        <v>0</v>
      </c>
      <c r="AL205" s="440">
        <f t="shared" si="148"/>
        <v>0</v>
      </c>
      <c r="AM205" s="440">
        <f t="shared" si="149"/>
        <v>0</v>
      </c>
      <c r="AN205" s="440">
        <f t="shared" si="150"/>
        <v>0</v>
      </c>
      <c r="AO205" s="440">
        <f t="shared" si="151"/>
        <v>0</v>
      </c>
      <c r="AP205" s="440">
        <f t="shared" si="152"/>
        <v>0</v>
      </c>
      <c r="AQ205" s="440">
        <f t="shared" si="153"/>
        <v>0</v>
      </c>
      <c r="AR205" s="440">
        <f t="shared" si="154"/>
        <v>0</v>
      </c>
      <c r="AS205" s="440">
        <f t="shared" si="155"/>
        <v>0</v>
      </c>
      <c r="AT205" s="440">
        <f t="shared" si="156"/>
        <v>0</v>
      </c>
      <c r="AU205" s="440">
        <f t="shared" si="157"/>
        <v>0</v>
      </c>
      <c r="AV205" s="440">
        <f t="shared" si="158"/>
        <v>0</v>
      </c>
      <c r="AW205" s="440">
        <f t="shared" si="159"/>
        <v>0</v>
      </c>
    </row>
    <row r="206" spans="1:49" s="437" customFormat="1" ht="12" customHeight="1">
      <c r="A206" s="72" t="str">
        <f t="array" ref="A206">IF(C206&lt;&gt;0,SUM(($C$11:C206&lt;&gt;0)*1),"")</f>
        <v/>
      </c>
      <c r="B206" s="438"/>
      <c r="C206" s="438"/>
      <c r="D206" s="438"/>
      <c r="E206" s="504"/>
      <c r="F206" s="505"/>
      <c r="G206" s="507"/>
      <c r="H206" s="507"/>
      <c r="I206" s="72" t="str">
        <f t="shared" si="121"/>
        <v/>
      </c>
      <c r="J206" s="440">
        <f t="shared" si="122"/>
        <v>0</v>
      </c>
      <c r="K206" s="440">
        <f t="shared" si="123"/>
        <v>0</v>
      </c>
      <c r="L206" s="440">
        <f t="shared" si="124"/>
        <v>0</v>
      </c>
      <c r="M206" s="440">
        <f t="shared" si="125"/>
        <v>0</v>
      </c>
      <c r="N206" s="440">
        <f t="shared" si="126"/>
        <v>0</v>
      </c>
      <c r="O206" s="440">
        <f t="shared" si="127"/>
        <v>0</v>
      </c>
      <c r="P206" s="440">
        <f t="shared" si="128"/>
        <v>0</v>
      </c>
      <c r="Q206" s="440">
        <f t="shared" si="129"/>
        <v>0</v>
      </c>
      <c r="R206" s="440">
        <f t="shared" si="162"/>
        <v>0</v>
      </c>
      <c r="S206" s="440">
        <f t="shared" si="163"/>
        <v>0</v>
      </c>
      <c r="T206" s="440">
        <f t="shared" si="130"/>
        <v>0</v>
      </c>
      <c r="U206" s="440">
        <f t="shared" si="131"/>
        <v>0</v>
      </c>
      <c r="V206" s="440">
        <f t="shared" si="132"/>
        <v>0</v>
      </c>
      <c r="W206" s="440">
        <f t="shared" si="133"/>
        <v>0</v>
      </c>
      <c r="X206" s="440">
        <f t="shared" si="134"/>
        <v>0</v>
      </c>
      <c r="Y206" s="440">
        <f t="shared" si="135"/>
        <v>0</v>
      </c>
      <c r="Z206" s="440">
        <f t="shared" si="136"/>
        <v>0</v>
      </c>
      <c r="AA206" s="440">
        <f t="shared" si="137"/>
        <v>0</v>
      </c>
      <c r="AB206" s="440">
        <f t="shared" si="138"/>
        <v>0</v>
      </c>
      <c r="AC206" s="440">
        <f t="shared" si="139"/>
        <v>0</v>
      </c>
      <c r="AD206" s="440">
        <f t="shared" si="140"/>
        <v>0</v>
      </c>
      <c r="AE206" s="440">
        <f t="shared" si="141"/>
        <v>0</v>
      </c>
      <c r="AF206" s="440">
        <f t="shared" si="142"/>
        <v>0</v>
      </c>
      <c r="AG206" s="440">
        <f t="shared" si="143"/>
        <v>0</v>
      </c>
      <c r="AH206" s="440">
        <f t="shared" si="144"/>
        <v>0</v>
      </c>
      <c r="AI206" s="440">
        <f t="shared" si="145"/>
        <v>0</v>
      </c>
      <c r="AJ206" s="440">
        <f t="shared" si="146"/>
        <v>0</v>
      </c>
      <c r="AK206" s="440">
        <f t="shared" si="147"/>
        <v>0</v>
      </c>
      <c r="AL206" s="440">
        <f t="shared" si="148"/>
        <v>0</v>
      </c>
      <c r="AM206" s="440">
        <f t="shared" si="149"/>
        <v>0</v>
      </c>
      <c r="AN206" s="440">
        <f t="shared" si="150"/>
        <v>0</v>
      </c>
      <c r="AO206" s="440">
        <f t="shared" si="151"/>
        <v>0</v>
      </c>
      <c r="AP206" s="440">
        <f t="shared" si="152"/>
        <v>0</v>
      </c>
      <c r="AQ206" s="440">
        <f t="shared" si="153"/>
        <v>0</v>
      </c>
      <c r="AR206" s="440">
        <f t="shared" si="154"/>
        <v>0</v>
      </c>
      <c r="AS206" s="440">
        <f t="shared" si="155"/>
        <v>0</v>
      </c>
      <c r="AT206" s="440">
        <f t="shared" si="156"/>
        <v>0</v>
      </c>
      <c r="AU206" s="440">
        <f t="shared" si="157"/>
        <v>0</v>
      </c>
      <c r="AV206" s="440">
        <f t="shared" si="158"/>
        <v>0</v>
      </c>
      <c r="AW206" s="440">
        <f t="shared" si="159"/>
        <v>0</v>
      </c>
    </row>
    <row r="207" spans="1:49" s="437" customFormat="1" ht="12" customHeight="1">
      <c r="A207" s="72" t="str">
        <f t="array" ref="A207">IF(C207&lt;&gt;0,SUM(($C$11:C207&lt;&gt;0)*1),"")</f>
        <v/>
      </c>
      <c r="B207" s="438"/>
      <c r="C207" s="438"/>
      <c r="D207" s="438"/>
      <c r="E207" s="504"/>
      <c r="F207" s="505"/>
      <c r="G207" s="507"/>
      <c r="H207" s="507"/>
      <c r="I207" s="72" t="str">
        <f t="shared" ref="I207:I240" si="164">A207</f>
        <v/>
      </c>
      <c r="J207" s="440">
        <f t="shared" ref="J207:J256" si="165">IF($G207="1111",$F207,0)</f>
        <v>0</v>
      </c>
      <c r="K207" s="440">
        <f t="shared" ref="K207:K256" si="166">IF($H207="1111",$F207,0)</f>
        <v>0</v>
      </c>
      <c r="L207" s="440">
        <f t="shared" si="124"/>
        <v>0</v>
      </c>
      <c r="M207" s="440">
        <f t="shared" si="125"/>
        <v>0</v>
      </c>
      <c r="N207" s="440">
        <f t="shared" si="126"/>
        <v>0</v>
      </c>
      <c r="O207" s="440">
        <f t="shared" si="127"/>
        <v>0</v>
      </c>
      <c r="P207" s="440">
        <f t="shared" si="128"/>
        <v>0</v>
      </c>
      <c r="Q207" s="440">
        <f t="shared" si="129"/>
        <v>0</v>
      </c>
      <c r="R207" s="440">
        <f t="shared" si="162"/>
        <v>0</v>
      </c>
      <c r="S207" s="440">
        <f t="shared" si="163"/>
        <v>0</v>
      </c>
      <c r="T207" s="440">
        <f t="shared" si="130"/>
        <v>0</v>
      </c>
      <c r="U207" s="440">
        <f t="shared" si="131"/>
        <v>0</v>
      </c>
      <c r="V207" s="440">
        <f t="shared" si="132"/>
        <v>0</v>
      </c>
      <c r="W207" s="440">
        <f t="shared" si="133"/>
        <v>0</v>
      </c>
      <c r="X207" s="440">
        <f t="shared" ref="X207:X256" si="167">IF($G207="33382",$F207,0)</f>
        <v>0</v>
      </c>
      <c r="Y207" s="440">
        <f t="shared" ref="Y207:Y256" si="168">IF($H207="33382",$F207,0)</f>
        <v>0</v>
      </c>
      <c r="Z207" s="440">
        <f t="shared" si="136"/>
        <v>0</v>
      </c>
      <c r="AA207" s="440">
        <f t="shared" si="137"/>
        <v>0</v>
      </c>
      <c r="AB207" s="440">
        <f t="shared" ref="AB207:AB256" si="169">IF($G207="3411",$F207,0)</f>
        <v>0</v>
      </c>
      <c r="AC207" s="440">
        <f t="shared" ref="AC207:AC256" si="170">IF($H207="3411",$F207,0)</f>
        <v>0</v>
      </c>
      <c r="AD207" s="440">
        <f t="shared" si="140"/>
        <v>0</v>
      </c>
      <c r="AE207" s="440">
        <f t="shared" si="141"/>
        <v>0</v>
      </c>
      <c r="AF207" s="440">
        <f t="shared" si="142"/>
        <v>0</v>
      </c>
      <c r="AG207" s="440">
        <f t="shared" si="143"/>
        <v>0</v>
      </c>
      <c r="AH207" s="440">
        <f t="shared" si="144"/>
        <v>0</v>
      </c>
      <c r="AI207" s="440">
        <f t="shared" si="145"/>
        <v>0</v>
      </c>
      <c r="AJ207" s="440">
        <f t="shared" si="146"/>
        <v>0</v>
      </c>
      <c r="AK207" s="440">
        <f t="shared" si="147"/>
        <v>0</v>
      </c>
      <c r="AL207" s="440">
        <f t="shared" si="148"/>
        <v>0</v>
      </c>
      <c r="AM207" s="440">
        <f t="shared" si="149"/>
        <v>0</v>
      </c>
      <c r="AN207" s="440">
        <f t="shared" ref="AN207:AN256" si="171">IF($G207="642",$F207,0)</f>
        <v>0</v>
      </c>
      <c r="AO207" s="440">
        <f t="shared" ref="AO207:AO256" si="172">IF($H207="642",$F207,0)</f>
        <v>0</v>
      </c>
      <c r="AP207" s="440">
        <f t="shared" si="152"/>
        <v>0</v>
      </c>
      <c r="AQ207" s="440">
        <f t="shared" si="153"/>
        <v>0</v>
      </c>
      <c r="AR207" s="440">
        <f t="shared" si="154"/>
        <v>0</v>
      </c>
      <c r="AS207" s="440">
        <f t="shared" si="155"/>
        <v>0</v>
      </c>
      <c r="AT207" s="440">
        <f t="shared" ref="AT207:AT256" si="173">IF($G207="821",$F207,0)</f>
        <v>0</v>
      </c>
      <c r="AU207" s="440">
        <f t="shared" ref="AU207:AU256" si="174">IF($H207="821",$F207,0)</f>
        <v>0</v>
      </c>
      <c r="AV207" s="440">
        <f t="shared" ref="AV207:AV256" si="175">IF($G207="911",$F207,0)</f>
        <v>0</v>
      </c>
      <c r="AW207" s="440">
        <f t="shared" ref="AW207:AW256" si="176">IF($H207="911",$F207,0)</f>
        <v>0</v>
      </c>
    </row>
    <row r="208" spans="1:49" s="437" customFormat="1" ht="12" customHeight="1">
      <c r="A208" s="72" t="str">
        <f t="array" ref="A208">IF(C208&lt;&gt;0,SUM(($C$11:C208&lt;&gt;0)*1),"")</f>
        <v/>
      </c>
      <c r="B208" s="438"/>
      <c r="C208" s="438"/>
      <c r="D208" s="438"/>
      <c r="E208" s="504"/>
      <c r="F208" s="505"/>
      <c r="G208" s="507"/>
      <c r="H208" s="507"/>
      <c r="I208" s="72" t="str">
        <f t="shared" si="164"/>
        <v/>
      </c>
      <c r="J208" s="440">
        <f t="shared" si="165"/>
        <v>0</v>
      </c>
      <c r="K208" s="440">
        <f t="shared" si="166"/>
        <v>0</v>
      </c>
      <c r="L208" s="440">
        <f t="shared" ref="L208:L256" si="177">IF($G208="1121",$F208,0)</f>
        <v>0</v>
      </c>
      <c r="M208" s="440">
        <f t="shared" ref="M208:M256" si="178">IF($H208="1121",$F208,0)</f>
        <v>0</v>
      </c>
      <c r="N208" s="440">
        <f t="shared" ref="N208:N256" si="179">IF($G208="1331",$F208,0)</f>
        <v>0</v>
      </c>
      <c r="O208" s="440">
        <f t="shared" ref="O208:O256" si="180">IF($H208="1331",$F208,0)</f>
        <v>0</v>
      </c>
      <c r="P208" s="440">
        <f t="shared" ref="P208:P256" si="181">IF($G208="1388",$F208,0)</f>
        <v>0</v>
      </c>
      <c r="Q208" s="440">
        <f t="shared" ref="Q208:Q256" si="182">IF($H208="1388",$F208,0)</f>
        <v>0</v>
      </c>
      <c r="R208" s="440">
        <f t="shared" si="162"/>
        <v>0</v>
      </c>
      <c r="S208" s="440">
        <f t="shared" si="163"/>
        <v>0</v>
      </c>
      <c r="T208" s="440">
        <f t="shared" ref="T208:T256" si="183">IF($G208="331",$F208,0)</f>
        <v>0</v>
      </c>
      <c r="U208" s="440">
        <f t="shared" ref="U208:U256" si="184">IF($H208="331",$F208,0)</f>
        <v>0</v>
      </c>
      <c r="V208" s="440">
        <f t="shared" ref="V208:V256" si="185">IF($G208="3334",$F208,0)</f>
        <v>0</v>
      </c>
      <c r="W208" s="440">
        <f t="shared" ref="W208:W256" si="186">IF($H208="3334",$F208,0)</f>
        <v>0</v>
      </c>
      <c r="X208" s="440">
        <f t="shared" si="167"/>
        <v>0</v>
      </c>
      <c r="Y208" s="440">
        <f t="shared" si="168"/>
        <v>0</v>
      </c>
      <c r="Z208" s="440">
        <f t="shared" ref="Z208:Z256" si="187">IF($G208="3388",$F208,0)</f>
        <v>0</v>
      </c>
      <c r="AA208" s="440">
        <f t="shared" ref="AA208:AA256" si="188">IF($H208="3388",$F208,0)</f>
        <v>0</v>
      </c>
      <c r="AB208" s="440">
        <f t="shared" si="169"/>
        <v>0</v>
      </c>
      <c r="AC208" s="440">
        <f t="shared" si="170"/>
        <v>0</v>
      </c>
      <c r="AD208" s="440">
        <f t="shared" ref="AD208:AD256" si="189">IF($G208="4111",$F208,0)</f>
        <v>0</v>
      </c>
      <c r="AE208" s="440">
        <f t="shared" ref="AE208:AE256" si="190">IF($H208="4111",$F208,0)</f>
        <v>0</v>
      </c>
      <c r="AF208" s="440">
        <f t="shared" ref="AF208:AF256" si="191">IF($G208="4211",$F208,0)</f>
        <v>0</v>
      </c>
      <c r="AG208" s="440">
        <f t="shared" ref="AG208:AG256" si="192">IF($H208="4211",$F208,0)</f>
        <v>0</v>
      </c>
      <c r="AH208" s="440">
        <f t="shared" ref="AH208:AH256" si="193">IF($G208="4212",$F208,0)</f>
        <v>0</v>
      </c>
      <c r="AI208" s="440">
        <f t="shared" ref="AI208:AI256" si="194">IF($H208="4212",$F208,0)</f>
        <v>0</v>
      </c>
      <c r="AJ208" s="440">
        <f t="shared" ref="AJ208:AJ256" si="195">IF($G208="515",$F208,0)</f>
        <v>0</v>
      </c>
      <c r="AK208" s="440">
        <f t="shared" ref="AK208:AK256" si="196">IF($H208="515",$F208,0)</f>
        <v>0</v>
      </c>
      <c r="AL208" s="440">
        <f t="shared" ref="AL208:AL256" si="197">IF($G208="635",$F208,0)</f>
        <v>0</v>
      </c>
      <c r="AM208" s="440">
        <f t="shared" ref="AM208:AM256" si="198">IF($H208="635",$F208,0)</f>
        <v>0</v>
      </c>
      <c r="AN208" s="440">
        <f t="shared" si="171"/>
        <v>0</v>
      </c>
      <c r="AO208" s="440">
        <f t="shared" si="172"/>
        <v>0</v>
      </c>
      <c r="AP208" s="440">
        <f t="shared" ref="AP208:AP256" si="199">IF($G208="711",$F208,0)</f>
        <v>0</v>
      </c>
      <c r="AQ208" s="440">
        <f t="shared" ref="AQ208:AQ256" si="200">IF($H208="711",$F208,0)</f>
        <v>0</v>
      </c>
      <c r="AR208" s="440">
        <f t="shared" ref="AR208:AR256" si="201">IF($G208="811",$F208,0)</f>
        <v>0</v>
      </c>
      <c r="AS208" s="440">
        <f t="shared" ref="AS208:AS256" si="202">IF($H208="811",$F208,0)</f>
        <v>0</v>
      </c>
      <c r="AT208" s="440">
        <f t="shared" si="173"/>
        <v>0</v>
      </c>
      <c r="AU208" s="440">
        <f t="shared" si="174"/>
        <v>0</v>
      </c>
      <c r="AV208" s="440">
        <f t="shared" si="175"/>
        <v>0</v>
      </c>
      <c r="AW208" s="440">
        <f t="shared" si="176"/>
        <v>0</v>
      </c>
    </row>
    <row r="209" spans="1:49" s="437" customFormat="1" ht="12" customHeight="1">
      <c r="A209" s="72" t="str">
        <f t="array" ref="A209">IF(C209&lt;&gt;0,SUM(($C$11:C209&lt;&gt;0)*1),"")</f>
        <v/>
      </c>
      <c r="B209" s="438"/>
      <c r="C209" s="438"/>
      <c r="D209" s="438"/>
      <c r="E209" s="504"/>
      <c r="F209" s="505"/>
      <c r="G209" s="507"/>
      <c r="H209" s="507"/>
      <c r="I209" s="72" t="str">
        <f t="shared" si="164"/>
        <v/>
      </c>
      <c r="J209" s="440">
        <f t="shared" si="165"/>
        <v>0</v>
      </c>
      <c r="K209" s="440">
        <f t="shared" si="166"/>
        <v>0</v>
      </c>
      <c r="L209" s="440">
        <f t="shared" si="177"/>
        <v>0</v>
      </c>
      <c r="M209" s="440">
        <f t="shared" si="178"/>
        <v>0</v>
      </c>
      <c r="N209" s="440">
        <f t="shared" si="179"/>
        <v>0</v>
      </c>
      <c r="O209" s="440">
        <f t="shared" si="180"/>
        <v>0</v>
      </c>
      <c r="P209" s="440">
        <f t="shared" si="181"/>
        <v>0</v>
      </c>
      <c r="Q209" s="440">
        <f t="shared" si="182"/>
        <v>0</v>
      </c>
      <c r="R209" s="440">
        <f t="shared" si="162"/>
        <v>0</v>
      </c>
      <c r="S209" s="440">
        <f t="shared" si="163"/>
        <v>0</v>
      </c>
      <c r="T209" s="440">
        <f t="shared" si="183"/>
        <v>0</v>
      </c>
      <c r="U209" s="440">
        <f t="shared" si="184"/>
        <v>0</v>
      </c>
      <c r="V209" s="440">
        <f t="shared" si="185"/>
        <v>0</v>
      </c>
      <c r="W209" s="440">
        <f t="shared" si="186"/>
        <v>0</v>
      </c>
      <c r="X209" s="440">
        <f t="shared" si="167"/>
        <v>0</v>
      </c>
      <c r="Y209" s="440">
        <f t="shared" si="168"/>
        <v>0</v>
      </c>
      <c r="Z209" s="440">
        <f t="shared" si="187"/>
        <v>0</v>
      </c>
      <c r="AA209" s="440">
        <f t="shared" si="188"/>
        <v>0</v>
      </c>
      <c r="AB209" s="440">
        <f t="shared" si="169"/>
        <v>0</v>
      </c>
      <c r="AC209" s="440">
        <f t="shared" si="170"/>
        <v>0</v>
      </c>
      <c r="AD209" s="440">
        <f t="shared" si="189"/>
        <v>0</v>
      </c>
      <c r="AE209" s="440">
        <f t="shared" si="190"/>
        <v>0</v>
      </c>
      <c r="AF209" s="440">
        <f t="shared" si="191"/>
        <v>0</v>
      </c>
      <c r="AG209" s="440">
        <f t="shared" si="192"/>
        <v>0</v>
      </c>
      <c r="AH209" s="440">
        <f t="shared" si="193"/>
        <v>0</v>
      </c>
      <c r="AI209" s="440">
        <f t="shared" si="194"/>
        <v>0</v>
      </c>
      <c r="AJ209" s="440">
        <f t="shared" si="195"/>
        <v>0</v>
      </c>
      <c r="AK209" s="440">
        <f t="shared" si="196"/>
        <v>0</v>
      </c>
      <c r="AL209" s="440">
        <f t="shared" si="197"/>
        <v>0</v>
      </c>
      <c r="AM209" s="440">
        <f t="shared" si="198"/>
        <v>0</v>
      </c>
      <c r="AN209" s="440">
        <f t="shared" si="171"/>
        <v>0</v>
      </c>
      <c r="AO209" s="440">
        <f t="shared" si="172"/>
        <v>0</v>
      </c>
      <c r="AP209" s="440">
        <f t="shared" si="199"/>
        <v>0</v>
      </c>
      <c r="AQ209" s="440">
        <f t="shared" si="200"/>
        <v>0</v>
      </c>
      <c r="AR209" s="440">
        <f t="shared" si="201"/>
        <v>0</v>
      </c>
      <c r="AS209" s="440">
        <f t="shared" si="202"/>
        <v>0</v>
      </c>
      <c r="AT209" s="440">
        <f t="shared" si="173"/>
        <v>0</v>
      </c>
      <c r="AU209" s="440">
        <f t="shared" si="174"/>
        <v>0</v>
      </c>
      <c r="AV209" s="440">
        <f t="shared" si="175"/>
        <v>0</v>
      </c>
      <c r="AW209" s="440">
        <f t="shared" si="176"/>
        <v>0</v>
      </c>
    </row>
    <row r="210" spans="1:49" s="437" customFormat="1" ht="12" customHeight="1">
      <c r="A210" s="72" t="str">
        <f t="array" ref="A210">IF(C210&lt;&gt;0,SUM(($C$11:C210&lt;&gt;0)*1),"")</f>
        <v/>
      </c>
      <c r="B210" s="438"/>
      <c r="C210" s="438"/>
      <c r="D210" s="438"/>
      <c r="E210" s="504"/>
      <c r="F210" s="505"/>
      <c r="G210" s="507"/>
      <c r="H210" s="507"/>
      <c r="I210" s="72" t="str">
        <f t="shared" si="164"/>
        <v/>
      </c>
      <c r="J210" s="440">
        <f t="shared" si="165"/>
        <v>0</v>
      </c>
      <c r="K210" s="440">
        <f t="shared" si="166"/>
        <v>0</v>
      </c>
      <c r="L210" s="440">
        <f t="shared" si="177"/>
        <v>0</v>
      </c>
      <c r="M210" s="440">
        <f t="shared" si="178"/>
        <v>0</v>
      </c>
      <c r="N210" s="440">
        <f t="shared" si="179"/>
        <v>0</v>
      </c>
      <c r="O210" s="440">
        <f t="shared" si="180"/>
        <v>0</v>
      </c>
      <c r="P210" s="440">
        <f t="shared" si="181"/>
        <v>0</v>
      </c>
      <c r="Q210" s="440">
        <f t="shared" si="182"/>
        <v>0</v>
      </c>
      <c r="R210" s="440">
        <f t="shared" si="162"/>
        <v>0</v>
      </c>
      <c r="S210" s="440">
        <f t="shared" si="163"/>
        <v>0</v>
      </c>
      <c r="T210" s="440">
        <f t="shared" si="183"/>
        <v>0</v>
      </c>
      <c r="U210" s="440">
        <f t="shared" si="184"/>
        <v>0</v>
      </c>
      <c r="V210" s="440">
        <f t="shared" si="185"/>
        <v>0</v>
      </c>
      <c r="W210" s="440">
        <f t="shared" si="186"/>
        <v>0</v>
      </c>
      <c r="X210" s="440">
        <f t="shared" si="167"/>
        <v>0</v>
      </c>
      <c r="Y210" s="440">
        <f t="shared" si="168"/>
        <v>0</v>
      </c>
      <c r="Z210" s="440">
        <f t="shared" si="187"/>
        <v>0</v>
      </c>
      <c r="AA210" s="440">
        <f t="shared" si="188"/>
        <v>0</v>
      </c>
      <c r="AB210" s="440">
        <f t="shared" si="169"/>
        <v>0</v>
      </c>
      <c r="AC210" s="440">
        <f t="shared" si="170"/>
        <v>0</v>
      </c>
      <c r="AD210" s="440">
        <f t="shared" si="189"/>
        <v>0</v>
      </c>
      <c r="AE210" s="440">
        <f t="shared" si="190"/>
        <v>0</v>
      </c>
      <c r="AF210" s="440">
        <f t="shared" si="191"/>
        <v>0</v>
      </c>
      <c r="AG210" s="440">
        <f t="shared" si="192"/>
        <v>0</v>
      </c>
      <c r="AH210" s="440">
        <f t="shared" si="193"/>
        <v>0</v>
      </c>
      <c r="AI210" s="440">
        <f t="shared" si="194"/>
        <v>0</v>
      </c>
      <c r="AJ210" s="440">
        <f t="shared" si="195"/>
        <v>0</v>
      </c>
      <c r="AK210" s="440">
        <f t="shared" si="196"/>
        <v>0</v>
      </c>
      <c r="AL210" s="440">
        <f t="shared" si="197"/>
        <v>0</v>
      </c>
      <c r="AM210" s="440">
        <f t="shared" si="198"/>
        <v>0</v>
      </c>
      <c r="AN210" s="440">
        <f t="shared" si="171"/>
        <v>0</v>
      </c>
      <c r="AO210" s="440">
        <f t="shared" si="172"/>
        <v>0</v>
      </c>
      <c r="AP210" s="440">
        <f t="shared" si="199"/>
        <v>0</v>
      </c>
      <c r="AQ210" s="440">
        <f t="shared" si="200"/>
        <v>0</v>
      </c>
      <c r="AR210" s="440">
        <f t="shared" si="201"/>
        <v>0</v>
      </c>
      <c r="AS210" s="440">
        <f t="shared" si="202"/>
        <v>0</v>
      </c>
      <c r="AT210" s="440">
        <f t="shared" si="173"/>
        <v>0</v>
      </c>
      <c r="AU210" s="440">
        <f t="shared" si="174"/>
        <v>0</v>
      </c>
      <c r="AV210" s="440">
        <f t="shared" si="175"/>
        <v>0</v>
      </c>
      <c r="AW210" s="440">
        <f t="shared" si="176"/>
        <v>0</v>
      </c>
    </row>
    <row r="211" spans="1:49" s="437" customFormat="1" ht="12" customHeight="1">
      <c r="A211" s="72" t="str">
        <f t="array" ref="A211">IF(C211&lt;&gt;0,SUM(($C$11:C211&lt;&gt;0)*1),"")</f>
        <v/>
      </c>
      <c r="B211" s="438"/>
      <c r="C211" s="438"/>
      <c r="D211" s="438"/>
      <c r="E211" s="504"/>
      <c r="F211" s="505"/>
      <c r="G211" s="507"/>
      <c r="H211" s="507"/>
      <c r="I211" s="72" t="str">
        <f t="shared" si="164"/>
        <v/>
      </c>
      <c r="J211" s="440">
        <f t="shared" si="165"/>
        <v>0</v>
      </c>
      <c r="K211" s="440">
        <f t="shared" si="166"/>
        <v>0</v>
      </c>
      <c r="L211" s="440">
        <f t="shared" si="177"/>
        <v>0</v>
      </c>
      <c r="M211" s="440">
        <f t="shared" si="178"/>
        <v>0</v>
      </c>
      <c r="N211" s="440">
        <f t="shared" si="179"/>
        <v>0</v>
      </c>
      <c r="O211" s="440">
        <f t="shared" si="180"/>
        <v>0</v>
      </c>
      <c r="P211" s="440">
        <f t="shared" si="181"/>
        <v>0</v>
      </c>
      <c r="Q211" s="440">
        <f t="shared" si="182"/>
        <v>0</v>
      </c>
      <c r="R211" s="440">
        <f t="shared" si="162"/>
        <v>0</v>
      </c>
      <c r="S211" s="440">
        <f t="shared" si="163"/>
        <v>0</v>
      </c>
      <c r="T211" s="440">
        <f t="shared" si="183"/>
        <v>0</v>
      </c>
      <c r="U211" s="440">
        <f t="shared" si="184"/>
        <v>0</v>
      </c>
      <c r="V211" s="440">
        <f t="shared" si="185"/>
        <v>0</v>
      </c>
      <c r="W211" s="440">
        <f t="shared" si="186"/>
        <v>0</v>
      </c>
      <c r="X211" s="440">
        <f t="shared" si="167"/>
        <v>0</v>
      </c>
      <c r="Y211" s="440">
        <f t="shared" si="168"/>
        <v>0</v>
      </c>
      <c r="Z211" s="440">
        <f t="shared" si="187"/>
        <v>0</v>
      </c>
      <c r="AA211" s="440">
        <f t="shared" si="188"/>
        <v>0</v>
      </c>
      <c r="AB211" s="440">
        <f t="shared" si="169"/>
        <v>0</v>
      </c>
      <c r="AC211" s="440">
        <f t="shared" si="170"/>
        <v>0</v>
      </c>
      <c r="AD211" s="440">
        <f t="shared" si="189"/>
        <v>0</v>
      </c>
      <c r="AE211" s="440">
        <f t="shared" si="190"/>
        <v>0</v>
      </c>
      <c r="AF211" s="440">
        <f t="shared" si="191"/>
        <v>0</v>
      </c>
      <c r="AG211" s="440">
        <f t="shared" si="192"/>
        <v>0</v>
      </c>
      <c r="AH211" s="440">
        <f t="shared" si="193"/>
        <v>0</v>
      </c>
      <c r="AI211" s="440">
        <f t="shared" si="194"/>
        <v>0</v>
      </c>
      <c r="AJ211" s="440">
        <f t="shared" si="195"/>
        <v>0</v>
      </c>
      <c r="AK211" s="440">
        <f t="shared" si="196"/>
        <v>0</v>
      </c>
      <c r="AL211" s="440">
        <f t="shared" si="197"/>
        <v>0</v>
      </c>
      <c r="AM211" s="440">
        <f t="shared" si="198"/>
        <v>0</v>
      </c>
      <c r="AN211" s="440">
        <f t="shared" si="171"/>
        <v>0</v>
      </c>
      <c r="AO211" s="440">
        <f t="shared" si="172"/>
        <v>0</v>
      </c>
      <c r="AP211" s="440">
        <f t="shared" si="199"/>
        <v>0</v>
      </c>
      <c r="AQ211" s="440">
        <f t="shared" si="200"/>
        <v>0</v>
      </c>
      <c r="AR211" s="440">
        <f t="shared" si="201"/>
        <v>0</v>
      </c>
      <c r="AS211" s="440">
        <f t="shared" si="202"/>
        <v>0</v>
      </c>
      <c r="AT211" s="440">
        <f t="shared" si="173"/>
        <v>0</v>
      </c>
      <c r="AU211" s="440">
        <f t="shared" si="174"/>
        <v>0</v>
      </c>
      <c r="AV211" s="440">
        <f t="shared" si="175"/>
        <v>0</v>
      </c>
      <c r="AW211" s="440">
        <f t="shared" si="176"/>
        <v>0</v>
      </c>
    </row>
    <row r="212" spans="1:49" s="437" customFormat="1" ht="12" customHeight="1">
      <c r="A212" s="72" t="str">
        <f t="array" ref="A212">IF(C212&lt;&gt;0,SUM(($C$11:C212&lt;&gt;0)*1),"")</f>
        <v/>
      </c>
      <c r="B212" s="438"/>
      <c r="C212" s="438"/>
      <c r="D212" s="438"/>
      <c r="E212" s="504"/>
      <c r="F212" s="505"/>
      <c r="G212" s="507"/>
      <c r="H212" s="507"/>
      <c r="I212" s="72" t="str">
        <f t="shared" si="164"/>
        <v/>
      </c>
      <c r="J212" s="440">
        <f t="shared" si="165"/>
        <v>0</v>
      </c>
      <c r="K212" s="440">
        <f t="shared" si="166"/>
        <v>0</v>
      </c>
      <c r="L212" s="440">
        <f t="shared" si="177"/>
        <v>0</v>
      </c>
      <c r="M212" s="440">
        <f t="shared" si="178"/>
        <v>0</v>
      </c>
      <c r="N212" s="440">
        <f t="shared" si="179"/>
        <v>0</v>
      </c>
      <c r="O212" s="440">
        <f t="shared" si="180"/>
        <v>0</v>
      </c>
      <c r="P212" s="440">
        <f t="shared" si="181"/>
        <v>0</v>
      </c>
      <c r="Q212" s="440">
        <f t="shared" si="182"/>
        <v>0</v>
      </c>
      <c r="R212" s="440">
        <f t="shared" si="162"/>
        <v>0</v>
      </c>
      <c r="S212" s="440">
        <f t="shared" si="163"/>
        <v>0</v>
      </c>
      <c r="T212" s="440">
        <f t="shared" si="183"/>
        <v>0</v>
      </c>
      <c r="U212" s="440">
        <f t="shared" si="184"/>
        <v>0</v>
      </c>
      <c r="V212" s="440">
        <f t="shared" si="185"/>
        <v>0</v>
      </c>
      <c r="W212" s="440">
        <f t="shared" si="186"/>
        <v>0</v>
      </c>
      <c r="X212" s="440">
        <f t="shared" si="167"/>
        <v>0</v>
      </c>
      <c r="Y212" s="440">
        <f t="shared" si="168"/>
        <v>0</v>
      </c>
      <c r="Z212" s="440">
        <f t="shared" si="187"/>
        <v>0</v>
      </c>
      <c r="AA212" s="440">
        <f t="shared" si="188"/>
        <v>0</v>
      </c>
      <c r="AB212" s="440">
        <f t="shared" si="169"/>
        <v>0</v>
      </c>
      <c r="AC212" s="440">
        <f t="shared" si="170"/>
        <v>0</v>
      </c>
      <c r="AD212" s="440">
        <f t="shared" si="189"/>
        <v>0</v>
      </c>
      <c r="AE212" s="440">
        <f t="shared" si="190"/>
        <v>0</v>
      </c>
      <c r="AF212" s="440">
        <f t="shared" si="191"/>
        <v>0</v>
      </c>
      <c r="AG212" s="440">
        <f t="shared" si="192"/>
        <v>0</v>
      </c>
      <c r="AH212" s="440">
        <f t="shared" si="193"/>
        <v>0</v>
      </c>
      <c r="AI212" s="440">
        <f t="shared" si="194"/>
        <v>0</v>
      </c>
      <c r="AJ212" s="440">
        <f t="shared" si="195"/>
        <v>0</v>
      </c>
      <c r="AK212" s="440">
        <f t="shared" si="196"/>
        <v>0</v>
      </c>
      <c r="AL212" s="440">
        <f t="shared" si="197"/>
        <v>0</v>
      </c>
      <c r="AM212" s="440">
        <f t="shared" si="198"/>
        <v>0</v>
      </c>
      <c r="AN212" s="440">
        <f t="shared" si="171"/>
        <v>0</v>
      </c>
      <c r="AO212" s="440">
        <f t="shared" si="172"/>
        <v>0</v>
      </c>
      <c r="AP212" s="440">
        <f t="shared" si="199"/>
        <v>0</v>
      </c>
      <c r="AQ212" s="440">
        <f t="shared" si="200"/>
        <v>0</v>
      </c>
      <c r="AR212" s="440">
        <f t="shared" si="201"/>
        <v>0</v>
      </c>
      <c r="AS212" s="440">
        <f t="shared" si="202"/>
        <v>0</v>
      </c>
      <c r="AT212" s="440">
        <f t="shared" si="173"/>
        <v>0</v>
      </c>
      <c r="AU212" s="440">
        <f t="shared" si="174"/>
        <v>0</v>
      </c>
      <c r="AV212" s="440">
        <f t="shared" si="175"/>
        <v>0</v>
      </c>
      <c r="AW212" s="440">
        <f t="shared" si="176"/>
        <v>0</v>
      </c>
    </row>
    <row r="213" spans="1:49" s="437" customFormat="1" ht="12" customHeight="1">
      <c r="A213" s="72" t="str">
        <f t="array" ref="A213">IF(C213&lt;&gt;0,SUM(($C$11:C213&lt;&gt;0)*1),"")</f>
        <v/>
      </c>
      <c r="B213" s="438"/>
      <c r="C213" s="438"/>
      <c r="D213" s="438"/>
      <c r="E213" s="504"/>
      <c r="F213" s="505"/>
      <c r="G213" s="507"/>
      <c r="H213" s="507"/>
      <c r="I213" s="72" t="str">
        <f t="shared" si="164"/>
        <v/>
      </c>
      <c r="J213" s="440">
        <f t="shared" si="165"/>
        <v>0</v>
      </c>
      <c r="K213" s="440">
        <f t="shared" si="166"/>
        <v>0</v>
      </c>
      <c r="L213" s="440">
        <f t="shared" si="177"/>
        <v>0</v>
      </c>
      <c r="M213" s="440">
        <f t="shared" si="178"/>
        <v>0</v>
      </c>
      <c r="N213" s="440">
        <f t="shared" si="179"/>
        <v>0</v>
      </c>
      <c r="O213" s="440">
        <f t="shared" si="180"/>
        <v>0</v>
      </c>
      <c r="P213" s="440">
        <f t="shared" si="181"/>
        <v>0</v>
      </c>
      <c r="Q213" s="440">
        <f t="shared" si="182"/>
        <v>0</v>
      </c>
      <c r="R213" s="440">
        <f t="shared" si="162"/>
        <v>0</v>
      </c>
      <c r="S213" s="440">
        <f t="shared" si="163"/>
        <v>0</v>
      </c>
      <c r="T213" s="440">
        <f t="shared" si="183"/>
        <v>0</v>
      </c>
      <c r="U213" s="440">
        <f t="shared" si="184"/>
        <v>0</v>
      </c>
      <c r="V213" s="440">
        <f t="shared" si="185"/>
        <v>0</v>
      </c>
      <c r="W213" s="440">
        <f t="shared" si="186"/>
        <v>0</v>
      </c>
      <c r="X213" s="440">
        <f t="shared" si="167"/>
        <v>0</v>
      </c>
      <c r="Y213" s="440">
        <f t="shared" si="168"/>
        <v>0</v>
      </c>
      <c r="Z213" s="440">
        <f t="shared" si="187"/>
        <v>0</v>
      </c>
      <c r="AA213" s="440">
        <f t="shared" si="188"/>
        <v>0</v>
      </c>
      <c r="AB213" s="440">
        <f t="shared" si="169"/>
        <v>0</v>
      </c>
      <c r="AC213" s="440">
        <f t="shared" si="170"/>
        <v>0</v>
      </c>
      <c r="AD213" s="440">
        <f t="shared" si="189"/>
        <v>0</v>
      </c>
      <c r="AE213" s="440">
        <f t="shared" si="190"/>
        <v>0</v>
      </c>
      <c r="AF213" s="440">
        <f t="shared" si="191"/>
        <v>0</v>
      </c>
      <c r="AG213" s="440">
        <f t="shared" si="192"/>
        <v>0</v>
      </c>
      <c r="AH213" s="440">
        <f t="shared" si="193"/>
        <v>0</v>
      </c>
      <c r="AI213" s="440">
        <f t="shared" si="194"/>
        <v>0</v>
      </c>
      <c r="AJ213" s="440">
        <f t="shared" si="195"/>
        <v>0</v>
      </c>
      <c r="AK213" s="440">
        <f t="shared" si="196"/>
        <v>0</v>
      </c>
      <c r="AL213" s="440">
        <f t="shared" si="197"/>
        <v>0</v>
      </c>
      <c r="AM213" s="440">
        <f t="shared" si="198"/>
        <v>0</v>
      </c>
      <c r="AN213" s="440">
        <f t="shared" si="171"/>
        <v>0</v>
      </c>
      <c r="AO213" s="440">
        <f t="shared" si="172"/>
        <v>0</v>
      </c>
      <c r="AP213" s="440">
        <f t="shared" si="199"/>
        <v>0</v>
      </c>
      <c r="AQ213" s="440">
        <f t="shared" si="200"/>
        <v>0</v>
      </c>
      <c r="AR213" s="440">
        <f t="shared" si="201"/>
        <v>0</v>
      </c>
      <c r="AS213" s="440">
        <f t="shared" si="202"/>
        <v>0</v>
      </c>
      <c r="AT213" s="440">
        <f t="shared" si="173"/>
        <v>0</v>
      </c>
      <c r="AU213" s="440">
        <f t="shared" si="174"/>
        <v>0</v>
      </c>
      <c r="AV213" s="440">
        <f t="shared" si="175"/>
        <v>0</v>
      </c>
      <c r="AW213" s="440">
        <f t="shared" si="176"/>
        <v>0</v>
      </c>
    </row>
    <row r="214" spans="1:49" s="437" customFormat="1" ht="12" customHeight="1">
      <c r="A214" s="72" t="str">
        <f t="array" ref="A214">IF(C214&lt;&gt;0,SUM(($C$11:C214&lt;&gt;0)*1),"")</f>
        <v/>
      </c>
      <c r="B214" s="438"/>
      <c r="C214" s="438"/>
      <c r="D214" s="438"/>
      <c r="E214" s="504"/>
      <c r="F214" s="505"/>
      <c r="G214" s="507"/>
      <c r="H214" s="507"/>
      <c r="I214" s="72" t="str">
        <f t="shared" si="164"/>
        <v/>
      </c>
      <c r="J214" s="440">
        <f t="shared" si="165"/>
        <v>0</v>
      </c>
      <c r="K214" s="440">
        <f t="shared" si="166"/>
        <v>0</v>
      </c>
      <c r="L214" s="440">
        <f t="shared" si="177"/>
        <v>0</v>
      </c>
      <c r="M214" s="440">
        <f t="shared" si="178"/>
        <v>0</v>
      </c>
      <c r="N214" s="440">
        <f t="shared" si="179"/>
        <v>0</v>
      </c>
      <c r="O214" s="440">
        <f t="shared" si="180"/>
        <v>0</v>
      </c>
      <c r="P214" s="440">
        <f t="shared" si="181"/>
        <v>0</v>
      </c>
      <c r="Q214" s="440">
        <f t="shared" si="182"/>
        <v>0</v>
      </c>
      <c r="R214" s="440">
        <f t="shared" si="162"/>
        <v>0</v>
      </c>
      <c r="S214" s="440">
        <f t="shared" si="163"/>
        <v>0</v>
      </c>
      <c r="T214" s="440">
        <f t="shared" si="183"/>
        <v>0</v>
      </c>
      <c r="U214" s="440">
        <f t="shared" si="184"/>
        <v>0</v>
      </c>
      <c r="V214" s="440">
        <f t="shared" si="185"/>
        <v>0</v>
      </c>
      <c r="W214" s="440">
        <f t="shared" si="186"/>
        <v>0</v>
      </c>
      <c r="X214" s="440">
        <f t="shared" si="167"/>
        <v>0</v>
      </c>
      <c r="Y214" s="440">
        <f t="shared" si="168"/>
        <v>0</v>
      </c>
      <c r="Z214" s="440">
        <f t="shared" si="187"/>
        <v>0</v>
      </c>
      <c r="AA214" s="440">
        <f t="shared" si="188"/>
        <v>0</v>
      </c>
      <c r="AB214" s="440">
        <f t="shared" si="169"/>
        <v>0</v>
      </c>
      <c r="AC214" s="440">
        <f t="shared" si="170"/>
        <v>0</v>
      </c>
      <c r="AD214" s="440">
        <f t="shared" si="189"/>
        <v>0</v>
      </c>
      <c r="AE214" s="440">
        <f t="shared" si="190"/>
        <v>0</v>
      </c>
      <c r="AF214" s="440">
        <f t="shared" si="191"/>
        <v>0</v>
      </c>
      <c r="AG214" s="440">
        <f t="shared" si="192"/>
        <v>0</v>
      </c>
      <c r="AH214" s="440">
        <f t="shared" si="193"/>
        <v>0</v>
      </c>
      <c r="AI214" s="440">
        <f t="shared" si="194"/>
        <v>0</v>
      </c>
      <c r="AJ214" s="440">
        <f t="shared" si="195"/>
        <v>0</v>
      </c>
      <c r="AK214" s="440">
        <f t="shared" si="196"/>
        <v>0</v>
      </c>
      <c r="AL214" s="440">
        <f t="shared" si="197"/>
        <v>0</v>
      </c>
      <c r="AM214" s="440">
        <f t="shared" si="198"/>
        <v>0</v>
      </c>
      <c r="AN214" s="440">
        <f t="shared" si="171"/>
        <v>0</v>
      </c>
      <c r="AO214" s="440">
        <f t="shared" si="172"/>
        <v>0</v>
      </c>
      <c r="AP214" s="440">
        <f t="shared" si="199"/>
        <v>0</v>
      </c>
      <c r="AQ214" s="440">
        <f t="shared" si="200"/>
        <v>0</v>
      </c>
      <c r="AR214" s="440">
        <f t="shared" si="201"/>
        <v>0</v>
      </c>
      <c r="AS214" s="440">
        <f t="shared" si="202"/>
        <v>0</v>
      </c>
      <c r="AT214" s="440">
        <f t="shared" si="173"/>
        <v>0</v>
      </c>
      <c r="AU214" s="440">
        <f t="shared" si="174"/>
        <v>0</v>
      </c>
      <c r="AV214" s="440">
        <f t="shared" si="175"/>
        <v>0</v>
      </c>
      <c r="AW214" s="440">
        <f t="shared" si="176"/>
        <v>0</v>
      </c>
    </row>
    <row r="215" spans="1:49" s="437" customFormat="1" ht="12" customHeight="1">
      <c r="A215" s="72" t="str">
        <f t="array" ref="A215">IF(C215&lt;&gt;0,SUM(($C$11:C215&lt;&gt;0)*1),"")</f>
        <v/>
      </c>
      <c r="B215" s="438"/>
      <c r="C215" s="438"/>
      <c r="D215" s="438"/>
      <c r="E215" s="504"/>
      <c r="F215" s="505"/>
      <c r="G215" s="507"/>
      <c r="H215" s="507"/>
      <c r="I215" s="72" t="str">
        <f t="shared" si="164"/>
        <v/>
      </c>
      <c r="J215" s="440">
        <f t="shared" si="165"/>
        <v>0</v>
      </c>
      <c r="K215" s="440">
        <f t="shared" si="166"/>
        <v>0</v>
      </c>
      <c r="L215" s="440">
        <f t="shared" si="177"/>
        <v>0</v>
      </c>
      <c r="M215" s="440">
        <f t="shared" si="178"/>
        <v>0</v>
      </c>
      <c r="N215" s="440">
        <f t="shared" si="179"/>
        <v>0</v>
      </c>
      <c r="O215" s="440">
        <f t="shared" si="180"/>
        <v>0</v>
      </c>
      <c r="P215" s="440">
        <f t="shared" si="181"/>
        <v>0</v>
      </c>
      <c r="Q215" s="440">
        <f t="shared" si="182"/>
        <v>0</v>
      </c>
      <c r="R215" s="440">
        <f t="shared" si="162"/>
        <v>0</v>
      </c>
      <c r="S215" s="440">
        <f t="shared" si="163"/>
        <v>0</v>
      </c>
      <c r="T215" s="440">
        <f t="shared" si="183"/>
        <v>0</v>
      </c>
      <c r="U215" s="440">
        <f t="shared" si="184"/>
        <v>0</v>
      </c>
      <c r="V215" s="440">
        <f t="shared" si="185"/>
        <v>0</v>
      </c>
      <c r="W215" s="440">
        <f t="shared" si="186"/>
        <v>0</v>
      </c>
      <c r="X215" s="440">
        <f t="shared" si="167"/>
        <v>0</v>
      </c>
      <c r="Y215" s="440">
        <f t="shared" si="168"/>
        <v>0</v>
      </c>
      <c r="Z215" s="440">
        <f t="shared" si="187"/>
        <v>0</v>
      </c>
      <c r="AA215" s="440">
        <f t="shared" si="188"/>
        <v>0</v>
      </c>
      <c r="AB215" s="440">
        <f t="shared" si="169"/>
        <v>0</v>
      </c>
      <c r="AC215" s="440">
        <f t="shared" si="170"/>
        <v>0</v>
      </c>
      <c r="AD215" s="440">
        <f t="shared" si="189"/>
        <v>0</v>
      </c>
      <c r="AE215" s="440">
        <f t="shared" si="190"/>
        <v>0</v>
      </c>
      <c r="AF215" s="440">
        <f t="shared" si="191"/>
        <v>0</v>
      </c>
      <c r="AG215" s="440">
        <f t="shared" si="192"/>
        <v>0</v>
      </c>
      <c r="AH215" s="440">
        <f t="shared" si="193"/>
        <v>0</v>
      </c>
      <c r="AI215" s="440">
        <f t="shared" si="194"/>
        <v>0</v>
      </c>
      <c r="AJ215" s="440">
        <f t="shared" si="195"/>
        <v>0</v>
      </c>
      <c r="AK215" s="440">
        <f t="shared" si="196"/>
        <v>0</v>
      </c>
      <c r="AL215" s="440">
        <f t="shared" si="197"/>
        <v>0</v>
      </c>
      <c r="AM215" s="440">
        <f t="shared" si="198"/>
        <v>0</v>
      </c>
      <c r="AN215" s="440">
        <f t="shared" si="171"/>
        <v>0</v>
      </c>
      <c r="AO215" s="440">
        <f t="shared" si="172"/>
        <v>0</v>
      </c>
      <c r="AP215" s="440">
        <f t="shared" si="199"/>
        <v>0</v>
      </c>
      <c r="AQ215" s="440">
        <f t="shared" si="200"/>
        <v>0</v>
      </c>
      <c r="AR215" s="440">
        <f t="shared" si="201"/>
        <v>0</v>
      </c>
      <c r="AS215" s="440">
        <f t="shared" si="202"/>
        <v>0</v>
      </c>
      <c r="AT215" s="440">
        <f t="shared" si="173"/>
        <v>0</v>
      </c>
      <c r="AU215" s="440">
        <f t="shared" si="174"/>
        <v>0</v>
      </c>
      <c r="AV215" s="440">
        <f t="shared" si="175"/>
        <v>0</v>
      </c>
      <c r="AW215" s="440">
        <f t="shared" si="176"/>
        <v>0</v>
      </c>
    </row>
    <row r="216" spans="1:49" s="437" customFormat="1" ht="12" customHeight="1">
      <c r="A216" s="72" t="str">
        <f t="array" ref="A216">IF(C216&lt;&gt;0,SUM(($C$11:C216&lt;&gt;0)*1),"")</f>
        <v/>
      </c>
      <c r="B216" s="438"/>
      <c r="C216" s="438"/>
      <c r="D216" s="438"/>
      <c r="E216" s="504"/>
      <c r="F216" s="505"/>
      <c r="G216" s="507"/>
      <c r="H216" s="507"/>
      <c r="I216" s="72" t="str">
        <f t="shared" si="164"/>
        <v/>
      </c>
      <c r="J216" s="440">
        <f t="shared" si="165"/>
        <v>0</v>
      </c>
      <c r="K216" s="440">
        <f t="shared" si="166"/>
        <v>0</v>
      </c>
      <c r="L216" s="440">
        <f t="shared" si="177"/>
        <v>0</v>
      </c>
      <c r="M216" s="440">
        <f t="shared" si="178"/>
        <v>0</v>
      </c>
      <c r="N216" s="440">
        <f t="shared" si="179"/>
        <v>0</v>
      </c>
      <c r="O216" s="440">
        <f t="shared" si="180"/>
        <v>0</v>
      </c>
      <c r="P216" s="440">
        <f t="shared" si="181"/>
        <v>0</v>
      </c>
      <c r="Q216" s="440">
        <f t="shared" si="182"/>
        <v>0</v>
      </c>
      <c r="R216" s="440">
        <f t="shared" si="162"/>
        <v>0</v>
      </c>
      <c r="S216" s="440">
        <f t="shared" si="163"/>
        <v>0</v>
      </c>
      <c r="T216" s="440">
        <f t="shared" si="183"/>
        <v>0</v>
      </c>
      <c r="U216" s="440">
        <f t="shared" si="184"/>
        <v>0</v>
      </c>
      <c r="V216" s="440">
        <f t="shared" si="185"/>
        <v>0</v>
      </c>
      <c r="W216" s="440">
        <f t="shared" si="186"/>
        <v>0</v>
      </c>
      <c r="X216" s="440">
        <f t="shared" si="167"/>
        <v>0</v>
      </c>
      <c r="Y216" s="440">
        <f t="shared" si="168"/>
        <v>0</v>
      </c>
      <c r="Z216" s="440">
        <f t="shared" si="187"/>
        <v>0</v>
      </c>
      <c r="AA216" s="440">
        <f t="shared" si="188"/>
        <v>0</v>
      </c>
      <c r="AB216" s="440">
        <f t="shared" si="169"/>
        <v>0</v>
      </c>
      <c r="AC216" s="440">
        <f t="shared" si="170"/>
        <v>0</v>
      </c>
      <c r="AD216" s="440">
        <f t="shared" si="189"/>
        <v>0</v>
      </c>
      <c r="AE216" s="440">
        <f t="shared" si="190"/>
        <v>0</v>
      </c>
      <c r="AF216" s="440">
        <f t="shared" si="191"/>
        <v>0</v>
      </c>
      <c r="AG216" s="440">
        <f t="shared" si="192"/>
        <v>0</v>
      </c>
      <c r="AH216" s="440">
        <f t="shared" si="193"/>
        <v>0</v>
      </c>
      <c r="AI216" s="440">
        <f t="shared" si="194"/>
        <v>0</v>
      </c>
      <c r="AJ216" s="440">
        <f t="shared" si="195"/>
        <v>0</v>
      </c>
      <c r="AK216" s="440">
        <f t="shared" si="196"/>
        <v>0</v>
      </c>
      <c r="AL216" s="440">
        <f t="shared" si="197"/>
        <v>0</v>
      </c>
      <c r="AM216" s="440">
        <f t="shared" si="198"/>
        <v>0</v>
      </c>
      <c r="AN216" s="440">
        <f t="shared" si="171"/>
        <v>0</v>
      </c>
      <c r="AO216" s="440">
        <f t="shared" si="172"/>
        <v>0</v>
      </c>
      <c r="AP216" s="440">
        <f t="shared" si="199"/>
        <v>0</v>
      </c>
      <c r="AQ216" s="440">
        <f t="shared" si="200"/>
        <v>0</v>
      </c>
      <c r="AR216" s="440">
        <f t="shared" si="201"/>
        <v>0</v>
      </c>
      <c r="AS216" s="440">
        <f t="shared" si="202"/>
        <v>0</v>
      </c>
      <c r="AT216" s="440">
        <f t="shared" si="173"/>
        <v>0</v>
      </c>
      <c r="AU216" s="440">
        <f t="shared" si="174"/>
        <v>0</v>
      </c>
      <c r="AV216" s="440">
        <f t="shared" si="175"/>
        <v>0</v>
      </c>
      <c r="AW216" s="440">
        <f t="shared" si="176"/>
        <v>0</v>
      </c>
    </row>
    <row r="217" spans="1:49" s="437" customFormat="1" ht="12" customHeight="1">
      <c r="A217" s="72" t="str">
        <f t="array" ref="A217">IF(C217&lt;&gt;0,SUM(($C$11:C217&lt;&gt;0)*1),"")</f>
        <v/>
      </c>
      <c r="B217" s="438"/>
      <c r="C217" s="438"/>
      <c r="D217" s="438"/>
      <c r="E217" s="504"/>
      <c r="F217" s="505"/>
      <c r="G217" s="507"/>
      <c r="H217" s="507"/>
      <c r="I217" s="72" t="str">
        <f t="shared" si="164"/>
        <v/>
      </c>
      <c r="J217" s="440">
        <f t="shared" si="165"/>
        <v>0</v>
      </c>
      <c r="K217" s="440">
        <f t="shared" si="166"/>
        <v>0</v>
      </c>
      <c r="L217" s="440">
        <f t="shared" si="177"/>
        <v>0</v>
      </c>
      <c r="M217" s="440">
        <f t="shared" si="178"/>
        <v>0</v>
      </c>
      <c r="N217" s="440">
        <f t="shared" si="179"/>
        <v>0</v>
      </c>
      <c r="O217" s="440">
        <f t="shared" si="180"/>
        <v>0</v>
      </c>
      <c r="P217" s="440">
        <f t="shared" si="181"/>
        <v>0</v>
      </c>
      <c r="Q217" s="440">
        <f t="shared" si="182"/>
        <v>0</v>
      </c>
      <c r="R217" s="440">
        <f t="shared" si="162"/>
        <v>0</v>
      </c>
      <c r="S217" s="440">
        <f t="shared" si="163"/>
        <v>0</v>
      </c>
      <c r="T217" s="440">
        <f t="shared" si="183"/>
        <v>0</v>
      </c>
      <c r="U217" s="440">
        <f t="shared" si="184"/>
        <v>0</v>
      </c>
      <c r="V217" s="440">
        <f t="shared" si="185"/>
        <v>0</v>
      </c>
      <c r="W217" s="440">
        <f t="shared" si="186"/>
        <v>0</v>
      </c>
      <c r="X217" s="440">
        <f t="shared" si="167"/>
        <v>0</v>
      </c>
      <c r="Y217" s="440">
        <f t="shared" si="168"/>
        <v>0</v>
      </c>
      <c r="Z217" s="440">
        <f t="shared" si="187"/>
        <v>0</v>
      </c>
      <c r="AA217" s="440">
        <f t="shared" si="188"/>
        <v>0</v>
      </c>
      <c r="AB217" s="440">
        <f t="shared" si="169"/>
        <v>0</v>
      </c>
      <c r="AC217" s="440">
        <f t="shared" si="170"/>
        <v>0</v>
      </c>
      <c r="AD217" s="440">
        <f t="shared" si="189"/>
        <v>0</v>
      </c>
      <c r="AE217" s="440">
        <f t="shared" si="190"/>
        <v>0</v>
      </c>
      <c r="AF217" s="440">
        <f t="shared" si="191"/>
        <v>0</v>
      </c>
      <c r="AG217" s="440">
        <f t="shared" si="192"/>
        <v>0</v>
      </c>
      <c r="AH217" s="440">
        <f t="shared" si="193"/>
        <v>0</v>
      </c>
      <c r="AI217" s="440">
        <f t="shared" si="194"/>
        <v>0</v>
      </c>
      <c r="AJ217" s="440">
        <f t="shared" si="195"/>
        <v>0</v>
      </c>
      <c r="AK217" s="440">
        <f t="shared" si="196"/>
        <v>0</v>
      </c>
      <c r="AL217" s="440">
        <f t="shared" si="197"/>
        <v>0</v>
      </c>
      <c r="AM217" s="440">
        <f t="shared" si="198"/>
        <v>0</v>
      </c>
      <c r="AN217" s="440">
        <f t="shared" si="171"/>
        <v>0</v>
      </c>
      <c r="AO217" s="440">
        <f t="shared" si="172"/>
        <v>0</v>
      </c>
      <c r="AP217" s="440">
        <f t="shared" si="199"/>
        <v>0</v>
      </c>
      <c r="AQ217" s="440">
        <f t="shared" si="200"/>
        <v>0</v>
      </c>
      <c r="AR217" s="440">
        <f t="shared" si="201"/>
        <v>0</v>
      </c>
      <c r="AS217" s="440">
        <f t="shared" si="202"/>
        <v>0</v>
      </c>
      <c r="AT217" s="440">
        <f t="shared" si="173"/>
        <v>0</v>
      </c>
      <c r="AU217" s="440">
        <f t="shared" si="174"/>
        <v>0</v>
      </c>
      <c r="AV217" s="440">
        <f t="shared" si="175"/>
        <v>0</v>
      </c>
      <c r="AW217" s="440">
        <f t="shared" si="176"/>
        <v>0</v>
      </c>
    </row>
    <row r="218" spans="1:49" s="437" customFormat="1" ht="12" customHeight="1">
      <c r="A218" s="72" t="str">
        <f t="array" ref="A218">IF(C218&lt;&gt;0,SUM(($C$11:C218&lt;&gt;0)*1),"")</f>
        <v/>
      </c>
      <c r="B218" s="438"/>
      <c r="C218" s="438"/>
      <c r="D218" s="438"/>
      <c r="E218" s="504"/>
      <c r="F218" s="505"/>
      <c r="G218" s="507"/>
      <c r="H218" s="507"/>
      <c r="I218" s="72" t="str">
        <f t="shared" si="164"/>
        <v/>
      </c>
      <c r="J218" s="440">
        <f t="shared" si="165"/>
        <v>0</v>
      </c>
      <c r="K218" s="440">
        <f t="shared" si="166"/>
        <v>0</v>
      </c>
      <c r="L218" s="440">
        <f t="shared" si="177"/>
        <v>0</v>
      </c>
      <c r="M218" s="440">
        <f t="shared" si="178"/>
        <v>0</v>
      </c>
      <c r="N218" s="440">
        <f t="shared" si="179"/>
        <v>0</v>
      </c>
      <c r="O218" s="440">
        <f t="shared" si="180"/>
        <v>0</v>
      </c>
      <c r="P218" s="440">
        <f t="shared" si="181"/>
        <v>0</v>
      </c>
      <c r="Q218" s="440">
        <f t="shared" si="182"/>
        <v>0</v>
      </c>
      <c r="R218" s="440">
        <f t="shared" si="162"/>
        <v>0</v>
      </c>
      <c r="S218" s="440">
        <f t="shared" si="163"/>
        <v>0</v>
      </c>
      <c r="T218" s="440">
        <f t="shared" si="183"/>
        <v>0</v>
      </c>
      <c r="U218" s="440">
        <f t="shared" si="184"/>
        <v>0</v>
      </c>
      <c r="V218" s="440">
        <f t="shared" si="185"/>
        <v>0</v>
      </c>
      <c r="W218" s="440">
        <f t="shared" si="186"/>
        <v>0</v>
      </c>
      <c r="X218" s="440">
        <f t="shared" si="167"/>
        <v>0</v>
      </c>
      <c r="Y218" s="440">
        <f t="shared" si="168"/>
        <v>0</v>
      </c>
      <c r="Z218" s="440">
        <f t="shared" si="187"/>
        <v>0</v>
      </c>
      <c r="AA218" s="440">
        <f t="shared" si="188"/>
        <v>0</v>
      </c>
      <c r="AB218" s="440">
        <f t="shared" si="169"/>
        <v>0</v>
      </c>
      <c r="AC218" s="440">
        <f t="shared" si="170"/>
        <v>0</v>
      </c>
      <c r="AD218" s="440">
        <f t="shared" si="189"/>
        <v>0</v>
      </c>
      <c r="AE218" s="440">
        <f t="shared" si="190"/>
        <v>0</v>
      </c>
      <c r="AF218" s="440">
        <f t="shared" si="191"/>
        <v>0</v>
      </c>
      <c r="AG218" s="440">
        <f t="shared" si="192"/>
        <v>0</v>
      </c>
      <c r="AH218" s="440">
        <f t="shared" si="193"/>
        <v>0</v>
      </c>
      <c r="AI218" s="440">
        <f t="shared" si="194"/>
        <v>0</v>
      </c>
      <c r="AJ218" s="440">
        <f t="shared" si="195"/>
        <v>0</v>
      </c>
      <c r="AK218" s="440">
        <f t="shared" si="196"/>
        <v>0</v>
      </c>
      <c r="AL218" s="440">
        <f t="shared" si="197"/>
        <v>0</v>
      </c>
      <c r="AM218" s="440">
        <f t="shared" si="198"/>
        <v>0</v>
      </c>
      <c r="AN218" s="440">
        <f t="shared" si="171"/>
        <v>0</v>
      </c>
      <c r="AO218" s="440">
        <f t="shared" si="172"/>
        <v>0</v>
      </c>
      <c r="AP218" s="440">
        <f t="shared" si="199"/>
        <v>0</v>
      </c>
      <c r="AQ218" s="440">
        <f t="shared" si="200"/>
        <v>0</v>
      </c>
      <c r="AR218" s="440">
        <f t="shared" si="201"/>
        <v>0</v>
      </c>
      <c r="AS218" s="440">
        <f t="shared" si="202"/>
        <v>0</v>
      </c>
      <c r="AT218" s="440">
        <f t="shared" si="173"/>
        <v>0</v>
      </c>
      <c r="AU218" s="440">
        <f t="shared" si="174"/>
        <v>0</v>
      </c>
      <c r="AV218" s="440">
        <f t="shared" si="175"/>
        <v>0</v>
      </c>
      <c r="AW218" s="440">
        <f t="shared" si="176"/>
        <v>0</v>
      </c>
    </row>
    <row r="219" spans="1:49" s="437" customFormat="1" ht="12" customHeight="1">
      <c r="A219" s="72" t="str">
        <f t="array" ref="A219">IF(C219&lt;&gt;0,SUM(($C$11:C219&lt;&gt;0)*1),"")</f>
        <v/>
      </c>
      <c r="B219" s="438"/>
      <c r="C219" s="438"/>
      <c r="D219" s="438"/>
      <c r="E219" s="504"/>
      <c r="F219" s="505"/>
      <c r="G219" s="507"/>
      <c r="H219" s="507"/>
      <c r="I219" s="72" t="str">
        <f t="shared" si="164"/>
        <v/>
      </c>
      <c r="J219" s="440">
        <f t="shared" si="165"/>
        <v>0</v>
      </c>
      <c r="K219" s="440">
        <f t="shared" si="166"/>
        <v>0</v>
      </c>
      <c r="L219" s="440">
        <f t="shared" si="177"/>
        <v>0</v>
      </c>
      <c r="M219" s="440">
        <f t="shared" si="178"/>
        <v>0</v>
      </c>
      <c r="N219" s="440">
        <f t="shared" si="179"/>
        <v>0</v>
      </c>
      <c r="O219" s="440">
        <f t="shared" si="180"/>
        <v>0</v>
      </c>
      <c r="P219" s="440">
        <f t="shared" si="181"/>
        <v>0</v>
      </c>
      <c r="Q219" s="440">
        <f t="shared" si="182"/>
        <v>0</v>
      </c>
      <c r="R219" s="440">
        <f t="shared" si="162"/>
        <v>0</v>
      </c>
      <c r="S219" s="440">
        <f t="shared" si="163"/>
        <v>0</v>
      </c>
      <c r="T219" s="440">
        <f t="shared" si="183"/>
        <v>0</v>
      </c>
      <c r="U219" s="440">
        <f t="shared" si="184"/>
        <v>0</v>
      </c>
      <c r="V219" s="440">
        <f t="shared" si="185"/>
        <v>0</v>
      </c>
      <c r="W219" s="440">
        <f t="shared" si="186"/>
        <v>0</v>
      </c>
      <c r="X219" s="440">
        <f t="shared" si="167"/>
        <v>0</v>
      </c>
      <c r="Y219" s="440">
        <f t="shared" si="168"/>
        <v>0</v>
      </c>
      <c r="Z219" s="440">
        <f t="shared" si="187"/>
        <v>0</v>
      </c>
      <c r="AA219" s="440">
        <f t="shared" si="188"/>
        <v>0</v>
      </c>
      <c r="AB219" s="440">
        <f t="shared" si="169"/>
        <v>0</v>
      </c>
      <c r="AC219" s="440">
        <f t="shared" si="170"/>
        <v>0</v>
      </c>
      <c r="AD219" s="440">
        <f t="shared" si="189"/>
        <v>0</v>
      </c>
      <c r="AE219" s="440">
        <f t="shared" si="190"/>
        <v>0</v>
      </c>
      <c r="AF219" s="440">
        <f t="shared" si="191"/>
        <v>0</v>
      </c>
      <c r="AG219" s="440">
        <f t="shared" si="192"/>
        <v>0</v>
      </c>
      <c r="AH219" s="440">
        <f t="shared" si="193"/>
        <v>0</v>
      </c>
      <c r="AI219" s="440">
        <f t="shared" si="194"/>
        <v>0</v>
      </c>
      <c r="AJ219" s="440">
        <f t="shared" si="195"/>
        <v>0</v>
      </c>
      <c r="AK219" s="440">
        <f t="shared" si="196"/>
        <v>0</v>
      </c>
      <c r="AL219" s="440">
        <f t="shared" si="197"/>
        <v>0</v>
      </c>
      <c r="AM219" s="440">
        <f t="shared" si="198"/>
        <v>0</v>
      </c>
      <c r="AN219" s="440">
        <f t="shared" si="171"/>
        <v>0</v>
      </c>
      <c r="AO219" s="440">
        <f t="shared" si="172"/>
        <v>0</v>
      </c>
      <c r="AP219" s="440">
        <f t="shared" si="199"/>
        <v>0</v>
      </c>
      <c r="AQ219" s="440">
        <f t="shared" si="200"/>
        <v>0</v>
      </c>
      <c r="AR219" s="440">
        <f t="shared" si="201"/>
        <v>0</v>
      </c>
      <c r="AS219" s="440">
        <f t="shared" si="202"/>
        <v>0</v>
      </c>
      <c r="AT219" s="440">
        <f t="shared" si="173"/>
        <v>0</v>
      </c>
      <c r="AU219" s="440">
        <f t="shared" si="174"/>
        <v>0</v>
      </c>
      <c r="AV219" s="440">
        <f t="shared" si="175"/>
        <v>0</v>
      </c>
      <c r="AW219" s="440">
        <f t="shared" si="176"/>
        <v>0</v>
      </c>
    </row>
    <row r="220" spans="1:49" s="437" customFormat="1" ht="12" customHeight="1">
      <c r="A220" s="72" t="str">
        <f t="array" ref="A220">IF(C220&lt;&gt;0,SUM(($C$11:C220&lt;&gt;0)*1),"")</f>
        <v/>
      </c>
      <c r="B220" s="438"/>
      <c r="C220" s="438"/>
      <c r="D220" s="438"/>
      <c r="E220" s="504"/>
      <c r="F220" s="505"/>
      <c r="G220" s="507"/>
      <c r="H220" s="507"/>
      <c r="I220" s="72" t="str">
        <f t="shared" si="164"/>
        <v/>
      </c>
      <c r="J220" s="440">
        <f t="shared" si="165"/>
        <v>0</v>
      </c>
      <c r="K220" s="440">
        <f t="shared" si="166"/>
        <v>0</v>
      </c>
      <c r="L220" s="440">
        <f t="shared" si="177"/>
        <v>0</v>
      </c>
      <c r="M220" s="440">
        <f t="shared" si="178"/>
        <v>0</v>
      </c>
      <c r="N220" s="440">
        <f t="shared" si="179"/>
        <v>0</v>
      </c>
      <c r="O220" s="440">
        <f t="shared" si="180"/>
        <v>0</v>
      </c>
      <c r="P220" s="440">
        <f t="shared" si="181"/>
        <v>0</v>
      </c>
      <c r="Q220" s="440">
        <f t="shared" si="182"/>
        <v>0</v>
      </c>
      <c r="R220" s="440">
        <f t="shared" si="162"/>
        <v>0</v>
      </c>
      <c r="S220" s="440">
        <f t="shared" si="163"/>
        <v>0</v>
      </c>
      <c r="T220" s="440">
        <f t="shared" si="183"/>
        <v>0</v>
      </c>
      <c r="U220" s="440">
        <f t="shared" si="184"/>
        <v>0</v>
      </c>
      <c r="V220" s="440">
        <f t="shared" si="185"/>
        <v>0</v>
      </c>
      <c r="W220" s="440">
        <f t="shared" si="186"/>
        <v>0</v>
      </c>
      <c r="X220" s="440">
        <f t="shared" si="167"/>
        <v>0</v>
      </c>
      <c r="Y220" s="440">
        <f t="shared" si="168"/>
        <v>0</v>
      </c>
      <c r="Z220" s="440">
        <f t="shared" si="187"/>
        <v>0</v>
      </c>
      <c r="AA220" s="440">
        <f t="shared" si="188"/>
        <v>0</v>
      </c>
      <c r="AB220" s="440">
        <f t="shared" si="169"/>
        <v>0</v>
      </c>
      <c r="AC220" s="440">
        <f t="shared" si="170"/>
        <v>0</v>
      </c>
      <c r="AD220" s="440">
        <f t="shared" si="189"/>
        <v>0</v>
      </c>
      <c r="AE220" s="440">
        <f t="shared" si="190"/>
        <v>0</v>
      </c>
      <c r="AF220" s="440">
        <f t="shared" si="191"/>
        <v>0</v>
      </c>
      <c r="AG220" s="440">
        <f t="shared" si="192"/>
        <v>0</v>
      </c>
      <c r="AH220" s="440">
        <f t="shared" si="193"/>
        <v>0</v>
      </c>
      <c r="AI220" s="440">
        <f t="shared" si="194"/>
        <v>0</v>
      </c>
      <c r="AJ220" s="440">
        <f t="shared" si="195"/>
        <v>0</v>
      </c>
      <c r="AK220" s="440">
        <f t="shared" si="196"/>
        <v>0</v>
      </c>
      <c r="AL220" s="440">
        <f t="shared" si="197"/>
        <v>0</v>
      </c>
      <c r="AM220" s="440">
        <f t="shared" si="198"/>
        <v>0</v>
      </c>
      <c r="AN220" s="440">
        <f t="shared" si="171"/>
        <v>0</v>
      </c>
      <c r="AO220" s="440">
        <f t="shared" si="172"/>
        <v>0</v>
      </c>
      <c r="AP220" s="440">
        <f t="shared" si="199"/>
        <v>0</v>
      </c>
      <c r="AQ220" s="440">
        <f t="shared" si="200"/>
        <v>0</v>
      </c>
      <c r="AR220" s="440">
        <f t="shared" si="201"/>
        <v>0</v>
      </c>
      <c r="AS220" s="440">
        <f t="shared" si="202"/>
        <v>0</v>
      </c>
      <c r="AT220" s="440">
        <f t="shared" si="173"/>
        <v>0</v>
      </c>
      <c r="AU220" s="440">
        <f t="shared" si="174"/>
        <v>0</v>
      </c>
      <c r="AV220" s="440">
        <f t="shared" si="175"/>
        <v>0</v>
      </c>
      <c r="AW220" s="440">
        <f t="shared" si="176"/>
        <v>0</v>
      </c>
    </row>
    <row r="221" spans="1:49" s="437" customFormat="1" ht="12" customHeight="1">
      <c r="A221" s="72" t="str">
        <f t="array" ref="A221">IF(C221&lt;&gt;0,SUM(($C$11:C221&lt;&gt;0)*1),"")</f>
        <v/>
      </c>
      <c r="B221" s="438"/>
      <c r="C221" s="438"/>
      <c r="D221" s="438"/>
      <c r="E221" s="504"/>
      <c r="F221" s="505"/>
      <c r="G221" s="507"/>
      <c r="H221" s="507"/>
      <c r="I221" s="72" t="str">
        <f t="shared" si="164"/>
        <v/>
      </c>
      <c r="J221" s="440">
        <f t="shared" si="165"/>
        <v>0</v>
      </c>
      <c r="K221" s="440">
        <f t="shared" si="166"/>
        <v>0</v>
      </c>
      <c r="L221" s="440">
        <f t="shared" si="177"/>
        <v>0</v>
      </c>
      <c r="M221" s="440">
        <f t="shared" si="178"/>
        <v>0</v>
      </c>
      <c r="N221" s="440">
        <f t="shared" si="179"/>
        <v>0</v>
      </c>
      <c r="O221" s="440">
        <f t="shared" si="180"/>
        <v>0</v>
      </c>
      <c r="P221" s="440">
        <f t="shared" si="181"/>
        <v>0</v>
      </c>
      <c r="Q221" s="440">
        <f t="shared" si="182"/>
        <v>0</v>
      </c>
      <c r="R221" s="440">
        <f t="shared" si="162"/>
        <v>0</v>
      </c>
      <c r="S221" s="440">
        <f t="shared" si="163"/>
        <v>0</v>
      </c>
      <c r="T221" s="440">
        <f t="shared" si="183"/>
        <v>0</v>
      </c>
      <c r="U221" s="440">
        <f t="shared" si="184"/>
        <v>0</v>
      </c>
      <c r="V221" s="440">
        <f t="shared" si="185"/>
        <v>0</v>
      </c>
      <c r="W221" s="440">
        <f t="shared" si="186"/>
        <v>0</v>
      </c>
      <c r="X221" s="440">
        <f t="shared" si="167"/>
        <v>0</v>
      </c>
      <c r="Y221" s="440">
        <f t="shared" si="168"/>
        <v>0</v>
      </c>
      <c r="Z221" s="440">
        <f t="shared" si="187"/>
        <v>0</v>
      </c>
      <c r="AA221" s="440">
        <f t="shared" si="188"/>
        <v>0</v>
      </c>
      <c r="AB221" s="440">
        <f t="shared" si="169"/>
        <v>0</v>
      </c>
      <c r="AC221" s="440">
        <f t="shared" si="170"/>
        <v>0</v>
      </c>
      <c r="AD221" s="440">
        <f t="shared" si="189"/>
        <v>0</v>
      </c>
      <c r="AE221" s="440">
        <f t="shared" si="190"/>
        <v>0</v>
      </c>
      <c r="AF221" s="440">
        <f t="shared" si="191"/>
        <v>0</v>
      </c>
      <c r="AG221" s="440">
        <f t="shared" si="192"/>
        <v>0</v>
      </c>
      <c r="AH221" s="440">
        <f t="shared" si="193"/>
        <v>0</v>
      </c>
      <c r="AI221" s="440">
        <f t="shared" si="194"/>
        <v>0</v>
      </c>
      <c r="AJ221" s="440">
        <f t="shared" si="195"/>
        <v>0</v>
      </c>
      <c r="AK221" s="440">
        <f t="shared" si="196"/>
        <v>0</v>
      </c>
      <c r="AL221" s="440">
        <f t="shared" si="197"/>
        <v>0</v>
      </c>
      <c r="AM221" s="440">
        <f t="shared" si="198"/>
        <v>0</v>
      </c>
      <c r="AN221" s="440">
        <f t="shared" si="171"/>
        <v>0</v>
      </c>
      <c r="AO221" s="440">
        <f t="shared" si="172"/>
        <v>0</v>
      </c>
      <c r="AP221" s="440">
        <f t="shared" si="199"/>
        <v>0</v>
      </c>
      <c r="AQ221" s="440">
        <f t="shared" si="200"/>
        <v>0</v>
      </c>
      <c r="AR221" s="440">
        <f t="shared" si="201"/>
        <v>0</v>
      </c>
      <c r="AS221" s="440">
        <f t="shared" si="202"/>
        <v>0</v>
      </c>
      <c r="AT221" s="440">
        <f t="shared" si="173"/>
        <v>0</v>
      </c>
      <c r="AU221" s="440">
        <f t="shared" si="174"/>
        <v>0</v>
      </c>
      <c r="AV221" s="440">
        <f t="shared" si="175"/>
        <v>0</v>
      </c>
      <c r="AW221" s="440">
        <f t="shared" si="176"/>
        <v>0</v>
      </c>
    </row>
    <row r="222" spans="1:49" s="437" customFormat="1" ht="12" customHeight="1">
      <c r="A222" s="72" t="str">
        <f t="array" ref="A222">IF(C222&lt;&gt;0,SUM(($C$11:C222&lt;&gt;0)*1),"")</f>
        <v/>
      </c>
      <c r="B222" s="438"/>
      <c r="C222" s="438"/>
      <c r="D222" s="438"/>
      <c r="E222" s="504"/>
      <c r="F222" s="505"/>
      <c r="G222" s="507"/>
      <c r="H222" s="507"/>
      <c r="I222" s="72" t="str">
        <f t="shared" si="164"/>
        <v/>
      </c>
      <c r="J222" s="440">
        <f t="shared" si="165"/>
        <v>0</v>
      </c>
      <c r="K222" s="440">
        <f t="shared" si="166"/>
        <v>0</v>
      </c>
      <c r="L222" s="440">
        <f t="shared" si="177"/>
        <v>0</v>
      </c>
      <c r="M222" s="440">
        <f t="shared" si="178"/>
        <v>0</v>
      </c>
      <c r="N222" s="440">
        <f t="shared" si="179"/>
        <v>0</v>
      </c>
      <c r="O222" s="440">
        <f t="shared" si="180"/>
        <v>0</v>
      </c>
      <c r="P222" s="440">
        <f t="shared" si="181"/>
        <v>0</v>
      </c>
      <c r="Q222" s="440">
        <f t="shared" si="182"/>
        <v>0</v>
      </c>
      <c r="R222" s="440">
        <f t="shared" si="162"/>
        <v>0</v>
      </c>
      <c r="S222" s="440">
        <f t="shared" si="163"/>
        <v>0</v>
      </c>
      <c r="T222" s="440">
        <f t="shared" si="183"/>
        <v>0</v>
      </c>
      <c r="U222" s="440">
        <f t="shared" si="184"/>
        <v>0</v>
      </c>
      <c r="V222" s="440">
        <f t="shared" si="185"/>
        <v>0</v>
      </c>
      <c r="W222" s="440">
        <f t="shared" si="186"/>
        <v>0</v>
      </c>
      <c r="X222" s="440">
        <f t="shared" si="167"/>
        <v>0</v>
      </c>
      <c r="Y222" s="440">
        <f t="shared" si="168"/>
        <v>0</v>
      </c>
      <c r="Z222" s="440">
        <f t="shared" si="187"/>
        <v>0</v>
      </c>
      <c r="AA222" s="440">
        <f t="shared" si="188"/>
        <v>0</v>
      </c>
      <c r="AB222" s="440">
        <f t="shared" si="169"/>
        <v>0</v>
      </c>
      <c r="AC222" s="440">
        <f t="shared" si="170"/>
        <v>0</v>
      </c>
      <c r="AD222" s="440">
        <f t="shared" si="189"/>
        <v>0</v>
      </c>
      <c r="AE222" s="440">
        <f t="shared" si="190"/>
        <v>0</v>
      </c>
      <c r="AF222" s="440">
        <f t="shared" si="191"/>
        <v>0</v>
      </c>
      <c r="AG222" s="440">
        <f t="shared" si="192"/>
        <v>0</v>
      </c>
      <c r="AH222" s="440">
        <f t="shared" si="193"/>
        <v>0</v>
      </c>
      <c r="AI222" s="440">
        <f t="shared" si="194"/>
        <v>0</v>
      </c>
      <c r="AJ222" s="440">
        <f t="shared" si="195"/>
        <v>0</v>
      </c>
      <c r="AK222" s="440">
        <f t="shared" si="196"/>
        <v>0</v>
      </c>
      <c r="AL222" s="440">
        <f t="shared" si="197"/>
        <v>0</v>
      </c>
      <c r="AM222" s="440">
        <f t="shared" si="198"/>
        <v>0</v>
      </c>
      <c r="AN222" s="440">
        <f t="shared" si="171"/>
        <v>0</v>
      </c>
      <c r="AO222" s="440">
        <f t="shared" si="172"/>
        <v>0</v>
      </c>
      <c r="AP222" s="440">
        <f t="shared" si="199"/>
        <v>0</v>
      </c>
      <c r="AQ222" s="440">
        <f t="shared" si="200"/>
        <v>0</v>
      </c>
      <c r="AR222" s="440">
        <f t="shared" si="201"/>
        <v>0</v>
      </c>
      <c r="AS222" s="440">
        <f t="shared" si="202"/>
        <v>0</v>
      </c>
      <c r="AT222" s="440">
        <f t="shared" si="173"/>
        <v>0</v>
      </c>
      <c r="AU222" s="440">
        <f t="shared" si="174"/>
        <v>0</v>
      </c>
      <c r="AV222" s="440">
        <f t="shared" si="175"/>
        <v>0</v>
      </c>
      <c r="AW222" s="440">
        <f t="shared" si="176"/>
        <v>0</v>
      </c>
    </row>
    <row r="223" spans="1:49" s="437" customFormat="1" ht="12" customHeight="1">
      <c r="A223" s="72" t="str">
        <f t="array" ref="A223">IF(C223&lt;&gt;0,SUM(($C$11:C223&lt;&gt;0)*1),"")</f>
        <v/>
      </c>
      <c r="B223" s="438"/>
      <c r="C223" s="438"/>
      <c r="D223" s="438"/>
      <c r="E223" s="504"/>
      <c r="F223" s="505"/>
      <c r="G223" s="507"/>
      <c r="H223" s="507"/>
      <c r="I223" s="72" t="str">
        <f t="shared" si="164"/>
        <v/>
      </c>
      <c r="J223" s="440">
        <f t="shared" si="165"/>
        <v>0</v>
      </c>
      <c r="K223" s="440">
        <f t="shared" si="166"/>
        <v>0</v>
      </c>
      <c r="L223" s="440">
        <f t="shared" si="177"/>
        <v>0</v>
      </c>
      <c r="M223" s="440">
        <f t="shared" si="178"/>
        <v>0</v>
      </c>
      <c r="N223" s="440">
        <f t="shared" si="179"/>
        <v>0</v>
      </c>
      <c r="O223" s="440">
        <f t="shared" si="180"/>
        <v>0</v>
      </c>
      <c r="P223" s="440">
        <f t="shared" si="181"/>
        <v>0</v>
      </c>
      <c r="Q223" s="440">
        <f t="shared" si="182"/>
        <v>0</v>
      </c>
      <c r="R223" s="440">
        <f t="shared" si="162"/>
        <v>0</v>
      </c>
      <c r="S223" s="440">
        <f t="shared" si="163"/>
        <v>0</v>
      </c>
      <c r="T223" s="440">
        <f t="shared" si="183"/>
        <v>0</v>
      </c>
      <c r="U223" s="440">
        <f t="shared" si="184"/>
        <v>0</v>
      </c>
      <c r="V223" s="440">
        <f t="shared" si="185"/>
        <v>0</v>
      </c>
      <c r="W223" s="440">
        <f t="shared" si="186"/>
        <v>0</v>
      </c>
      <c r="X223" s="440">
        <f t="shared" si="167"/>
        <v>0</v>
      </c>
      <c r="Y223" s="440">
        <f t="shared" si="168"/>
        <v>0</v>
      </c>
      <c r="Z223" s="440">
        <f t="shared" si="187"/>
        <v>0</v>
      </c>
      <c r="AA223" s="440">
        <f t="shared" si="188"/>
        <v>0</v>
      </c>
      <c r="AB223" s="440">
        <f t="shared" si="169"/>
        <v>0</v>
      </c>
      <c r="AC223" s="440">
        <f t="shared" si="170"/>
        <v>0</v>
      </c>
      <c r="AD223" s="440">
        <f t="shared" si="189"/>
        <v>0</v>
      </c>
      <c r="AE223" s="440">
        <f t="shared" si="190"/>
        <v>0</v>
      </c>
      <c r="AF223" s="440">
        <f t="shared" si="191"/>
        <v>0</v>
      </c>
      <c r="AG223" s="440">
        <f t="shared" si="192"/>
        <v>0</v>
      </c>
      <c r="AH223" s="440">
        <f t="shared" si="193"/>
        <v>0</v>
      </c>
      <c r="AI223" s="440">
        <f t="shared" si="194"/>
        <v>0</v>
      </c>
      <c r="AJ223" s="440">
        <f t="shared" si="195"/>
        <v>0</v>
      </c>
      <c r="AK223" s="440">
        <f t="shared" si="196"/>
        <v>0</v>
      </c>
      <c r="AL223" s="440">
        <f t="shared" si="197"/>
        <v>0</v>
      </c>
      <c r="AM223" s="440">
        <f t="shared" si="198"/>
        <v>0</v>
      </c>
      <c r="AN223" s="440">
        <f t="shared" si="171"/>
        <v>0</v>
      </c>
      <c r="AO223" s="440">
        <f t="shared" si="172"/>
        <v>0</v>
      </c>
      <c r="AP223" s="440">
        <f t="shared" si="199"/>
        <v>0</v>
      </c>
      <c r="AQ223" s="440">
        <f t="shared" si="200"/>
        <v>0</v>
      </c>
      <c r="AR223" s="440">
        <f t="shared" si="201"/>
        <v>0</v>
      </c>
      <c r="AS223" s="440">
        <f t="shared" si="202"/>
        <v>0</v>
      </c>
      <c r="AT223" s="440">
        <f t="shared" si="173"/>
        <v>0</v>
      </c>
      <c r="AU223" s="440">
        <f t="shared" si="174"/>
        <v>0</v>
      </c>
      <c r="AV223" s="440">
        <f t="shared" si="175"/>
        <v>0</v>
      </c>
      <c r="AW223" s="440">
        <f t="shared" si="176"/>
        <v>0</v>
      </c>
    </row>
    <row r="224" spans="1:49" s="437" customFormat="1" ht="12" customHeight="1">
      <c r="A224" s="72" t="str">
        <f t="array" ref="A224">IF(C224&lt;&gt;0,SUM(($C$11:C224&lt;&gt;0)*1),"")</f>
        <v/>
      </c>
      <c r="B224" s="438"/>
      <c r="C224" s="438"/>
      <c r="D224" s="438"/>
      <c r="E224" s="504"/>
      <c r="F224" s="505"/>
      <c r="G224" s="507"/>
      <c r="H224" s="507"/>
      <c r="I224" s="72" t="str">
        <f t="shared" si="164"/>
        <v/>
      </c>
      <c r="J224" s="440">
        <f t="shared" si="165"/>
        <v>0</v>
      </c>
      <c r="K224" s="440">
        <f t="shared" si="166"/>
        <v>0</v>
      </c>
      <c r="L224" s="440">
        <f t="shared" si="177"/>
        <v>0</v>
      </c>
      <c r="M224" s="440">
        <f t="shared" si="178"/>
        <v>0</v>
      </c>
      <c r="N224" s="440">
        <f t="shared" si="179"/>
        <v>0</v>
      </c>
      <c r="O224" s="440">
        <f t="shared" si="180"/>
        <v>0</v>
      </c>
      <c r="P224" s="440">
        <f t="shared" si="181"/>
        <v>0</v>
      </c>
      <c r="Q224" s="440">
        <f t="shared" si="182"/>
        <v>0</v>
      </c>
      <c r="R224" s="440">
        <f t="shared" si="162"/>
        <v>0</v>
      </c>
      <c r="S224" s="440">
        <f t="shared" si="163"/>
        <v>0</v>
      </c>
      <c r="T224" s="440">
        <f t="shared" si="183"/>
        <v>0</v>
      </c>
      <c r="U224" s="440">
        <f t="shared" si="184"/>
        <v>0</v>
      </c>
      <c r="V224" s="440">
        <f t="shared" si="185"/>
        <v>0</v>
      </c>
      <c r="W224" s="440">
        <f t="shared" si="186"/>
        <v>0</v>
      </c>
      <c r="X224" s="440">
        <f t="shared" si="167"/>
        <v>0</v>
      </c>
      <c r="Y224" s="440">
        <f t="shared" si="168"/>
        <v>0</v>
      </c>
      <c r="Z224" s="440">
        <f t="shared" si="187"/>
        <v>0</v>
      </c>
      <c r="AA224" s="440">
        <f t="shared" si="188"/>
        <v>0</v>
      </c>
      <c r="AB224" s="440">
        <f t="shared" si="169"/>
        <v>0</v>
      </c>
      <c r="AC224" s="440">
        <f t="shared" si="170"/>
        <v>0</v>
      </c>
      <c r="AD224" s="440">
        <f t="shared" si="189"/>
        <v>0</v>
      </c>
      <c r="AE224" s="440">
        <f t="shared" si="190"/>
        <v>0</v>
      </c>
      <c r="AF224" s="440">
        <f t="shared" si="191"/>
        <v>0</v>
      </c>
      <c r="AG224" s="440">
        <f t="shared" si="192"/>
        <v>0</v>
      </c>
      <c r="AH224" s="440">
        <f t="shared" si="193"/>
        <v>0</v>
      </c>
      <c r="AI224" s="440">
        <f t="shared" si="194"/>
        <v>0</v>
      </c>
      <c r="AJ224" s="440">
        <f t="shared" si="195"/>
        <v>0</v>
      </c>
      <c r="AK224" s="440">
        <f t="shared" si="196"/>
        <v>0</v>
      </c>
      <c r="AL224" s="440">
        <f t="shared" si="197"/>
        <v>0</v>
      </c>
      <c r="AM224" s="440">
        <f t="shared" si="198"/>
        <v>0</v>
      </c>
      <c r="AN224" s="440">
        <f t="shared" si="171"/>
        <v>0</v>
      </c>
      <c r="AO224" s="440">
        <f t="shared" si="172"/>
        <v>0</v>
      </c>
      <c r="AP224" s="440">
        <f t="shared" si="199"/>
        <v>0</v>
      </c>
      <c r="AQ224" s="440">
        <f t="shared" si="200"/>
        <v>0</v>
      </c>
      <c r="AR224" s="440">
        <f t="shared" si="201"/>
        <v>0</v>
      </c>
      <c r="AS224" s="440">
        <f t="shared" si="202"/>
        <v>0</v>
      </c>
      <c r="AT224" s="440">
        <f t="shared" si="173"/>
        <v>0</v>
      </c>
      <c r="AU224" s="440">
        <f t="shared" si="174"/>
        <v>0</v>
      </c>
      <c r="AV224" s="440">
        <f t="shared" si="175"/>
        <v>0</v>
      </c>
      <c r="AW224" s="440">
        <f t="shared" si="176"/>
        <v>0</v>
      </c>
    </row>
    <row r="225" spans="1:49" s="437" customFormat="1" ht="12" customHeight="1">
      <c r="A225" s="72" t="str">
        <f t="array" ref="A225">IF(C225&lt;&gt;0,SUM(($C$11:C225&lt;&gt;0)*1),"")</f>
        <v/>
      </c>
      <c r="B225" s="438"/>
      <c r="C225" s="438"/>
      <c r="D225" s="438"/>
      <c r="E225" s="504"/>
      <c r="F225" s="505"/>
      <c r="G225" s="507"/>
      <c r="H225" s="507"/>
      <c r="I225" s="72" t="str">
        <f t="shared" si="164"/>
        <v/>
      </c>
      <c r="J225" s="440">
        <f t="shared" si="165"/>
        <v>0</v>
      </c>
      <c r="K225" s="440">
        <f t="shared" si="166"/>
        <v>0</v>
      </c>
      <c r="L225" s="440">
        <f t="shared" si="177"/>
        <v>0</v>
      </c>
      <c r="M225" s="440">
        <f t="shared" si="178"/>
        <v>0</v>
      </c>
      <c r="N225" s="440">
        <f t="shared" si="179"/>
        <v>0</v>
      </c>
      <c r="O225" s="440">
        <f t="shared" si="180"/>
        <v>0</v>
      </c>
      <c r="P225" s="440">
        <f t="shared" si="181"/>
        <v>0</v>
      </c>
      <c r="Q225" s="440">
        <f t="shared" si="182"/>
        <v>0</v>
      </c>
      <c r="R225" s="440">
        <f t="shared" si="162"/>
        <v>0</v>
      </c>
      <c r="S225" s="440">
        <f t="shared" si="163"/>
        <v>0</v>
      </c>
      <c r="T225" s="440">
        <f t="shared" si="183"/>
        <v>0</v>
      </c>
      <c r="U225" s="440">
        <f t="shared" si="184"/>
        <v>0</v>
      </c>
      <c r="V225" s="440">
        <f t="shared" si="185"/>
        <v>0</v>
      </c>
      <c r="W225" s="440">
        <f t="shared" si="186"/>
        <v>0</v>
      </c>
      <c r="X225" s="440">
        <f t="shared" si="167"/>
        <v>0</v>
      </c>
      <c r="Y225" s="440">
        <f t="shared" si="168"/>
        <v>0</v>
      </c>
      <c r="Z225" s="440">
        <f t="shared" si="187"/>
        <v>0</v>
      </c>
      <c r="AA225" s="440">
        <f t="shared" si="188"/>
        <v>0</v>
      </c>
      <c r="AB225" s="440">
        <f t="shared" si="169"/>
        <v>0</v>
      </c>
      <c r="AC225" s="440">
        <f t="shared" si="170"/>
        <v>0</v>
      </c>
      <c r="AD225" s="440">
        <f t="shared" si="189"/>
        <v>0</v>
      </c>
      <c r="AE225" s="440">
        <f t="shared" si="190"/>
        <v>0</v>
      </c>
      <c r="AF225" s="440">
        <f t="shared" si="191"/>
        <v>0</v>
      </c>
      <c r="AG225" s="440">
        <f t="shared" si="192"/>
        <v>0</v>
      </c>
      <c r="AH225" s="440">
        <f t="shared" si="193"/>
        <v>0</v>
      </c>
      <c r="AI225" s="440">
        <f t="shared" si="194"/>
        <v>0</v>
      </c>
      <c r="AJ225" s="440">
        <f t="shared" si="195"/>
        <v>0</v>
      </c>
      <c r="AK225" s="440">
        <f t="shared" si="196"/>
        <v>0</v>
      </c>
      <c r="AL225" s="440">
        <f t="shared" si="197"/>
        <v>0</v>
      </c>
      <c r="AM225" s="440">
        <f t="shared" si="198"/>
        <v>0</v>
      </c>
      <c r="AN225" s="440">
        <f t="shared" si="171"/>
        <v>0</v>
      </c>
      <c r="AO225" s="440">
        <f t="shared" si="172"/>
        <v>0</v>
      </c>
      <c r="AP225" s="440">
        <f t="shared" si="199"/>
        <v>0</v>
      </c>
      <c r="AQ225" s="440">
        <f t="shared" si="200"/>
        <v>0</v>
      </c>
      <c r="AR225" s="440">
        <f t="shared" si="201"/>
        <v>0</v>
      </c>
      <c r="AS225" s="440">
        <f t="shared" si="202"/>
        <v>0</v>
      </c>
      <c r="AT225" s="440">
        <f t="shared" si="173"/>
        <v>0</v>
      </c>
      <c r="AU225" s="440">
        <f t="shared" si="174"/>
        <v>0</v>
      </c>
      <c r="AV225" s="440">
        <f t="shared" si="175"/>
        <v>0</v>
      </c>
      <c r="AW225" s="440">
        <f t="shared" si="176"/>
        <v>0</v>
      </c>
    </row>
    <row r="226" spans="1:49" s="437" customFormat="1" ht="12" customHeight="1">
      <c r="A226" s="72" t="str">
        <f t="array" ref="A226">IF(C226&lt;&gt;0,SUM(($C$11:C226&lt;&gt;0)*1),"")</f>
        <v/>
      </c>
      <c r="B226" s="438"/>
      <c r="C226" s="438"/>
      <c r="D226" s="438"/>
      <c r="E226" s="504"/>
      <c r="F226" s="505"/>
      <c r="G226" s="507"/>
      <c r="H226" s="507"/>
      <c r="I226" s="72" t="str">
        <f t="shared" si="164"/>
        <v/>
      </c>
      <c r="J226" s="440">
        <f t="shared" si="165"/>
        <v>0</v>
      </c>
      <c r="K226" s="440">
        <f t="shared" si="166"/>
        <v>0</v>
      </c>
      <c r="L226" s="440">
        <f t="shared" si="177"/>
        <v>0</v>
      </c>
      <c r="M226" s="440">
        <f t="shared" si="178"/>
        <v>0</v>
      </c>
      <c r="N226" s="440">
        <f t="shared" si="179"/>
        <v>0</v>
      </c>
      <c r="O226" s="440">
        <f t="shared" si="180"/>
        <v>0</v>
      </c>
      <c r="P226" s="440">
        <f t="shared" si="181"/>
        <v>0</v>
      </c>
      <c r="Q226" s="440">
        <f t="shared" si="182"/>
        <v>0</v>
      </c>
      <c r="R226" s="440">
        <f t="shared" si="162"/>
        <v>0</v>
      </c>
      <c r="S226" s="440">
        <f t="shared" si="163"/>
        <v>0</v>
      </c>
      <c r="T226" s="440">
        <f t="shared" si="183"/>
        <v>0</v>
      </c>
      <c r="U226" s="440">
        <f t="shared" si="184"/>
        <v>0</v>
      </c>
      <c r="V226" s="440">
        <f t="shared" si="185"/>
        <v>0</v>
      </c>
      <c r="W226" s="440">
        <f t="shared" si="186"/>
        <v>0</v>
      </c>
      <c r="X226" s="440">
        <f t="shared" si="167"/>
        <v>0</v>
      </c>
      <c r="Y226" s="440">
        <f t="shared" si="168"/>
        <v>0</v>
      </c>
      <c r="Z226" s="440">
        <f t="shared" si="187"/>
        <v>0</v>
      </c>
      <c r="AA226" s="440">
        <f t="shared" si="188"/>
        <v>0</v>
      </c>
      <c r="AB226" s="440">
        <f t="shared" si="169"/>
        <v>0</v>
      </c>
      <c r="AC226" s="440">
        <f t="shared" si="170"/>
        <v>0</v>
      </c>
      <c r="AD226" s="440">
        <f t="shared" si="189"/>
        <v>0</v>
      </c>
      <c r="AE226" s="440">
        <f t="shared" si="190"/>
        <v>0</v>
      </c>
      <c r="AF226" s="440">
        <f t="shared" si="191"/>
        <v>0</v>
      </c>
      <c r="AG226" s="440">
        <f t="shared" si="192"/>
        <v>0</v>
      </c>
      <c r="AH226" s="440">
        <f t="shared" si="193"/>
        <v>0</v>
      </c>
      <c r="AI226" s="440">
        <f t="shared" si="194"/>
        <v>0</v>
      </c>
      <c r="AJ226" s="440">
        <f t="shared" si="195"/>
        <v>0</v>
      </c>
      <c r="AK226" s="440">
        <f t="shared" si="196"/>
        <v>0</v>
      </c>
      <c r="AL226" s="440">
        <f t="shared" si="197"/>
        <v>0</v>
      </c>
      <c r="AM226" s="440">
        <f t="shared" si="198"/>
        <v>0</v>
      </c>
      <c r="AN226" s="440">
        <f t="shared" si="171"/>
        <v>0</v>
      </c>
      <c r="AO226" s="440">
        <f t="shared" si="172"/>
        <v>0</v>
      </c>
      <c r="AP226" s="440">
        <f t="shared" si="199"/>
        <v>0</v>
      </c>
      <c r="AQ226" s="440">
        <f t="shared" si="200"/>
        <v>0</v>
      </c>
      <c r="AR226" s="440">
        <f t="shared" si="201"/>
        <v>0</v>
      </c>
      <c r="AS226" s="440">
        <f t="shared" si="202"/>
        <v>0</v>
      </c>
      <c r="AT226" s="440">
        <f t="shared" si="173"/>
        <v>0</v>
      </c>
      <c r="AU226" s="440">
        <f t="shared" si="174"/>
        <v>0</v>
      </c>
      <c r="AV226" s="440">
        <f t="shared" si="175"/>
        <v>0</v>
      </c>
      <c r="AW226" s="440">
        <f t="shared" si="176"/>
        <v>0</v>
      </c>
    </row>
    <row r="227" spans="1:49" s="437" customFormat="1" ht="12" customHeight="1">
      <c r="A227" s="72" t="str">
        <f t="array" ref="A227">IF(C227&lt;&gt;0,SUM(($C$11:C227&lt;&gt;0)*1),"")</f>
        <v/>
      </c>
      <c r="B227" s="438"/>
      <c r="C227" s="438"/>
      <c r="D227" s="438"/>
      <c r="E227" s="504"/>
      <c r="F227" s="505"/>
      <c r="G227" s="507"/>
      <c r="H227" s="507"/>
      <c r="I227" s="72" t="str">
        <f t="shared" si="164"/>
        <v/>
      </c>
      <c r="J227" s="440">
        <f t="shared" si="165"/>
        <v>0</v>
      </c>
      <c r="K227" s="440">
        <f t="shared" si="166"/>
        <v>0</v>
      </c>
      <c r="L227" s="440">
        <f t="shared" si="177"/>
        <v>0</v>
      </c>
      <c r="M227" s="440">
        <f t="shared" si="178"/>
        <v>0</v>
      </c>
      <c r="N227" s="440">
        <f t="shared" si="179"/>
        <v>0</v>
      </c>
      <c r="O227" s="440">
        <f t="shared" si="180"/>
        <v>0</v>
      </c>
      <c r="P227" s="440">
        <f t="shared" si="181"/>
        <v>0</v>
      </c>
      <c r="Q227" s="440">
        <f t="shared" si="182"/>
        <v>0</v>
      </c>
      <c r="R227" s="440">
        <f t="shared" si="162"/>
        <v>0</v>
      </c>
      <c r="S227" s="440">
        <f t="shared" si="163"/>
        <v>0</v>
      </c>
      <c r="T227" s="440">
        <f t="shared" si="183"/>
        <v>0</v>
      </c>
      <c r="U227" s="440">
        <f t="shared" si="184"/>
        <v>0</v>
      </c>
      <c r="V227" s="440">
        <f t="shared" si="185"/>
        <v>0</v>
      </c>
      <c r="W227" s="440">
        <f t="shared" si="186"/>
        <v>0</v>
      </c>
      <c r="X227" s="440">
        <f t="shared" si="167"/>
        <v>0</v>
      </c>
      <c r="Y227" s="440">
        <f t="shared" si="168"/>
        <v>0</v>
      </c>
      <c r="Z227" s="440">
        <f t="shared" si="187"/>
        <v>0</v>
      </c>
      <c r="AA227" s="440">
        <f t="shared" si="188"/>
        <v>0</v>
      </c>
      <c r="AB227" s="440">
        <f t="shared" si="169"/>
        <v>0</v>
      </c>
      <c r="AC227" s="440">
        <f t="shared" si="170"/>
        <v>0</v>
      </c>
      <c r="AD227" s="440">
        <f t="shared" si="189"/>
        <v>0</v>
      </c>
      <c r="AE227" s="440">
        <f t="shared" si="190"/>
        <v>0</v>
      </c>
      <c r="AF227" s="440">
        <f t="shared" si="191"/>
        <v>0</v>
      </c>
      <c r="AG227" s="440">
        <f t="shared" si="192"/>
        <v>0</v>
      </c>
      <c r="AH227" s="440">
        <f t="shared" si="193"/>
        <v>0</v>
      </c>
      <c r="AI227" s="440">
        <f t="shared" si="194"/>
        <v>0</v>
      </c>
      <c r="AJ227" s="440">
        <f t="shared" si="195"/>
        <v>0</v>
      </c>
      <c r="AK227" s="440">
        <f t="shared" si="196"/>
        <v>0</v>
      </c>
      <c r="AL227" s="440">
        <f t="shared" si="197"/>
        <v>0</v>
      </c>
      <c r="AM227" s="440">
        <f t="shared" si="198"/>
        <v>0</v>
      </c>
      <c r="AN227" s="440">
        <f t="shared" si="171"/>
        <v>0</v>
      </c>
      <c r="AO227" s="440">
        <f t="shared" si="172"/>
        <v>0</v>
      </c>
      <c r="AP227" s="440">
        <f t="shared" si="199"/>
        <v>0</v>
      </c>
      <c r="AQ227" s="440">
        <f t="shared" si="200"/>
        <v>0</v>
      </c>
      <c r="AR227" s="440">
        <f t="shared" si="201"/>
        <v>0</v>
      </c>
      <c r="AS227" s="440">
        <f t="shared" si="202"/>
        <v>0</v>
      </c>
      <c r="AT227" s="440">
        <f t="shared" si="173"/>
        <v>0</v>
      </c>
      <c r="AU227" s="440">
        <f t="shared" si="174"/>
        <v>0</v>
      </c>
      <c r="AV227" s="440">
        <f t="shared" si="175"/>
        <v>0</v>
      </c>
      <c r="AW227" s="440">
        <f t="shared" si="176"/>
        <v>0</v>
      </c>
    </row>
    <row r="228" spans="1:49" s="437" customFormat="1" ht="12" customHeight="1">
      <c r="A228" s="72" t="str">
        <f t="array" ref="A228">IF(C228&lt;&gt;0,SUM(($C$11:C228&lt;&gt;0)*1),"")</f>
        <v/>
      </c>
      <c r="B228" s="438"/>
      <c r="C228" s="438"/>
      <c r="D228" s="438"/>
      <c r="E228" s="504"/>
      <c r="F228" s="505"/>
      <c r="G228" s="507"/>
      <c r="H228" s="507"/>
      <c r="I228" s="72" t="str">
        <f t="shared" si="164"/>
        <v/>
      </c>
      <c r="J228" s="440">
        <f t="shared" si="165"/>
        <v>0</v>
      </c>
      <c r="K228" s="440">
        <f t="shared" si="166"/>
        <v>0</v>
      </c>
      <c r="L228" s="440">
        <f t="shared" si="177"/>
        <v>0</v>
      </c>
      <c r="M228" s="440">
        <f t="shared" si="178"/>
        <v>0</v>
      </c>
      <c r="N228" s="440">
        <f t="shared" si="179"/>
        <v>0</v>
      </c>
      <c r="O228" s="440">
        <f t="shared" si="180"/>
        <v>0</v>
      </c>
      <c r="P228" s="440">
        <f t="shared" si="181"/>
        <v>0</v>
      </c>
      <c r="Q228" s="440">
        <f t="shared" si="182"/>
        <v>0</v>
      </c>
      <c r="R228" s="440">
        <f t="shared" si="162"/>
        <v>0</v>
      </c>
      <c r="S228" s="440">
        <f t="shared" si="163"/>
        <v>0</v>
      </c>
      <c r="T228" s="440">
        <f t="shared" si="183"/>
        <v>0</v>
      </c>
      <c r="U228" s="440">
        <f t="shared" si="184"/>
        <v>0</v>
      </c>
      <c r="V228" s="440">
        <f t="shared" si="185"/>
        <v>0</v>
      </c>
      <c r="W228" s="440">
        <f t="shared" si="186"/>
        <v>0</v>
      </c>
      <c r="X228" s="440">
        <f t="shared" si="167"/>
        <v>0</v>
      </c>
      <c r="Y228" s="440">
        <f t="shared" si="168"/>
        <v>0</v>
      </c>
      <c r="Z228" s="440">
        <f t="shared" si="187"/>
        <v>0</v>
      </c>
      <c r="AA228" s="440">
        <f t="shared" si="188"/>
        <v>0</v>
      </c>
      <c r="AB228" s="440">
        <f t="shared" si="169"/>
        <v>0</v>
      </c>
      <c r="AC228" s="440">
        <f t="shared" si="170"/>
        <v>0</v>
      </c>
      <c r="AD228" s="440">
        <f t="shared" si="189"/>
        <v>0</v>
      </c>
      <c r="AE228" s="440">
        <f t="shared" si="190"/>
        <v>0</v>
      </c>
      <c r="AF228" s="440">
        <f t="shared" si="191"/>
        <v>0</v>
      </c>
      <c r="AG228" s="440">
        <f t="shared" si="192"/>
        <v>0</v>
      </c>
      <c r="AH228" s="440">
        <f t="shared" si="193"/>
        <v>0</v>
      </c>
      <c r="AI228" s="440">
        <f t="shared" si="194"/>
        <v>0</v>
      </c>
      <c r="AJ228" s="440">
        <f t="shared" si="195"/>
        <v>0</v>
      </c>
      <c r="AK228" s="440">
        <f t="shared" si="196"/>
        <v>0</v>
      </c>
      <c r="AL228" s="440">
        <f t="shared" si="197"/>
        <v>0</v>
      </c>
      <c r="AM228" s="440">
        <f t="shared" si="198"/>
        <v>0</v>
      </c>
      <c r="AN228" s="440">
        <f t="shared" si="171"/>
        <v>0</v>
      </c>
      <c r="AO228" s="440">
        <f t="shared" si="172"/>
        <v>0</v>
      </c>
      <c r="AP228" s="440">
        <f t="shared" si="199"/>
        <v>0</v>
      </c>
      <c r="AQ228" s="440">
        <f t="shared" si="200"/>
        <v>0</v>
      </c>
      <c r="AR228" s="440">
        <f t="shared" si="201"/>
        <v>0</v>
      </c>
      <c r="AS228" s="440">
        <f t="shared" si="202"/>
        <v>0</v>
      </c>
      <c r="AT228" s="440">
        <f t="shared" si="173"/>
        <v>0</v>
      </c>
      <c r="AU228" s="440">
        <f t="shared" si="174"/>
        <v>0</v>
      </c>
      <c r="AV228" s="440">
        <f t="shared" si="175"/>
        <v>0</v>
      </c>
      <c r="AW228" s="440">
        <f t="shared" si="176"/>
        <v>0</v>
      </c>
    </row>
    <row r="229" spans="1:49" s="437" customFormat="1" ht="12" customHeight="1">
      <c r="A229" s="72" t="str">
        <f t="array" ref="A229">IF(C229&lt;&gt;0,SUM(($C$11:C229&lt;&gt;0)*1),"")</f>
        <v/>
      </c>
      <c r="B229" s="438"/>
      <c r="C229" s="438"/>
      <c r="D229" s="438"/>
      <c r="E229" s="504"/>
      <c r="F229" s="505"/>
      <c r="G229" s="507"/>
      <c r="H229" s="507"/>
      <c r="I229" s="72" t="str">
        <f t="shared" si="164"/>
        <v/>
      </c>
      <c r="J229" s="440">
        <f t="shared" si="165"/>
        <v>0</v>
      </c>
      <c r="K229" s="440">
        <f t="shared" si="166"/>
        <v>0</v>
      </c>
      <c r="L229" s="440">
        <f t="shared" si="177"/>
        <v>0</v>
      </c>
      <c r="M229" s="440">
        <f t="shared" si="178"/>
        <v>0</v>
      </c>
      <c r="N229" s="440">
        <f t="shared" si="179"/>
        <v>0</v>
      </c>
      <c r="O229" s="440">
        <f t="shared" si="180"/>
        <v>0</v>
      </c>
      <c r="P229" s="440">
        <f t="shared" si="181"/>
        <v>0</v>
      </c>
      <c r="Q229" s="440">
        <f t="shared" si="182"/>
        <v>0</v>
      </c>
      <c r="R229" s="440">
        <f t="shared" si="162"/>
        <v>0</v>
      </c>
      <c r="S229" s="440">
        <f t="shared" si="163"/>
        <v>0</v>
      </c>
      <c r="T229" s="440">
        <f t="shared" si="183"/>
        <v>0</v>
      </c>
      <c r="U229" s="440">
        <f t="shared" si="184"/>
        <v>0</v>
      </c>
      <c r="V229" s="440">
        <f t="shared" si="185"/>
        <v>0</v>
      </c>
      <c r="W229" s="440">
        <f t="shared" si="186"/>
        <v>0</v>
      </c>
      <c r="X229" s="440">
        <f t="shared" si="167"/>
        <v>0</v>
      </c>
      <c r="Y229" s="440">
        <f t="shared" si="168"/>
        <v>0</v>
      </c>
      <c r="Z229" s="440">
        <f t="shared" si="187"/>
        <v>0</v>
      </c>
      <c r="AA229" s="440">
        <f t="shared" si="188"/>
        <v>0</v>
      </c>
      <c r="AB229" s="440">
        <f t="shared" si="169"/>
        <v>0</v>
      </c>
      <c r="AC229" s="440">
        <f t="shared" si="170"/>
        <v>0</v>
      </c>
      <c r="AD229" s="440">
        <f t="shared" si="189"/>
        <v>0</v>
      </c>
      <c r="AE229" s="440">
        <f t="shared" si="190"/>
        <v>0</v>
      </c>
      <c r="AF229" s="440">
        <f t="shared" si="191"/>
        <v>0</v>
      </c>
      <c r="AG229" s="440">
        <f t="shared" si="192"/>
        <v>0</v>
      </c>
      <c r="AH229" s="440">
        <f t="shared" si="193"/>
        <v>0</v>
      </c>
      <c r="AI229" s="440">
        <f t="shared" si="194"/>
        <v>0</v>
      </c>
      <c r="AJ229" s="440">
        <f t="shared" si="195"/>
        <v>0</v>
      </c>
      <c r="AK229" s="440">
        <f t="shared" si="196"/>
        <v>0</v>
      </c>
      <c r="AL229" s="440">
        <f t="shared" si="197"/>
        <v>0</v>
      </c>
      <c r="AM229" s="440">
        <f t="shared" si="198"/>
        <v>0</v>
      </c>
      <c r="AN229" s="440">
        <f t="shared" si="171"/>
        <v>0</v>
      </c>
      <c r="AO229" s="440">
        <f t="shared" si="172"/>
        <v>0</v>
      </c>
      <c r="AP229" s="440">
        <f t="shared" si="199"/>
        <v>0</v>
      </c>
      <c r="AQ229" s="440">
        <f t="shared" si="200"/>
        <v>0</v>
      </c>
      <c r="AR229" s="440">
        <f t="shared" si="201"/>
        <v>0</v>
      </c>
      <c r="AS229" s="440">
        <f t="shared" si="202"/>
        <v>0</v>
      </c>
      <c r="AT229" s="440">
        <f t="shared" si="173"/>
        <v>0</v>
      </c>
      <c r="AU229" s="440">
        <f t="shared" si="174"/>
        <v>0</v>
      </c>
      <c r="AV229" s="440">
        <f t="shared" si="175"/>
        <v>0</v>
      </c>
      <c r="AW229" s="440">
        <f t="shared" si="176"/>
        <v>0</v>
      </c>
    </row>
    <row r="230" spans="1:49" s="437" customFormat="1" ht="12" customHeight="1">
      <c r="A230" s="72" t="str">
        <f t="array" ref="A230">IF(C230&lt;&gt;0,SUM(($C$11:C230&lt;&gt;0)*1),"")</f>
        <v/>
      </c>
      <c r="B230" s="438"/>
      <c r="C230" s="438"/>
      <c r="D230" s="438"/>
      <c r="E230" s="504"/>
      <c r="F230" s="505"/>
      <c r="G230" s="507"/>
      <c r="H230" s="507"/>
      <c r="I230" s="72" t="str">
        <f t="shared" si="164"/>
        <v/>
      </c>
      <c r="J230" s="440">
        <f t="shared" si="165"/>
        <v>0</v>
      </c>
      <c r="K230" s="440">
        <f t="shared" si="166"/>
        <v>0</v>
      </c>
      <c r="L230" s="440">
        <f t="shared" si="177"/>
        <v>0</v>
      </c>
      <c r="M230" s="440">
        <f t="shared" si="178"/>
        <v>0</v>
      </c>
      <c r="N230" s="440">
        <f t="shared" si="179"/>
        <v>0</v>
      </c>
      <c r="O230" s="440">
        <f t="shared" si="180"/>
        <v>0</v>
      </c>
      <c r="P230" s="440">
        <f t="shared" si="181"/>
        <v>0</v>
      </c>
      <c r="Q230" s="440">
        <f t="shared" si="182"/>
        <v>0</v>
      </c>
      <c r="R230" s="440">
        <f t="shared" si="162"/>
        <v>0</v>
      </c>
      <c r="S230" s="440">
        <f t="shared" si="163"/>
        <v>0</v>
      </c>
      <c r="T230" s="440">
        <f t="shared" si="183"/>
        <v>0</v>
      </c>
      <c r="U230" s="440">
        <f t="shared" si="184"/>
        <v>0</v>
      </c>
      <c r="V230" s="440">
        <f t="shared" si="185"/>
        <v>0</v>
      </c>
      <c r="W230" s="440">
        <f t="shared" si="186"/>
        <v>0</v>
      </c>
      <c r="X230" s="440">
        <f t="shared" si="167"/>
        <v>0</v>
      </c>
      <c r="Y230" s="440">
        <f t="shared" si="168"/>
        <v>0</v>
      </c>
      <c r="Z230" s="440">
        <f t="shared" si="187"/>
        <v>0</v>
      </c>
      <c r="AA230" s="440">
        <f t="shared" si="188"/>
        <v>0</v>
      </c>
      <c r="AB230" s="440">
        <f t="shared" si="169"/>
        <v>0</v>
      </c>
      <c r="AC230" s="440">
        <f t="shared" si="170"/>
        <v>0</v>
      </c>
      <c r="AD230" s="440">
        <f t="shared" si="189"/>
        <v>0</v>
      </c>
      <c r="AE230" s="440">
        <f t="shared" si="190"/>
        <v>0</v>
      </c>
      <c r="AF230" s="440">
        <f t="shared" si="191"/>
        <v>0</v>
      </c>
      <c r="AG230" s="440">
        <f t="shared" si="192"/>
        <v>0</v>
      </c>
      <c r="AH230" s="440">
        <f t="shared" si="193"/>
        <v>0</v>
      </c>
      <c r="AI230" s="440">
        <f t="shared" si="194"/>
        <v>0</v>
      </c>
      <c r="AJ230" s="440">
        <f t="shared" si="195"/>
        <v>0</v>
      </c>
      <c r="AK230" s="440">
        <f t="shared" si="196"/>
        <v>0</v>
      </c>
      <c r="AL230" s="440">
        <f t="shared" si="197"/>
        <v>0</v>
      </c>
      <c r="AM230" s="440">
        <f t="shared" si="198"/>
        <v>0</v>
      </c>
      <c r="AN230" s="440">
        <f t="shared" si="171"/>
        <v>0</v>
      </c>
      <c r="AO230" s="440">
        <f t="shared" si="172"/>
        <v>0</v>
      </c>
      <c r="AP230" s="440">
        <f t="shared" si="199"/>
        <v>0</v>
      </c>
      <c r="AQ230" s="440">
        <f t="shared" si="200"/>
        <v>0</v>
      </c>
      <c r="AR230" s="440">
        <f t="shared" si="201"/>
        <v>0</v>
      </c>
      <c r="AS230" s="440">
        <f t="shared" si="202"/>
        <v>0</v>
      </c>
      <c r="AT230" s="440">
        <f t="shared" si="173"/>
        <v>0</v>
      </c>
      <c r="AU230" s="440">
        <f t="shared" si="174"/>
        <v>0</v>
      </c>
      <c r="AV230" s="440">
        <f t="shared" si="175"/>
        <v>0</v>
      </c>
      <c r="AW230" s="440">
        <f t="shared" si="176"/>
        <v>0</v>
      </c>
    </row>
    <row r="231" spans="1:49" s="437" customFormat="1" ht="12" customHeight="1">
      <c r="A231" s="72" t="str">
        <f t="array" ref="A231">IF(C231&lt;&gt;0,SUM(($C$11:C231&lt;&gt;0)*1),"")</f>
        <v/>
      </c>
      <c r="B231" s="438"/>
      <c r="C231" s="438"/>
      <c r="D231" s="438"/>
      <c r="E231" s="504"/>
      <c r="F231" s="505"/>
      <c r="G231" s="507"/>
      <c r="H231" s="507"/>
      <c r="I231" s="72" t="str">
        <f t="shared" si="164"/>
        <v/>
      </c>
      <c r="J231" s="440">
        <f t="shared" si="165"/>
        <v>0</v>
      </c>
      <c r="K231" s="440">
        <f t="shared" si="166"/>
        <v>0</v>
      </c>
      <c r="L231" s="440">
        <f t="shared" si="177"/>
        <v>0</v>
      </c>
      <c r="M231" s="440">
        <f t="shared" si="178"/>
        <v>0</v>
      </c>
      <c r="N231" s="440">
        <f t="shared" si="179"/>
        <v>0</v>
      </c>
      <c r="O231" s="440">
        <f t="shared" si="180"/>
        <v>0</v>
      </c>
      <c r="P231" s="440">
        <f t="shared" si="181"/>
        <v>0</v>
      </c>
      <c r="Q231" s="440">
        <f t="shared" si="182"/>
        <v>0</v>
      </c>
      <c r="R231" s="440">
        <f t="shared" si="162"/>
        <v>0</v>
      </c>
      <c r="S231" s="440">
        <f t="shared" si="163"/>
        <v>0</v>
      </c>
      <c r="T231" s="440">
        <f t="shared" si="183"/>
        <v>0</v>
      </c>
      <c r="U231" s="440">
        <f t="shared" si="184"/>
        <v>0</v>
      </c>
      <c r="V231" s="440">
        <f t="shared" si="185"/>
        <v>0</v>
      </c>
      <c r="W231" s="440">
        <f t="shared" si="186"/>
        <v>0</v>
      </c>
      <c r="X231" s="440">
        <f t="shared" si="167"/>
        <v>0</v>
      </c>
      <c r="Y231" s="440">
        <f t="shared" si="168"/>
        <v>0</v>
      </c>
      <c r="Z231" s="440">
        <f t="shared" si="187"/>
        <v>0</v>
      </c>
      <c r="AA231" s="440">
        <f t="shared" si="188"/>
        <v>0</v>
      </c>
      <c r="AB231" s="440">
        <f t="shared" si="169"/>
        <v>0</v>
      </c>
      <c r="AC231" s="440">
        <f t="shared" si="170"/>
        <v>0</v>
      </c>
      <c r="AD231" s="440">
        <f t="shared" si="189"/>
        <v>0</v>
      </c>
      <c r="AE231" s="440">
        <f t="shared" si="190"/>
        <v>0</v>
      </c>
      <c r="AF231" s="440">
        <f t="shared" si="191"/>
        <v>0</v>
      </c>
      <c r="AG231" s="440">
        <f t="shared" si="192"/>
        <v>0</v>
      </c>
      <c r="AH231" s="440">
        <f t="shared" si="193"/>
        <v>0</v>
      </c>
      <c r="AI231" s="440">
        <f t="shared" si="194"/>
        <v>0</v>
      </c>
      <c r="AJ231" s="440">
        <f t="shared" si="195"/>
        <v>0</v>
      </c>
      <c r="AK231" s="440">
        <f t="shared" si="196"/>
        <v>0</v>
      </c>
      <c r="AL231" s="440">
        <f t="shared" si="197"/>
        <v>0</v>
      </c>
      <c r="AM231" s="440">
        <f t="shared" si="198"/>
        <v>0</v>
      </c>
      <c r="AN231" s="440">
        <f t="shared" si="171"/>
        <v>0</v>
      </c>
      <c r="AO231" s="440">
        <f t="shared" si="172"/>
        <v>0</v>
      </c>
      <c r="AP231" s="440">
        <f t="shared" si="199"/>
        <v>0</v>
      </c>
      <c r="AQ231" s="440">
        <f t="shared" si="200"/>
        <v>0</v>
      </c>
      <c r="AR231" s="440">
        <f t="shared" si="201"/>
        <v>0</v>
      </c>
      <c r="AS231" s="440">
        <f t="shared" si="202"/>
        <v>0</v>
      </c>
      <c r="AT231" s="440">
        <f t="shared" si="173"/>
        <v>0</v>
      </c>
      <c r="AU231" s="440">
        <f t="shared" si="174"/>
        <v>0</v>
      </c>
      <c r="AV231" s="440">
        <f t="shared" si="175"/>
        <v>0</v>
      </c>
      <c r="AW231" s="440">
        <f t="shared" si="176"/>
        <v>0</v>
      </c>
    </row>
    <row r="232" spans="1:49" s="437" customFormat="1" ht="12" customHeight="1">
      <c r="A232" s="72" t="str">
        <f t="array" ref="A232">IF(C232&lt;&gt;0,SUM(($C$11:C232&lt;&gt;0)*1),"")</f>
        <v/>
      </c>
      <c r="B232" s="438"/>
      <c r="C232" s="438"/>
      <c r="D232" s="438"/>
      <c r="E232" s="504"/>
      <c r="F232" s="505"/>
      <c r="G232" s="507"/>
      <c r="H232" s="507"/>
      <c r="I232" s="72" t="str">
        <f t="shared" si="164"/>
        <v/>
      </c>
      <c r="J232" s="440">
        <f t="shared" si="165"/>
        <v>0</v>
      </c>
      <c r="K232" s="440">
        <f t="shared" si="166"/>
        <v>0</v>
      </c>
      <c r="L232" s="440">
        <f t="shared" si="177"/>
        <v>0</v>
      </c>
      <c r="M232" s="440">
        <f t="shared" si="178"/>
        <v>0</v>
      </c>
      <c r="N232" s="440">
        <f t="shared" si="179"/>
        <v>0</v>
      </c>
      <c r="O232" s="440">
        <f t="shared" si="180"/>
        <v>0</v>
      </c>
      <c r="P232" s="440">
        <f t="shared" si="181"/>
        <v>0</v>
      </c>
      <c r="Q232" s="440">
        <f t="shared" si="182"/>
        <v>0</v>
      </c>
      <c r="R232" s="440">
        <f t="shared" si="162"/>
        <v>0</v>
      </c>
      <c r="S232" s="440">
        <f t="shared" si="163"/>
        <v>0</v>
      </c>
      <c r="T232" s="440">
        <f t="shared" si="183"/>
        <v>0</v>
      </c>
      <c r="U232" s="440">
        <f t="shared" si="184"/>
        <v>0</v>
      </c>
      <c r="V232" s="440">
        <f t="shared" si="185"/>
        <v>0</v>
      </c>
      <c r="W232" s="440">
        <f t="shared" si="186"/>
        <v>0</v>
      </c>
      <c r="X232" s="440">
        <f t="shared" si="167"/>
        <v>0</v>
      </c>
      <c r="Y232" s="440">
        <f t="shared" si="168"/>
        <v>0</v>
      </c>
      <c r="Z232" s="440">
        <f t="shared" si="187"/>
        <v>0</v>
      </c>
      <c r="AA232" s="440">
        <f t="shared" si="188"/>
        <v>0</v>
      </c>
      <c r="AB232" s="440">
        <f t="shared" si="169"/>
        <v>0</v>
      </c>
      <c r="AC232" s="440">
        <f t="shared" si="170"/>
        <v>0</v>
      </c>
      <c r="AD232" s="440">
        <f t="shared" si="189"/>
        <v>0</v>
      </c>
      <c r="AE232" s="440">
        <f t="shared" si="190"/>
        <v>0</v>
      </c>
      <c r="AF232" s="440">
        <f t="shared" si="191"/>
        <v>0</v>
      </c>
      <c r="AG232" s="440">
        <f t="shared" si="192"/>
        <v>0</v>
      </c>
      <c r="AH232" s="440">
        <f t="shared" si="193"/>
        <v>0</v>
      </c>
      <c r="AI232" s="440">
        <f t="shared" si="194"/>
        <v>0</v>
      </c>
      <c r="AJ232" s="440">
        <f t="shared" si="195"/>
        <v>0</v>
      </c>
      <c r="AK232" s="440">
        <f t="shared" si="196"/>
        <v>0</v>
      </c>
      <c r="AL232" s="440">
        <f t="shared" si="197"/>
        <v>0</v>
      </c>
      <c r="AM232" s="440">
        <f t="shared" si="198"/>
        <v>0</v>
      </c>
      <c r="AN232" s="440">
        <f t="shared" si="171"/>
        <v>0</v>
      </c>
      <c r="AO232" s="440">
        <f t="shared" si="172"/>
        <v>0</v>
      </c>
      <c r="AP232" s="440">
        <f t="shared" si="199"/>
        <v>0</v>
      </c>
      <c r="AQ232" s="440">
        <f t="shared" si="200"/>
        <v>0</v>
      </c>
      <c r="AR232" s="440">
        <f t="shared" si="201"/>
        <v>0</v>
      </c>
      <c r="AS232" s="440">
        <f t="shared" si="202"/>
        <v>0</v>
      </c>
      <c r="AT232" s="440">
        <f t="shared" si="173"/>
        <v>0</v>
      </c>
      <c r="AU232" s="440">
        <f t="shared" si="174"/>
        <v>0</v>
      </c>
      <c r="AV232" s="440">
        <f t="shared" si="175"/>
        <v>0</v>
      </c>
      <c r="AW232" s="440">
        <f t="shared" si="176"/>
        <v>0</v>
      </c>
    </row>
    <row r="233" spans="1:49" s="437" customFormat="1" ht="12" customHeight="1">
      <c r="A233" s="72" t="str">
        <f t="array" ref="A233">IF(C233&lt;&gt;0,SUM(($C$11:C233&lt;&gt;0)*1),"")</f>
        <v/>
      </c>
      <c r="B233" s="438"/>
      <c r="C233" s="438"/>
      <c r="D233" s="438"/>
      <c r="E233" s="504"/>
      <c r="F233" s="505"/>
      <c r="G233" s="507"/>
      <c r="H233" s="507"/>
      <c r="I233" s="72" t="str">
        <f t="shared" si="164"/>
        <v/>
      </c>
      <c r="J233" s="440">
        <f t="shared" si="165"/>
        <v>0</v>
      </c>
      <c r="K233" s="440">
        <f t="shared" si="166"/>
        <v>0</v>
      </c>
      <c r="L233" s="440">
        <f t="shared" si="177"/>
        <v>0</v>
      </c>
      <c r="M233" s="440">
        <f t="shared" si="178"/>
        <v>0</v>
      </c>
      <c r="N233" s="440">
        <f t="shared" si="179"/>
        <v>0</v>
      </c>
      <c r="O233" s="440">
        <f t="shared" si="180"/>
        <v>0</v>
      </c>
      <c r="P233" s="440">
        <f t="shared" si="181"/>
        <v>0</v>
      </c>
      <c r="Q233" s="440">
        <f t="shared" si="182"/>
        <v>0</v>
      </c>
      <c r="R233" s="440">
        <f t="shared" si="162"/>
        <v>0</v>
      </c>
      <c r="S233" s="440">
        <f t="shared" si="163"/>
        <v>0</v>
      </c>
      <c r="T233" s="440">
        <f t="shared" si="183"/>
        <v>0</v>
      </c>
      <c r="U233" s="440">
        <f t="shared" si="184"/>
        <v>0</v>
      </c>
      <c r="V233" s="440">
        <f t="shared" si="185"/>
        <v>0</v>
      </c>
      <c r="W233" s="440">
        <f t="shared" si="186"/>
        <v>0</v>
      </c>
      <c r="X233" s="440">
        <f t="shared" si="167"/>
        <v>0</v>
      </c>
      <c r="Y233" s="440">
        <f t="shared" si="168"/>
        <v>0</v>
      </c>
      <c r="Z233" s="440">
        <f t="shared" si="187"/>
        <v>0</v>
      </c>
      <c r="AA233" s="440">
        <f t="shared" si="188"/>
        <v>0</v>
      </c>
      <c r="AB233" s="440">
        <f t="shared" si="169"/>
        <v>0</v>
      </c>
      <c r="AC233" s="440">
        <f t="shared" si="170"/>
        <v>0</v>
      </c>
      <c r="AD233" s="440">
        <f t="shared" si="189"/>
        <v>0</v>
      </c>
      <c r="AE233" s="440">
        <f t="shared" si="190"/>
        <v>0</v>
      </c>
      <c r="AF233" s="440">
        <f t="shared" si="191"/>
        <v>0</v>
      </c>
      <c r="AG233" s="440">
        <f t="shared" si="192"/>
        <v>0</v>
      </c>
      <c r="AH233" s="440">
        <f t="shared" si="193"/>
        <v>0</v>
      </c>
      <c r="AI233" s="440">
        <f t="shared" si="194"/>
        <v>0</v>
      </c>
      <c r="AJ233" s="440">
        <f t="shared" si="195"/>
        <v>0</v>
      </c>
      <c r="AK233" s="440">
        <f t="shared" si="196"/>
        <v>0</v>
      </c>
      <c r="AL233" s="440">
        <f t="shared" si="197"/>
        <v>0</v>
      </c>
      <c r="AM233" s="440">
        <f t="shared" si="198"/>
        <v>0</v>
      </c>
      <c r="AN233" s="440">
        <f t="shared" si="171"/>
        <v>0</v>
      </c>
      <c r="AO233" s="440">
        <f t="shared" si="172"/>
        <v>0</v>
      </c>
      <c r="AP233" s="440">
        <f t="shared" si="199"/>
        <v>0</v>
      </c>
      <c r="AQ233" s="440">
        <f t="shared" si="200"/>
        <v>0</v>
      </c>
      <c r="AR233" s="440">
        <f t="shared" si="201"/>
        <v>0</v>
      </c>
      <c r="AS233" s="440">
        <f t="shared" si="202"/>
        <v>0</v>
      </c>
      <c r="AT233" s="440">
        <f t="shared" si="173"/>
        <v>0</v>
      </c>
      <c r="AU233" s="440">
        <f t="shared" si="174"/>
        <v>0</v>
      </c>
      <c r="AV233" s="440">
        <f t="shared" si="175"/>
        <v>0</v>
      </c>
      <c r="AW233" s="440">
        <f t="shared" si="176"/>
        <v>0</v>
      </c>
    </row>
    <row r="234" spans="1:49" s="437" customFormat="1" ht="12" customHeight="1">
      <c r="A234" s="72" t="str">
        <f t="array" ref="A234">IF(C234&lt;&gt;0,SUM(($C$11:C234&lt;&gt;0)*1),"")</f>
        <v/>
      </c>
      <c r="B234" s="438"/>
      <c r="C234" s="438"/>
      <c r="D234" s="438"/>
      <c r="E234" s="504"/>
      <c r="F234" s="505"/>
      <c r="G234" s="507"/>
      <c r="H234" s="507"/>
      <c r="I234" s="72" t="str">
        <f t="shared" si="164"/>
        <v/>
      </c>
      <c r="J234" s="440">
        <f t="shared" si="165"/>
        <v>0</v>
      </c>
      <c r="K234" s="440">
        <f t="shared" si="166"/>
        <v>0</v>
      </c>
      <c r="L234" s="440">
        <f t="shared" si="177"/>
        <v>0</v>
      </c>
      <c r="M234" s="440">
        <f t="shared" si="178"/>
        <v>0</v>
      </c>
      <c r="N234" s="440">
        <f t="shared" si="179"/>
        <v>0</v>
      </c>
      <c r="O234" s="440">
        <f t="shared" si="180"/>
        <v>0</v>
      </c>
      <c r="P234" s="440">
        <f t="shared" si="181"/>
        <v>0</v>
      </c>
      <c r="Q234" s="440">
        <f t="shared" si="182"/>
        <v>0</v>
      </c>
      <c r="R234" s="440">
        <f t="shared" si="162"/>
        <v>0</v>
      </c>
      <c r="S234" s="440">
        <f t="shared" si="163"/>
        <v>0</v>
      </c>
      <c r="T234" s="440">
        <f t="shared" si="183"/>
        <v>0</v>
      </c>
      <c r="U234" s="440">
        <f t="shared" si="184"/>
        <v>0</v>
      </c>
      <c r="V234" s="440">
        <f t="shared" si="185"/>
        <v>0</v>
      </c>
      <c r="W234" s="440">
        <f t="shared" si="186"/>
        <v>0</v>
      </c>
      <c r="X234" s="440">
        <f t="shared" si="167"/>
        <v>0</v>
      </c>
      <c r="Y234" s="440">
        <f t="shared" si="168"/>
        <v>0</v>
      </c>
      <c r="Z234" s="440">
        <f t="shared" si="187"/>
        <v>0</v>
      </c>
      <c r="AA234" s="440">
        <f t="shared" si="188"/>
        <v>0</v>
      </c>
      <c r="AB234" s="440">
        <f t="shared" si="169"/>
        <v>0</v>
      </c>
      <c r="AC234" s="440">
        <f t="shared" si="170"/>
        <v>0</v>
      </c>
      <c r="AD234" s="440">
        <f t="shared" si="189"/>
        <v>0</v>
      </c>
      <c r="AE234" s="440">
        <f t="shared" si="190"/>
        <v>0</v>
      </c>
      <c r="AF234" s="440">
        <f t="shared" si="191"/>
        <v>0</v>
      </c>
      <c r="AG234" s="440">
        <f t="shared" si="192"/>
        <v>0</v>
      </c>
      <c r="AH234" s="440">
        <f t="shared" si="193"/>
        <v>0</v>
      </c>
      <c r="AI234" s="440">
        <f t="shared" si="194"/>
        <v>0</v>
      </c>
      <c r="AJ234" s="440">
        <f t="shared" si="195"/>
        <v>0</v>
      </c>
      <c r="AK234" s="440">
        <f t="shared" si="196"/>
        <v>0</v>
      </c>
      <c r="AL234" s="440">
        <f t="shared" si="197"/>
        <v>0</v>
      </c>
      <c r="AM234" s="440">
        <f t="shared" si="198"/>
        <v>0</v>
      </c>
      <c r="AN234" s="440">
        <f t="shared" si="171"/>
        <v>0</v>
      </c>
      <c r="AO234" s="440">
        <f t="shared" si="172"/>
        <v>0</v>
      </c>
      <c r="AP234" s="440">
        <f t="shared" si="199"/>
        <v>0</v>
      </c>
      <c r="AQ234" s="440">
        <f t="shared" si="200"/>
        <v>0</v>
      </c>
      <c r="AR234" s="440">
        <f t="shared" si="201"/>
        <v>0</v>
      </c>
      <c r="AS234" s="440">
        <f t="shared" si="202"/>
        <v>0</v>
      </c>
      <c r="AT234" s="440">
        <f t="shared" si="173"/>
        <v>0</v>
      </c>
      <c r="AU234" s="440">
        <f t="shared" si="174"/>
        <v>0</v>
      </c>
      <c r="AV234" s="440">
        <f t="shared" si="175"/>
        <v>0</v>
      </c>
      <c r="AW234" s="440">
        <f t="shared" si="176"/>
        <v>0</v>
      </c>
    </row>
    <row r="235" spans="1:49" s="437" customFormat="1" ht="12" customHeight="1">
      <c r="A235" s="72" t="str">
        <f t="array" ref="A235">IF(C235&lt;&gt;0,SUM(($C$11:C235&lt;&gt;0)*1),"")</f>
        <v/>
      </c>
      <c r="B235" s="438"/>
      <c r="C235" s="438"/>
      <c r="D235" s="438"/>
      <c r="E235" s="504"/>
      <c r="F235" s="505"/>
      <c r="G235" s="507"/>
      <c r="H235" s="507"/>
      <c r="I235" s="72" t="str">
        <f t="shared" si="164"/>
        <v/>
      </c>
      <c r="J235" s="440">
        <f t="shared" si="165"/>
        <v>0</v>
      </c>
      <c r="K235" s="440">
        <f t="shared" si="166"/>
        <v>0</v>
      </c>
      <c r="L235" s="440">
        <f t="shared" si="177"/>
        <v>0</v>
      </c>
      <c r="M235" s="440">
        <f t="shared" si="178"/>
        <v>0</v>
      </c>
      <c r="N235" s="440">
        <f t="shared" si="179"/>
        <v>0</v>
      </c>
      <c r="O235" s="440">
        <f t="shared" si="180"/>
        <v>0</v>
      </c>
      <c r="P235" s="440">
        <f t="shared" si="181"/>
        <v>0</v>
      </c>
      <c r="Q235" s="440">
        <f t="shared" si="182"/>
        <v>0</v>
      </c>
      <c r="R235" s="440">
        <f t="shared" si="162"/>
        <v>0</v>
      </c>
      <c r="S235" s="440">
        <f t="shared" si="163"/>
        <v>0</v>
      </c>
      <c r="T235" s="440">
        <f t="shared" si="183"/>
        <v>0</v>
      </c>
      <c r="U235" s="440">
        <f t="shared" si="184"/>
        <v>0</v>
      </c>
      <c r="V235" s="440">
        <f t="shared" si="185"/>
        <v>0</v>
      </c>
      <c r="W235" s="440">
        <f t="shared" si="186"/>
        <v>0</v>
      </c>
      <c r="X235" s="440">
        <f t="shared" si="167"/>
        <v>0</v>
      </c>
      <c r="Y235" s="440">
        <f t="shared" si="168"/>
        <v>0</v>
      </c>
      <c r="Z235" s="440">
        <f t="shared" si="187"/>
        <v>0</v>
      </c>
      <c r="AA235" s="440">
        <f t="shared" si="188"/>
        <v>0</v>
      </c>
      <c r="AB235" s="440">
        <f t="shared" si="169"/>
        <v>0</v>
      </c>
      <c r="AC235" s="440">
        <f t="shared" si="170"/>
        <v>0</v>
      </c>
      <c r="AD235" s="440">
        <f t="shared" si="189"/>
        <v>0</v>
      </c>
      <c r="AE235" s="440">
        <f t="shared" si="190"/>
        <v>0</v>
      </c>
      <c r="AF235" s="440">
        <f t="shared" si="191"/>
        <v>0</v>
      </c>
      <c r="AG235" s="440">
        <f t="shared" si="192"/>
        <v>0</v>
      </c>
      <c r="AH235" s="440">
        <f t="shared" si="193"/>
        <v>0</v>
      </c>
      <c r="AI235" s="440">
        <f t="shared" si="194"/>
        <v>0</v>
      </c>
      <c r="AJ235" s="440">
        <f t="shared" si="195"/>
        <v>0</v>
      </c>
      <c r="AK235" s="440">
        <f t="shared" si="196"/>
        <v>0</v>
      </c>
      <c r="AL235" s="440">
        <f t="shared" si="197"/>
        <v>0</v>
      </c>
      <c r="AM235" s="440">
        <f t="shared" si="198"/>
        <v>0</v>
      </c>
      <c r="AN235" s="440">
        <f t="shared" si="171"/>
        <v>0</v>
      </c>
      <c r="AO235" s="440">
        <f t="shared" si="172"/>
        <v>0</v>
      </c>
      <c r="AP235" s="440">
        <f t="shared" si="199"/>
        <v>0</v>
      </c>
      <c r="AQ235" s="440">
        <f t="shared" si="200"/>
        <v>0</v>
      </c>
      <c r="AR235" s="440">
        <f t="shared" si="201"/>
        <v>0</v>
      </c>
      <c r="AS235" s="440">
        <f t="shared" si="202"/>
        <v>0</v>
      </c>
      <c r="AT235" s="440">
        <f t="shared" si="173"/>
        <v>0</v>
      </c>
      <c r="AU235" s="440">
        <f t="shared" si="174"/>
        <v>0</v>
      </c>
      <c r="AV235" s="440">
        <f t="shared" si="175"/>
        <v>0</v>
      </c>
      <c r="AW235" s="440">
        <f t="shared" si="176"/>
        <v>0</v>
      </c>
    </row>
    <row r="236" spans="1:49" s="437" customFormat="1" ht="12" customHeight="1">
      <c r="A236" s="72" t="str">
        <f t="array" ref="A236">IF(C236&lt;&gt;0,SUM(($C$11:C236&lt;&gt;0)*1),"")</f>
        <v/>
      </c>
      <c r="B236" s="438"/>
      <c r="C236" s="438"/>
      <c r="D236" s="438"/>
      <c r="E236" s="504"/>
      <c r="F236" s="505"/>
      <c r="G236" s="507"/>
      <c r="H236" s="507"/>
      <c r="I236" s="72" t="str">
        <f t="shared" si="164"/>
        <v/>
      </c>
      <c r="J236" s="440">
        <f t="shared" si="165"/>
        <v>0</v>
      </c>
      <c r="K236" s="440">
        <f t="shared" si="166"/>
        <v>0</v>
      </c>
      <c r="L236" s="440">
        <f t="shared" si="177"/>
        <v>0</v>
      </c>
      <c r="M236" s="440">
        <f t="shared" si="178"/>
        <v>0</v>
      </c>
      <c r="N236" s="440">
        <f t="shared" si="179"/>
        <v>0</v>
      </c>
      <c r="O236" s="440">
        <f t="shared" si="180"/>
        <v>0</v>
      </c>
      <c r="P236" s="440">
        <f t="shared" si="181"/>
        <v>0</v>
      </c>
      <c r="Q236" s="440">
        <f t="shared" si="182"/>
        <v>0</v>
      </c>
      <c r="R236" s="440">
        <f t="shared" si="162"/>
        <v>0</v>
      </c>
      <c r="S236" s="440">
        <f t="shared" si="163"/>
        <v>0</v>
      </c>
      <c r="T236" s="440">
        <f t="shared" si="183"/>
        <v>0</v>
      </c>
      <c r="U236" s="440">
        <f t="shared" si="184"/>
        <v>0</v>
      </c>
      <c r="V236" s="440">
        <f t="shared" si="185"/>
        <v>0</v>
      </c>
      <c r="W236" s="440">
        <f t="shared" si="186"/>
        <v>0</v>
      </c>
      <c r="X236" s="440">
        <f t="shared" si="167"/>
        <v>0</v>
      </c>
      <c r="Y236" s="440">
        <f t="shared" si="168"/>
        <v>0</v>
      </c>
      <c r="Z236" s="440">
        <f t="shared" si="187"/>
        <v>0</v>
      </c>
      <c r="AA236" s="440">
        <f t="shared" si="188"/>
        <v>0</v>
      </c>
      <c r="AB236" s="440">
        <f t="shared" si="169"/>
        <v>0</v>
      </c>
      <c r="AC236" s="440">
        <f t="shared" si="170"/>
        <v>0</v>
      </c>
      <c r="AD236" s="440">
        <f t="shared" si="189"/>
        <v>0</v>
      </c>
      <c r="AE236" s="440">
        <f t="shared" si="190"/>
        <v>0</v>
      </c>
      <c r="AF236" s="440">
        <f t="shared" si="191"/>
        <v>0</v>
      </c>
      <c r="AG236" s="440">
        <f t="shared" si="192"/>
        <v>0</v>
      </c>
      <c r="AH236" s="440">
        <f t="shared" si="193"/>
        <v>0</v>
      </c>
      <c r="AI236" s="440">
        <f t="shared" si="194"/>
        <v>0</v>
      </c>
      <c r="AJ236" s="440">
        <f t="shared" si="195"/>
        <v>0</v>
      </c>
      <c r="AK236" s="440">
        <f t="shared" si="196"/>
        <v>0</v>
      </c>
      <c r="AL236" s="440">
        <f t="shared" si="197"/>
        <v>0</v>
      </c>
      <c r="AM236" s="440">
        <f t="shared" si="198"/>
        <v>0</v>
      </c>
      <c r="AN236" s="440">
        <f t="shared" si="171"/>
        <v>0</v>
      </c>
      <c r="AO236" s="440">
        <f t="shared" si="172"/>
        <v>0</v>
      </c>
      <c r="AP236" s="440">
        <f t="shared" si="199"/>
        <v>0</v>
      </c>
      <c r="AQ236" s="440">
        <f t="shared" si="200"/>
        <v>0</v>
      </c>
      <c r="AR236" s="440">
        <f t="shared" si="201"/>
        <v>0</v>
      </c>
      <c r="AS236" s="440">
        <f t="shared" si="202"/>
        <v>0</v>
      </c>
      <c r="AT236" s="440">
        <f t="shared" si="173"/>
        <v>0</v>
      </c>
      <c r="AU236" s="440">
        <f t="shared" si="174"/>
        <v>0</v>
      </c>
      <c r="AV236" s="440">
        <f t="shared" si="175"/>
        <v>0</v>
      </c>
      <c r="AW236" s="440">
        <f t="shared" si="176"/>
        <v>0</v>
      </c>
    </row>
    <row r="237" spans="1:49" s="437" customFormat="1" ht="12" customHeight="1">
      <c r="A237" s="72" t="str">
        <f t="array" ref="A237">IF(C237&lt;&gt;0,SUM(($C$11:C237&lt;&gt;0)*1),"")</f>
        <v/>
      </c>
      <c r="B237" s="438"/>
      <c r="C237" s="438"/>
      <c r="D237" s="438"/>
      <c r="E237" s="504"/>
      <c r="F237" s="505"/>
      <c r="G237" s="507"/>
      <c r="H237" s="507"/>
      <c r="I237" s="72" t="str">
        <f t="shared" si="164"/>
        <v/>
      </c>
      <c r="J237" s="440">
        <f t="shared" si="165"/>
        <v>0</v>
      </c>
      <c r="K237" s="440">
        <f t="shared" si="166"/>
        <v>0</v>
      </c>
      <c r="L237" s="440">
        <f t="shared" si="177"/>
        <v>0</v>
      </c>
      <c r="M237" s="440">
        <f t="shared" si="178"/>
        <v>0</v>
      </c>
      <c r="N237" s="440">
        <f t="shared" si="179"/>
        <v>0</v>
      </c>
      <c r="O237" s="440">
        <f t="shared" si="180"/>
        <v>0</v>
      </c>
      <c r="P237" s="440">
        <f t="shared" si="181"/>
        <v>0</v>
      </c>
      <c r="Q237" s="440">
        <f t="shared" si="182"/>
        <v>0</v>
      </c>
      <c r="R237" s="440">
        <f t="shared" si="162"/>
        <v>0</v>
      </c>
      <c r="S237" s="440">
        <f t="shared" si="163"/>
        <v>0</v>
      </c>
      <c r="T237" s="440">
        <f t="shared" si="183"/>
        <v>0</v>
      </c>
      <c r="U237" s="440">
        <f t="shared" si="184"/>
        <v>0</v>
      </c>
      <c r="V237" s="440">
        <f t="shared" si="185"/>
        <v>0</v>
      </c>
      <c r="W237" s="440">
        <f t="shared" si="186"/>
        <v>0</v>
      </c>
      <c r="X237" s="440">
        <f t="shared" si="167"/>
        <v>0</v>
      </c>
      <c r="Y237" s="440">
        <f t="shared" si="168"/>
        <v>0</v>
      </c>
      <c r="Z237" s="440">
        <f t="shared" si="187"/>
        <v>0</v>
      </c>
      <c r="AA237" s="440">
        <f t="shared" si="188"/>
        <v>0</v>
      </c>
      <c r="AB237" s="440">
        <f t="shared" si="169"/>
        <v>0</v>
      </c>
      <c r="AC237" s="440">
        <f t="shared" si="170"/>
        <v>0</v>
      </c>
      <c r="AD237" s="440">
        <f t="shared" si="189"/>
        <v>0</v>
      </c>
      <c r="AE237" s="440">
        <f t="shared" si="190"/>
        <v>0</v>
      </c>
      <c r="AF237" s="440">
        <f t="shared" si="191"/>
        <v>0</v>
      </c>
      <c r="AG237" s="440">
        <f t="shared" si="192"/>
        <v>0</v>
      </c>
      <c r="AH237" s="440">
        <f t="shared" si="193"/>
        <v>0</v>
      </c>
      <c r="AI237" s="440">
        <f t="shared" si="194"/>
        <v>0</v>
      </c>
      <c r="AJ237" s="440">
        <f t="shared" si="195"/>
        <v>0</v>
      </c>
      <c r="AK237" s="440">
        <f t="shared" si="196"/>
        <v>0</v>
      </c>
      <c r="AL237" s="440">
        <f t="shared" si="197"/>
        <v>0</v>
      </c>
      <c r="AM237" s="440">
        <f t="shared" si="198"/>
        <v>0</v>
      </c>
      <c r="AN237" s="440">
        <f t="shared" si="171"/>
        <v>0</v>
      </c>
      <c r="AO237" s="440">
        <f t="shared" si="172"/>
        <v>0</v>
      </c>
      <c r="AP237" s="440">
        <f t="shared" si="199"/>
        <v>0</v>
      </c>
      <c r="AQ237" s="440">
        <f t="shared" si="200"/>
        <v>0</v>
      </c>
      <c r="AR237" s="440">
        <f t="shared" si="201"/>
        <v>0</v>
      </c>
      <c r="AS237" s="440">
        <f t="shared" si="202"/>
        <v>0</v>
      </c>
      <c r="AT237" s="440">
        <f t="shared" si="173"/>
        <v>0</v>
      </c>
      <c r="AU237" s="440">
        <f t="shared" si="174"/>
        <v>0</v>
      </c>
      <c r="AV237" s="440">
        <f t="shared" si="175"/>
        <v>0</v>
      </c>
      <c r="AW237" s="440">
        <f t="shared" si="176"/>
        <v>0</v>
      </c>
    </row>
    <row r="238" spans="1:49" s="437" customFormat="1" ht="12" customHeight="1">
      <c r="A238" s="72" t="str">
        <f t="array" ref="A238">IF(C238&lt;&gt;0,SUM(($C$11:C238&lt;&gt;0)*1),"")</f>
        <v/>
      </c>
      <c r="B238" s="438"/>
      <c r="C238" s="438"/>
      <c r="D238" s="438"/>
      <c r="E238" s="504"/>
      <c r="F238" s="505"/>
      <c r="G238" s="507"/>
      <c r="H238" s="507"/>
      <c r="I238" s="72" t="str">
        <f t="shared" si="164"/>
        <v/>
      </c>
      <c r="J238" s="440">
        <f t="shared" si="165"/>
        <v>0</v>
      </c>
      <c r="K238" s="440">
        <f t="shared" si="166"/>
        <v>0</v>
      </c>
      <c r="L238" s="440">
        <f t="shared" si="177"/>
        <v>0</v>
      </c>
      <c r="M238" s="440">
        <f t="shared" si="178"/>
        <v>0</v>
      </c>
      <c r="N238" s="440">
        <f t="shared" si="179"/>
        <v>0</v>
      </c>
      <c r="O238" s="440">
        <f t="shared" si="180"/>
        <v>0</v>
      </c>
      <c r="P238" s="440">
        <f t="shared" si="181"/>
        <v>0</v>
      </c>
      <c r="Q238" s="440">
        <f t="shared" si="182"/>
        <v>0</v>
      </c>
      <c r="R238" s="440">
        <f t="shared" si="162"/>
        <v>0</v>
      </c>
      <c r="S238" s="440">
        <f t="shared" si="163"/>
        <v>0</v>
      </c>
      <c r="T238" s="440">
        <f t="shared" si="183"/>
        <v>0</v>
      </c>
      <c r="U238" s="440">
        <f t="shared" si="184"/>
        <v>0</v>
      </c>
      <c r="V238" s="440">
        <f t="shared" si="185"/>
        <v>0</v>
      </c>
      <c r="W238" s="440">
        <f t="shared" si="186"/>
        <v>0</v>
      </c>
      <c r="X238" s="440">
        <f t="shared" si="167"/>
        <v>0</v>
      </c>
      <c r="Y238" s="440">
        <f t="shared" si="168"/>
        <v>0</v>
      </c>
      <c r="Z238" s="440">
        <f t="shared" si="187"/>
        <v>0</v>
      </c>
      <c r="AA238" s="440">
        <f t="shared" si="188"/>
        <v>0</v>
      </c>
      <c r="AB238" s="440">
        <f t="shared" si="169"/>
        <v>0</v>
      </c>
      <c r="AC238" s="440">
        <f t="shared" si="170"/>
        <v>0</v>
      </c>
      <c r="AD238" s="440">
        <f t="shared" si="189"/>
        <v>0</v>
      </c>
      <c r="AE238" s="440">
        <f t="shared" si="190"/>
        <v>0</v>
      </c>
      <c r="AF238" s="440">
        <f t="shared" si="191"/>
        <v>0</v>
      </c>
      <c r="AG238" s="440">
        <f t="shared" si="192"/>
        <v>0</v>
      </c>
      <c r="AH238" s="440">
        <f t="shared" si="193"/>
        <v>0</v>
      </c>
      <c r="AI238" s="440">
        <f t="shared" si="194"/>
        <v>0</v>
      </c>
      <c r="AJ238" s="440">
        <f t="shared" si="195"/>
        <v>0</v>
      </c>
      <c r="AK238" s="440">
        <f t="shared" si="196"/>
        <v>0</v>
      </c>
      <c r="AL238" s="440">
        <f t="shared" si="197"/>
        <v>0</v>
      </c>
      <c r="AM238" s="440">
        <f t="shared" si="198"/>
        <v>0</v>
      </c>
      <c r="AN238" s="440">
        <f t="shared" si="171"/>
        <v>0</v>
      </c>
      <c r="AO238" s="440">
        <f t="shared" si="172"/>
        <v>0</v>
      </c>
      <c r="AP238" s="440">
        <f t="shared" si="199"/>
        <v>0</v>
      </c>
      <c r="AQ238" s="440">
        <f t="shared" si="200"/>
        <v>0</v>
      </c>
      <c r="AR238" s="440">
        <f t="shared" si="201"/>
        <v>0</v>
      </c>
      <c r="AS238" s="440">
        <f t="shared" si="202"/>
        <v>0</v>
      </c>
      <c r="AT238" s="440">
        <f t="shared" si="173"/>
        <v>0</v>
      </c>
      <c r="AU238" s="440">
        <f t="shared" si="174"/>
        <v>0</v>
      </c>
      <c r="AV238" s="440">
        <f t="shared" si="175"/>
        <v>0</v>
      </c>
      <c r="AW238" s="440">
        <f t="shared" si="176"/>
        <v>0</v>
      </c>
    </row>
    <row r="239" spans="1:49" s="437" customFormat="1" ht="12" customHeight="1">
      <c r="A239" s="72" t="str">
        <f t="array" ref="A239">IF(C239&lt;&gt;0,SUM(($C$11:C239&lt;&gt;0)*1),"")</f>
        <v/>
      </c>
      <c r="B239" s="438"/>
      <c r="C239" s="438"/>
      <c r="D239" s="438"/>
      <c r="E239" s="504"/>
      <c r="F239" s="505"/>
      <c r="G239" s="507"/>
      <c r="H239" s="507"/>
      <c r="I239" s="72" t="str">
        <f t="shared" si="164"/>
        <v/>
      </c>
      <c r="J239" s="440">
        <f t="shared" si="165"/>
        <v>0</v>
      </c>
      <c r="K239" s="440">
        <f t="shared" si="166"/>
        <v>0</v>
      </c>
      <c r="L239" s="440">
        <f t="shared" si="177"/>
        <v>0</v>
      </c>
      <c r="M239" s="440">
        <f t="shared" si="178"/>
        <v>0</v>
      </c>
      <c r="N239" s="440">
        <f t="shared" si="179"/>
        <v>0</v>
      </c>
      <c r="O239" s="440">
        <f t="shared" si="180"/>
        <v>0</v>
      </c>
      <c r="P239" s="440">
        <f t="shared" si="181"/>
        <v>0</v>
      </c>
      <c r="Q239" s="440">
        <f t="shared" si="182"/>
        <v>0</v>
      </c>
      <c r="R239" s="440">
        <f t="shared" si="162"/>
        <v>0</v>
      </c>
      <c r="S239" s="440">
        <f t="shared" si="163"/>
        <v>0</v>
      </c>
      <c r="T239" s="440">
        <f t="shared" si="183"/>
        <v>0</v>
      </c>
      <c r="U239" s="440">
        <f t="shared" si="184"/>
        <v>0</v>
      </c>
      <c r="V239" s="440">
        <f t="shared" si="185"/>
        <v>0</v>
      </c>
      <c r="W239" s="440">
        <f t="shared" si="186"/>
        <v>0</v>
      </c>
      <c r="X239" s="440">
        <f t="shared" si="167"/>
        <v>0</v>
      </c>
      <c r="Y239" s="440">
        <f t="shared" si="168"/>
        <v>0</v>
      </c>
      <c r="Z239" s="440">
        <f t="shared" si="187"/>
        <v>0</v>
      </c>
      <c r="AA239" s="440">
        <f t="shared" si="188"/>
        <v>0</v>
      </c>
      <c r="AB239" s="440">
        <f t="shared" si="169"/>
        <v>0</v>
      </c>
      <c r="AC239" s="440">
        <f t="shared" si="170"/>
        <v>0</v>
      </c>
      <c r="AD239" s="440">
        <f t="shared" si="189"/>
        <v>0</v>
      </c>
      <c r="AE239" s="440">
        <f t="shared" si="190"/>
        <v>0</v>
      </c>
      <c r="AF239" s="440">
        <f t="shared" si="191"/>
        <v>0</v>
      </c>
      <c r="AG239" s="440">
        <f t="shared" si="192"/>
        <v>0</v>
      </c>
      <c r="AH239" s="440">
        <f t="shared" si="193"/>
        <v>0</v>
      </c>
      <c r="AI239" s="440">
        <f t="shared" si="194"/>
        <v>0</v>
      </c>
      <c r="AJ239" s="440">
        <f t="shared" si="195"/>
        <v>0</v>
      </c>
      <c r="AK239" s="440">
        <f t="shared" si="196"/>
        <v>0</v>
      </c>
      <c r="AL239" s="440">
        <f t="shared" si="197"/>
        <v>0</v>
      </c>
      <c r="AM239" s="440">
        <f t="shared" si="198"/>
        <v>0</v>
      </c>
      <c r="AN239" s="440">
        <f t="shared" si="171"/>
        <v>0</v>
      </c>
      <c r="AO239" s="440">
        <f t="shared" si="172"/>
        <v>0</v>
      </c>
      <c r="AP239" s="440">
        <f t="shared" si="199"/>
        <v>0</v>
      </c>
      <c r="AQ239" s="440">
        <f t="shared" si="200"/>
        <v>0</v>
      </c>
      <c r="AR239" s="440">
        <f t="shared" si="201"/>
        <v>0</v>
      </c>
      <c r="AS239" s="440">
        <f t="shared" si="202"/>
        <v>0</v>
      </c>
      <c r="AT239" s="440">
        <f t="shared" si="173"/>
        <v>0</v>
      </c>
      <c r="AU239" s="440">
        <f t="shared" si="174"/>
        <v>0</v>
      </c>
      <c r="AV239" s="440">
        <f t="shared" si="175"/>
        <v>0</v>
      </c>
      <c r="AW239" s="440">
        <f t="shared" si="176"/>
        <v>0</v>
      </c>
    </row>
    <row r="240" spans="1:49" s="437" customFormat="1" ht="12" customHeight="1">
      <c r="A240" s="72" t="str">
        <f t="array" ref="A240">IF(C240&lt;&gt;0,SUM(($C$11:C240&lt;&gt;0)*1),"")</f>
        <v/>
      </c>
      <c r="B240" s="438"/>
      <c r="C240" s="438"/>
      <c r="D240" s="438"/>
      <c r="E240" s="504"/>
      <c r="F240" s="505"/>
      <c r="G240" s="507"/>
      <c r="H240" s="507"/>
      <c r="I240" s="72" t="str">
        <f t="shared" si="164"/>
        <v/>
      </c>
      <c r="J240" s="440">
        <f t="shared" si="165"/>
        <v>0</v>
      </c>
      <c r="K240" s="440">
        <f t="shared" si="166"/>
        <v>0</v>
      </c>
      <c r="L240" s="440">
        <f t="shared" si="177"/>
        <v>0</v>
      </c>
      <c r="M240" s="440">
        <f t="shared" si="178"/>
        <v>0</v>
      </c>
      <c r="N240" s="440">
        <f t="shared" si="179"/>
        <v>0</v>
      </c>
      <c r="O240" s="440">
        <f t="shared" si="180"/>
        <v>0</v>
      </c>
      <c r="P240" s="440">
        <f t="shared" si="181"/>
        <v>0</v>
      </c>
      <c r="Q240" s="440">
        <f t="shared" si="182"/>
        <v>0</v>
      </c>
      <c r="R240" s="440">
        <f t="shared" si="162"/>
        <v>0</v>
      </c>
      <c r="S240" s="440">
        <f t="shared" si="163"/>
        <v>0</v>
      </c>
      <c r="T240" s="440">
        <f t="shared" si="183"/>
        <v>0</v>
      </c>
      <c r="U240" s="440">
        <f t="shared" si="184"/>
        <v>0</v>
      </c>
      <c r="V240" s="440">
        <f t="shared" si="185"/>
        <v>0</v>
      </c>
      <c r="W240" s="440">
        <f t="shared" si="186"/>
        <v>0</v>
      </c>
      <c r="X240" s="440">
        <f t="shared" si="167"/>
        <v>0</v>
      </c>
      <c r="Y240" s="440">
        <f t="shared" si="168"/>
        <v>0</v>
      </c>
      <c r="Z240" s="440">
        <f t="shared" si="187"/>
        <v>0</v>
      </c>
      <c r="AA240" s="440">
        <f t="shared" si="188"/>
        <v>0</v>
      </c>
      <c r="AB240" s="440">
        <f t="shared" si="169"/>
        <v>0</v>
      </c>
      <c r="AC240" s="440">
        <f t="shared" si="170"/>
        <v>0</v>
      </c>
      <c r="AD240" s="440">
        <f t="shared" si="189"/>
        <v>0</v>
      </c>
      <c r="AE240" s="440">
        <f t="shared" si="190"/>
        <v>0</v>
      </c>
      <c r="AF240" s="440">
        <f t="shared" si="191"/>
        <v>0</v>
      </c>
      <c r="AG240" s="440">
        <f t="shared" si="192"/>
        <v>0</v>
      </c>
      <c r="AH240" s="440">
        <f t="shared" si="193"/>
        <v>0</v>
      </c>
      <c r="AI240" s="440">
        <f t="shared" si="194"/>
        <v>0</v>
      </c>
      <c r="AJ240" s="440">
        <f t="shared" si="195"/>
        <v>0</v>
      </c>
      <c r="AK240" s="440">
        <f t="shared" si="196"/>
        <v>0</v>
      </c>
      <c r="AL240" s="440">
        <f t="shared" si="197"/>
        <v>0</v>
      </c>
      <c r="AM240" s="440">
        <f t="shared" si="198"/>
        <v>0</v>
      </c>
      <c r="AN240" s="440">
        <f t="shared" si="171"/>
        <v>0</v>
      </c>
      <c r="AO240" s="440">
        <f t="shared" si="172"/>
        <v>0</v>
      </c>
      <c r="AP240" s="440">
        <f t="shared" si="199"/>
        <v>0</v>
      </c>
      <c r="AQ240" s="440">
        <f t="shared" si="200"/>
        <v>0</v>
      </c>
      <c r="AR240" s="440">
        <f t="shared" si="201"/>
        <v>0</v>
      </c>
      <c r="AS240" s="440">
        <f t="shared" si="202"/>
        <v>0</v>
      </c>
      <c r="AT240" s="440">
        <f t="shared" si="173"/>
        <v>0</v>
      </c>
      <c r="AU240" s="440">
        <f t="shared" si="174"/>
        <v>0</v>
      </c>
      <c r="AV240" s="440">
        <f t="shared" si="175"/>
        <v>0</v>
      </c>
      <c r="AW240" s="440">
        <f t="shared" si="176"/>
        <v>0</v>
      </c>
    </row>
    <row r="241" spans="1:49" s="437" customFormat="1" ht="12" customHeight="1">
      <c r="A241" s="72" t="str">
        <f t="array" ref="A241">IF(C241&lt;&gt;0,SUM(($C$11:C241&lt;&gt;0)*1),"")</f>
        <v/>
      </c>
      <c r="B241" s="438"/>
      <c r="C241" s="438"/>
      <c r="D241" s="438"/>
      <c r="E241" s="504"/>
      <c r="F241" s="505"/>
      <c r="G241" s="507"/>
      <c r="H241" s="507"/>
      <c r="I241" s="72" t="str">
        <f t="shared" ref="I241:I256" si="203">A241</f>
        <v/>
      </c>
      <c r="J241" s="440">
        <f t="shared" si="165"/>
        <v>0</v>
      </c>
      <c r="K241" s="440">
        <f t="shared" si="166"/>
        <v>0</v>
      </c>
      <c r="L241" s="440">
        <f t="shared" si="177"/>
        <v>0</v>
      </c>
      <c r="M241" s="440">
        <f t="shared" si="178"/>
        <v>0</v>
      </c>
      <c r="N241" s="440">
        <f t="shared" si="179"/>
        <v>0</v>
      </c>
      <c r="O241" s="440">
        <f t="shared" si="180"/>
        <v>0</v>
      </c>
      <c r="P241" s="440">
        <f t="shared" si="181"/>
        <v>0</v>
      </c>
      <c r="Q241" s="440">
        <f t="shared" si="182"/>
        <v>0</v>
      </c>
      <c r="R241" s="440">
        <f t="shared" si="162"/>
        <v>0</v>
      </c>
      <c r="S241" s="440">
        <f t="shared" si="163"/>
        <v>0</v>
      </c>
      <c r="T241" s="440">
        <f t="shared" si="183"/>
        <v>0</v>
      </c>
      <c r="U241" s="440">
        <f t="shared" si="184"/>
        <v>0</v>
      </c>
      <c r="V241" s="440">
        <f t="shared" si="185"/>
        <v>0</v>
      </c>
      <c r="W241" s="440">
        <f t="shared" si="186"/>
        <v>0</v>
      </c>
      <c r="X241" s="440">
        <f t="shared" si="167"/>
        <v>0</v>
      </c>
      <c r="Y241" s="440">
        <f t="shared" si="168"/>
        <v>0</v>
      </c>
      <c r="Z241" s="440">
        <f t="shared" si="187"/>
        <v>0</v>
      </c>
      <c r="AA241" s="440">
        <f t="shared" si="188"/>
        <v>0</v>
      </c>
      <c r="AB241" s="440">
        <f t="shared" si="169"/>
        <v>0</v>
      </c>
      <c r="AC241" s="440">
        <f t="shared" si="170"/>
        <v>0</v>
      </c>
      <c r="AD241" s="440">
        <f t="shared" si="189"/>
        <v>0</v>
      </c>
      <c r="AE241" s="440">
        <f t="shared" si="190"/>
        <v>0</v>
      </c>
      <c r="AF241" s="440">
        <f t="shared" si="191"/>
        <v>0</v>
      </c>
      <c r="AG241" s="440">
        <f t="shared" si="192"/>
        <v>0</v>
      </c>
      <c r="AH241" s="440">
        <f t="shared" si="193"/>
        <v>0</v>
      </c>
      <c r="AI241" s="440">
        <f t="shared" si="194"/>
        <v>0</v>
      </c>
      <c r="AJ241" s="440">
        <f t="shared" si="195"/>
        <v>0</v>
      </c>
      <c r="AK241" s="440">
        <f t="shared" si="196"/>
        <v>0</v>
      </c>
      <c r="AL241" s="440">
        <f t="shared" si="197"/>
        <v>0</v>
      </c>
      <c r="AM241" s="440">
        <f t="shared" si="198"/>
        <v>0</v>
      </c>
      <c r="AN241" s="440">
        <f t="shared" si="171"/>
        <v>0</v>
      </c>
      <c r="AO241" s="440">
        <f t="shared" si="172"/>
        <v>0</v>
      </c>
      <c r="AP241" s="440">
        <f t="shared" si="199"/>
        <v>0</v>
      </c>
      <c r="AQ241" s="440">
        <f t="shared" si="200"/>
        <v>0</v>
      </c>
      <c r="AR241" s="440">
        <f t="shared" si="201"/>
        <v>0</v>
      </c>
      <c r="AS241" s="440">
        <f t="shared" si="202"/>
        <v>0</v>
      </c>
      <c r="AT241" s="440">
        <f t="shared" si="173"/>
        <v>0</v>
      </c>
      <c r="AU241" s="440">
        <f t="shared" si="174"/>
        <v>0</v>
      </c>
      <c r="AV241" s="440">
        <f t="shared" si="175"/>
        <v>0</v>
      </c>
      <c r="AW241" s="440">
        <f t="shared" si="176"/>
        <v>0</v>
      </c>
    </row>
    <row r="242" spans="1:49" s="437" customFormat="1" ht="12" customHeight="1">
      <c r="A242" s="72" t="str">
        <f t="array" ref="A242">IF(C242&lt;&gt;0,SUM(($C$11:C242&lt;&gt;0)*1),"")</f>
        <v/>
      </c>
      <c r="B242" s="438"/>
      <c r="C242" s="438"/>
      <c r="D242" s="438"/>
      <c r="E242" s="504"/>
      <c r="F242" s="505"/>
      <c r="G242" s="507"/>
      <c r="H242" s="507"/>
      <c r="I242" s="72" t="str">
        <f t="shared" si="203"/>
        <v/>
      </c>
      <c r="J242" s="440">
        <f t="shared" si="165"/>
        <v>0</v>
      </c>
      <c r="K242" s="440">
        <f t="shared" si="166"/>
        <v>0</v>
      </c>
      <c r="L242" s="440">
        <f t="shared" si="177"/>
        <v>0</v>
      </c>
      <c r="M242" s="440">
        <f t="shared" si="178"/>
        <v>0</v>
      </c>
      <c r="N242" s="440">
        <f t="shared" si="179"/>
        <v>0</v>
      </c>
      <c r="O242" s="440">
        <f t="shared" si="180"/>
        <v>0</v>
      </c>
      <c r="P242" s="440">
        <f t="shared" si="181"/>
        <v>0</v>
      </c>
      <c r="Q242" s="440">
        <f t="shared" si="182"/>
        <v>0</v>
      </c>
      <c r="R242" s="440">
        <f t="shared" si="162"/>
        <v>0</v>
      </c>
      <c r="S242" s="440">
        <f t="shared" si="163"/>
        <v>0</v>
      </c>
      <c r="T242" s="440">
        <f t="shared" si="183"/>
        <v>0</v>
      </c>
      <c r="U242" s="440">
        <f t="shared" si="184"/>
        <v>0</v>
      </c>
      <c r="V242" s="440">
        <f t="shared" si="185"/>
        <v>0</v>
      </c>
      <c r="W242" s="440">
        <f t="shared" si="186"/>
        <v>0</v>
      </c>
      <c r="X242" s="440">
        <f t="shared" si="167"/>
        <v>0</v>
      </c>
      <c r="Y242" s="440">
        <f t="shared" si="168"/>
        <v>0</v>
      </c>
      <c r="Z242" s="440">
        <f t="shared" si="187"/>
        <v>0</v>
      </c>
      <c r="AA242" s="440">
        <f t="shared" si="188"/>
        <v>0</v>
      </c>
      <c r="AB242" s="440">
        <f t="shared" si="169"/>
        <v>0</v>
      </c>
      <c r="AC242" s="440">
        <f t="shared" si="170"/>
        <v>0</v>
      </c>
      <c r="AD242" s="440">
        <f t="shared" si="189"/>
        <v>0</v>
      </c>
      <c r="AE242" s="440">
        <f t="shared" si="190"/>
        <v>0</v>
      </c>
      <c r="AF242" s="440">
        <f t="shared" si="191"/>
        <v>0</v>
      </c>
      <c r="AG242" s="440">
        <f t="shared" si="192"/>
        <v>0</v>
      </c>
      <c r="AH242" s="440">
        <f t="shared" si="193"/>
        <v>0</v>
      </c>
      <c r="AI242" s="440">
        <f t="shared" si="194"/>
        <v>0</v>
      </c>
      <c r="AJ242" s="440">
        <f t="shared" si="195"/>
        <v>0</v>
      </c>
      <c r="AK242" s="440">
        <f t="shared" si="196"/>
        <v>0</v>
      </c>
      <c r="AL242" s="440">
        <f t="shared" si="197"/>
        <v>0</v>
      </c>
      <c r="AM242" s="440">
        <f t="shared" si="198"/>
        <v>0</v>
      </c>
      <c r="AN242" s="440">
        <f t="shared" si="171"/>
        <v>0</v>
      </c>
      <c r="AO242" s="440">
        <f t="shared" si="172"/>
        <v>0</v>
      </c>
      <c r="AP242" s="440">
        <f t="shared" si="199"/>
        <v>0</v>
      </c>
      <c r="AQ242" s="440">
        <f t="shared" si="200"/>
        <v>0</v>
      </c>
      <c r="AR242" s="440">
        <f t="shared" si="201"/>
        <v>0</v>
      </c>
      <c r="AS242" s="440">
        <f t="shared" si="202"/>
        <v>0</v>
      </c>
      <c r="AT242" s="440">
        <f t="shared" si="173"/>
        <v>0</v>
      </c>
      <c r="AU242" s="440">
        <f t="shared" si="174"/>
        <v>0</v>
      </c>
      <c r="AV242" s="440">
        <f t="shared" si="175"/>
        <v>0</v>
      </c>
      <c r="AW242" s="440">
        <f t="shared" si="176"/>
        <v>0</v>
      </c>
    </row>
    <row r="243" spans="1:49" s="437" customFormat="1" ht="12" customHeight="1">
      <c r="A243" s="72" t="str">
        <f t="array" ref="A243">IF(C243&lt;&gt;0,SUM(($C$11:C243&lt;&gt;0)*1),"")</f>
        <v/>
      </c>
      <c r="B243" s="438"/>
      <c r="C243" s="438"/>
      <c r="D243" s="438"/>
      <c r="E243" s="504"/>
      <c r="F243" s="505"/>
      <c r="G243" s="507"/>
      <c r="H243" s="507"/>
      <c r="I243" s="72" t="str">
        <f t="shared" si="203"/>
        <v/>
      </c>
      <c r="J243" s="440">
        <f t="shared" si="165"/>
        <v>0</v>
      </c>
      <c r="K243" s="440">
        <f t="shared" si="166"/>
        <v>0</v>
      </c>
      <c r="L243" s="440">
        <f t="shared" si="177"/>
        <v>0</v>
      </c>
      <c r="M243" s="440">
        <f t="shared" si="178"/>
        <v>0</v>
      </c>
      <c r="N243" s="440">
        <f t="shared" si="179"/>
        <v>0</v>
      </c>
      <c r="O243" s="440">
        <f t="shared" si="180"/>
        <v>0</v>
      </c>
      <c r="P243" s="440">
        <f t="shared" si="181"/>
        <v>0</v>
      </c>
      <c r="Q243" s="440">
        <f t="shared" si="182"/>
        <v>0</v>
      </c>
      <c r="R243" s="440">
        <f t="shared" si="162"/>
        <v>0</v>
      </c>
      <c r="S243" s="440">
        <f t="shared" si="163"/>
        <v>0</v>
      </c>
      <c r="T243" s="440">
        <f t="shared" si="183"/>
        <v>0</v>
      </c>
      <c r="U243" s="440">
        <f t="shared" si="184"/>
        <v>0</v>
      </c>
      <c r="V243" s="440">
        <f t="shared" si="185"/>
        <v>0</v>
      </c>
      <c r="W243" s="440">
        <f t="shared" si="186"/>
        <v>0</v>
      </c>
      <c r="X243" s="440">
        <f t="shared" si="167"/>
        <v>0</v>
      </c>
      <c r="Y243" s="440">
        <f t="shared" si="168"/>
        <v>0</v>
      </c>
      <c r="Z243" s="440">
        <f t="shared" si="187"/>
        <v>0</v>
      </c>
      <c r="AA243" s="440">
        <f t="shared" si="188"/>
        <v>0</v>
      </c>
      <c r="AB243" s="440">
        <f t="shared" si="169"/>
        <v>0</v>
      </c>
      <c r="AC243" s="440">
        <f t="shared" si="170"/>
        <v>0</v>
      </c>
      <c r="AD243" s="440">
        <f t="shared" si="189"/>
        <v>0</v>
      </c>
      <c r="AE243" s="440">
        <f t="shared" si="190"/>
        <v>0</v>
      </c>
      <c r="AF243" s="440">
        <f t="shared" si="191"/>
        <v>0</v>
      </c>
      <c r="AG243" s="440">
        <f t="shared" si="192"/>
        <v>0</v>
      </c>
      <c r="AH243" s="440">
        <f t="shared" si="193"/>
        <v>0</v>
      </c>
      <c r="AI243" s="440">
        <f t="shared" si="194"/>
        <v>0</v>
      </c>
      <c r="AJ243" s="440">
        <f t="shared" si="195"/>
        <v>0</v>
      </c>
      <c r="AK243" s="440">
        <f t="shared" si="196"/>
        <v>0</v>
      </c>
      <c r="AL243" s="440">
        <f t="shared" si="197"/>
        <v>0</v>
      </c>
      <c r="AM243" s="440">
        <f t="shared" si="198"/>
        <v>0</v>
      </c>
      <c r="AN243" s="440">
        <f t="shared" si="171"/>
        <v>0</v>
      </c>
      <c r="AO243" s="440">
        <f t="shared" si="172"/>
        <v>0</v>
      </c>
      <c r="AP243" s="440">
        <f t="shared" si="199"/>
        <v>0</v>
      </c>
      <c r="AQ243" s="440">
        <f t="shared" si="200"/>
        <v>0</v>
      </c>
      <c r="AR243" s="440">
        <f t="shared" si="201"/>
        <v>0</v>
      </c>
      <c r="AS243" s="440">
        <f t="shared" si="202"/>
        <v>0</v>
      </c>
      <c r="AT243" s="440">
        <f t="shared" si="173"/>
        <v>0</v>
      </c>
      <c r="AU243" s="440">
        <f t="shared" si="174"/>
        <v>0</v>
      </c>
      <c r="AV243" s="440">
        <f t="shared" si="175"/>
        <v>0</v>
      </c>
      <c r="AW243" s="440">
        <f t="shared" si="176"/>
        <v>0</v>
      </c>
    </row>
    <row r="244" spans="1:49" s="437" customFormat="1" ht="12" customHeight="1">
      <c r="A244" s="72" t="str">
        <f t="array" ref="A244">IF(C244&lt;&gt;0,SUM(($C$11:C244&lt;&gt;0)*1),"")</f>
        <v/>
      </c>
      <c r="B244" s="438"/>
      <c r="C244" s="438"/>
      <c r="D244" s="438"/>
      <c r="E244" s="504"/>
      <c r="F244" s="505"/>
      <c r="G244" s="507"/>
      <c r="H244" s="507"/>
      <c r="I244" s="72" t="str">
        <f t="shared" si="203"/>
        <v/>
      </c>
      <c r="J244" s="440">
        <f t="shared" si="165"/>
        <v>0</v>
      </c>
      <c r="K244" s="440">
        <f t="shared" si="166"/>
        <v>0</v>
      </c>
      <c r="L244" s="440">
        <f t="shared" si="177"/>
        <v>0</v>
      </c>
      <c r="M244" s="440">
        <f t="shared" si="178"/>
        <v>0</v>
      </c>
      <c r="N244" s="440">
        <f t="shared" si="179"/>
        <v>0</v>
      </c>
      <c r="O244" s="440">
        <f t="shared" si="180"/>
        <v>0</v>
      </c>
      <c r="P244" s="440">
        <f t="shared" si="181"/>
        <v>0</v>
      </c>
      <c r="Q244" s="440">
        <f t="shared" si="182"/>
        <v>0</v>
      </c>
      <c r="R244" s="440">
        <f t="shared" si="162"/>
        <v>0</v>
      </c>
      <c r="S244" s="440">
        <f t="shared" si="163"/>
        <v>0</v>
      </c>
      <c r="T244" s="440">
        <f t="shared" si="183"/>
        <v>0</v>
      </c>
      <c r="U244" s="440">
        <f t="shared" si="184"/>
        <v>0</v>
      </c>
      <c r="V244" s="440">
        <f t="shared" si="185"/>
        <v>0</v>
      </c>
      <c r="W244" s="440">
        <f t="shared" si="186"/>
        <v>0</v>
      </c>
      <c r="X244" s="440">
        <f t="shared" si="167"/>
        <v>0</v>
      </c>
      <c r="Y244" s="440">
        <f t="shared" si="168"/>
        <v>0</v>
      </c>
      <c r="Z244" s="440">
        <f t="shared" si="187"/>
        <v>0</v>
      </c>
      <c r="AA244" s="440">
        <f t="shared" si="188"/>
        <v>0</v>
      </c>
      <c r="AB244" s="440">
        <f t="shared" si="169"/>
        <v>0</v>
      </c>
      <c r="AC244" s="440">
        <f t="shared" si="170"/>
        <v>0</v>
      </c>
      <c r="AD244" s="440">
        <f t="shared" si="189"/>
        <v>0</v>
      </c>
      <c r="AE244" s="440">
        <f t="shared" si="190"/>
        <v>0</v>
      </c>
      <c r="AF244" s="440">
        <f t="shared" si="191"/>
        <v>0</v>
      </c>
      <c r="AG244" s="440">
        <f t="shared" si="192"/>
        <v>0</v>
      </c>
      <c r="AH244" s="440">
        <f t="shared" si="193"/>
        <v>0</v>
      </c>
      <c r="AI244" s="440">
        <f t="shared" si="194"/>
        <v>0</v>
      </c>
      <c r="AJ244" s="440">
        <f t="shared" si="195"/>
        <v>0</v>
      </c>
      <c r="AK244" s="440">
        <f t="shared" si="196"/>
        <v>0</v>
      </c>
      <c r="AL244" s="440">
        <f t="shared" si="197"/>
        <v>0</v>
      </c>
      <c r="AM244" s="440">
        <f t="shared" si="198"/>
        <v>0</v>
      </c>
      <c r="AN244" s="440">
        <f t="shared" si="171"/>
        <v>0</v>
      </c>
      <c r="AO244" s="440">
        <f t="shared" si="172"/>
        <v>0</v>
      </c>
      <c r="AP244" s="440">
        <f t="shared" si="199"/>
        <v>0</v>
      </c>
      <c r="AQ244" s="440">
        <f t="shared" si="200"/>
        <v>0</v>
      </c>
      <c r="AR244" s="440">
        <f t="shared" si="201"/>
        <v>0</v>
      </c>
      <c r="AS244" s="440">
        <f t="shared" si="202"/>
        <v>0</v>
      </c>
      <c r="AT244" s="440">
        <f t="shared" si="173"/>
        <v>0</v>
      </c>
      <c r="AU244" s="440">
        <f t="shared" si="174"/>
        <v>0</v>
      </c>
      <c r="AV244" s="440">
        <f t="shared" si="175"/>
        <v>0</v>
      </c>
      <c r="AW244" s="440">
        <f t="shared" si="176"/>
        <v>0</v>
      </c>
    </row>
    <row r="245" spans="1:49" s="437" customFormat="1" ht="12" customHeight="1">
      <c r="A245" s="72" t="str">
        <f t="array" ref="A245">IF(C245&lt;&gt;0,SUM(($C$11:C245&lt;&gt;0)*1),"")</f>
        <v/>
      </c>
      <c r="B245" s="438"/>
      <c r="C245" s="438"/>
      <c r="D245" s="438"/>
      <c r="E245" s="504"/>
      <c r="F245" s="505"/>
      <c r="G245" s="507"/>
      <c r="H245" s="507"/>
      <c r="I245" s="72" t="str">
        <f t="shared" si="203"/>
        <v/>
      </c>
      <c r="J245" s="440">
        <f t="shared" si="165"/>
        <v>0</v>
      </c>
      <c r="K245" s="440">
        <f t="shared" si="166"/>
        <v>0</v>
      </c>
      <c r="L245" s="440">
        <f t="shared" si="177"/>
        <v>0</v>
      </c>
      <c r="M245" s="440">
        <f t="shared" si="178"/>
        <v>0</v>
      </c>
      <c r="N245" s="440">
        <f t="shared" si="179"/>
        <v>0</v>
      </c>
      <c r="O245" s="440">
        <f t="shared" si="180"/>
        <v>0</v>
      </c>
      <c r="P245" s="440">
        <f t="shared" si="181"/>
        <v>0</v>
      </c>
      <c r="Q245" s="440">
        <f t="shared" si="182"/>
        <v>0</v>
      </c>
      <c r="R245" s="440">
        <f t="shared" si="162"/>
        <v>0</v>
      </c>
      <c r="S245" s="440">
        <f t="shared" si="163"/>
        <v>0</v>
      </c>
      <c r="T245" s="440">
        <f t="shared" si="183"/>
        <v>0</v>
      </c>
      <c r="U245" s="440">
        <f t="shared" si="184"/>
        <v>0</v>
      </c>
      <c r="V245" s="440">
        <f t="shared" si="185"/>
        <v>0</v>
      </c>
      <c r="W245" s="440">
        <f t="shared" si="186"/>
        <v>0</v>
      </c>
      <c r="X245" s="440">
        <f t="shared" si="167"/>
        <v>0</v>
      </c>
      <c r="Y245" s="440">
        <f t="shared" si="168"/>
        <v>0</v>
      </c>
      <c r="Z245" s="440">
        <f t="shared" si="187"/>
        <v>0</v>
      </c>
      <c r="AA245" s="440">
        <f t="shared" si="188"/>
        <v>0</v>
      </c>
      <c r="AB245" s="440">
        <f t="shared" si="169"/>
        <v>0</v>
      </c>
      <c r="AC245" s="440">
        <f t="shared" si="170"/>
        <v>0</v>
      </c>
      <c r="AD245" s="440">
        <f t="shared" si="189"/>
        <v>0</v>
      </c>
      <c r="AE245" s="440">
        <f t="shared" si="190"/>
        <v>0</v>
      </c>
      <c r="AF245" s="440">
        <f t="shared" si="191"/>
        <v>0</v>
      </c>
      <c r="AG245" s="440">
        <f t="shared" si="192"/>
        <v>0</v>
      </c>
      <c r="AH245" s="440">
        <f t="shared" si="193"/>
        <v>0</v>
      </c>
      <c r="AI245" s="440">
        <f t="shared" si="194"/>
        <v>0</v>
      </c>
      <c r="AJ245" s="440">
        <f t="shared" si="195"/>
        <v>0</v>
      </c>
      <c r="AK245" s="440">
        <f t="shared" si="196"/>
        <v>0</v>
      </c>
      <c r="AL245" s="440">
        <f t="shared" si="197"/>
        <v>0</v>
      </c>
      <c r="AM245" s="440">
        <f t="shared" si="198"/>
        <v>0</v>
      </c>
      <c r="AN245" s="440">
        <f t="shared" si="171"/>
        <v>0</v>
      </c>
      <c r="AO245" s="440">
        <f t="shared" si="172"/>
        <v>0</v>
      </c>
      <c r="AP245" s="440">
        <f t="shared" si="199"/>
        <v>0</v>
      </c>
      <c r="AQ245" s="440">
        <f t="shared" si="200"/>
        <v>0</v>
      </c>
      <c r="AR245" s="440">
        <f t="shared" si="201"/>
        <v>0</v>
      </c>
      <c r="AS245" s="440">
        <f t="shared" si="202"/>
        <v>0</v>
      </c>
      <c r="AT245" s="440">
        <f t="shared" si="173"/>
        <v>0</v>
      </c>
      <c r="AU245" s="440">
        <f t="shared" si="174"/>
        <v>0</v>
      </c>
      <c r="AV245" s="440">
        <f t="shared" si="175"/>
        <v>0</v>
      </c>
      <c r="AW245" s="440">
        <f t="shared" si="176"/>
        <v>0</v>
      </c>
    </row>
    <row r="246" spans="1:49" s="437" customFormat="1" ht="12" customHeight="1">
      <c r="A246" s="72" t="str">
        <f t="array" ref="A246">IF(C246&lt;&gt;0,SUM(($C$11:C246&lt;&gt;0)*1),"")</f>
        <v/>
      </c>
      <c r="B246" s="438"/>
      <c r="C246" s="438"/>
      <c r="D246" s="438"/>
      <c r="E246" s="504"/>
      <c r="F246" s="505"/>
      <c r="G246" s="507"/>
      <c r="H246" s="507"/>
      <c r="I246" s="72" t="str">
        <f t="shared" si="203"/>
        <v/>
      </c>
      <c r="J246" s="440">
        <f t="shared" si="165"/>
        <v>0</v>
      </c>
      <c r="K246" s="440">
        <f t="shared" si="166"/>
        <v>0</v>
      </c>
      <c r="L246" s="440">
        <f t="shared" si="177"/>
        <v>0</v>
      </c>
      <c r="M246" s="440">
        <f t="shared" si="178"/>
        <v>0</v>
      </c>
      <c r="N246" s="440">
        <f t="shared" si="179"/>
        <v>0</v>
      </c>
      <c r="O246" s="440">
        <f t="shared" si="180"/>
        <v>0</v>
      </c>
      <c r="P246" s="440">
        <f t="shared" si="181"/>
        <v>0</v>
      </c>
      <c r="Q246" s="440">
        <f t="shared" si="182"/>
        <v>0</v>
      </c>
      <c r="R246" s="440">
        <f t="shared" si="162"/>
        <v>0</v>
      </c>
      <c r="S246" s="440">
        <f t="shared" si="163"/>
        <v>0</v>
      </c>
      <c r="T246" s="440">
        <f t="shared" si="183"/>
        <v>0</v>
      </c>
      <c r="U246" s="440">
        <f t="shared" si="184"/>
        <v>0</v>
      </c>
      <c r="V246" s="440">
        <f t="shared" si="185"/>
        <v>0</v>
      </c>
      <c r="W246" s="440">
        <f t="shared" si="186"/>
        <v>0</v>
      </c>
      <c r="X246" s="440">
        <f t="shared" si="167"/>
        <v>0</v>
      </c>
      <c r="Y246" s="440">
        <f t="shared" si="168"/>
        <v>0</v>
      </c>
      <c r="Z246" s="440">
        <f t="shared" si="187"/>
        <v>0</v>
      </c>
      <c r="AA246" s="440">
        <f t="shared" si="188"/>
        <v>0</v>
      </c>
      <c r="AB246" s="440">
        <f t="shared" si="169"/>
        <v>0</v>
      </c>
      <c r="AC246" s="440">
        <f t="shared" si="170"/>
        <v>0</v>
      </c>
      <c r="AD246" s="440">
        <f t="shared" si="189"/>
        <v>0</v>
      </c>
      <c r="AE246" s="440">
        <f t="shared" si="190"/>
        <v>0</v>
      </c>
      <c r="AF246" s="440">
        <f t="shared" si="191"/>
        <v>0</v>
      </c>
      <c r="AG246" s="440">
        <f t="shared" si="192"/>
        <v>0</v>
      </c>
      <c r="AH246" s="440">
        <f t="shared" si="193"/>
        <v>0</v>
      </c>
      <c r="AI246" s="440">
        <f t="shared" si="194"/>
        <v>0</v>
      </c>
      <c r="AJ246" s="440">
        <f t="shared" si="195"/>
        <v>0</v>
      </c>
      <c r="AK246" s="440">
        <f t="shared" si="196"/>
        <v>0</v>
      </c>
      <c r="AL246" s="440">
        <f t="shared" si="197"/>
        <v>0</v>
      </c>
      <c r="AM246" s="440">
        <f t="shared" si="198"/>
        <v>0</v>
      </c>
      <c r="AN246" s="440">
        <f t="shared" si="171"/>
        <v>0</v>
      </c>
      <c r="AO246" s="440">
        <f t="shared" si="172"/>
        <v>0</v>
      </c>
      <c r="AP246" s="440">
        <f t="shared" si="199"/>
        <v>0</v>
      </c>
      <c r="AQ246" s="440">
        <f t="shared" si="200"/>
        <v>0</v>
      </c>
      <c r="AR246" s="440">
        <f t="shared" si="201"/>
        <v>0</v>
      </c>
      <c r="AS246" s="440">
        <f t="shared" si="202"/>
        <v>0</v>
      </c>
      <c r="AT246" s="440">
        <f t="shared" si="173"/>
        <v>0</v>
      </c>
      <c r="AU246" s="440">
        <f t="shared" si="174"/>
        <v>0</v>
      </c>
      <c r="AV246" s="440">
        <f t="shared" si="175"/>
        <v>0</v>
      </c>
      <c r="AW246" s="440">
        <f t="shared" si="176"/>
        <v>0</v>
      </c>
    </row>
    <row r="247" spans="1:49" s="479" customFormat="1" ht="12" customHeight="1">
      <c r="A247" s="72" t="str">
        <f t="array" ref="A247">IF(C247&lt;&gt;0,SUM(($C$11:C247&lt;&gt;0)*1),"")</f>
        <v/>
      </c>
      <c r="B247" s="438"/>
      <c r="C247" s="438"/>
      <c r="D247" s="438"/>
      <c r="E247" s="504"/>
      <c r="F247" s="505"/>
      <c r="G247" s="507"/>
      <c r="H247" s="507"/>
      <c r="I247" s="72" t="str">
        <f t="shared" si="203"/>
        <v/>
      </c>
      <c r="J247" s="440">
        <f t="shared" si="165"/>
        <v>0</v>
      </c>
      <c r="K247" s="440">
        <f t="shared" si="166"/>
        <v>0</v>
      </c>
      <c r="L247" s="440">
        <f t="shared" si="177"/>
        <v>0</v>
      </c>
      <c r="M247" s="440">
        <f t="shared" si="178"/>
        <v>0</v>
      </c>
      <c r="N247" s="440">
        <f t="shared" si="179"/>
        <v>0</v>
      </c>
      <c r="O247" s="440">
        <f t="shared" si="180"/>
        <v>0</v>
      </c>
      <c r="P247" s="440">
        <f t="shared" si="181"/>
        <v>0</v>
      </c>
      <c r="Q247" s="440">
        <f t="shared" si="182"/>
        <v>0</v>
      </c>
      <c r="R247" s="440">
        <f t="shared" si="162"/>
        <v>0</v>
      </c>
      <c r="S247" s="440">
        <f t="shared" si="163"/>
        <v>0</v>
      </c>
      <c r="T247" s="440">
        <f t="shared" si="183"/>
        <v>0</v>
      </c>
      <c r="U247" s="440">
        <f t="shared" si="184"/>
        <v>0</v>
      </c>
      <c r="V247" s="440">
        <f t="shared" si="185"/>
        <v>0</v>
      </c>
      <c r="W247" s="440">
        <f t="shared" si="186"/>
        <v>0</v>
      </c>
      <c r="X247" s="440">
        <f t="shared" si="167"/>
        <v>0</v>
      </c>
      <c r="Y247" s="440">
        <f t="shared" si="168"/>
        <v>0</v>
      </c>
      <c r="Z247" s="440">
        <f t="shared" si="187"/>
        <v>0</v>
      </c>
      <c r="AA247" s="440">
        <f t="shared" si="188"/>
        <v>0</v>
      </c>
      <c r="AB247" s="440">
        <f t="shared" si="169"/>
        <v>0</v>
      </c>
      <c r="AC247" s="440">
        <f t="shared" si="170"/>
        <v>0</v>
      </c>
      <c r="AD247" s="440">
        <f t="shared" si="189"/>
        <v>0</v>
      </c>
      <c r="AE247" s="440">
        <f t="shared" si="190"/>
        <v>0</v>
      </c>
      <c r="AF247" s="440">
        <f t="shared" si="191"/>
        <v>0</v>
      </c>
      <c r="AG247" s="440">
        <f t="shared" si="192"/>
        <v>0</v>
      </c>
      <c r="AH247" s="440">
        <f t="shared" si="193"/>
        <v>0</v>
      </c>
      <c r="AI247" s="440">
        <f t="shared" si="194"/>
        <v>0</v>
      </c>
      <c r="AJ247" s="440">
        <f t="shared" si="195"/>
        <v>0</v>
      </c>
      <c r="AK247" s="440">
        <f t="shared" si="196"/>
        <v>0</v>
      </c>
      <c r="AL247" s="440">
        <f t="shared" si="197"/>
        <v>0</v>
      </c>
      <c r="AM247" s="440">
        <f t="shared" si="198"/>
        <v>0</v>
      </c>
      <c r="AN247" s="440">
        <f t="shared" si="171"/>
        <v>0</v>
      </c>
      <c r="AO247" s="440">
        <f t="shared" si="172"/>
        <v>0</v>
      </c>
      <c r="AP247" s="440">
        <f t="shared" si="199"/>
        <v>0</v>
      </c>
      <c r="AQ247" s="440">
        <f t="shared" si="200"/>
        <v>0</v>
      </c>
      <c r="AR247" s="440">
        <f t="shared" si="201"/>
        <v>0</v>
      </c>
      <c r="AS247" s="440">
        <f t="shared" si="202"/>
        <v>0</v>
      </c>
      <c r="AT247" s="440">
        <f t="shared" si="173"/>
        <v>0</v>
      </c>
      <c r="AU247" s="440">
        <f t="shared" si="174"/>
        <v>0</v>
      </c>
      <c r="AV247" s="440">
        <f t="shared" si="175"/>
        <v>0</v>
      </c>
      <c r="AW247" s="440">
        <f t="shared" si="176"/>
        <v>0</v>
      </c>
    </row>
    <row r="248" spans="1:49" s="479" customFormat="1" ht="12" customHeight="1">
      <c r="A248" s="72" t="str">
        <f t="array" ref="A248">IF(C248&lt;&gt;0,SUM(($C$11:C248&lt;&gt;0)*1),"")</f>
        <v/>
      </c>
      <c r="B248" s="438"/>
      <c r="C248" s="438"/>
      <c r="D248" s="438"/>
      <c r="E248" s="504"/>
      <c r="F248" s="505"/>
      <c r="G248" s="507"/>
      <c r="H248" s="507"/>
      <c r="I248" s="72" t="str">
        <f t="shared" si="203"/>
        <v/>
      </c>
      <c r="J248" s="440">
        <f t="shared" si="165"/>
        <v>0</v>
      </c>
      <c r="K248" s="440">
        <f t="shared" si="166"/>
        <v>0</v>
      </c>
      <c r="L248" s="440">
        <f t="shared" si="177"/>
        <v>0</v>
      </c>
      <c r="M248" s="440">
        <f t="shared" si="178"/>
        <v>0</v>
      </c>
      <c r="N248" s="440">
        <f t="shared" si="179"/>
        <v>0</v>
      </c>
      <c r="O248" s="440">
        <f t="shared" si="180"/>
        <v>0</v>
      </c>
      <c r="P248" s="440">
        <f t="shared" si="181"/>
        <v>0</v>
      </c>
      <c r="Q248" s="440">
        <f t="shared" si="182"/>
        <v>0</v>
      </c>
      <c r="R248" s="440">
        <f t="shared" si="162"/>
        <v>0</v>
      </c>
      <c r="S248" s="440">
        <f t="shared" si="163"/>
        <v>0</v>
      </c>
      <c r="T248" s="440">
        <f t="shared" si="183"/>
        <v>0</v>
      </c>
      <c r="U248" s="440">
        <f t="shared" si="184"/>
        <v>0</v>
      </c>
      <c r="V248" s="440">
        <f t="shared" si="185"/>
        <v>0</v>
      </c>
      <c r="W248" s="440">
        <f t="shared" si="186"/>
        <v>0</v>
      </c>
      <c r="X248" s="440">
        <f t="shared" si="167"/>
        <v>0</v>
      </c>
      <c r="Y248" s="440">
        <f t="shared" si="168"/>
        <v>0</v>
      </c>
      <c r="Z248" s="440">
        <f t="shared" si="187"/>
        <v>0</v>
      </c>
      <c r="AA248" s="440">
        <f t="shared" si="188"/>
        <v>0</v>
      </c>
      <c r="AB248" s="440">
        <f t="shared" si="169"/>
        <v>0</v>
      </c>
      <c r="AC248" s="440">
        <f t="shared" si="170"/>
        <v>0</v>
      </c>
      <c r="AD248" s="440">
        <f t="shared" si="189"/>
        <v>0</v>
      </c>
      <c r="AE248" s="440">
        <f t="shared" si="190"/>
        <v>0</v>
      </c>
      <c r="AF248" s="440">
        <f t="shared" si="191"/>
        <v>0</v>
      </c>
      <c r="AG248" s="440">
        <f t="shared" si="192"/>
        <v>0</v>
      </c>
      <c r="AH248" s="440">
        <f t="shared" si="193"/>
        <v>0</v>
      </c>
      <c r="AI248" s="440">
        <f t="shared" si="194"/>
        <v>0</v>
      </c>
      <c r="AJ248" s="440">
        <f t="shared" si="195"/>
        <v>0</v>
      </c>
      <c r="AK248" s="440">
        <f t="shared" si="196"/>
        <v>0</v>
      </c>
      <c r="AL248" s="440">
        <f t="shared" si="197"/>
        <v>0</v>
      </c>
      <c r="AM248" s="440">
        <f t="shared" si="198"/>
        <v>0</v>
      </c>
      <c r="AN248" s="440">
        <f t="shared" si="171"/>
        <v>0</v>
      </c>
      <c r="AO248" s="440">
        <f t="shared" si="172"/>
        <v>0</v>
      </c>
      <c r="AP248" s="440">
        <f t="shared" si="199"/>
        <v>0</v>
      </c>
      <c r="AQ248" s="440">
        <f t="shared" si="200"/>
        <v>0</v>
      </c>
      <c r="AR248" s="440">
        <f t="shared" si="201"/>
        <v>0</v>
      </c>
      <c r="AS248" s="440">
        <f t="shared" si="202"/>
        <v>0</v>
      </c>
      <c r="AT248" s="440">
        <f t="shared" si="173"/>
        <v>0</v>
      </c>
      <c r="AU248" s="440">
        <f t="shared" si="174"/>
        <v>0</v>
      </c>
      <c r="AV248" s="440">
        <f t="shared" si="175"/>
        <v>0</v>
      </c>
      <c r="AW248" s="440">
        <f t="shared" si="176"/>
        <v>0</v>
      </c>
    </row>
    <row r="249" spans="1:49" s="479" customFormat="1" ht="12" customHeight="1">
      <c r="A249" s="72" t="str">
        <f t="array" ref="A249">IF(C249&lt;&gt;0,SUM(($C$11:C249&lt;&gt;0)*1),"")</f>
        <v/>
      </c>
      <c r="B249" s="438"/>
      <c r="C249" s="438"/>
      <c r="D249" s="438"/>
      <c r="E249" s="504"/>
      <c r="F249" s="505"/>
      <c r="G249" s="507"/>
      <c r="H249" s="507"/>
      <c r="I249" s="72" t="str">
        <f t="shared" si="203"/>
        <v/>
      </c>
      <c r="J249" s="440">
        <f t="shared" si="165"/>
        <v>0</v>
      </c>
      <c r="K249" s="440">
        <f t="shared" si="166"/>
        <v>0</v>
      </c>
      <c r="L249" s="440">
        <f t="shared" si="177"/>
        <v>0</v>
      </c>
      <c r="M249" s="440">
        <f t="shared" si="178"/>
        <v>0</v>
      </c>
      <c r="N249" s="440">
        <f t="shared" si="179"/>
        <v>0</v>
      </c>
      <c r="O249" s="440">
        <f t="shared" si="180"/>
        <v>0</v>
      </c>
      <c r="P249" s="440">
        <f t="shared" si="181"/>
        <v>0</v>
      </c>
      <c r="Q249" s="440">
        <f t="shared" si="182"/>
        <v>0</v>
      </c>
      <c r="R249" s="440">
        <f t="shared" si="162"/>
        <v>0</v>
      </c>
      <c r="S249" s="440">
        <f t="shared" si="163"/>
        <v>0</v>
      </c>
      <c r="T249" s="440">
        <f t="shared" si="183"/>
        <v>0</v>
      </c>
      <c r="U249" s="440">
        <f t="shared" si="184"/>
        <v>0</v>
      </c>
      <c r="V249" s="440">
        <f t="shared" si="185"/>
        <v>0</v>
      </c>
      <c r="W249" s="440">
        <f t="shared" si="186"/>
        <v>0</v>
      </c>
      <c r="X249" s="440">
        <f t="shared" si="167"/>
        <v>0</v>
      </c>
      <c r="Y249" s="440">
        <f t="shared" si="168"/>
        <v>0</v>
      </c>
      <c r="Z249" s="440">
        <f t="shared" si="187"/>
        <v>0</v>
      </c>
      <c r="AA249" s="440">
        <f t="shared" si="188"/>
        <v>0</v>
      </c>
      <c r="AB249" s="440">
        <f t="shared" si="169"/>
        <v>0</v>
      </c>
      <c r="AC249" s="440">
        <f t="shared" si="170"/>
        <v>0</v>
      </c>
      <c r="AD249" s="440">
        <f t="shared" si="189"/>
        <v>0</v>
      </c>
      <c r="AE249" s="440">
        <f t="shared" si="190"/>
        <v>0</v>
      </c>
      <c r="AF249" s="440">
        <f t="shared" si="191"/>
        <v>0</v>
      </c>
      <c r="AG249" s="440">
        <f t="shared" si="192"/>
        <v>0</v>
      </c>
      <c r="AH249" s="440">
        <f t="shared" si="193"/>
        <v>0</v>
      </c>
      <c r="AI249" s="440">
        <f t="shared" si="194"/>
        <v>0</v>
      </c>
      <c r="AJ249" s="440">
        <f t="shared" si="195"/>
        <v>0</v>
      </c>
      <c r="AK249" s="440">
        <f t="shared" si="196"/>
        <v>0</v>
      </c>
      <c r="AL249" s="440">
        <f t="shared" si="197"/>
        <v>0</v>
      </c>
      <c r="AM249" s="440">
        <f t="shared" si="198"/>
        <v>0</v>
      </c>
      <c r="AN249" s="440">
        <f t="shared" si="171"/>
        <v>0</v>
      </c>
      <c r="AO249" s="440">
        <f t="shared" si="172"/>
        <v>0</v>
      </c>
      <c r="AP249" s="440">
        <f t="shared" si="199"/>
        <v>0</v>
      </c>
      <c r="AQ249" s="440">
        <f t="shared" si="200"/>
        <v>0</v>
      </c>
      <c r="AR249" s="440">
        <f t="shared" si="201"/>
        <v>0</v>
      </c>
      <c r="AS249" s="440">
        <f t="shared" si="202"/>
        <v>0</v>
      </c>
      <c r="AT249" s="440">
        <f t="shared" si="173"/>
        <v>0</v>
      </c>
      <c r="AU249" s="440">
        <f t="shared" si="174"/>
        <v>0</v>
      </c>
      <c r="AV249" s="440">
        <f t="shared" si="175"/>
        <v>0</v>
      </c>
      <c r="AW249" s="440">
        <f t="shared" si="176"/>
        <v>0</v>
      </c>
    </row>
    <row r="250" spans="1:49" s="479" customFormat="1" ht="12" customHeight="1">
      <c r="A250" s="72" t="str">
        <f t="array" ref="A250">IF(C250&lt;&gt;0,SUM(($C$11:C250&lt;&gt;0)*1),"")</f>
        <v/>
      </c>
      <c r="B250" s="438"/>
      <c r="C250" s="438"/>
      <c r="D250" s="438"/>
      <c r="E250" s="504"/>
      <c r="F250" s="505"/>
      <c r="G250" s="507"/>
      <c r="H250" s="507"/>
      <c r="I250" s="72" t="str">
        <f t="shared" si="203"/>
        <v/>
      </c>
      <c r="J250" s="440">
        <f t="shared" si="165"/>
        <v>0</v>
      </c>
      <c r="K250" s="440">
        <f t="shared" si="166"/>
        <v>0</v>
      </c>
      <c r="L250" s="440">
        <f t="shared" si="177"/>
        <v>0</v>
      </c>
      <c r="M250" s="440">
        <f t="shared" si="178"/>
        <v>0</v>
      </c>
      <c r="N250" s="440">
        <f t="shared" si="179"/>
        <v>0</v>
      </c>
      <c r="O250" s="440">
        <f t="shared" si="180"/>
        <v>0</v>
      </c>
      <c r="P250" s="440">
        <f t="shared" si="181"/>
        <v>0</v>
      </c>
      <c r="Q250" s="440">
        <f t="shared" si="182"/>
        <v>0</v>
      </c>
      <c r="R250" s="440">
        <f t="shared" si="162"/>
        <v>0</v>
      </c>
      <c r="S250" s="440">
        <f t="shared" si="163"/>
        <v>0</v>
      </c>
      <c r="T250" s="440">
        <f t="shared" si="183"/>
        <v>0</v>
      </c>
      <c r="U250" s="440">
        <f t="shared" si="184"/>
        <v>0</v>
      </c>
      <c r="V250" s="440">
        <f t="shared" si="185"/>
        <v>0</v>
      </c>
      <c r="W250" s="440">
        <f t="shared" si="186"/>
        <v>0</v>
      </c>
      <c r="X250" s="440">
        <f t="shared" si="167"/>
        <v>0</v>
      </c>
      <c r="Y250" s="440">
        <f t="shared" si="168"/>
        <v>0</v>
      </c>
      <c r="Z250" s="440">
        <f t="shared" si="187"/>
        <v>0</v>
      </c>
      <c r="AA250" s="440">
        <f t="shared" si="188"/>
        <v>0</v>
      </c>
      <c r="AB250" s="440">
        <f t="shared" si="169"/>
        <v>0</v>
      </c>
      <c r="AC250" s="440">
        <f t="shared" si="170"/>
        <v>0</v>
      </c>
      <c r="AD250" s="440">
        <f t="shared" si="189"/>
        <v>0</v>
      </c>
      <c r="AE250" s="440">
        <f t="shared" si="190"/>
        <v>0</v>
      </c>
      <c r="AF250" s="440">
        <f t="shared" si="191"/>
        <v>0</v>
      </c>
      <c r="AG250" s="440">
        <f t="shared" si="192"/>
        <v>0</v>
      </c>
      <c r="AH250" s="440">
        <f t="shared" si="193"/>
        <v>0</v>
      </c>
      <c r="AI250" s="440">
        <f t="shared" si="194"/>
        <v>0</v>
      </c>
      <c r="AJ250" s="440">
        <f t="shared" si="195"/>
        <v>0</v>
      </c>
      <c r="AK250" s="440">
        <f t="shared" si="196"/>
        <v>0</v>
      </c>
      <c r="AL250" s="440">
        <f t="shared" si="197"/>
        <v>0</v>
      </c>
      <c r="AM250" s="440">
        <f t="shared" si="198"/>
        <v>0</v>
      </c>
      <c r="AN250" s="440">
        <f t="shared" si="171"/>
        <v>0</v>
      </c>
      <c r="AO250" s="440">
        <f t="shared" si="172"/>
        <v>0</v>
      </c>
      <c r="AP250" s="440">
        <f t="shared" si="199"/>
        <v>0</v>
      </c>
      <c r="AQ250" s="440">
        <f t="shared" si="200"/>
        <v>0</v>
      </c>
      <c r="AR250" s="440">
        <f t="shared" si="201"/>
        <v>0</v>
      </c>
      <c r="AS250" s="440">
        <f t="shared" si="202"/>
        <v>0</v>
      </c>
      <c r="AT250" s="440">
        <f t="shared" si="173"/>
        <v>0</v>
      </c>
      <c r="AU250" s="440">
        <f t="shared" si="174"/>
        <v>0</v>
      </c>
      <c r="AV250" s="440">
        <f t="shared" si="175"/>
        <v>0</v>
      </c>
      <c r="AW250" s="440">
        <f t="shared" si="176"/>
        <v>0</v>
      </c>
    </row>
    <row r="251" spans="1:49" s="479" customFormat="1" ht="12" customHeight="1">
      <c r="A251" s="72" t="str">
        <f t="array" ref="A251">IF(C251&lt;&gt;0,SUM(($C$11:C251&lt;&gt;0)*1),"")</f>
        <v/>
      </c>
      <c r="B251" s="438"/>
      <c r="C251" s="438"/>
      <c r="D251" s="438"/>
      <c r="E251" s="504"/>
      <c r="F251" s="505"/>
      <c r="G251" s="507"/>
      <c r="H251" s="507"/>
      <c r="I251" s="72" t="str">
        <f t="shared" si="203"/>
        <v/>
      </c>
      <c r="J251" s="440">
        <f t="shared" si="165"/>
        <v>0</v>
      </c>
      <c r="K251" s="440">
        <f t="shared" si="166"/>
        <v>0</v>
      </c>
      <c r="L251" s="440">
        <f t="shared" si="177"/>
        <v>0</v>
      </c>
      <c r="M251" s="440">
        <f t="shared" si="178"/>
        <v>0</v>
      </c>
      <c r="N251" s="440">
        <f t="shared" si="179"/>
        <v>0</v>
      </c>
      <c r="O251" s="440">
        <f t="shared" si="180"/>
        <v>0</v>
      </c>
      <c r="P251" s="440">
        <f t="shared" si="181"/>
        <v>0</v>
      </c>
      <c r="Q251" s="440">
        <f t="shared" si="182"/>
        <v>0</v>
      </c>
      <c r="R251" s="440">
        <f t="shared" si="162"/>
        <v>0</v>
      </c>
      <c r="S251" s="440">
        <f t="shared" si="163"/>
        <v>0</v>
      </c>
      <c r="T251" s="440">
        <f t="shared" si="183"/>
        <v>0</v>
      </c>
      <c r="U251" s="440">
        <f t="shared" si="184"/>
        <v>0</v>
      </c>
      <c r="V251" s="440">
        <f t="shared" si="185"/>
        <v>0</v>
      </c>
      <c r="W251" s="440">
        <f t="shared" si="186"/>
        <v>0</v>
      </c>
      <c r="X251" s="440">
        <f t="shared" si="167"/>
        <v>0</v>
      </c>
      <c r="Y251" s="440">
        <f t="shared" si="168"/>
        <v>0</v>
      </c>
      <c r="Z251" s="440">
        <f t="shared" si="187"/>
        <v>0</v>
      </c>
      <c r="AA251" s="440">
        <f t="shared" si="188"/>
        <v>0</v>
      </c>
      <c r="AB251" s="440">
        <f t="shared" si="169"/>
        <v>0</v>
      </c>
      <c r="AC251" s="440">
        <f t="shared" si="170"/>
        <v>0</v>
      </c>
      <c r="AD251" s="440">
        <f t="shared" si="189"/>
        <v>0</v>
      </c>
      <c r="AE251" s="440">
        <f t="shared" si="190"/>
        <v>0</v>
      </c>
      <c r="AF251" s="440">
        <f t="shared" si="191"/>
        <v>0</v>
      </c>
      <c r="AG251" s="440">
        <f t="shared" si="192"/>
        <v>0</v>
      </c>
      <c r="AH251" s="440">
        <f t="shared" si="193"/>
        <v>0</v>
      </c>
      <c r="AI251" s="440">
        <f t="shared" si="194"/>
        <v>0</v>
      </c>
      <c r="AJ251" s="440">
        <f t="shared" si="195"/>
        <v>0</v>
      </c>
      <c r="AK251" s="440">
        <f t="shared" si="196"/>
        <v>0</v>
      </c>
      <c r="AL251" s="440">
        <f t="shared" si="197"/>
        <v>0</v>
      </c>
      <c r="AM251" s="440">
        <f t="shared" si="198"/>
        <v>0</v>
      </c>
      <c r="AN251" s="440">
        <f t="shared" si="171"/>
        <v>0</v>
      </c>
      <c r="AO251" s="440">
        <f t="shared" si="172"/>
        <v>0</v>
      </c>
      <c r="AP251" s="440">
        <f t="shared" si="199"/>
        <v>0</v>
      </c>
      <c r="AQ251" s="440">
        <f t="shared" si="200"/>
        <v>0</v>
      </c>
      <c r="AR251" s="440">
        <f t="shared" si="201"/>
        <v>0</v>
      </c>
      <c r="AS251" s="440">
        <f t="shared" si="202"/>
        <v>0</v>
      </c>
      <c r="AT251" s="440">
        <f t="shared" si="173"/>
        <v>0</v>
      </c>
      <c r="AU251" s="440">
        <f t="shared" si="174"/>
        <v>0</v>
      </c>
      <c r="AV251" s="440">
        <f t="shared" si="175"/>
        <v>0</v>
      </c>
      <c r="AW251" s="440">
        <f t="shared" si="176"/>
        <v>0</v>
      </c>
    </row>
    <row r="252" spans="1:49" s="479" customFormat="1" ht="12" customHeight="1">
      <c r="A252" s="72" t="str">
        <f t="array" ref="A252">IF(C252&lt;&gt;0,SUM(($C$11:C252&lt;&gt;0)*1),"")</f>
        <v/>
      </c>
      <c r="B252" s="438"/>
      <c r="C252" s="438"/>
      <c r="D252" s="438"/>
      <c r="E252" s="504"/>
      <c r="F252" s="505"/>
      <c r="G252" s="507"/>
      <c r="H252" s="507"/>
      <c r="I252" s="72" t="str">
        <f t="shared" si="203"/>
        <v/>
      </c>
      <c r="J252" s="440">
        <f t="shared" si="165"/>
        <v>0</v>
      </c>
      <c r="K252" s="440">
        <f t="shared" si="166"/>
        <v>0</v>
      </c>
      <c r="L252" s="440">
        <f t="shared" si="177"/>
        <v>0</v>
      </c>
      <c r="M252" s="440">
        <f t="shared" si="178"/>
        <v>0</v>
      </c>
      <c r="N252" s="440">
        <f t="shared" si="179"/>
        <v>0</v>
      </c>
      <c r="O252" s="440">
        <f t="shared" si="180"/>
        <v>0</v>
      </c>
      <c r="P252" s="440">
        <f t="shared" si="181"/>
        <v>0</v>
      </c>
      <c r="Q252" s="440">
        <f t="shared" si="182"/>
        <v>0</v>
      </c>
      <c r="R252" s="440">
        <f t="shared" si="162"/>
        <v>0</v>
      </c>
      <c r="S252" s="440">
        <f t="shared" si="163"/>
        <v>0</v>
      </c>
      <c r="T252" s="440">
        <f t="shared" si="183"/>
        <v>0</v>
      </c>
      <c r="U252" s="440">
        <f t="shared" si="184"/>
        <v>0</v>
      </c>
      <c r="V252" s="440">
        <f t="shared" si="185"/>
        <v>0</v>
      </c>
      <c r="W252" s="440">
        <f t="shared" si="186"/>
        <v>0</v>
      </c>
      <c r="X252" s="440">
        <f t="shared" si="167"/>
        <v>0</v>
      </c>
      <c r="Y252" s="440">
        <f t="shared" si="168"/>
        <v>0</v>
      </c>
      <c r="Z252" s="440">
        <f t="shared" si="187"/>
        <v>0</v>
      </c>
      <c r="AA252" s="440">
        <f t="shared" si="188"/>
        <v>0</v>
      </c>
      <c r="AB252" s="440">
        <f t="shared" si="169"/>
        <v>0</v>
      </c>
      <c r="AC252" s="440">
        <f t="shared" si="170"/>
        <v>0</v>
      </c>
      <c r="AD252" s="440">
        <f t="shared" si="189"/>
        <v>0</v>
      </c>
      <c r="AE252" s="440">
        <f t="shared" si="190"/>
        <v>0</v>
      </c>
      <c r="AF252" s="440">
        <f t="shared" si="191"/>
        <v>0</v>
      </c>
      <c r="AG252" s="440">
        <f t="shared" si="192"/>
        <v>0</v>
      </c>
      <c r="AH252" s="440">
        <f t="shared" si="193"/>
        <v>0</v>
      </c>
      <c r="AI252" s="440">
        <f t="shared" si="194"/>
        <v>0</v>
      </c>
      <c r="AJ252" s="440">
        <f t="shared" si="195"/>
        <v>0</v>
      </c>
      <c r="AK252" s="440">
        <f t="shared" si="196"/>
        <v>0</v>
      </c>
      <c r="AL252" s="440">
        <f t="shared" si="197"/>
        <v>0</v>
      </c>
      <c r="AM252" s="440">
        <f t="shared" si="198"/>
        <v>0</v>
      </c>
      <c r="AN252" s="440">
        <f t="shared" si="171"/>
        <v>0</v>
      </c>
      <c r="AO252" s="440">
        <f t="shared" si="172"/>
        <v>0</v>
      </c>
      <c r="AP252" s="440">
        <f t="shared" si="199"/>
        <v>0</v>
      </c>
      <c r="AQ252" s="440">
        <f t="shared" si="200"/>
        <v>0</v>
      </c>
      <c r="AR252" s="440">
        <f t="shared" si="201"/>
        <v>0</v>
      </c>
      <c r="AS252" s="440">
        <f t="shared" si="202"/>
        <v>0</v>
      </c>
      <c r="AT252" s="440">
        <f t="shared" si="173"/>
        <v>0</v>
      </c>
      <c r="AU252" s="440">
        <f t="shared" si="174"/>
        <v>0</v>
      </c>
      <c r="AV252" s="440">
        <f t="shared" si="175"/>
        <v>0</v>
      </c>
      <c r="AW252" s="440">
        <f t="shared" si="176"/>
        <v>0</v>
      </c>
    </row>
    <row r="253" spans="1:49" s="479" customFormat="1" ht="12" customHeight="1">
      <c r="A253" s="72" t="str">
        <f t="array" ref="A253">IF(C253&lt;&gt;0,SUM(($C$11:C253&lt;&gt;0)*1),"")</f>
        <v/>
      </c>
      <c r="B253" s="438"/>
      <c r="C253" s="438"/>
      <c r="D253" s="438"/>
      <c r="E253" s="504"/>
      <c r="F253" s="505"/>
      <c r="G253" s="507"/>
      <c r="H253" s="507"/>
      <c r="I253" s="72" t="str">
        <f t="shared" si="203"/>
        <v/>
      </c>
      <c r="J253" s="440">
        <f t="shared" si="165"/>
        <v>0</v>
      </c>
      <c r="K253" s="440">
        <f t="shared" si="166"/>
        <v>0</v>
      </c>
      <c r="L253" s="440">
        <f t="shared" si="177"/>
        <v>0</v>
      </c>
      <c r="M253" s="440">
        <f t="shared" si="178"/>
        <v>0</v>
      </c>
      <c r="N253" s="440">
        <f t="shared" si="179"/>
        <v>0</v>
      </c>
      <c r="O253" s="440">
        <f t="shared" si="180"/>
        <v>0</v>
      </c>
      <c r="P253" s="440">
        <f t="shared" si="181"/>
        <v>0</v>
      </c>
      <c r="Q253" s="440">
        <f t="shared" si="182"/>
        <v>0</v>
      </c>
      <c r="R253" s="440">
        <f t="shared" si="162"/>
        <v>0</v>
      </c>
      <c r="S253" s="440">
        <f t="shared" si="163"/>
        <v>0</v>
      </c>
      <c r="T253" s="440">
        <f t="shared" si="183"/>
        <v>0</v>
      </c>
      <c r="U253" s="440">
        <f t="shared" si="184"/>
        <v>0</v>
      </c>
      <c r="V253" s="440">
        <f t="shared" si="185"/>
        <v>0</v>
      </c>
      <c r="W253" s="440">
        <f t="shared" si="186"/>
        <v>0</v>
      </c>
      <c r="X253" s="440">
        <f t="shared" si="167"/>
        <v>0</v>
      </c>
      <c r="Y253" s="440">
        <f t="shared" si="168"/>
        <v>0</v>
      </c>
      <c r="Z253" s="440">
        <f t="shared" si="187"/>
        <v>0</v>
      </c>
      <c r="AA253" s="440">
        <f t="shared" si="188"/>
        <v>0</v>
      </c>
      <c r="AB253" s="440">
        <f t="shared" si="169"/>
        <v>0</v>
      </c>
      <c r="AC253" s="440">
        <f t="shared" si="170"/>
        <v>0</v>
      </c>
      <c r="AD253" s="440">
        <f t="shared" si="189"/>
        <v>0</v>
      </c>
      <c r="AE253" s="440">
        <f t="shared" si="190"/>
        <v>0</v>
      </c>
      <c r="AF253" s="440">
        <f t="shared" si="191"/>
        <v>0</v>
      </c>
      <c r="AG253" s="440">
        <f t="shared" si="192"/>
        <v>0</v>
      </c>
      <c r="AH253" s="440">
        <f t="shared" si="193"/>
        <v>0</v>
      </c>
      <c r="AI253" s="440">
        <f t="shared" si="194"/>
        <v>0</v>
      </c>
      <c r="AJ253" s="440">
        <f t="shared" si="195"/>
        <v>0</v>
      </c>
      <c r="AK253" s="440">
        <f t="shared" si="196"/>
        <v>0</v>
      </c>
      <c r="AL253" s="440">
        <f t="shared" si="197"/>
        <v>0</v>
      </c>
      <c r="AM253" s="440">
        <f t="shared" si="198"/>
        <v>0</v>
      </c>
      <c r="AN253" s="440">
        <f t="shared" si="171"/>
        <v>0</v>
      </c>
      <c r="AO253" s="440">
        <f t="shared" si="172"/>
        <v>0</v>
      </c>
      <c r="AP253" s="440">
        <f t="shared" si="199"/>
        <v>0</v>
      </c>
      <c r="AQ253" s="440">
        <f t="shared" si="200"/>
        <v>0</v>
      </c>
      <c r="AR253" s="440">
        <f t="shared" si="201"/>
        <v>0</v>
      </c>
      <c r="AS253" s="440">
        <f t="shared" si="202"/>
        <v>0</v>
      </c>
      <c r="AT253" s="440">
        <f t="shared" si="173"/>
        <v>0</v>
      </c>
      <c r="AU253" s="440">
        <f t="shared" si="174"/>
        <v>0</v>
      </c>
      <c r="AV253" s="440">
        <f t="shared" si="175"/>
        <v>0</v>
      </c>
      <c r="AW253" s="440">
        <f t="shared" si="176"/>
        <v>0</v>
      </c>
    </row>
    <row r="254" spans="1:49" s="479" customFormat="1" ht="12" customHeight="1">
      <c r="A254" s="72" t="str">
        <f t="array" ref="A254">IF(C254&lt;&gt;0,SUM(($C$11:C254&lt;&gt;0)*1),"")</f>
        <v/>
      </c>
      <c r="B254" s="438"/>
      <c r="C254" s="438"/>
      <c r="D254" s="438"/>
      <c r="E254" s="504"/>
      <c r="F254" s="505"/>
      <c r="G254" s="507"/>
      <c r="H254" s="507"/>
      <c r="I254" s="72" t="str">
        <f t="shared" si="203"/>
        <v/>
      </c>
      <c r="J254" s="440">
        <f t="shared" si="165"/>
        <v>0</v>
      </c>
      <c r="K254" s="440">
        <f t="shared" si="166"/>
        <v>0</v>
      </c>
      <c r="L254" s="440">
        <f t="shared" si="177"/>
        <v>0</v>
      </c>
      <c r="M254" s="440">
        <f t="shared" si="178"/>
        <v>0</v>
      </c>
      <c r="N254" s="440">
        <f t="shared" si="179"/>
        <v>0</v>
      </c>
      <c r="O254" s="440">
        <f t="shared" si="180"/>
        <v>0</v>
      </c>
      <c r="P254" s="440">
        <f t="shared" si="181"/>
        <v>0</v>
      </c>
      <c r="Q254" s="440">
        <f t="shared" si="182"/>
        <v>0</v>
      </c>
      <c r="R254" s="440">
        <f t="shared" si="162"/>
        <v>0</v>
      </c>
      <c r="S254" s="440">
        <f t="shared" si="163"/>
        <v>0</v>
      </c>
      <c r="T254" s="440">
        <f t="shared" si="183"/>
        <v>0</v>
      </c>
      <c r="U254" s="440">
        <f t="shared" si="184"/>
        <v>0</v>
      </c>
      <c r="V254" s="440">
        <f t="shared" si="185"/>
        <v>0</v>
      </c>
      <c r="W254" s="440">
        <f t="shared" si="186"/>
        <v>0</v>
      </c>
      <c r="X254" s="440">
        <f t="shared" si="167"/>
        <v>0</v>
      </c>
      <c r="Y254" s="440">
        <f t="shared" si="168"/>
        <v>0</v>
      </c>
      <c r="Z254" s="440">
        <f t="shared" si="187"/>
        <v>0</v>
      </c>
      <c r="AA254" s="440">
        <f t="shared" si="188"/>
        <v>0</v>
      </c>
      <c r="AB254" s="440">
        <f t="shared" si="169"/>
        <v>0</v>
      </c>
      <c r="AC254" s="440">
        <f t="shared" si="170"/>
        <v>0</v>
      </c>
      <c r="AD254" s="440">
        <f t="shared" si="189"/>
        <v>0</v>
      </c>
      <c r="AE254" s="440">
        <f t="shared" si="190"/>
        <v>0</v>
      </c>
      <c r="AF254" s="440">
        <f t="shared" si="191"/>
        <v>0</v>
      </c>
      <c r="AG254" s="440">
        <f t="shared" si="192"/>
        <v>0</v>
      </c>
      <c r="AH254" s="440">
        <f t="shared" si="193"/>
        <v>0</v>
      </c>
      <c r="AI254" s="440">
        <f t="shared" si="194"/>
        <v>0</v>
      </c>
      <c r="AJ254" s="440">
        <f t="shared" si="195"/>
        <v>0</v>
      </c>
      <c r="AK254" s="440">
        <f t="shared" si="196"/>
        <v>0</v>
      </c>
      <c r="AL254" s="440">
        <f t="shared" si="197"/>
        <v>0</v>
      </c>
      <c r="AM254" s="440">
        <f t="shared" si="198"/>
        <v>0</v>
      </c>
      <c r="AN254" s="440">
        <f t="shared" si="171"/>
        <v>0</v>
      </c>
      <c r="AO254" s="440">
        <f t="shared" si="172"/>
        <v>0</v>
      </c>
      <c r="AP254" s="440">
        <f t="shared" si="199"/>
        <v>0</v>
      </c>
      <c r="AQ254" s="440">
        <f t="shared" si="200"/>
        <v>0</v>
      </c>
      <c r="AR254" s="440">
        <f t="shared" si="201"/>
        <v>0</v>
      </c>
      <c r="AS254" s="440">
        <f t="shared" si="202"/>
        <v>0</v>
      </c>
      <c r="AT254" s="440">
        <f t="shared" si="173"/>
        <v>0</v>
      </c>
      <c r="AU254" s="440">
        <f t="shared" si="174"/>
        <v>0</v>
      </c>
      <c r="AV254" s="440">
        <f t="shared" si="175"/>
        <v>0</v>
      </c>
      <c r="AW254" s="440">
        <f t="shared" si="176"/>
        <v>0</v>
      </c>
    </row>
    <row r="255" spans="1:49" s="479" customFormat="1" ht="12" customHeight="1">
      <c r="A255" s="72" t="str">
        <f t="array" ref="A255">IF(C255&lt;&gt;0,SUM(($C$11:C255&lt;&gt;0)*1),"")</f>
        <v/>
      </c>
      <c r="B255" s="438"/>
      <c r="C255" s="438"/>
      <c r="D255" s="438"/>
      <c r="E255" s="504"/>
      <c r="F255" s="505"/>
      <c r="G255" s="507"/>
      <c r="H255" s="507"/>
      <c r="I255" s="72" t="str">
        <f t="shared" si="203"/>
        <v/>
      </c>
      <c r="J255" s="440">
        <f t="shared" si="165"/>
        <v>0</v>
      </c>
      <c r="K255" s="440">
        <f t="shared" si="166"/>
        <v>0</v>
      </c>
      <c r="L255" s="440">
        <f t="shared" si="177"/>
        <v>0</v>
      </c>
      <c r="M255" s="440">
        <f t="shared" si="178"/>
        <v>0</v>
      </c>
      <c r="N255" s="440">
        <f t="shared" si="179"/>
        <v>0</v>
      </c>
      <c r="O255" s="440">
        <f t="shared" si="180"/>
        <v>0</v>
      </c>
      <c r="P255" s="440">
        <f t="shared" si="181"/>
        <v>0</v>
      </c>
      <c r="Q255" s="440">
        <f t="shared" si="182"/>
        <v>0</v>
      </c>
      <c r="R255" s="440">
        <f t="shared" si="162"/>
        <v>0</v>
      </c>
      <c r="S255" s="440">
        <f t="shared" si="163"/>
        <v>0</v>
      </c>
      <c r="T255" s="440">
        <f t="shared" si="183"/>
        <v>0</v>
      </c>
      <c r="U255" s="440">
        <f t="shared" si="184"/>
        <v>0</v>
      </c>
      <c r="V255" s="440">
        <f t="shared" si="185"/>
        <v>0</v>
      </c>
      <c r="W255" s="440">
        <f t="shared" si="186"/>
        <v>0</v>
      </c>
      <c r="X255" s="440">
        <f t="shared" si="167"/>
        <v>0</v>
      </c>
      <c r="Y255" s="440">
        <f t="shared" si="168"/>
        <v>0</v>
      </c>
      <c r="Z255" s="440">
        <f t="shared" si="187"/>
        <v>0</v>
      </c>
      <c r="AA255" s="440">
        <f t="shared" si="188"/>
        <v>0</v>
      </c>
      <c r="AB255" s="440">
        <f t="shared" si="169"/>
        <v>0</v>
      </c>
      <c r="AC255" s="440">
        <f t="shared" si="170"/>
        <v>0</v>
      </c>
      <c r="AD255" s="440">
        <f t="shared" si="189"/>
        <v>0</v>
      </c>
      <c r="AE255" s="440">
        <f t="shared" si="190"/>
        <v>0</v>
      </c>
      <c r="AF255" s="440">
        <f t="shared" si="191"/>
        <v>0</v>
      </c>
      <c r="AG255" s="440">
        <f t="shared" si="192"/>
        <v>0</v>
      </c>
      <c r="AH255" s="440">
        <f t="shared" si="193"/>
        <v>0</v>
      </c>
      <c r="AI255" s="440">
        <f t="shared" si="194"/>
        <v>0</v>
      </c>
      <c r="AJ255" s="440">
        <f t="shared" si="195"/>
        <v>0</v>
      </c>
      <c r="AK255" s="440">
        <f t="shared" si="196"/>
        <v>0</v>
      </c>
      <c r="AL255" s="440">
        <f t="shared" si="197"/>
        <v>0</v>
      </c>
      <c r="AM255" s="440">
        <f t="shared" si="198"/>
        <v>0</v>
      </c>
      <c r="AN255" s="440">
        <f t="shared" si="171"/>
        <v>0</v>
      </c>
      <c r="AO255" s="440">
        <f t="shared" si="172"/>
        <v>0</v>
      </c>
      <c r="AP255" s="440">
        <f t="shared" si="199"/>
        <v>0</v>
      </c>
      <c r="AQ255" s="440">
        <f t="shared" si="200"/>
        <v>0</v>
      </c>
      <c r="AR255" s="440">
        <f t="shared" si="201"/>
        <v>0</v>
      </c>
      <c r="AS255" s="440">
        <f t="shared" si="202"/>
        <v>0</v>
      </c>
      <c r="AT255" s="440">
        <f t="shared" si="173"/>
        <v>0</v>
      </c>
      <c r="AU255" s="440">
        <f t="shared" si="174"/>
        <v>0</v>
      </c>
      <c r="AV255" s="440">
        <f t="shared" si="175"/>
        <v>0</v>
      </c>
      <c r="AW255" s="440">
        <f t="shared" si="176"/>
        <v>0</v>
      </c>
    </row>
    <row r="256" spans="1:49" s="479" customFormat="1" ht="12" customHeight="1">
      <c r="A256" s="72" t="str">
        <f t="array" ref="A256">IF(C256&lt;&gt;0,SUM(($C$11:C256&lt;&gt;0)*1),"")</f>
        <v/>
      </c>
      <c r="B256" s="438"/>
      <c r="C256" s="438"/>
      <c r="D256" s="438"/>
      <c r="E256" s="504"/>
      <c r="F256" s="505"/>
      <c r="G256" s="507"/>
      <c r="H256" s="507"/>
      <c r="I256" s="72" t="str">
        <f t="shared" si="203"/>
        <v/>
      </c>
      <c r="J256" s="440">
        <f t="shared" si="165"/>
        <v>0</v>
      </c>
      <c r="K256" s="440">
        <f t="shared" si="166"/>
        <v>0</v>
      </c>
      <c r="L256" s="440">
        <f t="shared" si="177"/>
        <v>0</v>
      </c>
      <c r="M256" s="440">
        <f t="shared" si="178"/>
        <v>0</v>
      </c>
      <c r="N256" s="440">
        <f t="shared" si="179"/>
        <v>0</v>
      </c>
      <c r="O256" s="440">
        <f t="shared" si="180"/>
        <v>0</v>
      </c>
      <c r="P256" s="440">
        <f t="shared" si="181"/>
        <v>0</v>
      </c>
      <c r="Q256" s="440">
        <f t="shared" si="182"/>
        <v>0</v>
      </c>
      <c r="R256" s="440">
        <f t="shared" si="162"/>
        <v>0</v>
      </c>
      <c r="S256" s="440">
        <f t="shared" si="163"/>
        <v>0</v>
      </c>
      <c r="T256" s="440">
        <f t="shared" si="183"/>
        <v>0</v>
      </c>
      <c r="U256" s="440">
        <f t="shared" si="184"/>
        <v>0</v>
      </c>
      <c r="V256" s="440">
        <f t="shared" si="185"/>
        <v>0</v>
      </c>
      <c r="W256" s="440">
        <f t="shared" si="186"/>
        <v>0</v>
      </c>
      <c r="X256" s="440">
        <f t="shared" si="167"/>
        <v>0</v>
      </c>
      <c r="Y256" s="440">
        <f t="shared" si="168"/>
        <v>0</v>
      </c>
      <c r="Z256" s="440">
        <f t="shared" si="187"/>
        <v>0</v>
      </c>
      <c r="AA256" s="440">
        <f t="shared" si="188"/>
        <v>0</v>
      </c>
      <c r="AB256" s="440">
        <f t="shared" si="169"/>
        <v>0</v>
      </c>
      <c r="AC256" s="440">
        <f t="shared" si="170"/>
        <v>0</v>
      </c>
      <c r="AD256" s="440">
        <f t="shared" si="189"/>
        <v>0</v>
      </c>
      <c r="AE256" s="440">
        <f t="shared" si="190"/>
        <v>0</v>
      </c>
      <c r="AF256" s="440">
        <f t="shared" si="191"/>
        <v>0</v>
      </c>
      <c r="AG256" s="440">
        <f t="shared" si="192"/>
        <v>0</v>
      </c>
      <c r="AH256" s="440">
        <f t="shared" si="193"/>
        <v>0</v>
      </c>
      <c r="AI256" s="440">
        <f t="shared" si="194"/>
        <v>0</v>
      </c>
      <c r="AJ256" s="440">
        <f t="shared" si="195"/>
        <v>0</v>
      </c>
      <c r="AK256" s="440">
        <f t="shared" si="196"/>
        <v>0</v>
      </c>
      <c r="AL256" s="440">
        <f t="shared" si="197"/>
        <v>0</v>
      </c>
      <c r="AM256" s="440">
        <f t="shared" si="198"/>
        <v>0</v>
      </c>
      <c r="AN256" s="440">
        <f t="shared" si="171"/>
        <v>0</v>
      </c>
      <c r="AO256" s="440">
        <f t="shared" si="172"/>
        <v>0</v>
      </c>
      <c r="AP256" s="440">
        <f t="shared" si="199"/>
        <v>0</v>
      </c>
      <c r="AQ256" s="440">
        <f t="shared" si="200"/>
        <v>0</v>
      </c>
      <c r="AR256" s="440">
        <f t="shared" si="201"/>
        <v>0</v>
      </c>
      <c r="AS256" s="440">
        <f t="shared" si="202"/>
        <v>0</v>
      </c>
      <c r="AT256" s="440">
        <f t="shared" si="173"/>
        <v>0</v>
      </c>
      <c r="AU256" s="440">
        <f t="shared" si="174"/>
        <v>0</v>
      </c>
      <c r="AV256" s="440">
        <f t="shared" si="175"/>
        <v>0</v>
      </c>
      <c r="AW256" s="440">
        <f t="shared" si="176"/>
        <v>0</v>
      </c>
    </row>
    <row r="257" spans="1:49" s="480" customFormat="1" ht="12" customHeight="1">
      <c r="A257" s="72">
        <f t="array" aca="1" ref="A257" ca="1">IF(C257&lt;&gt;0,SUM(($C$11:C257&lt;&gt;0)*1),"")</f>
        <v>2</v>
      </c>
      <c r="B257" s="441">
        <v>42369</v>
      </c>
      <c r="C257" s="441" t="s">
        <v>195</v>
      </c>
      <c r="D257" s="441">
        <f t="shared" ref="D257:D262" si="204">B257</f>
        <v>42369</v>
      </c>
      <c r="E257" s="442" t="s">
        <v>196</v>
      </c>
      <c r="F257" s="101">
        <f ca="1">AL264</f>
        <v>0</v>
      </c>
      <c r="G257" s="443" t="s">
        <v>560</v>
      </c>
      <c r="H257" s="443" t="s">
        <v>179</v>
      </c>
      <c r="I257" s="72">
        <f t="shared" ref="I257:I262" ca="1" si="205">A257</f>
        <v>2</v>
      </c>
      <c r="J257" s="440">
        <f t="shared" ref="J257:J263" si="206">IF($G257="1111",$F257,0)</f>
        <v>0</v>
      </c>
      <c r="K257" s="440">
        <f t="shared" ref="K257:K263" si="207">IF($H257="1111",$F257,0)</f>
        <v>0</v>
      </c>
      <c r="L257" s="440">
        <f t="shared" ref="L257:L263" si="208">IF($G257="1121",$F257,0)</f>
        <v>0</v>
      </c>
      <c r="M257" s="440">
        <f t="shared" ref="M257:M263" si="209">IF($H257="1121",$F257,0)</f>
        <v>0</v>
      </c>
      <c r="N257" s="440">
        <f t="shared" ref="N257:N263" si="210">IF($G257="1331",$F257,0)</f>
        <v>0</v>
      </c>
      <c r="O257" s="440">
        <f t="shared" ref="O257:O263" si="211">IF($H257="1331",$F257,0)</f>
        <v>0</v>
      </c>
      <c r="P257" s="440">
        <f t="shared" ref="P257:P263" si="212">IF($G257="1388",$F257,0)</f>
        <v>0</v>
      </c>
      <c r="Q257" s="440">
        <f t="shared" ref="Q257:Q263" si="213">IF($H257="1388",$F257,0)</f>
        <v>0</v>
      </c>
      <c r="R257" s="440">
        <f t="shared" ref="R257:R263" ca="1" si="214">IF($G257="2412",$F257,0)</f>
        <v>0</v>
      </c>
      <c r="S257" s="440">
        <f t="shared" ref="S257:S263" si="215">IF($H257="2412",$F257,0)</f>
        <v>0</v>
      </c>
      <c r="T257" s="440">
        <f t="shared" ref="T257:T263" si="216">IF($G257="331",$F257,0)</f>
        <v>0</v>
      </c>
      <c r="U257" s="440">
        <f t="shared" ref="U257:U263" si="217">IF($H257="331",$F257,0)</f>
        <v>0</v>
      </c>
      <c r="V257" s="440">
        <f t="shared" ref="V257:V263" si="218">IF($G257="3334",$F257,0)</f>
        <v>0</v>
      </c>
      <c r="W257" s="440">
        <f t="shared" ref="W257:W263" si="219">IF($H257="3334",$F257,0)</f>
        <v>0</v>
      </c>
      <c r="X257" s="440">
        <f t="shared" ref="X257:X263" si="220">IF($G257="33382",$F257,0)</f>
        <v>0</v>
      </c>
      <c r="Y257" s="440">
        <f t="shared" ref="Y257:Y263" si="221">IF($H257="33382",$F257,0)</f>
        <v>0</v>
      </c>
      <c r="Z257" s="440">
        <f t="shared" ref="Z257:Z263" si="222">IF($G257="3388",$F257,0)</f>
        <v>0</v>
      </c>
      <c r="AA257" s="440">
        <f t="shared" ref="AA257:AA263" si="223">IF($H257="3388",$F257,0)</f>
        <v>0</v>
      </c>
      <c r="AB257" s="440">
        <f t="shared" ref="AB257:AB263" si="224">IF($G257="3411",$F257,0)</f>
        <v>0</v>
      </c>
      <c r="AC257" s="440">
        <f t="shared" ref="AC257:AC263" si="225">IF($H257="3411",$F257,0)</f>
        <v>0</v>
      </c>
      <c r="AD257" s="440">
        <f t="shared" ref="AD257:AD263" si="226">IF($G257="4111",$F257,0)</f>
        <v>0</v>
      </c>
      <c r="AE257" s="440">
        <f t="shared" ref="AE257:AE263" si="227">IF($H257="4111",$F257,0)</f>
        <v>0</v>
      </c>
      <c r="AF257" s="440">
        <f t="shared" ref="AF257:AF263" si="228">IF($G257="4211",$F257,0)</f>
        <v>0</v>
      </c>
      <c r="AG257" s="440">
        <f t="shared" ref="AG257:AG263" si="229">IF($H257="4211",$F257,0)</f>
        <v>0</v>
      </c>
      <c r="AH257" s="440">
        <f t="shared" ref="AH257:AH263" si="230">IF($G257="4212",$F257,0)</f>
        <v>0</v>
      </c>
      <c r="AI257" s="440">
        <f t="shared" ref="AI257:AI263" si="231">IF($H257="4212",$F257,0)</f>
        <v>0</v>
      </c>
      <c r="AJ257" s="440">
        <f t="shared" ref="AJ257:AJ263" si="232">IF($G257="515",$F257,0)</f>
        <v>0</v>
      </c>
      <c r="AK257" s="440">
        <f t="shared" ref="AK257:AK263" si="233">IF($H257="515",$F257,0)</f>
        <v>0</v>
      </c>
      <c r="AL257" s="440">
        <f t="shared" ref="AL257:AL263" si="234">IF($G257="635",$F257,0)</f>
        <v>0</v>
      </c>
      <c r="AM257" s="440">
        <f t="shared" ref="AM257:AM263" ca="1" si="235">IF($H257="635",$F257,0)</f>
        <v>0</v>
      </c>
      <c r="AN257" s="440">
        <f t="shared" ref="AN257:AN263" si="236">IF($G257="642",$F257,0)</f>
        <v>0</v>
      </c>
      <c r="AO257" s="440">
        <f t="shared" ref="AO257:AO263" si="237">IF($H257="642",$F257,0)</f>
        <v>0</v>
      </c>
      <c r="AP257" s="440">
        <f t="shared" ref="AP257:AP263" si="238">IF($G257="711",$F257,0)</f>
        <v>0</v>
      </c>
      <c r="AQ257" s="440">
        <f t="shared" ref="AQ257:AQ263" si="239">IF($H257="711",$F257,0)</f>
        <v>0</v>
      </c>
      <c r="AR257" s="440">
        <f t="shared" ref="AR257:AR263" si="240">IF($G257="811",$F257,0)</f>
        <v>0</v>
      </c>
      <c r="AS257" s="440">
        <f t="shared" ref="AS257:AS263" si="241">IF($H257="811",$F257,0)</f>
        <v>0</v>
      </c>
      <c r="AT257" s="440">
        <f t="shared" ref="AT257:AT263" si="242">IF($G257="821",$F257,0)</f>
        <v>0</v>
      </c>
      <c r="AU257" s="440">
        <f t="shared" ref="AU257:AU263" si="243">IF($H257="821",$F257,0)</f>
        <v>0</v>
      </c>
      <c r="AV257" s="440">
        <f t="shared" ref="AV257:AV263" si="244">IF($G257="911",$F257,0)</f>
        <v>0</v>
      </c>
      <c r="AW257" s="440">
        <f t="shared" ref="AW257:AW263" si="245">IF($H257="911",$F257,0)</f>
        <v>0</v>
      </c>
    </row>
    <row r="258" spans="1:49" s="480" customFormat="1" ht="12" customHeight="1">
      <c r="A258" s="72">
        <f t="array" aca="1" ref="A258" ca="1">IF(C258&lt;&gt;0,SUM(($C$11:C258&lt;&gt;0)*1),"")</f>
        <v>3</v>
      </c>
      <c r="B258" s="441">
        <v>42369</v>
      </c>
      <c r="C258" s="441" t="s">
        <v>195</v>
      </c>
      <c r="D258" s="441">
        <f t="shared" si="204"/>
        <v>42369</v>
      </c>
      <c r="E258" s="442" t="s">
        <v>197</v>
      </c>
      <c r="F258" s="101">
        <f ca="1">AN264</f>
        <v>490600</v>
      </c>
      <c r="G258" s="443" t="s">
        <v>189</v>
      </c>
      <c r="H258" s="443" t="s">
        <v>181</v>
      </c>
      <c r="I258" s="72">
        <f t="shared" ca="1" si="205"/>
        <v>3</v>
      </c>
      <c r="J258" s="440">
        <f t="shared" si="206"/>
        <v>0</v>
      </c>
      <c r="K258" s="440">
        <f t="shared" si="207"/>
        <v>0</v>
      </c>
      <c r="L258" s="440">
        <f t="shared" si="208"/>
        <v>0</v>
      </c>
      <c r="M258" s="440">
        <f t="shared" si="209"/>
        <v>0</v>
      </c>
      <c r="N258" s="440">
        <f t="shared" si="210"/>
        <v>0</v>
      </c>
      <c r="O258" s="440">
        <f t="shared" si="211"/>
        <v>0</v>
      </c>
      <c r="P258" s="440">
        <f t="shared" si="212"/>
        <v>0</v>
      </c>
      <c r="Q258" s="440">
        <f t="shared" si="213"/>
        <v>0</v>
      </c>
      <c r="R258" s="440">
        <f t="shared" si="214"/>
        <v>0</v>
      </c>
      <c r="S258" s="440">
        <f t="shared" si="215"/>
        <v>0</v>
      </c>
      <c r="T258" s="440">
        <f t="shared" si="216"/>
        <v>0</v>
      </c>
      <c r="U258" s="440">
        <f t="shared" si="217"/>
        <v>0</v>
      </c>
      <c r="V258" s="440">
        <f t="shared" si="218"/>
        <v>0</v>
      </c>
      <c r="W258" s="440">
        <f t="shared" si="219"/>
        <v>0</v>
      </c>
      <c r="X258" s="440">
        <f t="shared" si="220"/>
        <v>0</v>
      </c>
      <c r="Y258" s="440">
        <f t="shared" si="221"/>
        <v>0</v>
      </c>
      <c r="Z258" s="440">
        <f t="shared" si="222"/>
        <v>0</v>
      </c>
      <c r="AA258" s="440">
        <f t="shared" si="223"/>
        <v>0</v>
      </c>
      <c r="AB258" s="440">
        <f t="shared" si="224"/>
        <v>0</v>
      </c>
      <c r="AC258" s="440">
        <f t="shared" si="225"/>
        <v>0</v>
      </c>
      <c r="AD258" s="440">
        <f t="shared" si="226"/>
        <v>0</v>
      </c>
      <c r="AE258" s="440">
        <f t="shared" si="227"/>
        <v>0</v>
      </c>
      <c r="AF258" s="440">
        <f t="shared" si="228"/>
        <v>0</v>
      </c>
      <c r="AG258" s="440">
        <f t="shared" si="229"/>
        <v>0</v>
      </c>
      <c r="AH258" s="440">
        <f t="shared" si="230"/>
        <v>0</v>
      </c>
      <c r="AI258" s="440">
        <f t="shared" si="231"/>
        <v>0</v>
      </c>
      <c r="AJ258" s="440">
        <f t="shared" si="232"/>
        <v>0</v>
      </c>
      <c r="AK258" s="440">
        <f t="shared" si="233"/>
        <v>0</v>
      </c>
      <c r="AL258" s="440">
        <f t="shared" si="234"/>
        <v>0</v>
      </c>
      <c r="AM258" s="440">
        <f t="shared" si="235"/>
        <v>0</v>
      </c>
      <c r="AN258" s="440">
        <f t="shared" si="236"/>
        <v>0</v>
      </c>
      <c r="AO258" s="440">
        <f t="shared" ca="1" si="237"/>
        <v>490600</v>
      </c>
      <c r="AP258" s="440">
        <f t="shared" si="238"/>
        <v>0</v>
      </c>
      <c r="AQ258" s="440">
        <f t="shared" si="239"/>
        <v>0</v>
      </c>
      <c r="AR258" s="440">
        <f t="shared" si="240"/>
        <v>0</v>
      </c>
      <c r="AS258" s="440">
        <f t="shared" si="241"/>
        <v>0</v>
      </c>
      <c r="AT258" s="440">
        <f t="shared" si="242"/>
        <v>0</v>
      </c>
      <c r="AU258" s="440">
        <f t="shared" si="243"/>
        <v>0</v>
      </c>
      <c r="AV258" s="440">
        <f t="shared" ca="1" si="244"/>
        <v>490600</v>
      </c>
      <c r="AW258" s="440">
        <f t="shared" si="245"/>
        <v>0</v>
      </c>
    </row>
    <row r="259" spans="1:49" s="480" customFormat="1" ht="12" customHeight="1">
      <c r="A259" s="72">
        <f t="array" aca="1" ref="A259" ca="1">IF(C259&lt;&gt;0,SUM(($C$11:C259&lt;&gt;0)*1),"")</f>
        <v>4</v>
      </c>
      <c r="B259" s="441">
        <v>42369</v>
      </c>
      <c r="C259" s="441" t="s">
        <v>195</v>
      </c>
      <c r="D259" s="441">
        <f t="shared" si="204"/>
        <v>42369</v>
      </c>
      <c r="E259" s="442" t="s">
        <v>642</v>
      </c>
      <c r="F259" s="101"/>
      <c r="G259" s="443" t="s">
        <v>174</v>
      </c>
      <c r="H259" s="443" t="s">
        <v>189</v>
      </c>
      <c r="I259" s="72">
        <f t="shared" ca="1" si="205"/>
        <v>4</v>
      </c>
      <c r="J259" s="440">
        <f t="shared" si="206"/>
        <v>0</v>
      </c>
      <c r="K259" s="440">
        <f t="shared" si="207"/>
        <v>0</v>
      </c>
      <c r="L259" s="440">
        <f t="shared" si="208"/>
        <v>0</v>
      </c>
      <c r="M259" s="440">
        <f t="shared" si="209"/>
        <v>0</v>
      </c>
      <c r="N259" s="440">
        <f t="shared" si="210"/>
        <v>0</v>
      </c>
      <c r="O259" s="440">
        <f t="shared" si="211"/>
        <v>0</v>
      </c>
      <c r="P259" s="440">
        <f t="shared" si="212"/>
        <v>0</v>
      </c>
      <c r="Q259" s="440">
        <f t="shared" si="213"/>
        <v>0</v>
      </c>
      <c r="R259" s="440">
        <f t="shared" si="214"/>
        <v>0</v>
      </c>
      <c r="S259" s="440">
        <f t="shared" si="215"/>
        <v>0</v>
      </c>
      <c r="T259" s="440">
        <f t="shared" si="216"/>
        <v>0</v>
      </c>
      <c r="U259" s="440">
        <f t="shared" si="217"/>
        <v>0</v>
      </c>
      <c r="V259" s="440">
        <f t="shared" si="218"/>
        <v>0</v>
      </c>
      <c r="W259" s="440">
        <f t="shared" si="219"/>
        <v>0</v>
      </c>
      <c r="X259" s="440">
        <f t="shared" si="220"/>
        <v>0</v>
      </c>
      <c r="Y259" s="440">
        <f t="shared" si="221"/>
        <v>0</v>
      </c>
      <c r="Z259" s="440">
        <f t="shared" si="222"/>
        <v>0</v>
      </c>
      <c r="AA259" s="440">
        <f t="shared" si="223"/>
        <v>0</v>
      </c>
      <c r="AB259" s="440">
        <f t="shared" si="224"/>
        <v>0</v>
      </c>
      <c r="AC259" s="440">
        <f t="shared" si="225"/>
        <v>0</v>
      </c>
      <c r="AD259" s="440">
        <f t="shared" si="226"/>
        <v>0</v>
      </c>
      <c r="AE259" s="440">
        <f t="shared" si="227"/>
        <v>0</v>
      </c>
      <c r="AF259" s="440">
        <f t="shared" si="228"/>
        <v>0</v>
      </c>
      <c r="AG259" s="440">
        <f t="shared" si="229"/>
        <v>0</v>
      </c>
      <c r="AH259" s="440">
        <f t="shared" si="230"/>
        <v>0</v>
      </c>
      <c r="AI259" s="440">
        <f t="shared" si="231"/>
        <v>0</v>
      </c>
      <c r="AJ259" s="440">
        <f t="shared" si="232"/>
        <v>0</v>
      </c>
      <c r="AK259" s="440">
        <f t="shared" si="233"/>
        <v>0</v>
      </c>
      <c r="AL259" s="440">
        <f t="shared" si="234"/>
        <v>0</v>
      </c>
      <c r="AM259" s="440">
        <f t="shared" si="235"/>
        <v>0</v>
      </c>
      <c r="AN259" s="440">
        <f t="shared" si="236"/>
        <v>0</v>
      </c>
      <c r="AO259" s="440">
        <f t="shared" si="237"/>
        <v>0</v>
      </c>
      <c r="AP259" s="440">
        <f t="shared" si="238"/>
        <v>0</v>
      </c>
      <c r="AQ259" s="440">
        <f t="shared" si="239"/>
        <v>0</v>
      </c>
      <c r="AR259" s="440">
        <f t="shared" si="240"/>
        <v>0</v>
      </c>
      <c r="AS259" s="440">
        <f t="shared" si="241"/>
        <v>0</v>
      </c>
      <c r="AT259" s="440">
        <f t="shared" si="242"/>
        <v>0</v>
      </c>
      <c r="AU259" s="440">
        <f t="shared" si="243"/>
        <v>0</v>
      </c>
      <c r="AV259" s="440">
        <f t="shared" si="244"/>
        <v>0</v>
      </c>
      <c r="AW259" s="440">
        <f t="shared" si="245"/>
        <v>0</v>
      </c>
    </row>
    <row r="260" spans="1:49" s="480" customFormat="1" ht="12" customHeight="1">
      <c r="A260" s="72">
        <f t="array" aca="1" ref="A260" ca="1">IF(C260&lt;&gt;0,SUM(($C$11:C260&lt;&gt;0)*1),"")</f>
        <v>5</v>
      </c>
      <c r="B260" s="441">
        <v>42369</v>
      </c>
      <c r="C260" s="441" t="s">
        <v>195</v>
      </c>
      <c r="D260" s="441">
        <f t="shared" si="204"/>
        <v>42369</v>
      </c>
      <c r="E260" s="442" t="s">
        <v>199</v>
      </c>
      <c r="F260" s="101">
        <f ca="1">AK264</f>
        <v>0</v>
      </c>
      <c r="G260" s="443" t="s">
        <v>68</v>
      </c>
      <c r="H260" s="443" t="s">
        <v>189</v>
      </c>
      <c r="I260" s="72">
        <f t="shared" ca="1" si="205"/>
        <v>5</v>
      </c>
      <c r="J260" s="440">
        <f t="shared" si="206"/>
        <v>0</v>
      </c>
      <c r="K260" s="440">
        <f t="shared" si="207"/>
        <v>0</v>
      </c>
      <c r="L260" s="440">
        <f t="shared" si="208"/>
        <v>0</v>
      </c>
      <c r="M260" s="440">
        <f t="shared" si="209"/>
        <v>0</v>
      </c>
      <c r="N260" s="440">
        <f t="shared" si="210"/>
        <v>0</v>
      </c>
      <c r="O260" s="440">
        <f t="shared" si="211"/>
        <v>0</v>
      </c>
      <c r="P260" s="440">
        <f t="shared" si="212"/>
        <v>0</v>
      </c>
      <c r="Q260" s="440">
        <f t="shared" si="213"/>
        <v>0</v>
      </c>
      <c r="R260" s="440">
        <f t="shared" si="214"/>
        <v>0</v>
      </c>
      <c r="S260" s="440">
        <f t="shared" si="215"/>
        <v>0</v>
      </c>
      <c r="T260" s="440">
        <f t="shared" si="216"/>
        <v>0</v>
      </c>
      <c r="U260" s="440">
        <f t="shared" si="217"/>
        <v>0</v>
      </c>
      <c r="V260" s="440">
        <f t="shared" si="218"/>
        <v>0</v>
      </c>
      <c r="W260" s="440">
        <f t="shared" si="219"/>
        <v>0</v>
      </c>
      <c r="X260" s="440">
        <f t="shared" si="220"/>
        <v>0</v>
      </c>
      <c r="Y260" s="440">
        <f t="shared" si="221"/>
        <v>0</v>
      </c>
      <c r="Z260" s="440">
        <f t="shared" si="222"/>
        <v>0</v>
      </c>
      <c r="AA260" s="440">
        <f t="shared" si="223"/>
        <v>0</v>
      </c>
      <c r="AB260" s="440">
        <f t="shared" si="224"/>
        <v>0</v>
      </c>
      <c r="AC260" s="440">
        <f t="shared" si="225"/>
        <v>0</v>
      </c>
      <c r="AD260" s="440">
        <f t="shared" si="226"/>
        <v>0</v>
      </c>
      <c r="AE260" s="440">
        <f t="shared" si="227"/>
        <v>0</v>
      </c>
      <c r="AF260" s="440">
        <f t="shared" si="228"/>
        <v>0</v>
      </c>
      <c r="AG260" s="440">
        <f t="shared" si="229"/>
        <v>0</v>
      </c>
      <c r="AH260" s="440">
        <f t="shared" si="230"/>
        <v>0</v>
      </c>
      <c r="AI260" s="440">
        <f t="shared" si="231"/>
        <v>0</v>
      </c>
      <c r="AJ260" s="440">
        <f t="shared" ca="1" si="232"/>
        <v>0</v>
      </c>
      <c r="AK260" s="440">
        <f t="shared" si="233"/>
        <v>0</v>
      </c>
      <c r="AL260" s="440">
        <f t="shared" si="234"/>
        <v>0</v>
      </c>
      <c r="AM260" s="440">
        <f t="shared" si="235"/>
        <v>0</v>
      </c>
      <c r="AN260" s="440">
        <f t="shared" si="236"/>
        <v>0</v>
      </c>
      <c r="AO260" s="440">
        <f t="shared" si="237"/>
        <v>0</v>
      </c>
      <c r="AP260" s="440">
        <f t="shared" si="238"/>
        <v>0</v>
      </c>
      <c r="AQ260" s="440">
        <f t="shared" si="239"/>
        <v>0</v>
      </c>
      <c r="AR260" s="440">
        <f t="shared" si="240"/>
        <v>0</v>
      </c>
      <c r="AS260" s="440">
        <f t="shared" si="241"/>
        <v>0</v>
      </c>
      <c r="AT260" s="440">
        <f t="shared" si="242"/>
        <v>0</v>
      </c>
      <c r="AU260" s="440">
        <f t="shared" si="243"/>
        <v>0</v>
      </c>
      <c r="AV260" s="440">
        <f t="shared" si="244"/>
        <v>0</v>
      </c>
      <c r="AW260" s="440">
        <f t="shared" ca="1" si="245"/>
        <v>0</v>
      </c>
    </row>
    <row r="261" spans="1:49" s="480" customFormat="1" ht="12" customHeight="1">
      <c r="A261" s="72">
        <f t="array" aca="1" ref="A261" ca="1">IF(C261&lt;&gt;0,SUM(($C$11:C261&lt;&gt;0)*1),"")</f>
        <v>6</v>
      </c>
      <c r="B261" s="441">
        <v>42369</v>
      </c>
      <c r="C261" s="441" t="s">
        <v>195</v>
      </c>
      <c r="D261" s="441">
        <f t="shared" si="204"/>
        <v>42369</v>
      </c>
      <c r="E261" s="442" t="s">
        <v>200</v>
      </c>
      <c r="F261" s="101">
        <f ca="1">AQ264</f>
        <v>0</v>
      </c>
      <c r="G261" s="443" t="s">
        <v>183</v>
      </c>
      <c r="H261" s="443" t="s">
        <v>189</v>
      </c>
      <c r="I261" s="72">
        <f t="shared" ca="1" si="205"/>
        <v>6</v>
      </c>
      <c r="J261" s="440">
        <f t="shared" si="206"/>
        <v>0</v>
      </c>
      <c r="K261" s="440">
        <f t="shared" si="207"/>
        <v>0</v>
      </c>
      <c r="L261" s="440">
        <f t="shared" si="208"/>
        <v>0</v>
      </c>
      <c r="M261" s="440">
        <f t="shared" si="209"/>
        <v>0</v>
      </c>
      <c r="N261" s="440">
        <f t="shared" si="210"/>
        <v>0</v>
      </c>
      <c r="O261" s="440">
        <f t="shared" si="211"/>
        <v>0</v>
      </c>
      <c r="P261" s="440">
        <f t="shared" si="212"/>
        <v>0</v>
      </c>
      <c r="Q261" s="440">
        <f t="shared" si="213"/>
        <v>0</v>
      </c>
      <c r="R261" s="440">
        <f t="shared" si="214"/>
        <v>0</v>
      </c>
      <c r="S261" s="440">
        <f t="shared" si="215"/>
        <v>0</v>
      </c>
      <c r="T261" s="440">
        <f t="shared" si="216"/>
        <v>0</v>
      </c>
      <c r="U261" s="440">
        <f t="shared" si="217"/>
        <v>0</v>
      </c>
      <c r="V261" s="440">
        <f t="shared" si="218"/>
        <v>0</v>
      </c>
      <c r="W261" s="440">
        <f t="shared" si="219"/>
        <v>0</v>
      </c>
      <c r="X261" s="440">
        <f t="shared" si="220"/>
        <v>0</v>
      </c>
      <c r="Y261" s="440">
        <f t="shared" si="221"/>
        <v>0</v>
      </c>
      <c r="Z261" s="440">
        <f t="shared" si="222"/>
        <v>0</v>
      </c>
      <c r="AA261" s="440">
        <f t="shared" si="223"/>
        <v>0</v>
      </c>
      <c r="AB261" s="440">
        <f t="shared" si="224"/>
        <v>0</v>
      </c>
      <c r="AC261" s="440">
        <f t="shared" si="225"/>
        <v>0</v>
      </c>
      <c r="AD261" s="440">
        <f t="shared" si="226"/>
        <v>0</v>
      </c>
      <c r="AE261" s="440">
        <f t="shared" si="227"/>
        <v>0</v>
      </c>
      <c r="AF261" s="440">
        <f t="shared" si="228"/>
        <v>0</v>
      </c>
      <c r="AG261" s="440">
        <f t="shared" si="229"/>
        <v>0</v>
      </c>
      <c r="AH261" s="440">
        <f t="shared" si="230"/>
        <v>0</v>
      </c>
      <c r="AI261" s="440">
        <f t="shared" si="231"/>
        <v>0</v>
      </c>
      <c r="AJ261" s="440">
        <f t="shared" si="232"/>
        <v>0</v>
      </c>
      <c r="AK261" s="440">
        <f t="shared" si="233"/>
        <v>0</v>
      </c>
      <c r="AL261" s="440">
        <f t="shared" si="234"/>
        <v>0</v>
      </c>
      <c r="AM261" s="440">
        <f t="shared" si="235"/>
        <v>0</v>
      </c>
      <c r="AN261" s="440">
        <f t="shared" si="236"/>
        <v>0</v>
      </c>
      <c r="AO261" s="440">
        <f t="shared" si="237"/>
        <v>0</v>
      </c>
      <c r="AP261" s="440">
        <f t="shared" ca="1" si="238"/>
        <v>0</v>
      </c>
      <c r="AQ261" s="440">
        <f t="shared" si="239"/>
        <v>0</v>
      </c>
      <c r="AR261" s="440">
        <f t="shared" si="240"/>
        <v>0</v>
      </c>
      <c r="AS261" s="440">
        <f t="shared" si="241"/>
        <v>0</v>
      </c>
      <c r="AT261" s="440">
        <f t="shared" si="242"/>
        <v>0</v>
      </c>
      <c r="AU261" s="440">
        <f t="shared" si="243"/>
        <v>0</v>
      </c>
      <c r="AV261" s="440">
        <f t="shared" si="244"/>
        <v>0</v>
      </c>
      <c r="AW261" s="440">
        <f t="shared" ca="1" si="245"/>
        <v>0</v>
      </c>
    </row>
    <row r="262" spans="1:49" s="480" customFormat="1" ht="12" customHeight="1">
      <c r="A262" s="72">
        <f t="array" aca="1" ref="A262" ca="1">IF(C262&lt;&gt;0,SUM(($C$11:C262&lt;&gt;0)*1),"")</f>
        <v>7</v>
      </c>
      <c r="B262" s="441">
        <v>42369</v>
      </c>
      <c r="C262" s="441" t="s">
        <v>195</v>
      </c>
      <c r="D262" s="441">
        <f t="shared" si="204"/>
        <v>42369</v>
      </c>
      <c r="E262" s="442" t="s">
        <v>201</v>
      </c>
      <c r="F262" s="101">
        <f ca="1">AR264</f>
        <v>0</v>
      </c>
      <c r="G262" s="443" t="s">
        <v>189</v>
      </c>
      <c r="H262" s="443" t="s">
        <v>185</v>
      </c>
      <c r="I262" s="72">
        <f t="shared" ca="1" si="205"/>
        <v>7</v>
      </c>
      <c r="J262" s="440">
        <f t="shared" si="206"/>
        <v>0</v>
      </c>
      <c r="K262" s="440">
        <f t="shared" si="207"/>
        <v>0</v>
      </c>
      <c r="L262" s="440">
        <f t="shared" si="208"/>
        <v>0</v>
      </c>
      <c r="M262" s="440">
        <f t="shared" si="209"/>
        <v>0</v>
      </c>
      <c r="N262" s="440">
        <f t="shared" si="210"/>
        <v>0</v>
      </c>
      <c r="O262" s="440">
        <f t="shared" si="211"/>
        <v>0</v>
      </c>
      <c r="P262" s="440">
        <f t="shared" si="212"/>
        <v>0</v>
      </c>
      <c r="Q262" s="440">
        <f t="shared" si="213"/>
        <v>0</v>
      </c>
      <c r="R262" s="440">
        <f t="shared" si="214"/>
        <v>0</v>
      </c>
      <c r="S262" s="440">
        <f t="shared" si="215"/>
        <v>0</v>
      </c>
      <c r="T262" s="440">
        <f t="shared" si="216"/>
        <v>0</v>
      </c>
      <c r="U262" s="440">
        <f t="shared" si="217"/>
        <v>0</v>
      </c>
      <c r="V262" s="440">
        <f t="shared" si="218"/>
        <v>0</v>
      </c>
      <c r="W262" s="440">
        <f t="shared" si="219"/>
        <v>0</v>
      </c>
      <c r="X262" s="440">
        <f t="shared" si="220"/>
        <v>0</v>
      </c>
      <c r="Y262" s="440">
        <f t="shared" si="221"/>
        <v>0</v>
      </c>
      <c r="Z262" s="440">
        <f t="shared" si="222"/>
        <v>0</v>
      </c>
      <c r="AA262" s="440">
        <f t="shared" si="223"/>
        <v>0</v>
      </c>
      <c r="AB262" s="440">
        <f t="shared" si="224"/>
        <v>0</v>
      </c>
      <c r="AC262" s="440">
        <f t="shared" si="225"/>
        <v>0</v>
      </c>
      <c r="AD262" s="440">
        <f t="shared" si="226"/>
        <v>0</v>
      </c>
      <c r="AE262" s="440">
        <f t="shared" si="227"/>
        <v>0</v>
      </c>
      <c r="AF262" s="440">
        <f t="shared" si="228"/>
        <v>0</v>
      </c>
      <c r="AG262" s="440">
        <f t="shared" si="229"/>
        <v>0</v>
      </c>
      <c r="AH262" s="440">
        <f t="shared" si="230"/>
        <v>0</v>
      </c>
      <c r="AI262" s="440">
        <f t="shared" si="231"/>
        <v>0</v>
      </c>
      <c r="AJ262" s="440">
        <f t="shared" si="232"/>
        <v>0</v>
      </c>
      <c r="AK262" s="440">
        <f t="shared" si="233"/>
        <v>0</v>
      </c>
      <c r="AL262" s="440">
        <f t="shared" si="234"/>
        <v>0</v>
      </c>
      <c r="AM262" s="440">
        <f t="shared" si="235"/>
        <v>0</v>
      </c>
      <c r="AN262" s="440">
        <f t="shared" si="236"/>
        <v>0</v>
      </c>
      <c r="AO262" s="440">
        <f t="shared" si="237"/>
        <v>0</v>
      </c>
      <c r="AP262" s="440">
        <f t="shared" si="238"/>
        <v>0</v>
      </c>
      <c r="AQ262" s="440">
        <f t="shared" si="239"/>
        <v>0</v>
      </c>
      <c r="AR262" s="440">
        <f t="shared" si="240"/>
        <v>0</v>
      </c>
      <c r="AS262" s="440">
        <f t="shared" ca="1" si="241"/>
        <v>0</v>
      </c>
      <c r="AT262" s="440">
        <f t="shared" si="242"/>
        <v>0</v>
      </c>
      <c r="AU262" s="440">
        <f t="shared" si="243"/>
        <v>0</v>
      </c>
      <c r="AV262" s="440">
        <f t="shared" ca="1" si="244"/>
        <v>0</v>
      </c>
      <c r="AW262" s="440">
        <f t="shared" si="245"/>
        <v>0</v>
      </c>
    </row>
    <row r="263" spans="1:49" s="437" customFormat="1" ht="12" customHeight="1">
      <c r="A263" s="72" t="str">
        <f t="array" ref="A263">IF(C263&lt;&gt;0,SUM(($C$11:C263&lt;&gt;0)*1),"")</f>
        <v/>
      </c>
      <c r="B263" s="332"/>
      <c r="C263" s="332"/>
      <c r="D263" s="332"/>
      <c r="E263" s="439"/>
      <c r="F263" s="74"/>
      <c r="G263" s="445"/>
      <c r="H263" s="445"/>
      <c r="I263" s="72" t="str">
        <f>A263</f>
        <v/>
      </c>
      <c r="J263" s="440">
        <f t="shared" si="206"/>
        <v>0</v>
      </c>
      <c r="K263" s="440">
        <f t="shared" si="207"/>
        <v>0</v>
      </c>
      <c r="L263" s="440">
        <f t="shared" si="208"/>
        <v>0</v>
      </c>
      <c r="M263" s="440">
        <f t="shared" si="209"/>
        <v>0</v>
      </c>
      <c r="N263" s="440">
        <f t="shared" si="210"/>
        <v>0</v>
      </c>
      <c r="O263" s="440">
        <f t="shared" si="211"/>
        <v>0</v>
      </c>
      <c r="P263" s="440">
        <f t="shared" si="212"/>
        <v>0</v>
      </c>
      <c r="Q263" s="440">
        <f t="shared" si="213"/>
        <v>0</v>
      </c>
      <c r="R263" s="440">
        <f t="shared" si="214"/>
        <v>0</v>
      </c>
      <c r="S263" s="440">
        <f t="shared" si="215"/>
        <v>0</v>
      </c>
      <c r="T263" s="440">
        <f t="shared" si="216"/>
        <v>0</v>
      </c>
      <c r="U263" s="440">
        <f t="shared" si="217"/>
        <v>0</v>
      </c>
      <c r="V263" s="440">
        <f t="shared" si="218"/>
        <v>0</v>
      </c>
      <c r="W263" s="440">
        <f t="shared" si="219"/>
        <v>0</v>
      </c>
      <c r="X263" s="440">
        <f t="shared" si="220"/>
        <v>0</v>
      </c>
      <c r="Y263" s="440">
        <f t="shared" si="221"/>
        <v>0</v>
      </c>
      <c r="Z263" s="440">
        <f t="shared" si="222"/>
        <v>0</v>
      </c>
      <c r="AA263" s="440">
        <f t="shared" si="223"/>
        <v>0</v>
      </c>
      <c r="AB263" s="440">
        <f t="shared" si="224"/>
        <v>0</v>
      </c>
      <c r="AC263" s="440">
        <f t="shared" si="225"/>
        <v>0</v>
      </c>
      <c r="AD263" s="440">
        <f t="shared" si="226"/>
        <v>0</v>
      </c>
      <c r="AE263" s="440">
        <f t="shared" si="227"/>
        <v>0</v>
      </c>
      <c r="AF263" s="440">
        <f t="shared" si="228"/>
        <v>0</v>
      </c>
      <c r="AG263" s="440">
        <f t="shared" si="229"/>
        <v>0</v>
      </c>
      <c r="AH263" s="440">
        <f t="shared" si="230"/>
        <v>0</v>
      </c>
      <c r="AI263" s="440">
        <f t="shared" si="231"/>
        <v>0</v>
      </c>
      <c r="AJ263" s="440">
        <f t="shared" si="232"/>
        <v>0</v>
      </c>
      <c r="AK263" s="440">
        <f t="shared" si="233"/>
        <v>0</v>
      </c>
      <c r="AL263" s="440">
        <f t="shared" si="234"/>
        <v>0</v>
      </c>
      <c r="AM263" s="440">
        <f t="shared" si="235"/>
        <v>0</v>
      </c>
      <c r="AN263" s="440">
        <f t="shared" si="236"/>
        <v>0</v>
      </c>
      <c r="AO263" s="440">
        <f t="shared" si="237"/>
        <v>0</v>
      </c>
      <c r="AP263" s="440">
        <f t="shared" si="238"/>
        <v>0</v>
      </c>
      <c r="AQ263" s="440">
        <f t="shared" si="239"/>
        <v>0</v>
      </c>
      <c r="AR263" s="440">
        <f t="shared" si="240"/>
        <v>0</v>
      </c>
      <c r="AS263" s="440">
        <f t="shared" si="241"/>
        <v>0</v>
      </c>
      <c r="AT263" s="440">
        <f t="shared" si="242"/>
        <v>0</v>
      </c>
      <c r="AU263" s="440">
        <f t="shared" si="243"/>
        <v>0</v>
      </c>
      <c r="AV263" s="440">
        <f t="shared" si="244"/>
        <v>0</v>
      </c>
      <c r="AW263" s="440">
        <f t="shared" si="245"/>
        <v>0</v>
      </c>
    </row>
    <row r="264" spans="1:49" s="437" customFormat="1" ht="12" customHeight="1">
      <c r="A264" s="446"/>
      <c r="B264" s="332"/>
      <c r="C264" s="481"/>
      <c r="D264" s="332"/>
      <c r="E264" s="439" t="s">
        <v>587</v>
      </c>
      <c r="F264" s="446"/>
      <c r="G264" s="445"/>
      <c r="H264" s="445"/>
      <c r="I264" s="446"/>
      <c r="J264" s="446">
        <f t="shared" ref="J264:AW264" ca="1" si="246">SUM(J11:J263)</f>
        <v>0</v>
      </c>
      <c r="K264" s="446">
        <f t="shared" ca="1" si="246"/>
        <v>490600</v>
      </c>
      <c r="L264" s="446">
        <f t="shared" ca="1" si="246"/>
        <v>0</v>
      </c>
      <c r="M264" s="446">
        <f t="shared" ca="1" si="246"/>
        <v>0</v>
      </c>
      <c r="N264" s="446">
        <f t="shared" ca="1" si="246"/>
        <v>0</v>
      </c>
      <c r="O264" s="446">
        <f t="shared" ca="1" si="246"/>
        <v>0</v>
      </c>
      <c r="P264" s="446">
        <f t="shared" ca="1" si="246"/>
        <v>0</v>
      </c>
      <c r="Q264" s="446">
        <f t="shared" ca="1" si="246"/>
        <v>0</v>
      </c>
      <c r="R264" s="446">
        <f t="shared" ca="1" si="246"/>
        <v>0</v>
      </c>
      <c r="S264" s="446">
        <f t="shared" ca="1" si="246"/>
        <v>0</v>
      </c>
      <c r="T264" s="446">
        <f t="shared" ca="1" si="246"/>
        <v>0</v>
      </c>
      <c r="U264" s="446">
        <f t="shared" ca="1" si="246"/>
        <v>0</v>
      </c>
      <c r="V264" s="446">
        <f t="shared" ca="1" si="246"/>
        <v>0</v>
      </c>
      <c r="W264" s="446">
        <f t="shared" ca="1" si="246"/>
        <v>0</v>
      </c>
      <c r="X264" s="446">
        <f t="shared" ca="1" si="246"/>
        <v>0</v>
      </c>
      <c r="Y264" s="446">
        <f t="shared" ca="1" si="246"/>
        <v>0</v>
      </c>
      <c r="Z264" s="446">
        <f t="shared" ca="1" si="246"/>
        <v>0</v>
      </c>
      <c r="AA264" s="446">
        <f t="shared" ca="1" si="246"/>
        <v>0</v>
      </c>
      <c r="AB264" s="446">
        <f t="shared" ca="1" si="246"/>
        <v>0</v>
      </c>
      <c r="AC264" s="446">
        <f t="shared" ca="1" si="246"/>
        <v>0</v>
      </c>
      <c r="AD264" s="446">
        <f t="shared" ca="1" si="246"/>
        <v>0</v>
      </c>
      <c r="AE264" s="446">
        <f t="shared" ca="1" si="246"/>
        <v>0</v>
      </c>
      <c r="AF264" s="446">
        <f t="shared" ca="1" si="246"/>
        <v>0</v>
      </c>
      <c r="AG264" s="446">
        <f t="shared" ca="1" si="246"/>
        <v>0</v>
      </c>
      <c r="AH264" s="446">
        <f t="shared" ca="1" si="246"/>
        <v>0</v>
      </c>
      <c r="AI264" s="446">
        <f t="shared" ca="1" si="246"/>
        <v>0</v>
      </c>
      <c r="AJ264" s="446">
        <f t="shared" ca="1" si="246"/>
        <v>0</v>
      </c>
      <c r="AK264" s="446">
        <f t="shared" ca="1" si="246"/>
        <v>0</v>
      </c>
      <c r="AL264" s="446">
        <f t="shared" ca="1" si="246"/>
        <v>0</v>
      </c>
      <c r="AM264" s="446">
        <f t="shared" ca="1" si="246"/>
        <v>0</v>
      </c>
      <c r="AN264" s="446">
        <f t="shared" ca="1" si="246"/>
        <v>490600</v>
      </c>
      <c r="AO264" s="446">
        <f t="shared" ca="1" si="246"/>
        <v>490600</v>
      </c>
      <c r="AP264" s="446">
        <f t="shared" ca="1" si="246"/>
        <v>0</v>
      </c>
      <c r="AQ264" s="446">
        <f t="shared" ca="1" si="246"/>
        <v>0</v>
      </c>
      <c r="AR264" s="446">
        <f t="shared" ca="1" si="246"/>
        <v>0</v>
      </c>
      <c r="AS264" s="446">
        <f t="shared" ca="1" si="246"/>
        <v>0</v>
      </c>
      <c r="AT264" s="446">
        <f t="shared" ca="1" si="246"/>
        <v>0</v>
      </c>
      <c r="AU264" s="446">
        <f t="shared" ca="1" si="246"/>
        <v>0</v>
      </c>
      <c r="AV264" s="446">
        <f t="shared" ca="1" si="246"/>
        <v>490600</v>
      </c>
      <c r="AW264" s="446">
        <f t="shared" ca="1" si="246"/>
        <v>0</v>
      </c>
    </row>
    <row r="265" spans="1:49" s="437" customFormat="1" ht="12" customHeight="1">
      <c r="A265" s="447"/>
      <c r="B265" s="447"/>
      <c r="C265" s="447"/>
      <c r="D265" s="447"/>
      <c r="E265" s="448" t="s">
        <v>643</v>
      </c>
      <c r="F265" s="447"/>
      <c r="G265" s="449"/>
      <c r="H265" s="449"/>
      <c r="I265" s="447"/>
      <c r="J265" s="469">
        <f ca="1">MAX(J10+J264-K10-K264,0)</f>
        <v>1660159555</v>
      </c>
      <c r="K265" s="469">
        <f ca="1">MAX(K10+K264-J10-J264,0)</f>
        <v>0</v>
      </c>
      <c r="L265" s="469">
        <f ca="1">MAX(L10+L264-M10-M264,0)</f>
        <v>905227</v>
      </c>
      <c r="M265" s="469">
        <f ca="1">MAX(M10+M264-L10-L264,0)</f>
        <v>0</v>
      </c>
      <c r="N265" s="469">
        <f ca="1">MAX(N10+N264-O10-O264,0)</f>
        <v>197394018</v>
      </c>
      <c r="O265" s="469">
        <f ca="1">MAX(O10+O264-N10-N264,0)</f>
        <v>0</v>
      </c>
      <c r="P265" s="469">
        <f ca="1">MAX(P10+P264-Q10-Q264,0)</f>
        <v>0</v>
      </c>
      <c r="Q265" s="469">
        <f ca="1">MAX(Q10+Q264-P10-P264,0)</f>
        <v>0</v>
      </c>
      <c r="R265" s="469">
        <f ca="1">MAX(R10+R264-S10-S264,0)</f>
        <v>2004801095</v>
      </c>
      <c r="S265" s="469">
        <f ca="1">MAX(S10+S264-R10-R264,0)</f>
        <v>0</v>
      </c>
      <c r="T265" s="469">
        <f ca="1">MAX(T10+T264-U10-U264,0)</f>
        <v>7012610000</v>
      </c>
      <c r="U265" s="469">
        <f ca="1">MAX(U10+U264-T10-T264,0)</f>
        <v>0</v>
      </c>
      <c r="V265" s="469">
        <f ca="1">MAX(V10+V264-W10-W264,0)</f>
        <v>0</v>
      </c>
      <c r="W265" s="469">
        <f ca="1">MAX(W10+W264-V10-V264,0)</f>
        <v>0</v>
      </c>
      <c r="X265" s="469">
        <f ca="1">MAX(X10+X264-Y10-Y264,0)</f>
        <v>0</v>
      </c>
      <c r="Y265" s="469">
        <f ca="1">MAX(Y10+Y264-X10-X264,0)</f>
        <v>0</v>
      </c>
      <c r="Z265" s="469">
        <f ca="1">MAX(Z10+Z264-AA10-AA264,0)</f>
        <v>0</v>
      </c>
      <c r="AA265" s="469">
        <f ca="1">MAX(AA10+AA264-Z10-Z264,0)</f>
        <v>0</v>
      </c>
      <c r="AB265" s="469">
        <f ca="1">MAX(AB10+AB264-AC10-AC264,0)</f>
        <v>0</v>
      </c>
      <c r="AC265" s="469">
        <f ca="1">MAX(AC10+AC264-AB10-AB264,0)</f>
        <v>7100000000</v>
      </c>
      <c r="AD265" s="469">
        <f ca="1">MAX(AD10+AD264-AE10-AE264,0)</f>
        <v>0</v>
      </c>
      <c r="AE265" s="469">
        <f ca="1">MAX(AE10+AE264-AD10-AD264,0)</f>
        <v>4000000000</v>
      </c>
      <c r="AF265" s="469">
        <f ca="1">MAX(AF10+AF264-AG10-AG264,0)</f>
        <v>223639505</v>
      </c>
      <c r="AG265" s="469">
        <f ca="1">MAX(AG10+AG264-AF10-AF264,0)</f>
        <v>0</v>
      </c>
      <c r="AH265" s="469">
        <f ca="1">MAX(AH10+AH264-AI10-AI264,0)</f>
        <v>74044734</v>
      </c>
      <c r="AI265" s="469">
        <f ca="1">MAX(AI10+AI264-AH10-AH264,0)</f>
        <v>0</v>
      </c>
      <c r="AJ265" s="469">
        <f ca="1">MAX(AJ10+AJ264-AK10-AK264,0)</f>
        <v>0</v>
      </c>
      <c r="AK265" s="469">
        <f ca="1">MAX(AK10+AK264-AJ10-AJ264,0)</f>
        <v>0</v>
      </c>
      <c r="AL265" s="469">
        <f ca="1">MAX(AL10+AL264-AM10-AM264,0)</f>
        <v>0</v>
      </c>
      <c r="AM265" s="469">
        <f ca="1">MAX(AM10+AM264-AL10-AL264,0)</f>
        <v>0</v>
      </c>
      <c r="AN265" s="469">
        <f ca="1">MAX(AN10+AN264-AO10-AO264,0)</f>
        <v>0</v>
      </c>
      <c r="AO265" s="469">
        <f ca="1">MAX(AO10+AO264-AN10-AN264,0)</f>
        <v>0</v>
      </c>
      <c r="AP265" s="469">
        <f ca="1">MAX(AP10+AP264-AQ10-AQ264,0)</f>
        <v>0</v>
      </c>
      <c r="AQ265" s="469">
        <f ca="1">MAX(AQ10+AQ264-AP10-AP264,0)</f>
        <v>0</v>
      </c>
      <c r="AR265" s="469">
        <f ca="1">MAX(AR10+AR264-AS10-AS264,0)</f>
        <v>0</v>
      </c>
      <c r="AS265" s="469">
        <f ca="1">MAX(AS10+AS264-AR10-AR264,0)</f>
        <v>0</v>
      </c>
      <c r="AT265" s="469">
        <f ca="1">MAX(AT10+AT264-AU10-AU264,0)</f>
        <v>0</v>
      </c>
      <c r="AU265" s="469">
        <f ca="1">MAX(AU10+AU264-AT10-AT264,0)</f>
        <v>0</v>
      </c>
      <c r="AV265" s="469">
        <f ca="1">MAX(AV10+AV264-AW10-AW264,0)</f>
        <v>0</v>
      </c>
      <c r="AW265" s="469">
        <f ca="1">MAX(AW10+AW264-AV10-AV264,0)</f>
        <v>73554134</v>
      </c>
    </row>
    <row r="266" spans="1:49" s="437" customFormat="1" ht="12" customHeight="1">
      <c r="A266" s="451"/>
      <c r="B266" s="451"/>
      <c r="C266" s="452"/>
      <c r="D266" s="451"/>
      <c r="E266" s="453" t="s">
        <v>644</v>
      </c>
      <c r="F266" s="451"/>
      <c r="G266" s="454"/>
      <c r="H266" s="454"/>
      <c r="I266" s="451"/>
      <c r="J266" s="451">
        <f ca="1">J264+'07-09'!J266</f>
        <v>0</v>
      </c>
      <c r="K266" s="451">
        <f ca="1">K264+'07-09'!K266</f>
        <v>20907945</v>
      </c>
      <c r="L266" s="451">
        <f ca="1">L264+'07-09'!L266</f>
        <v>0</v>
      </c>
      <c r="M266" s="451">
        <f ca="1">M264+'07-09'!M266</f>
        <v>500000000</v>
      </c>
      <c r="N266" s="451">
        <f ca="1">N264+'07-09'!N266</f>
        <v>0</v>
      </c>
      <c r="O266" s="451">
        <f ca="1">O264+'07-09'!O266</f>
        <v>0</v>
      </c>
      <c r="P266" s="451">
        <f ca="1">P264+'07-09'!P266</f>
        <v>0</v>
      </c>
      <c r="Q266" s="451">
        <f ca="1">Q264+'07-09'!Q266</f>
        <v>0</v>
      </c>
      <c r="R266" s="451">
        <f ca="1">R264+'07-09'!R266</f>
        <v>20417345</v>
      </c>
      <c r="S266" s="451">
        <f ca="1">S264+'07-09'!S266</f>
        <v>0</v>
      </c>
      <c r="T266" s="451">
        <f ca="1">T264+'07-09'!T266</f>
        <v>500000000</v>
      </c>
      <c r="U266" s="451">
        <f ca="1">U264+'07-09'!U266</f>
        <v>0</v>
      </c>
      <c r="V266" s="451">
        <f ca="1">V264+'07-09'!V266</f>
        <v>0</v>
      </c>
      <c r="W266" s="451">
        <f ca="1">W264+'07-09'!W266</f>
        <v>0</v>
      </c>
      <c r="X266" s="451">
        <f ca="1">X264+'07-09'!X266</f>
        <v>0</v>
      </c>
      <c r="Y266" s="451">
        <f ca="1">Y264+'07-09'!Y266</f>
        <v>0</v>
      </c>
      <c r="Z266" s="451">
        <f ca="1">Z264+'07-09'!Z266</f>
        <v>0</v>
      </c>
      <c r="AA266" s="451">
        <f ca="1">AA264+'07-09'!AA266</f>
        <v>0</v>
      </c>
      <c r="AB266" s="451">
        <f ca="1">AB264+'07-09'!AB266</f>
        <v>0</v>
      </c>
      <c r="AC266" s="451">
        <f ca="1">AC264+'07-09'!AC266</f>
        <v>0</v>
      </c>
      <c r="AD266" s="451">
        <f ca="1">AD264+'07-09'!AD266</f>
        <v>0</v>
      </c>
      <c r="AE266" s="451">
        <f ca="1">AE264+'07-09'!AE266</f>
        <v>0</v>
      </c>
      <c r="AF266" s="451">
        <f ca="1">AF264+'07-09'!AF266</f>
        <v>98911505</v>
      </c>
      <c r="AG266" s="451">
        <f ca="1">AG264+'07-09'!AG266</f>
        <v>0</v>
      </c>
      <c r="AH266" s="451">
        <f ca="1">AH264+'07-09'!AH266</f>
        <v>74044734</v>
      </c>
      <c r="AI266" s="451">
        <f ca="1">AI264+'07-09'!AI266</f>
        <v>98911505</v>
      </c>
      <c r="AJ266" s="451">
        <f ca="1">AJ264+'07-09'!AJ266</f>
        <v>0</v>
      </c>
      <c r="AK266" s="451">
        <f ca="1">AK264+'07-09'!AK266</f>
        <v>0</v>
      </c>
      <c r="AL266" s="451">
        <f ca="1">AL264+'07-09'!AL266</f>
        <v>0</v>
      </c>
      <c r="AM266" s="451">
        <f ca="1">AM264+'07-09'!AM266</f>
        <v>0</v>
      </c>
      <c r="AN266" s="451">
        <f ca="1">AN264+'07-09'!AN266</f>
        <v>490600</v>
      </c>
      <c r="AO266" s="451">
        <f ca="1">AO264+'07-09'!AO266</f>
        <v>490600</v>
      </c>
      <c r="AP266" s="451">
        <f ca="1">AP264+'07-09'!AP266</f>
        <v>0</v>
      </c>
      <c r="AQ266" s="451">
        <f ca="1">AQ264+'07-09'!AQ266</f>
        <v>0</v>
      </c>
      <c r="AR266" s="451">
        <f ca="1">AR264+'07-09'!AR266</f>
        <v>0</v>
      </c>
      <c r="AS266" s="451">
        <f ca="1">AS264+'07-09'!AS266</f>
        <v>0</v>
      </c>
      <c r="AT266" s="451">
        <f ca="1">AT264+'07-09'!AT266</f>
        <v>0</v>
      </c>
      <c r="AU266" s="451">
        <f ca="1">AU264+'07-09'!AU266</f>
        <v>0</v>
      </c>
      <c r="AV266" s="451">
        <f ca="1">AV264+'07-09'!AV266</f>
        <v>490600</v>
      </c>
      <c r="AW266" s="451">
        <f ca="1">AW264+'07-09'!AW266</f>
        <v>74044734</v>
      </c>
    </row>
    <row r="267" spans="1:49" ht="12" customHeight="1">
      <c r="B267" s="456"/>
      <c r="C267" s="457"/>
      <c r="D267" s="457"/>
      <c r="E267" s="457"/>
      <c r="F267" s="457"/>
      <c r="G267" s="458"/>
      <c r="H267" s="458"/>
      <c r="I267" s="457"/>
      <c r="J267" s="457"/>
      <c r="K267" s="457"/>
      <c r="Z267" s="457"/>
      <c r="AA267" s="457"/>
      <c r="AB267" s="457"/>
      <c r="AC267" s="458"/>
      <c r="AD267" s="458"/>
      <c r="AE267" s="458"/>
      <c r="AF267" s="458"/>
      <c r="AG267" s="474"/>
      <c r="AH267" s="457"/>
      <c r="AI267" s="457"/>
      <c r="AJ267" s="457"/>
      <c r="AK267" s="457"/>
      <c r="AN267" s="457"/>
      <c r="AO267" s="457"/>
      <c r="AP267" s="457"/>
      <c r="AQ267" s="457"/>
      <c r="AR267" s="457"/>
      <c r="AS267" s="457"/>
      <c r="AV267" s="457"/>
      <c r="AW267" s="457"/>
    </row>
    <row r="268" spans="1:49" ht="12" customHeight="1">
      <c r="B268" s="456"/>
      <c r="C268" s="457"/>
      <c r="D268" s="457"/>
      <c r="E268" s="457"/>
      <c r="F268" s="457"/>
      <c r="G268" s="458"/>
      <c r="H268" s="458"/>
      <c r="I268" s="457"/>
      <c r="J268" s="457"/>
      <c r="K268" s="457"/>
      <c r="Z268" s="457"/>
      <c r="AA268" s="457"/>
      <c r="AB268" s="457"/>
      <c r="AC268" s="458"/>
      <c r="AD268" s="458"/>
      <c r="AE268" s="458"/>
      <c r="AF268" s="458"/>
      <c r="AG268" s="474"/>
      <c r="AH268" s="457"/>
      <c r="AI268" s="457"/>
      <c r="AJ268" s="457"/>
      <c r="AK268" s="457"/>
      <c r="AN268" s="457"/>
      <c r="AO268" s="457"/>
      <c r="AP268" s="457"/>
      <c r="AQ268" s="457"/>
      <c r="AR268" s="457"/>
      <c r="AS268" s="457"/>
      <c r="AV268" s="457"/>
      <c r="AW268" s="457"/>
    </row>
    <row r="269" spans="1:49" ht="12" customHeight="1">
      <c r="J269" s="459"/>
      <c r="K269" s="459"/>
      <c r="L269" s="459">
        <v>2367123</v>
      </c>
      <c r="M269" s="482"/>
      <c r="N269" s="482"/>
      <c r="O269" s="482"/>
      <c r="P269" s="459"/>
      <c r="AC269" s="416"/>
      <c r="AD269" s="416"/>
      <c r="AE269" s="416"/>
      <c r="AF269" s="416"/>
      <c r="AG269" s="483"/>
    </row>
    <row r="270" spans="1:49" s="422" customFormat="1" ht="12" customHeight="1">
      <c r="F270" s="484"/>
      <c r="G270" s="485"/>
      <c r="H270" s="485"/>
      <c r="P270" s="486"/>
      <c r="X270" s="415"/>
      <c r="Y270" s="415"/>
      <c r="AC270" s="485"/>
      <c r="AD270" s="485"/>
      <c r="AE270" s="485"/>
      <c r="AF270" s="485"/>
      <c r="AG270" s="487"/>
      <c r="AL270" s="415"/>
      <c r="AM270" s="415"/>
      <c r="AT270" s="415"/>
      <c r="AU270" s="415"/>
    </row>
    <row r="271" spans="1:49" ht="12" customHeight="1">
      <c r="L271" s="437">
        <f ca="1">L265-L269</f>
        <v>-1461896</v>
      </c>
      <c r="AC271" s="416"/>
      <c r="AD271" s="416"/>
      <c r="AE271" s="416"/>
      <c r="AF271" s="416"/>
      <c r="AG271" s="483"/>
    </row>
    <row r="272" spans="1:49">
      <c r="J272" s="437"/>
      <c r="K272" s="437"/>
    </row>
    <row r="273" spans="5:18">
      <c r="R273" s="437"/>
    </row>
    <row r="274" spans="5:18">
      <c r="F274" s="437"/>
      <c r="R274" s="437"/>
    </row>
    <row r="275" spans="5:18">
      <c r="F275" s="437"/>
      <c r="R275" s="437"/>
    </row>
    <row r="276" spans="5:18">
      <c r="F276" s="437"/>
      <c r="G276" s="437"/>
      <c r="R276" s="437"/>
    </row>
    <row r="277" spans="5:18">
      <c r="F277" s="437"/>
      <c r="R277" s="437"/>
    </row>
    <row r="278" spans="5:18">
      <c r="F278" s="437"/>
      <c r="R278" s="437"/>
    </row>
    <row r="279" spans="5:18">
      <c r="F279" s="437"/>
      <c r="M279" s="459"/>
      <c r="N279" s="459"/>
      <c r="O279" s="459"/>
      <c r="P279" s="459"/>
      <c r="R279" s="437"/>
    </row>
    <row r="280" spans="5:18">
      <c r="E280" s="470"/>
      <c r="F280" s="437"/>
      <c r="M280" s="459"/>
      <c r="N280" s="459"/>
      <c r="O280" s="459"/>
      <c r="P280" s="459"/>
    </row>
    <row r="281" spans="5:18">
      <c r="F281" s="459"/>
      <c r="M281" s="459"/>
      <c r="N281" s="459"/>
      <c r="O281" s="459"/>
      <c r="P281" s="459"/>
    </row>
    <row r="282" spans="5:18">
      <c r="F282" s="459"/>
      <c r="M282" s="459"/>
      <c r="N282" s="459"/>
      <c r="O282" s="459"/>
      <c r="P282" s="459"/>
    </row>
    <row r="283" spans="5:18">
      <c r="E283" s="459"/>
      <c r="F283" s="459"/>
      <c r="M283" s="459"/>
      <c r="N283" s="459"/>
      <c r="O283" s="459"/>
      <c r="P283" s="459"/>
    </row>
    <row r="284" spans="5:18">
      <c r="E284" s="459"/>
      <c r="F284" s="459"/>
      <c r="M284" s="459"/>
      <c r="N284" s="459"/>
      <c r="O284" s="459"/>
      <c r="P284" s="459"/>
    </row>
    <row r="285" spans="5:18">
      <c r="E285" s="459"/>
      <c r="F285" s="459"/>
      <c r="M285" s="459"/>
      <c r="N285" s="459"/>
      <c r="O285" s="459"/>
      <c r="P285" s="459"/>
    </row>
    <row r="286" spans="5:18">
      <c r="E286" s="459"/>
      <c r="F286" s="459"/>
      <c r="M286" s="459"/>
      <c r="N286" s="459"/>
      <c r="O286" s="459"/>
      <c r="P286" s="459"/>
    </row>
    <row r="287" spans="5:18">
      <c r="E287" s="459"/>
      <c r="F287" s="459"/>
      <c r="M287" s="459"/>
      <c r="N287" s="459"/>
      <c r="O287" s="459"/>
      <c r="P287" s="459"/>
    </row>
    <row r="288" spans="5:18">
      <c r="E288" s="459"/>
      <c r="F288" s="459"/>
      <c r="M288" s="459"/>
      <c r="N288" s="459"/>
      <c r="O288" s="459"/>
      <c r="P288" s="459"/>
    </row>
    <row r="289" spans="6:16">
      <c r="F289" s="459"/>
      <c r="M289" s="459"/>
      <c r="N289" s="459"/>
      <c r="O289" s="459"/>
      <c r="P289" s="459"/>
    </row>
    <row r="290" spans="6:16">
      <c r="F290" s="459"/>
      <c r="M290" s="459"/>
      <c r="N290" s="459"/>
      <c r="O290" s="459"/>
      <c r="P290" s="459"/>
    </row>
    <row r="291" spans="6:16">
      <c r="F291" s="459"/>
      <c r="M291" s="459"/>
      <c r="N291" s="459"/>
      <c r="O291" s="459"/>
      <c r="P291" s="459"/>
    </row>
    <row r="292" spans="6:16">
      <c r="F292" s="459"/>
      <c r="M292" s="459"/>
      <c r="N292" s="459"/>
      <c r="O292" s="459"/>
      <c r="P292" s="459"/>
    </row>
    <row r="293" spans="6:16">
      <c r="F293" s="459"/>
      <c r="M293" s="459"/>
      <c r="N293" s="459"/>
      <c r="O293" s="459"/>
      <c r="P293" s="459"/>
    </row>
    <row r="294" spans="6:16">
      <c r="F294" s="459"/>
      <c r="M294" s="459"/>
      <c r="N294" s="459"/>
      <c r="O294" s="459"/>
      <c r="P294" s="459"/>
    </row>
    <row r="295" spans="6:16">
      <c r="M295" s="459"/>
      <c r="N295" s="459"/>
      <c r="O295" s="459"/>
      <c r="P295" s="459"/>
    </row>
    <row r="297" spans="6:16">
      <c r="M297" s="459"/>
      <c r="N297" s="459"/>
      <c r="O297" s="459"/>
      <c r="P297" s="459"/>
    </row>
    <row r="298" spans="6:16">
      <c r="M298" s="459"/>
      <c r="N298" s="459"/>
      <c r="O298" s="459"/>
      <c r="P298" s="459"/>
    </row>
    <row r="299" spans="6:16">
      <c r="M299" s="459"/>
      <c r="N299" s="459"/>
      <c r="O299" s="459"/>
      <c r="P299" s="459"/>
    </row>
    <row r="300" spans="6:16">
      <c r="M300" s="459"/>
      <c r="N300" s="459"/>
      <c r="O300" s="459"/>
      <c r="P300" s="459"/>
    </row>
    <row r="301" spans="6:16">
      <c r="M301" s="459"/>
      <c r="N301" s="459"/>
      <c r="O301" s="459"/>
      <c r="P301" s="459"/>
    </row>
    <row r="302" spans="6:16">
      <c r="M302" s="459"/>
      <c r="N302" s="459"/>
      <c r="O302" s="459"/>
      <c r="P302" s="459"/>
    </row>
    <row r="315" spans="13:15">
      <c r="M315" s="459"/>
      <c r="N315" s="459"/>
      <c r="O315" s="459"/>
    </row>
    <row r="332" spans="13:16">
      <c r="P332" s="459"/>
    </row>
    <row r="333" spans="13:16">
      <c r="P333" s="459"/>
    </row>
    <row r="334" spans="13:16">
      <c r="M334" s="459"/>
      <c r="N334" s="459"/>
      <c r="O334" s="459"/>
      <c r="P334" s="459"/>
    </row>
    <row r="335" spans="13:16">
      <c r="M335" s="459"/>
      <c r="N335" s="459"/>
      <c r="O335" s="459"/>
      <c r="P335" s="459"/>
    </row>
    <row r="336" spans="13:16">
      <c r="M336" s="459"/>
      <c r="N336" s="459"/>
      <c r="O336" s="459"/>
    </row>
    <row r="337" spans="13:16">
      <c r="M337" s="459"/>
      <c r="N337" s="459"/>
      <c r="O337" s="459"/>
    </row>
    <row r="339" spans="13:16">
      <c r="M339" s="459"/>
      <c r="N339" s="459"/>
      <c r="O339" s="459"/>
      <c r="P339" s="459"/>
    </row>
    <row r="340" spans="13:16">
      <c r="M340" s="459"/>
      <c r="N340" s="459"/>
      <c r="O340" s="459"/>
      <c r="P340" s="459"/>
    </row>
    <row r="347" spans="13:16">
      <c r="M347" s="459"/>
      <c r="N347" s="459"/>
      <c r="O347" s="459"/>
      <c r="P347" s="459"/>
    </row>
    <row r="348" spans="13:16">
      <c r="M348" s="459"/>
      <c r="N348" s="459"/>
      <c r="O348" s="459"/>
      <c r="P348" s="459"/>
    </row>
    <row r="349" spans="13:16">
      <c r="M349" s="459"/>
      <c r="N349" s="459"/>
      <c r="O349" s="459"/>
      <c r="P349" s="459"/>
    </row>
    <row r="353" spans="13:16">
      <c r="M353" s="459"/>
      <c r="N353" s="459"/>
      <c r="O353" s="459"/>
      <c r="P353" s="459"/>
    </row>
    <row r="354" spans="13:16">
      <c r="M354" s="459"/>
      <c r="N354" s="459"/>
      <c r="O354" s="459"/>
      <c r="P354" s="459"/>
    </row>
    <row r="355" spans="13:16">
      <c r="M355" s="459"/>
      <c r="N355" s="459"/>
      <c r="O355" s="459"/>
      <c r="P355" s="459"/>
    </row>
    <row r="356" spans="13:16">
      <c r="M356" s="459"/>
      <c r="N356" s="459"/>
      <c r="O356" s="459"/>
      <c r="P356" s="459"/>
    </row>
    <row r="357" spans="13:16">
      <c r="M357" s="459"/>
      <c r="N357" s="459"/>
      <c r="O357" s="459"/>
      <c r="P357" s="459"/>
    </row>
    <row r="358" spans="13:16">
      <c r="M358" s="459"/>
      <c r="N358" s="459"/>
      <c r="O358" s="459"/>
      <c r="P358" s="459"/>
    </row>
    <row r="359" spans="13:16">
      <c r="M359" s="459"/>
      <c r="N359" s="459"/>
      <c r="O359" s="459"/>
      <c r="P359" s="459"/>
    </row>
    <row r="360" spans="13:16">
      <c r="M360" s="459"/>
      <c r="N360" s="459"/>
      <c r="O360" s="459"/>
      <c r="P360" s="459"/>
    </row>
    <row r="361" spans="13:16">
      <c r="M361" s="459"/>
      <c r="N361" s="459"/>
      <c r="O361" s="459"/>
      <c r="P361" s="459"/>
    </row>
    <row r="362" spans="13:16">
      <c r="M362" s="459"/>
      <c r="N362" s="459"/>
      <c r="O362" s="459"/>
      <c r="P362" s="459"/>
    </row>
    <row r="363" spans="13:16">
      <c r="M363" s="459"/>
      <c r="N363" s="459"/>
      <c r="O363" s="459"/>
      <c r="P363" s="459"/>
    </row>
    <row r="364" spans="13:16">
      <c r="M364" s="459"/>
      <c r="N364" s="459"/>
      <c r="O364" s="459"/>
      <c r="P364" s="459"/>
    </row>
    <row r="365" spans="13:16">
      <c r="M365" s="459"/>
      <c r="N365" s="459"/>
      <c r="O365" s="459"/>
      <c r="P365" s="459"/>
    </row>
    <row r="366" spans="13:16">
      <c r="M366" s="459"/>
      <c r="N366" s="459"/>
      <c r="O366" s="459"/>
      <c r="P366" s="459"/>
    </row>
    <row r="367" spans="13:16">
      <c r="M367" s="459"/>
      <c r="N367" s="459"/>
      <c r="O367" s="459"/>
      <c r="P367" s="459"/>
    </row>
    <row r="368" spans="13:16">
      <c r="M368" s="459"/>
      <c r="N368" s="459"/>
      <c r="O368" s="459"/>
      <c r="P368" s="459"/>
    </row>
    <row r="369" spans="13:16">
      <c r="M369" s="459"/>
      <c r="N369" s="459"/>
      <c r="O369" s="459"/>
      <c r="P369" s="459"/>
    </row>
    <row r="370" spans="13:16">
      <c r="M370" s="459"/>
      <c r="N370" s="459"/>
      <c r="O370" s="459"/>
      <c r="P370" s="459"/>
    </row>
    <row r="371" spans="13:16">
      <c r="M371" s="459"/>
      <c r="N371" s="459"/>
      <c r="O371" s="459"/>
      <c r="P371" s="459"/>
    </row>
    <row r="372" spans="13:16">
      <c r="M372" s="459"/>
      <c r="N372" s="459"/>
      <c r="O372" s="459"/>
      <c r="P372" s="459"/>
    </row>
    <row r="373" spans="13:16">
      <c r="M373" s="459"/>
      <c r="N373" s="459"/>
      <c r="O373" s="459"/>
      <c r="P373" s="459"/>
    </row>
    <row r="374" spans="13:16">
      <c r="M374" s="459"/>
      <c r="N374" s="459"/>
      <c r="O374" s="459"/>
      <c r="P374" s="459"/>
    </row>
    <row r="375" spans="13:16">
      <c r="M375" s="459"/>
      <c r="N375" s="459"/>
      <c r="O375" s="459"/>
      <c r="P375" s="459"/>
    </row>
    <row r="376" spans="13:16">
      <c r="M376" s="459"/>
      <c r="N376" s="459"/>
      <c r="O376" s="459"/>
      <c r="P376" s="459"/>
    </row>
    <row r="377" spans="13:16">
      <c r="M377" s="459"/>
      <c r="N377" s="459"/>
      <c r="O377" s="459"/>
      <c r="P377" s="459"/>
    </row>
    <row r="378" spans="13:16">
      <c r="M378" s="459"/>
      <c r="N378" s="459"/>
      <c r="O378" s="459"/>
      <c r="P378" s="459"/>
    </row>
    <row r="379" spans="13:16">
      <c r="M379" s="459"/>
      <c r="N379" s="459"/>
      <c r="O379" s="459"/>
      <c r="P379" s="459"/>
    </row>
    <row r="380" spans="13:16">
      <c r="M380" s="459"/>
      <c r="N380" s="459"/>
      <c r="O380" s="459"/>
      <c r="P380" s="459"/>
    </row>
    <row r="381" spans="13:16">
      <c r="M381" s="459"/>
      <c r="N381" s="459"/>
      <c r="O381" s="459"/>
      <c r="P381" s="459"/>
    </row>
    <row r="382" spans="13:16">
      <c r="M382" s="459"/>
      <c r="N382" s="459"/>
      <c r="O382" s="459"/>
      <c r="P382" s="459"/>
    </row>
    <row r="383" spans="13:16">
      <c r="M383" s="459"/>
      <c r="N383" s="459"/>
      <c r="O383" s="459"/>
      <c r="P383" s="459"/>
    </row>
    <row r="384" spans="13:16">
      <c r="M384" s="459"/>
      <c r="N384" s="459"/>
      <c r="O384" s="459"/>
      <c r="P384" s="459"/>
    </row>
    <row r="385" spans="13:16">
      <c r="M385" s="459"/>
      <c r="N385" s="459"/>
      <c r="O385" s="459"/>
      <c r="P385" s="459"/>
    </row>
    <row r="386" spans="13:16">
      <c r="M386" s="459"/>
      <c r="N386" s="459"/>
      <c r="O386" s="459"/>
      <c r="P386" s="459"/>
    </row>
    <row r="387" spans="13:16">
      <c r="M387" s="459"/>
      <c r="N387" s="459"/>
      <c r="O387" s="459"/>
      <c r="P387" s="459"/>
    </row>
    <row r="388" spans="13:16">
      <c r="M388" s="459"/>
      <c r="N388" s="459"/>
      <c r="O388" s="459"/>
      <c r="P388" s="459"/>
    </row>
    <row r="389" spans="13:16">
      <c r="M389" s="459"/>
      <c r="N389" s="459"/>
      <c r="O389" s="459"/>
      <c r="P389" s="459"/>
    </row>
    <row r="390" spans="13:16">
      <c r="M390" s="459"/>
      <c r="N390" s="459"/>
      <c r="O390" s="459"/>
      <c r="P390" s="459"/>
    </row>
    <row r="391" spans="13:16">
      <c r="M391" s="459"/>
      <c r="N391" s="459"/>
      <c r="O391" s="459"/>
      <c r="P391" s="459"/>
    </row>
    <row r="392" spans="13:16">
      <c r="M392" s="459"/>
      <c r="N392" s="459"/>
      <c r="O392" s="459"/>
      <c r="P392" s="459"/>
    </row>
    <row r="393" spans="13:16">
      <c r="M393" s="459"/>
      <c r="N393" s="459"/>
      <c r="O393" s="459"/>
      <c r="P393" s="459"/>
    </row>
    <row r="394" spans="13:16">
      <c r="M394" s="459"/>
      <c r="N394" s="459"/>
      <c r="O394" s="459"/>
      <c r="P394" s="459"/>
    </row>
    <row r="395" spans="13:16">
      <c r="M395" s="459"/>
      <c r="N395" s="459"/>
      <c r="O395" s="459"/>
      <c r="P395" s="459"/>
    </row>
    <row r="396" spans="13:16">
      <c r="M396" s="459"/>
      <c r="N396" s="459"/>
      <c r="O396" s="459"/>
      <c r="P396" s="459"/>
    </row>
    <row r="397" spans="13:16">
      <c r="M397" s="459"/>
      <c r="N397" s="459"/>
      <c r="O397" s="459"/>
      <c r="P397" s="459"/>
    </row>
    <row r="398" spans="13:16">
      <c r="M398" s="459"/>
      <c r="N398" s="459"/>
      <c r="O398" s="459"/>
      <c r="P398" s="459"/>
    </row>
    <row r="399" spans="13:16">
      <c r="M399" s="459"/>
      <c r="N399" s="459"/>
      <c r="O399" s="459"/>
      <c r="P399" s="459"/>
    </row>
    <row r="400" spans="13:16">
      <c r="M400" s="459"/>
      <c r="N400" s="459"/>
      <c r="O400" s="459"/>
      <c r="P400" s="459"/>
    </row>
    <row r="401" spans="13:16">
      <c r="M401" s="459"/>
      <c r="N401" s="459"/>
      <c r="O401" s="459"/>
      <c r="P401" s="459"/>
    </row>
    <row r="402" spans="13:16">
      <c r="M402" s="459"/>
      <c r="N402" s="459"/>
      <c r="O402" s="459"/>
      <c r="P402" s="459"/>
    </row>
    <row r="403" spans="13:16">
      <c r="M403" s="459"/>
      <c r="N403" s="459"/>
      <c r="O403" s="459"/>
      <c r="P403" s="459"/>
    </row>
    <row r="404" spans="13:16">
      <c r="M404" s="459"/>
      <c r="N404" s="459"/>
      <c r="O404" s="459"/>
      <c r="P404" s="459"/>
    </row>
    <row r="405" spans="13:16">
      <c r="M405" s="459"/>
      <c r="N405" s="459"/>
      <c r="O405" s="459"/>
      <c r="P405" s="459"/>
    </row>
    <row r="406" spans="13:16">
      <c r="M406" s="459"/>
      <c r="N406" s="459"/>
      <c r="O406" s="459"/>
      <c r="P406" s="459"/>
    </row>
    <row r="407" spans="13:16">
      <c r="M407" s="459"/>
      <c r="N407" s="459"/>
      <c r="O407" s="459"/>
      <c r="P407" s="459"/>
    </row>
    <row r="408" spans="13:16">
      <c r="M408" s="459"/>
      <c r="N408" s="459"/>
      <c r="O408" s="459"/>
      <c r="P408" s="459"/>
    </row>
    <row r="409" spans="13:16">
      <c r="M409" s="459"/>
      <c r="N409" s="459"/>
      <c r="O409" s="459"/>
      <c r="P409" s="459"/>
    </row>
    <row r="410" spans="13:16">
      <c r="M410" s="459"/>
      <c r="N410" s="459"/>
      <c r="O410" s="459"/>
      <c r="P410" s="459"/>
    </row>
    <row r="411" spans="13:16">
      <c r="M411" s="459"/>
      <c r="N411" s="459"/>
      <c r="O411" s="459"/>
      <c r="P411" s="459"/>
    </row>
    <row r="412" spans="13:16">
      <c r="M412" s="459"/>
      <c r="N412" s="459"/>
      <c r="O412" s="459"/>
      <c r="P412" s="459"/>
    </row>
    <row r="413" spans="13:16">
      <c r="M413" s="459"/>
      <c r="N413" s="459"/>
      <c r="O413" s="459"/>
      <c r="P413" s="459"/>
    </row>
    <row r="414" spans="13:16">
      <c r="M414" s="459"/>
      <c r="N414" s="459"/>
      <c r="O414" s="459"/>
      <c r="P414" s="459"/>
    </row>
    <row r="415" spans="13:16">
      <c r="M415" s="459"/>
      <c r="N415" s="459"/>
      <c r="O415" s="459"/>
      <c r="P415" s="459"/>
    </row>
    <row r="416" spans="13:16">
      <c r="M416" s="459"/>
      <c r="N416" s="459"/>
      <c r="O416" s="459"/>
      <c r="P416" s="459"/>
    </row>
    <row r="417" spans="13:16">
      <c r="M417" s="459"/>
      <c r="N417" s="459"/>
      <c r="O417" s="459"/>
      <c r="P417" s="459"/>
    </row>
    <row r="418" spans="13:16">
      <c r="M418" s="459"/>
      <c r="N418" s="459"/>
      <c r="O418" s="459"/>
      <c r="P418" s="459"/>
    </row>
    <row r="419" spans="13:16">
      <c r="M419" s="459"/>
      <c r="N419" s="459"/>
      <c r="O419" s="459"/>
      <c r="P419" s="459"/>
    </row>
    <row r="420" spans="13:16">
      <c r="M420" s="459"/>
      <c r="N420" s="459"/>
      <c r="O420" s="459"/>
      <c r="P420" s="459"/>
    </row>
    <row r="421" spans="13:16">
      <c r="M421" s="459"/>
      <c r="N421" s="459"/>
      <c r="O421" s="459"/>
      <c r="P421" s="459"/>
    </row>
    <row r="422" spans="13:16">
      <c r="M422" s="459"/>
      <c r="N422" s="459"/>
      <c r="O422" s="459"/>
      <c r="P422" s="459"/>
    </row>
    <row r="423" spans="13:16">
      <c r="M423" s="459"/>
      <c r="N423" s="459"/>
      <c r="O423" s="459"/>
      <c r="P423" s="459"/>
    </row>
    <row r="424" spans="13:16">
      <c r="M424" s="459"/>
      <c r="N424" s="459"/>
      <c r="O424" s="459"/>
      <c r="P424" s="459"/>
    </row>
    <row r="425" spans="13:16">
      <c r="M425" s="459"/>
      <c r="N425" s="459"/>
      <c r="O425" s="459"/>
      <c r="P425" s="459"/>
    </row>
    <row r="426" spans="13:16">
      <c r="M426" s="459"/>
      <c r="N426" s="459"/>
      <c r="O426" s="459"/>
      <c r="P426" s="459"/>
    </row>
    <row r="427" spans="13:16">
      <c r="M427" s="459"/>
      <c r="N427" s="459"/>
      <c r="O427" s="459"/>
      <c r="P427" s="459"/>
    </row>
  </sheetData>
  <autoFilter ref="A9:AW266">
    <filterColumn colId="5"/>
    <filterColumn colId="6"/>
    <filterColumn colId="7"/>
  </autoFilter>
  <mergeCells count="30">
    <mergeCell ref="AT7:AU7"/>
    <mergeCell ref="AV7:AW7"/>
    <mergeCell ref="AH7:AI7"/>
    <mergeCell ref="AJ7:AK7"/>
    <mergeCell ref="AL7:AM7"/>
    <mergeCell ref="AN7:AO7"/>
    <mergeCell ref="AP7:AQ7"/>
    <mergeCell ref="AR7:AS7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10.42578125" style="290" customWidth="1"/>
    <col min="2" max="2" width="8.28515625" style="290" customWidth="1"/>
    <col min="3" max="3" width="10.28515625" style="290" customWidth="1"/>
    <col min="4" max="4" width="38.42578125" style="5" customWidth="1"/>
    <col min="5" max="5" width="7.28515625" style="290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607</v>
      </c>
      <c r="G2" s="546" t="s">
        <v>608</v>
      </c>
      <c r="H2" s="546"/>
      <c r="I2" s="546"/>
    </row>
    <row r="3" spans="1:9" ht="15.75" customHeight="1">
      <c r="A3" s="1" t="s">
        <v>609</v>
      </c>
      <c r="G3" s="547" t="s">
        <v>541</v>
      </c>
      <c r="H3" s="547"/>
      <c r="I3" s="547"/>
    </row>
    <row r="4" spans="1:9">
      <c r="F4" s="26"/>
      <c r="G4" s="547"/>
      <c r="H4" s="547"/>
      <c r="I4" s="547"/>
    </row>
    <row r="5" spans="1:9" ht="17.25" customHeight="1">
      <c r="A5" s="548" t="s">
        <v>610</v>
      </c>
      <c r="B5" s="548"/>
      <c r="C5" s="548"/>
      <c r="D5" s="548"/>
      <c r="E5" s="548"/>
      <c r="F5" s="548"/>
      <c r="G5" s="548"/>
      <c r="H5" s="548"/>
      <c r="I5" s="548"/>
    </row>
    <row r="6" spans="1:9">
      <c r="A6" s="549" t="s">
        <v>611</v>
      </c>
      <c r="B6" s="543"/>
      <c r="C6" s="543"/>
      <c r="D6" s="543"/>
      <c r="E6" s="543"/>
      <c r="F6" s="543"/>
      <c r="G6" s="543"/>
      <c r="H6" s="543"/>
      <c r="I6" s="543"/>
    </row>
    <row r="7" spans="1:9">
      <c r="B7" s="5"/>
      <c r="C7" s="5"/>
      <c r="D7" s="392" t="s">
        <v>612</v>
      </c>
      <c r="E7" s="393" t="s">
        <v>151</v>
      </c>
    </row>
    <row r="8" spans="1:9">
      <c r="B8" s="5"/>
      <c r="C8" s="5"/>
      <c r="D8" s="392" t="s">
        <v>613</v>
      </c>
      <c r="E8" s="5" t="str">
        <f>VLOOKUP($E$7,DSTK,2,0)</f>
        <v xml:space="preserve"> Phải Thu Khác </v>
      </c>
    </row>
    <row r="9" spans="1:9">
      <c r="A9" s="543" t="s">
        <v>40</v>
      </c>
      <c r="B9" s="550"/>
      <c r="C9" s="550"/>
      <c r="D9" s="550"/>
      <c r="E9" s="550"/>
      <c r="F9" s="550"/>
      <c r="G9" s="550"/>
      <c r="H9" s="550"/>
      <c r="I9" s="550"/>
    </row>
    <row r="10" spans="1:9" ht="9.75" customHeight="1">
      <c r="C10" s="551"/>
      <c r="D10" s="552"/>
      <c r="E10" s="552"/>
      <c r="F10" s="552"/>
      <c r="G10" s="552"/>
      <c r="H10" s="552"/>
      <c r="I10" s="552"/>
    </row>
    <row r="11" spans="1:9" ht="19.5" customHeight="1">
      <c r="A11" s="553" t="s">
        <v>31</v>
      </c>
      <c r="B11" s="544" t="s">
        <v>1</v>
      </c>
      <c r="C11" s="554"/>
      <c r="D11" s="553" t="s">
        <v>0</v>
      </c>
      <c r="E11" s="553" t="s">
        <v>19</v>
      </c>
      <c r="F11" s="544" t="s">
        <v>32</v>
      </c>
      <c r="G11" s="554"/>
      <c r="H11" s="544" t="s">
        <v>42</v>
      </c>
      <c r="I11" s="545"/>
    </row>
    <row r="12" spans="1:9" ht="37.5" customHeight="1">
      <c r="A12" s="553"/>
      <c r="B12" s="394" t="s">
        <v>20</v>
      </c>
      <c r="C12" s="394" t="s">
        <v>43</v>
      </c>
      <c r="D12" s="553"/>
      <c r="E12" s="553"/>
      <c r="F12" s="394" t="s">
        <v>33</v>
      </c>
      <c r="G12" s="394" t="s">
        <v>34</v>
      </c>
      <c r="H12" s="394" t="s">
        <v>33</v>
      </c>
      <c r="I12" s="394" t="s">
        <v>34</v>
      </c>
    </row>
    <row r="13" spans="1:9" s="389" customFormat="1" ht="11.25" customHeight="1">
      <c r="A13" s="390" t="s">
        <v>2</v>
      </c>
      <c r="B13" s="391" t="s">
        <v>3</v>
      </c>
      <c r="C13" s="390" t="s">
        <v>4</v>
      </c>
      <c r="D13" s="390" t="s">
        <v>5</v>
      </c>
      <c r="E13" s="390" t="s">
        <v>6</v>
      </c>
      <c r="F13" s="390">
        <v>1</v>
      </c>
      <c r="G13" s="390">
        <v>2</v>
      </c>
      <c r="H13" s="390">
        <v>3</v>
      </c>
      <c r="I13" s="390">
        <v>4</v>
      </c>
    </row>
    <row r="14" spans="1:9" ht="16.5" customHeight="1">
      <c r="A14" s="395"/>
      <c r="B14" s="396"/>
      <c r="C14" s="395"/>
      <c r="D14" s="397" t="s">
        <v>7</v>
      </c>
      <c r="E14" s="396"/>
      <c r="F14" s="398"/>
      <c r="G14" s="398"/>
      <c r="H14" s="398">
        <f>VLOOKUP($E$7,DSTK,3,0)</f>
        <v>0</v>
      </c>
      <c r="I14" s="398">
        <f>VLOOKUP($E$7,DSTK,4,0)</f>
        <v>0</v>
      </c>
    </row>
    <row r="15" spans="1:9" ht="16.5" customHeight="1">
      <c r="A15" s="306">
        <f ca="1">IF(ROWS($1:1)&gt;COUNT(Dong5),"",OFFSET(TH!C$1,SMALL(Dong5,ROWS($1:1)),))</f>
        <v>42132</v>
      </c>
      <c r="B15" s="306" t="str">
        <f ca="1">IF(ROWS($1:1)&gt;COUNT(Dong5),"",OFFSET(TH!D$1,SMALL(Dong5,ROWS($1:1)),))</f>
        <v>GBN</v>
      </c>
      <c r="C15" s="306">
        <f ca="1">IF(ROWS($1:1)&gt;COUNT(Dong5),"",OFFSET(TH!E$1,SMALL(Dong5,ROWS($1:1)),))</f>
        <v>42132</v>
      </c>
      <c r="D15" s="317" t="str">
        <f ca="1">IF(ROWS($1:1)&gt;COUNT(Dong5),"",OFFSET(TH!F$1,SMALL(Dong5,ROWS($1:1)),))</f>
        <v>Thanh toán tiền xây dựng - Phúc Vinh</v>
      </c>
      <c r="E15" s="306" t="str">
        <f ca="1">IF(ROWS($1:1)&gt;COUNT(Dong5),"",IF(OFFSET(TH!J$1,SMALL(Dong5,ROWS($1:1)),)=$E$7,OFFSET(TH!K$1,SMALL(Dong5,ROWS($1:1)),),OFFSET(TH!J$1,SMALL(Dong5,ROWS($1:1)),)))</f>
        <v>1121</v>
      </c>
      <c r="F15" s="399">
        <f ca="1">IF(ROWS($1:1)&gt;COUNT(Dong5),0,IF(OFFSET(TH!J$1,SMALL(Dong5,ROWS($1:1)),)=$E$7,OFFSET(TH!I$1,SMALL(Dong5,ROWS($1:1)),),0))</f>
        <v>150000000</v>
      </c>
      <c r="G15" s="398">
        <f ca="1">IF(ROWS($1:1)&gt;COUNT(Dong5),0,IF(OFFSET(TH!K$1,SMALL(Dong5,ROWS($1:1)),)=$E$7,OFFSET(TH!I$1,SMALL(Dong5,ROWS($1:1)),),0))</f>
        <v>0</v>
      </c>
      <c r="H15" s="400">
        <f ca="1">IF(D15&lt;&gt;"",MAX(H14+F15-G15-I14,0),0)</f>
        <v>150000000</v>
      </c>
      <c r="I15" s="400">
        <f ca="1">IF(D15&lt;&gt;"",MAX(I14+G15-H14-F15,0),0)</f>
        <v>0</v>
      </c>
    </row>
    <row r="16" spans="1:9" ht="16.5" customHeight="1">
      <c r="A16" s="306">
        <f ca="1">IF(ROWS($1:2)&gt;COUNT(Dong5),"",OFFSET(TH!C$1,SMALL(Dong5,ROWS($1:2)),))</f>
        <v>42136</v>
      </c>
      <c r="B16" s="306" t="str">
        <f ca="1">IF(ROWS($1:2)&gt;COUNT(Dong5),"",OFFSET(TH!D$1,SMALL(Dong5,ROWS($1:2)),))</f>
        <v>GBC</v>
      </c>
      <c r="C16" s="306">
        <f ca="1">IF(ROWS($1:2)&gt;COUNT(Dong5),"",OFFSET(TH!E$1,SMALL(Dong5,ROWS($1:2)),))</f>
        <v>42136</v>
      </c>
      <c r="D16" s="317" t="str">
        <f ca="1">IF(ROWS($1:2)&gt;COUNT(Dong5),"",OFFSET(TH!F$1,SMALL(Dong5,ROWS($1:2)),))</f>
        <v>Thanh toán tiền xây dựng - Phúc Vinh</v>
      </c>
      <c r="E16" s="306" t="str">
        <f ca="1">IF(ROWS($1:2)&gt;COUNT(Dong5),"",IF(OFFSET(TH!J$1,SMALL(Dong5,ROWS($1:2)),)=$E$7,OFFSET(TH!K$1,SMALL(Dong5,ROWS($1:2)),),OFFSET(TH!J$1,SMALL(Dong5,ROWS($1:2)),)))</f>
        <v>1121</v>
      </c>
      <c r="F16" s="399">
        <f ca="1">IF(ROWS($1:2)&gt;COUNT(Dong5),0,IF(OFFSET(TH!J$1,SMALL(Dong5,ROWS($1:2)),)=$E$7,OFFSET(TH!I$1,SMALL(Dong5,ROWS($1:2)),),0))</f>
        <v>0</v>
      </c>
      <c r="G16" s="398">
        <f ca="1">IF(ROWS($1:2)&gt;COUNT(Dong5),0,IF(OFFSET(TH!K$1,SMALL(Dong5,ROWS($1:2)),)=$E$7,OFFSET(TH!I$1,SMALL(Dong5,ROWS($1:2)),),0))</f>
        <v>150000000</v>
      </c>
      <c r="H16" s="400">
        <f t="shared" ref="H16:H32" ca="1" si="0">IF(D16&lt;&gt;"",MAX(H15+F16-G16-I15,0),0)</f>
        <v>0</v>
      </c>
      <c r="I16" s="400">
        <f t="shared" ref="I16:I32" ca="1" si="1">IF(D16&lt;&gt;"",MAX(I15+G16-H15-F16,0),0)</f>
        <v>0</v>
      </c>
    </row>
    <row r="17" spans="1:9" ht="16.5" customHeight="1">
      <c r="A17" s="306">
        <f ca="1">IF(ROWS($1:3)&gt;COUNT(Dong5),"",OFFSET(TH!C$1,SMALL(Dong5,ROWS($1:3)),))</f>
        <v>42194</v>
      </c>
      <c r="B17" s="306" t="str">
        <f ca="1">IF(ROWS($1:3)&gt;COUNT(Dong5),"",OFFSET(TH!D$1,SMALL(Dong5,ROWS($1:3)),))</f>
        <v>GBN</v>
      </c>
      <c r="C17" s="306">
        <f ca="1">IF(ROWS($1:3)&gt;COUNT(Dong5),"",OFFSET(TH!E$1,SMALL(Dong5,ROWS($1:3)),))</f>
        <v>42194</v>
      </c>
      <c r="D17" s="317" t="str">
        <f ca="1">IF(ROWS($1:3)&gt;COUNT(Dong5),"",OFFSET(TH!F$1,SMALL(Dong5,ROWS($1:3)),))</f>
        <v>Ký quỹ trả tiền xây dựng</v>
      </c>
      <c r="E17" s="306" t="str">
        <f ca="1">IF(ROWS($1:3)&gt;COUNT(Dong5),"",IF(OFFSET(TH!J$1,SMALL(Dong5,ROWS($1:3)),)=$E$7,OFFSET(TH!K$1,SMALL(Dong5,ROWS($1:3)),),OFFSET(TH!J$1,SMALL(Dong5,ROWS($1:3)),)))</f>
        <v>1121</v>
      </c>
      <c r="F17" s="399">
        <f ca="1">IF(ROWS($1:3)&gt;COUNT(Dong5),0,IF(OFFSET(TH!J$1,SMALL(Dong5,ROWS($1:3)),)=$E$7,OFFSET(TH!I$1,SMALL(Dong5,ROWS($1:3)),),0))</f>
        <v>105126466</v>
      </c>
      <c r="G17" s="398">
        <f ca="1">IF(ROWS($1:3)&gt;COUNT(Dong5),0,IF(OFFSET(TH!K$1,SMALL(Dong5,ROWS($1:3)),)=$E$7,OFFSET(TH!I$1,SMALL(Dong5,ROWS($1:3)),),0))</f>
        <v>0</v>
      </c>
      <c r="H17" s="400">
        <f t="shared" ca="1" si="0"/>
        <v>105126466</v>
      </c>
      <c r="I17" s="400">
        <f t="shared" ca="1" si="1"/>
        <v>0</v>
      </c>
    </row>
    <row r="18" spans="1:9" ht="16.5" customHeight="1">
      <c r="A18" s="306">
        <f ca="1">IF(ROWS($1:4)&gt;COUNT(Dong5),"",OFFSET(TH!C$1,SMALL(Dong5,ROWS($1:4)),))</f>
        <v>42219</v>
      </c>
      <c r="B18" s="306" t="str">
        <f ca="1">IF(ROWS($1:4)&gt;COUNT(Dong5),"",OFFSET(TH!D$1,SMALL(Dong5,ROWS($1:4)),))</f>
        <v>GBC</v>
      </c>
      <c r="C18" s="306">
        <f ca="1">IF(ROWS($1:4)&gt;COUNT(Dong5),"",OFFSET(TH!E$1,SMALL(Dong5,ROWS($1:4)),))</f>
        <v>42219</v>
      </c>
      <c r="D18" s="317" t="str">
        <f ca="1">IF(ROWS($1:4)&gt;COUNT(Dong5),"",OFFSET(TH!F$1,SMALL(Dong5,ROWS($1:4)),))</f>
        <v>Giải tỏa ký quỹ</v>
      </c>
      <c r="E18" s="306" t="str">
        <f ca="1">IF(ROWS($1:4)&gt;COUNT(Dong5),"",IF(OFFSET(TH!J$1,SMALL(Dong5,ROWS($1:4)),)=$E$7,OFFSET(TH!K$1,SMALL(Dong5,ROWS($1:4)),),OFFSET(TH!J$1,SMALL(Dong5,ROWS($1:4)),)))</f>
        <v>1121</v>
      </c>
      <c r="F18" s="399">
        <f ca="1">IF(ROWS($1:4)&gt;COUNT(Dong5),0,IF(OFFSET(TH!J$1,SMALL(Dong5,ROWS($1:4)),)=$E$7,OFFSET(TH!I$1,SMALL(Dong5,ROWS($1:4)),),0))</f>
        <v>0</v>
      </c>
      <c r="G18" s="398">
        <f ca="1">IF(ROWS($1:4)&gt;COUNT(Dong5),0,IF(OFFSET(TH!K$1,SMALL(Dong5,ROWS($1:4)),)=$E$7,OFFSET(TH!I$1,SMALL(Dong5,ROWS($1:4)),),0))</f>
        <v>105126466</v>
      </c>
      <c r="H18" s="400">
        <f t="shared" ca="1" si="0"/>
        <v>0</v>
      </c>
      <c r="I18" s="400">
        <f t="shared" ca="1" si="1"/>
        <v>0</v>
      </c>
    </row>
    <row r="19" spans="1:9" ht="16.5" customHeight="1">
      <c r="A19" s="306">
        <f ca="1">IF(ROWS($1:5)&gt;COUNT(Dong5),"",OFFSET(TH!C$1,SMALL(Dong5,ROWS($1:5)),))</f>
        <v>42292</v>
      </c>
      <c r="B19" s="306" t="str">
        <f ca="1">IF(ROWS($1:5)&gt;COUNT(Dong5),"",OFFSET(TH!D$1,SMALL(Dong5,ROWS($1:5)),))</f>
        <v>GBN</v>
      </c>
      <c r="C19" s="306">
        <f ca="1">IF(ROWS($1:5)&gt;COUNT(Dong5),"",OFFSET(TH!E$1,SMALL(Dong5,ROWS($1:5)),))</f>
        <v>42292</v>
      </c>
      <c r="D19" s="317" t="str">
        <f ca="1">IF(ROWS($1:5)&gt;COUNT(Dong5),"",OFFSET(TH!F$1,SMALL(Dong5,ROWS($1:5)),))</f>
        <v>Thanh toán tiền điện kỳ 1 /T10</v>
      </c>
      <c r="E19" s="306" t="str">
        <f ca="1">IF(ROWS($1:5)&gt;COUNT(Dong5),"",IF(OFFSET(TH!J$1,SMALL(Dong5,ROWS($1:5)),)=$E$7,OFFSET(TH!K$1,SMALL(Dong5,ROWS($1:5)),),OFFSET(TH!J$1,SMALL(Dong5,ROWS($1:5)),)))</f>
        <v>1121</v>
      </c>
      <c r="F19" s="399">
        <f ca="1">IF(ROWS($1:5)&gt;COUNT(Dong5),0,IF(OFFSET(TH!J$1,SMALL(Dong5,ROWS($1:5)),)=$E$7,OFFSET(TH!I$1,SMALL(Dong5,ROWS($1:5)),),0))</f>
        <v>16950519</v>
      </c>
      <c r="G19" s="398">
        <f ca="1">IF(ROWS($1:5)&gt;COUNT(Dong5),0,IF(OFFSET(TH!K$1,SMALL(Dong5,ROWS($1:5)),)=$E$7,OFFSET(TH!I$1,SMALL(Dong5,ROWS($1:5)),),0))</f>
        <v>0</v>
      </c>
      <c r="H19" s="400">
        <f t="shared" ca="1" si="0"/>
        <v>16950519</v>
      </c>
      <c r="I19" s="400">
        <f t="shared" ca="1" si="1"/>
        <v>0</v>
      </c>
    </row>
    <row r="20" spans="1:9" ht="16.5" customHeight="1">
      <c r="A20" s="306">
        <f ca="1">IF(ROWS($1:6)&gt;COUNT(Dong5),"",OFFSET(TH!C$1,SMALL(Dong5,ROWS($1:6)),))</f>
        <v>42293</v>
      </c>
      <c r="B20" s="306" t="str">
        <f ca="1">IF(ROWS($1:6)&gt;COUNT(Dong5),"",OFFSET(TH!D$1,SMALL(Dong5,ROWS($1:6)),))</f>
        <v>GBC</v>
      </c>
      <c r="C20" s="306">
        <f ca="1">IF(ROWS($1:6)&gt;COUNT(Dong5),"",OFFSET(TH!E$1,SMALL(Dong5,ROWS($1:6)),))</f>
        <v>42293</v>
      </c>
      <c r="D20" s="317" t="str">
        <f ca="1">IF(ROWS($1:6)&gt;COUNT(Dong5),"",OFFSET(TH!F$1,SMALL(Dong5,ROWS($1:6)),))</f>
        <v xml:space="preserve">Hoàn tiền do sai tên cty </v>
      </c>
      <c r="E20" s="306" t="str">
        <f ca="1">IF(ROWS($1:6)&gt;COUNT(Dong5),"",IF(OFFSET(TH!J$1,SMALL(Dong5,ROWS($1:6)),)=$E$7,OFFSET(TH!K$1,SMALL(Dong5,ROWS($1:6)),),OFFSET(TH!J$1,SMALL(Dong5,ROWS($1:6)),)))</f>
        <v>1121</v>
      </c>
      <c r="F20" s="399">
        <f ca="1">IF(ROWS($1:6)&gt;COUNT(Dong5),0,IF(OFFSET(TH!J$1,SMALL(Dong5,ROWS($1:6)),)=$E$7,OFFSET(TH!I$1,SMALL(Dong5,ROWS($1:6)),),0))</f>
        <v>0</v>
      </c>
      <c r="G20" s="398">
        <f ca="1">IF(ROWS($1:6)&gt;COUNT(Dong5),0,IF(OFFSET(TH!K$1,SMALL(Dong5,ROWS($1:6)),)=$E$7,OFFSET(TH!I$1,SMALL(Dong5,ROWS($1:6)),),0))</f>
        <v>16950519</v>
      </c>
      <c r="H20" s="400">
        <f t="shared" ca="1" si="0"/>
        <v>0</v>
      </c>
      <c r="I20" s="400">
        <f t="shared" ca="1" si="1"/>
        <v>0</v>
      </c>
    </row>
    <row r="21" spans="1:9" ht="16.5" customHeight="1">
      <c r="A21" s="306" t="str">
        <f ca="1">IF(ROWS($1:7)&gt;COUNT(Dong5),"",OFFSET(TH!C$1,SMALL(Dong5,ROWS($1:7)),))</f>
        <v/>
      </c>
      <c r="B21" s="306" t="str">
        <f ca="1">IF(ROWS($1:7)&gt;COUNT(Dong5),"",OFFSET(TH!D$1,SMALL(Dong5,ROWS($1:7)),))</f>
        <v/>
      </c>
      <c r="C21" s="306" t="str">
        <f ca="1">IF(ROWS($1:7)&gt;COUNT(Dong5),"",OFFSET(TH!E$1,SMALL(Dong5,ROWS($1:7)),))</f>
        <v/>
      </c>
      <c r="D21" s="317" t="str">
        <f ca="1">IF(ROWS($1:7)&gt;COUNT(Dong5),"",OFFSET(TH!F$1,SMALL(Dong5,ROWS($1:7)),))</f>
        <v/>
      </c>
      <c r="E21" s="306" t="str">
        <f ca="1">IF(ROWS($1:7)&gt;COUNT(Dong5),"",IF(OFFSET(TH!J$1,SMALL(Dong5,ROWS($1:7)),)=$E$7,OFFSET(TH!K$1,SMALL(Dong5,ROWS($1:7)),),OFFSET(TH!J$1,SMALL(Dong5,ROWS($1:7)),)))</f>
        <v/>
      </c>
      <c r="F21" s="399">
        <f ca="1">IF(ROWS($1:7)&gt;COUNT(Dong5),0,IF(OFFSET(TH!J$1,SMALL(Dong5,ROWS($1:7)),)=$E$7,OFFSET(TH!I$1,SMALL(Dong5,ROWS($1:7)),),0))</f>
        <v>0</v>
      </c>
      <c r="G21" s="398">
        <f ca="1">IF(ROWS($1:7)&gt;COUNT(Dong5),0,IF(OFFSET(TH!K$1,SMALL(Dong5,ROWS($1:7)),)=$E$7,OFFSET(TH!I$1,SMALL(Dong5,ROWS($1:7)),),0))</f>
        <v>0</v>
      </c>
      <c r="H21" s="400">
        <f t="shared" ca="1" si="0"/>
        <v>0</v>
      </c>
      <c r="I21" s="400">
        <f t="shared" ca="1" si="1"/>
        <v>0</v>
      </c>
    </row>
    <row r="22" spans="1:9" ht="16.5" customHeight="1">
      <c r="A22" s="306" t="str">
        <f ca="1">IF(ROWS($1:8)&gt;COUNT(Dong5),"",OFFSET(TH!C$1,SMALL(Dong5,ROWS($1:8)),))</f>
        <v/>
      </c>
      <c r="B22" s="306" t="str">
        <f ca="1">IF(ROWS($1:8)&gt;COUNT(Dong5),"",OFFSET(TH!D$1,SMALL(Dong5,ROWS($1:8)),))</f>
        <v/>
      </c>
      <c r="C22" s="306" t="str">
        <f ca="1">IF(ROWS($1:8)&gt;COUNT(Dong5),"",OFFSET(TH!E$1,SMALL(Dong5,ROWS($1:8)),))</f>
        <v/>
      </c>
      <c r="D22" s="317" t="str">
        <f ca="1">IF(ROWS($1:8)&gt;COUNT(Dong5),"",OFFSET(TH!F$1,SMALL(Dong5,ROWS($1:8)),))</f>
        <v/>
      </c>
      <c r="E22" s="306" t="str">
        <f ca="1">IF(ROWS($1:8)&gt;COUNT(Dong5),"",IF(OFFSET(TH!J$1,SMALL(Dong5,ROWS($1:8)),)=$E$7,OFFSET(TH!K$1,SMALL(Dong5,ROWS($1:8)),),OFFSET(TH!J$1,SMALL(Dong5,ROWS($1:8)),)))</f>
        <v/>
      </c>
      <c r="F22" s="399">
        <f ca="1">IF(ROWS($1:8)&gt;COUNT(Dong5),0,IF(OFFSET(TH!J$1,SMALL(Dong5,ROWS($1:8)),)=$E$7,OFFSET(TH!I$1,SMALL(Dong5,ROWS($1:8)),),0))</f>
        <v>0</v>
      </c>
      <c r="G22" s="398">
        <f ca="1">IF(ROWS($1:8)&gt;COUNT(Dong5),0,IF(OFFSET(TH!K$1,SMALL(Dong5,ROWS($1:8)),)=$E$7,OFFSET(TH!I$1,SMALL(Dong5,ROWS($1:8)),),0))</f>
        <v>0</v>
      </c>
      <c r="H22" s="400">
        <f t="shared" ca="1" si="0"/>
        <v>0</v>
      </c>
      <c r="I22" s="400">
        <f t="shared" ca="1" si="1"/>
        <v>0</v>
      </c>
    </row>
    <row r="23" spans="1:9" ht="16.5" customHeight="1">
      <c r="A23" s="306" t="str">
        <f ca="1">IF(ROWS($1:9)&gt;COUNT(Dong5),"",OFFSET(TH!C$1,SMALL(Dong5,ROWS($1:9)),))</f>
        <v/>
      </c>
      <c r="B23" s="306" t="str">
        <f ca="1">IF(ROWS($1:9)&gt;COUNT(Dong5),"",OFFSET(TH!D$1,SMALL(Dong5,ROWS($1:9)),))</f>
        <v/>
      </c>
      <c r="C23" s="306" t="str">
        <f ca="1">IF(ROWS($1:9)&gt;COUNT(Dong5),"",OFFSET(TH!E$1,SMALL(Dong5,ROWS($1:9)),))</f>
        <v/>
      </c>
      <c r="D23" s="317" t="str">
        <f ca="1">IF(ROWS($1:9)&gt;COUNT(Dong5),"",OFFSET(TH!F$1,SMALL(Dong5,ROWS($1:9)),))</f>
        <v/>
      </c>
      <c r="E23" s="306" t="str">
        <f ca="1">IF(ROWS($1:9)&gt;COUNT(Dong5),"",IF(OFFSET(TH!J$1,SMALL(Dong5,ROWS($1:9)),)=$E$7,OFFSET(TH!K$1,SMALL(Dong5,ROWS($1:9)),),OFFSET(TH!J$1,SMALL(Dong5,ROWS($1:9)),)))</f>
        <v/>
      </c>
      <c r="F23" s="399">
        <f ca="1">IF(ROWS($1:9)&gt;COUNT(Dong5),0,IF(OFFSET(TH!J$1,SMALL(Dong5,ROWS($1:9)),)=$E$7,OFFSET(TH!I$1,SMALL(Dong5,ROWS($1:9)),),0))</f>
        <v>0</v>
      </c>
      <c r="G23" s="398">
        <f ca="1">IF(ROWS($1:9)&gt;COUNT(Dong5),0,IF(OFFSET(TH!K$1,SMALL(Dong5,ROWS($1:9)),)=$E$7,OFFSET(TH!I$1,SMALL(Dong5,ROWS($1:9)),),0))</f>
        <v>0</v>
      </c>
      <c r="H23" s="400">
        <f t="shared" ca="1" si="0"/>
        <v>0</v>
      </c>
      <c r="I23" s="400">
        <f t="shared" ca="1" si="1"/>
        <v>0</v>
      </c>
    </row>
    <row r="24" spans="1:9" ht="16.5" customHeight="1">
      <c r="A24" s="306" t="str">
        <f ca="1">IF(ROWS($1:10)&gt;COUNT(Dong5),"",OFFSET(TH!C$1,SMALL(Dong5,ROWS($1:10)),))</f>
        <v/>
      </c>
      <c r="B24" s="306" t="str">
        <f ca="1">IF(ROWS($1:10)&gt;COUNT(Dong5),"",OFFSET(TH!D$1,SMALL(Dong5,ROWS($1:10)),))</f>
        <v/>
      </c>
      <c r="C24" s="306" t="str">
        <f ca="1">IF(ROWS($1:10)&gt;COUNT(Dong5),"",OFFSET(TH!E$1,SMALL(Dong5,ROWS($1:10)),))</f>
        <v/>
      </c>
      <c r="D24" s="317" t="str">
        <f ca="1">IF(ROWS($1:10)&gt;COUNT(Dong5),"",OFFSET(TH!F$1,SMALL(Dong5,ROWS($1:10)),))</f>
        <v/>
      </c>
      <c r="E24" s="306" t="str">
        <f ca="1">IF(ROWS($1:10)&gt;COUNT(Dong5),"",IF(OFFSET(TH!J$1,SMALL(Dong5,ROWS($1:10)),)=$E$7,OFFSET(TH!K$1,SMALL(Dong5,ROWS($1:10)),),OFFSET(TH!J$1,SMALL(Dong5,ROWS($1:10)),)))</f>
        <v/>
      </c>
      <c r="F24" s="399">
        <f ca="1">IF(ROWS($1:10)&gt;COUNT(Dong5),0,IF(OFFSET(TH!J$1,SMALL(Dong5,ROWS($1:10)),)=$E$7,OFFSET(TH!I$1,SMALL(Dong5,ROWS($1:10)),),0))</f>
        <v>0</v>
      </c>
      <c r="G24" s="398">
        <f ca="1">IF(ROWS($1:10)&gt;COUNT(Dong5),0,IF(OFFSET(TH!K$1,SMALL(Dong5,ROWS($1:10)),)=$E$7,OFFSET(TH!I$1,SMALL(Dong5,ROWS($1:10)),),0))</f>
        <v>0</v>
      </c>
      <c r="H24" s="400">
        <f t="shared" ca="1" si="0"/>
        <v>0</v>
      </c>
      <c r="I24" s="400">
        <f t="shared" ca="1" si="1"/>
        <v>0</v>
      </c>
    </row>
    <row r="25" spans="1:9" ht="16.5" customHeight="1">
      <c r="A25" s="306" t="str">
        <f ca="1">IF(ROWS($1:11)&gt;COUNT(Dong5),"",OFFSET(TH!C$1,SMALL(Dong5,ROWS($1:11)),))</f>
        <v/>
      </c>
      <c r="B25" s="306" t="str">
        <f ca="1">IF(ROWS($1:11)&gt;COUNT(Dong5),"",OFFSET(TH!D$1,SMALL(Dong5,ROWS($1:11)),))</f>
        <v/>
      </c>
      <c r="C25" s="306" t="str">
        <f ca="1">IF(ROWS($1:11)&gt;COUNT(Dong5),"",OFFSET(TH!E$1,SMALL(Dong5,ROWS($1:11)),))</f>
        <v/>
      </c>
      <c r="D25" s="317" t="str">
        <f ca="1">IF(ROWS($1:11)&gt;COUNT(Dong5),"",OFFSET(TH!F$1,SMALL(Dong5,ROWS($1:11)),))</f>
        <v/>
      </c>
      <c r="E25" s="306" t="str">
        <f ca="1">IF(ROWS($1:11)&gt;COUNT(Dong5),"",IF(OFFSET(TH!J$1,SMALL(Dong5,ROWS($1:11)),)=$E$7,OFFSET(TH!K$1,SMALL(Dong5,ROWS($1:11)),),OFFSET(TH!J$1,SMALL(Dong5,ROWS($1:11)),)))</f>
        <v/>
      </c>
      <c r="F25" s="399">
        <f ca="1">IF(ROWS($1:11)&gt;COUNT(Dong5),0,IF(OFFSET(TH!J$1,SMALL(Dong5,ROWS($1:11)),)=$E$7,OFFSET(TH!I$1,SMALL(Dong5,ROWS($1:11)),),0))</f>
        <v>0</v>
      </c>
      <c r="G25" s="398">
        <f ca="1">IF(ROWS($1:11)&gt;COUNT(Dong5),0,IF(OFFSET(TH!K$1,SMALL(Dong5,ROWS($1:11)),)=$E$7,OFFSET(TH!I$1,SMALL(Dong5,ROWS($1:11)),),0))</f>
        <v>0</v>
      </c>
      <c r="H25" s="400">
        <f t="shared" ca="1" si="0"/>
        <v>0</v>
      </c>
      <c r="I25" s="400">
        <f t="shared" ca="1" si="1"/>
        <v>0</v>
      </c>
    </row>
    <row r="26" spans="1:9" ht="16.5" customHeight="1">
      <c r="A26" s="306" t="str">
        <f ca="1">IF(ROWS($1:12)&gt;COUNT(Dong5),"",OFFSET(TH!C$1,SMALL(Dong5,ROWS($1:12)),))</f>
        <v/>
      </c>
      <c r="B26" s="306" t="str">
        <f ca="1">IF(ROWS($1:12)&gt;COUNT(Dong5),"",OFFSET(TH!D$1,SMALL(Dong5,ROWS($1:12)),))</f>
        <v/>
      </c>
      <c r="C26" s="306" t="str">
        <f ca="1">IF(ROWS($1:12)&gt;COUNT(Dong5),"",OFFSET(TH!E$1,SMALL(Dong5,ROWS($1:12)),))</f>
        <v/>
      </c>
      <c r="D26" s="317" t="str">
        <f ca="1">IF(ROWS($1:12)&gt;COUNT(Dong5),"",OFFSET(TH!F$1,SMALL(Dong5,ROWS($1:12)),))</f>
        <v/>
      </c>
      <c r="E26" s="306" t="str">
        <f ca="1">IF(ROWS($1:12)&gt;COUNT(Dong5),"",IF(OFFSET(TH!J$1,SMALL(Dong5,ROWS($1:12)),)=$E$7,OFFSET(TH!K$1,SMALL(Dong5,ROWS($1:12)),),OFFSET(TH!J$1,SMALL(Dong5,ROWS($1:12)),)))</f>
        <v/>
      </c>
      <c r="F26" s="399">
        <f ca="1">IF(ROWS($1:12)&gt;COUNT(Dong5),0,IF(OFFSET(TH!J$1,SMALL(Dong5,ROWS($1:12)),)=$E$7,OFFSET(TH!I$1,SMALL(Dong5,ROWS($1:12)),),0))</f>
        <v>0</v>
      </c>
      <c r="G26" s="398">
        <f ca="1">IF(ROWS($1:12)&gt;COUNT(Dong5),0,IF(OFFSET(TH!K$1,SMALL(Dong5,ROWS($1:12)),)=$E$7,OFFSET(TH!I$1,SMALL(Dong5,ROWS($1:12)),),0))</f>
        <v>0</v>
      </c>
      <c r="H26" s="400">
        <f t="shared" ca="1" si="0"/>
        <v>0</v>
      </c>
      <c r="I26" s="400">
        <f t="shared" ca="1" si="1"/>
        <v>0</v>
      </c>
    </row>
    <row r="27" spans="1:9" ht="16.5" customHeight="1">
      <c r="A27" s="306" t="str">
        <f ca="1">IF(ROWS($1:13)&gt;COUNT(Dong5),"",OFFSET(TH!C$1,SMALL(Dong5,ROWS($1:13)),))</f>
        <v/>
      </c>
      <c r="B27" s="306" t="str">
        <f ca="1">IF(ROWS($1:13)&gt;COUNT(Dong5),"",OFFSET(TH!D$1,SMALL(Dong5,ROWS($1:13)),))</f>
        <v/>
      </c>
      <c r="C27" s="306" t="str">
        <f ca="1">IF(ROWS($1:13)&gt;COUNT(Dong5),"",OFFSET(TH!E$1,SMALL(Dong5,ROWS($1:13)),))</f>
        <v/>
      </c>
      <c r="D27" s="317" t="str">
        <f ca="1">IF(ROWS($1:13)&gt;COUNT(Dong5),"",OFFSET(TH!F$1,SMALL(Dong5,ROWS($1:13)),))</f>
        <v/>
      </c>
      <c r="E27" s="306" t="str">
        <f ca="1">IF(ROWS($1:13)&gt;COUNT(Dong5),"",IF(OFFSET(TH!J$1,SMALL(Dong5,ROWS($1:13)),)=$E$7,OFFSET(TH!K$1,SMALL(Dong5,ROWS($1:13)),),OFFSET(TH!J$1,SMALL(Dong5,ROWS($1:13)),)))</f>
        <v/>
      </c>
      <c r="F27" s="399">
        <f ca="1">IF(ROWS($1:13)&gt;COUNT(Dong5),0,IF(OFFSET(TH!J$1,SMALL(Dong5,ROWS($1:13)),)=$E$7,OFFSET(TH!I$1,SMALL(Dong5,ROWS($1:13)),),0))</f>
        <v>0</v>
      </c>
      <c r="G27" s="398">
        <f ca="1">IF(ROWS($1:13)&gt;COUNT(Dong5),0,IF(OFFSET(TH!K$1,SMALL(Dong5,ROWS($1:13)),)=$E$7,OFFSET(TH!I$1,SMALL(Dong5,ROWS($1:13)),),0))</f>
        <v>0</v>
      </c>
      <c r="H27" s="400">
        <f t="shared" ca="1" si="0"/>
        <v>0</v>
      </c>
      <c r="I27" s="400">
        <f t="shared" ca="1" si="1"/>
        <v>0</v>
      </c>
    </row>
    <row r="28" spans="1:9" ht="16.5" customHeight="1">
      <c r="A28" s="306" t="str">
        <f ca="1">IF(ROWS($1:14)&gt;COUNT(Dong5),"",OFFSET(TH!C$1,SMALL(Dong5,ROWS($1:14)),))</f>
        <v/>
      </c>
      <c r="B28" s="306" t="str">
        <f ca="1">IF(ROWS($1:14)&gt;COUNT(Dong5),"",OFFSET(TH!D$1,SMALL(Dong5,ROWS($1:14)),))</f>
        <v/>
      </c>
      <c r="C28" s="306" t="str">
        <f ca="1">IF(ROWS($1:14)&gt;COUNT(Dong5),"",OFFSET(TH!E$1,SMALL(Dong5,ROWS($1:14)),))</f>
        <v/>
      </c>
      <c r="D28" s="317" t="str">
        <f ca="1">IF(ROWS($1:14)&gt;COUNT(Dong5),"",OFFSET(TH!F$1,SMALL(Dong5,ROWS($1:14)),))</f>
        <v/>
      </c>
      <c r="E28" s="306" t="str">
        <f ca="1">IF(ROWS($1:14)&gt;COUNT(Dong5),"",IF(OFFSET(TH!J$1,SMALL(Dong5,ROWS($1:14)),)=$E$7,OFFSET(TH!K$1,SMALL(Dong5,ROWS($1:14)),),OFFSET(TH!J$1,SMALL(Dong5,ROWS($1:14)),)))</f>
        <v/>
      </c>
      <c r="F28" s="399">
        <f ca="1">IF(ROWS($1:14)&gt;COUNT(Dong5),0,IF(OFFSET(TH!J$1,SMALL(Dong5,ROWS($1:14)),)=$E$7,OFFSET(TH!I$1,SMALL(Dong5,ROWS($1:14)),),0))</f>
        <v>0</v>
      </c>
      <c r="G28" s="398">
        <f ca="1">IF(ROWS($1:14)&gt;COUNT(Dong5),0,IF(OFFSET(TH!K$1,SMALL(Dong5,ROWS($1:14)),)=$E$7,OFFSET(TH!I$1,SMALL(Dong5,ROWS($1:14)),),0))</f>
        <v>0</v>
      </c>
      <c r="H28" s="400">
        <f t="shared" ca="1" si="0"/>
        <v>0</v>
      </c>
      <c r="I28" s="400">
        <f t="shared" ca="1" si="1"/>
        <v>0</v>
      </c>
    </row>
    <row r="29" spans="1:9" ht="16.5" customHeight="1">
      <c r="A29" s="306" t="str">
        <f ca="1">IF(ROWS($1:15)&gt;COUNT(Dong5),"",OFFSET(TH!C$1,SMALL(Dong5,ROWS($1:15)),))</f>
        <v/>
      </c>
      <c r="B29" s="306" t="str">
        <f ca="1">IF(ROWS($1:15)&gt;COUNT(Dong5),"",OFFSET(TH!D$1,SMALL(Dong5,ROWS($1:15)),))</f>
        <v/>
      </c>
      <c r="C29" s="306" t="str">
        <f ca="1">IF(ROWS($1:15)&gt;COUNT(Dong5),"",OFFSET(TH!E$1,SMALL(Dong5,ROWS($1:15)),))</f>
        <v/>
      </c>
      <c r="D29" s="317" t="str">
        <f ca="1">IF(ROWS($1:15)&gt;COUNT(Dong5),"",OFFSET(TH!F$1,SMALL(Dong5,ROWS($1:15)),))</f>
        <v/>
      </c>
      <c r="E29" s="306" t="str">
        <f ca="1">IF(ROWS($1:15)&gt;COUNT(Dong5),"",IF(OFFSET(TH!J$1,SMALL(Dong5,ROWS($1:15)),)=$E$7,OFFSET(TH!K$1,SMALL(Dong5,ROWS($1:15)),),OFFSET(TH!J$1,SMALL(Dong5,ROWS($1:15)),)))</f>
        <v/>
      </c>
      <c r="F29" s="399">
        <f ca="1">IF(ROWS($1:15)&gt;COUNT(Dong5),0,IF(OFFSET(TH!J$1,SMALL(Dong5,ROWS($1:15)),)=$E$7,OFFSET(TH!I$1,SMALL(Dong5,ROWS($1:15)),),0))</f>
        <v>0</v>
      </c>
      <c r="G29" s="398">
        <f ca="1">IF(ROWS($1:15)&gt;COUNT(Dong5),0,IF(OFFSET(TH!K$1,SMALL(Dong5,ROWS($1:15)),)=$E$7,OFFSET(TH!I$1,SMALL(Dong5,ROWS($1:15)),),0))</f>
        <v>0</v>
      </c>
      <c r="H29" s="400">
        <f t="shared" ca="1" si="0"/>
        <v>0</v>
      </c>
      <c r="I29" s="400">
        <f t="shared" ca="1" si="1"/>
        <v>0</v>
      </c>
    </row>
    <row r="30" spans="1:9" ht="16.5" customHeight="1">
      <c r="A30" s="306" t="str">
        <f ca="1">IF(ROWS($1:16)&gt;COUNT(Dong5),"",OFFSET(TH!C$1,SMALL(Dong5,ROWS($1:16)),))</f>
        <v/>
      </c>
      <c r="B30" s="306" t="str">
        <f ca="1">IF(ROWS($1:16)&gt;COUNT(Dong5),"",OFFSET(TH!D$1,SMALL(Dong5,ROWS($1:16)),))</f>
        <v/>
      </c>
      <c r="C30" s="306" t="str">
        <f ca="1">IF(ROWS($1:16)&gt;COUNT(Dong5),"",OFFSET(TH!E$1,SMALL(Dong5,ROWS($1:16)),))</f>
        <v/>
      </c>
      <c r="D30" s="317" t="str">
        <f ca="1">IF(ROWS($1:16)&gt;COUNT(Dong5),"",OFFSET(TH!F$1,SMALL(Dong5,ROWS($1:16)),))</f>
        <v/>
      </c>
      <c r="E30" s="306" t="str">
        <f ca="1">IF(ROWS($1:16)&gt;COUNT(Dong5),"",IF(OFFSET(TH!J$1,SMALL(Dong5,ROWS($1:16)),)=$E$7,OFFSET(TH!K$1,SMALL(Dong5,ROWS($1:16)),),OFFSET(TH!J$1,SMALL(Dong5,ROWS($1:16)),)))</f>
        <v/>
      </c>
      <c r="F30" s="399">
        <f ca="1">IF(ROWS($1:16)&gt;COUNT(Dong5),0,IF(OFFSET(TH!J$1,SMALL(Dong5,ROWS($1:16)),)=$E$7,OFFSET(TH!I$1,SMALL(Dong5,ROWS($1:16)),),0))</f>
        <v>0</v>
      </c>
      <c r="G30" s="398">
        <f ca="1">IF(ROWS($1:16)&gt;COUNT(Dong5),0,IF(OFFSET(TH!K$1,SMALL(Dong5,ROWS($1:16)),)=$E$7,OFFSET(TH!I$1,SMALL(Dong5,ROWS($1:16)),),0))</f>
        <v>0</v>
      </c>
      <c r="H30" s="400">
        <f t="shared" ca="1" si="0"/>
        <v>0</v>
      </c>
      <c r="I30" s="400">
        <f t="shared" ca="1" si="1"/>
        <v>0</v>
      </c>
    </row>
    <row r="31" spans="1:9" ht="16.5" customHeight="1">
      <c r="A31" s="306" t="str">
        <f ca="1">IF(ROWS($1:17)&gt;COUNT(Dong5),"",OFFSET(TH!C$1,SMALL(Dong5,ROWS($1:17)),))</f>
        <v/>
      </c>
      <c r="B31" s="306" t="str">
        <f ca="1">IF(ROWS($1:17)&gt;COUNT(Dong5),"",OFFSET(TH!D$1,SMALL(Dong5,ROWS($1:17)),))</f>
        <v/>
      </c>
      <c r="C31" s="306" t="str">
        <f ca="1">IF(ROWS($1:17)&gt;COUNT(Dong5),"",OFFSET(TH!E$1,SMALL(Dong5,ROWS($1:17)),))</f>
        <v/>
      </c>
      <c r="D31" s="317" t="str">
        <f ca="1">IF(ROWS($1:17)&gt;COUNT(Dong5),"",OFFSET(TH!F$1,SMALL(Dong5,ROWS($1:17)),))</f>
        <v/>
      </c>
      <c r="E31" s="306" t="str">
        <f ca="1">IF(ROWS($1:17)&gt;COUNT(Dong5),"",IF(OFFSET(TH!J$1,SMALL(Dong5,ROWS($1:17)),)=$E$7,OFFSET(TH!K$1,SMALL(Dong5,ROWS($1:17)),),OFFSET(TH!J$1,SMALL(Dong5,ROWS($1:17)),)))</f>
        <v/>
      </c>
      <c r="F31" s="399">
        <f ca="1">IF(ROWS($1:17)&gt;COUNT(Dong5),0,IF(OFFSET(TH!J$1,SMALL(Dong5,ROWS($1:17)),)=$E$7,OFFSET(TH!I$1,SMALL(Dong5,ROWS($1:17)),),0))</f>
        <v>0</v>
      </c>
      <c r="G31" s="398">
        <f ca="1">IF(ROWS($1:17)&gt;COUNT(Dong5),0,IF(OFFSET(TH!K$1,SMALL(Dong5,ROWS($1:17)),)=$E$7,OFFSET(TH!I$1,SMALL(Dong5,ROWS($1:17)),),0))</f>
        <v>0</v>
      </c>
      <c r="H31" s="400">
        <f t="shared" ca="1" si="0"/>
        <v>0</v>
      </c>
      <c r="I31" s="400">
        <f t="shared" ca="1" si="1"/>
        <v>0</v>
      </c>
    </row>
    <row r="32" spans="1:9" ht="16.5" customHeight="1">
      <c r="A32" s="306" t="str">
        <f ca="1">IF(ROWS($1:18)&gt;COUNT(Dong5),"",OFFSET(TH!C$1,SMALL(Dong5,ROWS($1:18)),))</f>
        <v/>
      </c>
      <c r="B32" s="306" t="str">
        <f ca="1">IF(ROWS($1:18)&gt;COUNT(Dong5),"",OFFSET(TH!D$1,SMALL(Dong5,ROWS($1:18)),))</f>
        <v/>
      </c>
      <c r="C32" s="306" t="str">
        <f ca="1">IF(ROWS($1:18)&gt;COUNT(Dong5),"",OFFSET(TH!E$1,SMALL(Dong5,ROWS($1:18)),))</f>
        <v/>
      </c>
      <c r="D32" s="317" t="str">
        <f ca="1">IF(ROWS($1:18)&gt;COUNT(Dong5),"",OFFSET(TH!F$1,SMALL(Dong5,ROWS($1:18)),))</f>
        <v/>
      </c>
      <c r="E32" s="306" t="str">
        <f ca="1">IF(ROWS($1:18)&gt;COUNT(Dong5),"",IF(OFFSET(TH!J$1,SMALL(Dong5,ROWS($1:18)),)=$E$7,OFFSET(TH!K$1,SMALL(Dong5,ROWS($1:18)),),OFFSET(TH!J$1,SMALL(Dong5,ROWS($1:18)),)))</f>
        <v/>
      </c>
      <c r="F32" s="399">
        <f ca="1">IF(ROWS($1:18)&gt;COUNT(Dong5),0,IF(OFFSET(TH!J$1,SMALL(Dong5,ROWS($1:18)),)=$E$7,OFFSET(TH!I$1,SMALL(Dong5,ROWS($1:18)),),0))</f>
        <v>0</v>
      </c>
      <c r="G32" s="398">
        <f ca="1">IF(ROWS($1:18)&gt;COUNT(Dong5),0,IF(OFFSET(TH!K$1,SMALL(Dong5,ROWS($1:18)),)=$E$7,OFFSET(TH!I$1,SMALL(Dong5,ROWS($1:18)),),0))</f>
        <v>0</v>
      </c>
      <c r="H32" s="400">
        <f t="shared" ca="1" si="0"/>
        <v>0</v>
      </c>
      <c r="I32" s="400">
        <f t="shared" ca="1" si="1"/>
        <v>0</v>
      </c>
    </row>
    <row r="33" spans="1:9" ht="16.5" customHeight="1">
      <c r="A33" s="306"/>
      <c r="B33" s="318"/>
      <c r="C33" s="306"/>
      <c r="D33" s="401"/>
      <c r="E33" s="318"/>
      <c r="F33" s="398"/>
      <c r="G33" s="398"/>
      <c r="H33" s="400"/>
      <c r="I33" s="400"/>
    </row>
    <row r="34" spans="1:9" ht="20.25" customHeight="1">
      <c r="A34" s="306"/>
      <c r="B34" s="318"/>
      <c r="C34" s="306"/>
      <c r="D34" s="402" t="s">
        <v>555</v>
      </c>
      <c r="E34" s="318" t="s">
        <v>26</v>
      </c>
      <c r="F34" s="403">
        <f ca="1">SUM(F15:F33)</f>
        <v>272076985</v>
      </c>
      <c r="G34" s="403">
        <f ca="1">SUM(G15:G33)</f>
        <v>272076985</v>
      </c>
      <c r="H34" s="403" t="s">
        <v>26</v>
      </c>
      <c r="I34" s="403" t="s">
        <v>26</v>
      </c>
    </row>
    <row r="35" spans="1:9" ht="20.25" customHeight="1">
      <c r="A35" s="404"/>
      <c r="B35" s="405"/>
      <c r="C35" s="404"/>
      <c r="D35" s="406" t="s">
        <v>13</v>
      </c>
      <c r="E35" s="405" t="s">
        <v>26</v>
      </c>
      <c r="F35" s="407" t="s">
        <v>26</v>
      </c>
      <c r="G35" s="407" t="s">
        <v>26</v>
      </c>
      <c r="H35" s="408">
        <f ca="1">MAX(H14+F34-G34-I14,0)</f>
        <v>0</v>
      </c>
      <c r="I35" s="408">
        <f ca="1">MAX(I14+G34-F34-H14,0)</f>
        <v>0</v>
      </c>
    </row>
    <row r="36" spans="1:9" ht="9.75" customHeight="1"/>
    <row r="37" spans="1:9">
      <c r="C37" s="314" t="s">
        <v>614</v>
      </c>
    </row>
    <row r="38" spans="1:9">
      <c r="C38" s="314" t="s">
        <v>615</v>
      </c>
    </row>
    <row r="39" spans="1:9" ht="13.5" customHeight="1">
      <c r="E39" s="543" t="s">
        <v>616</v>
      </c>
      <c r="F39" s="543"/>
      <c r="G39" s="543"/>
      <c r="H39" s="543"/>
      <c r="I39" s="543"/>
    </row>
    <row r="40" spans="1:9">
      <c r="A40" s="543" t="s">
        <v>14</v>
      </c>
      <c r="B40" s="543"/>
      <c r="C40" s="543"/>
      <c r="D40" s="543"/>
      <c r="E40" s="543" t="s">
        <v>15</v>
      </c>
      <c r="F40" s="543"/>
      <c r="G40" s="543"/>
      <c r="H40" s="543"/>
      <c r="I40" s="543"/>
    </row>
    <row r="41" spans="1:9">
      <c r="A41" s="543" t="s">
        <v>16</v>
      </c>
      <c r="B41" s="543"/>
      <c r="C41" s="543"/>
      <c r="D41" s="543"/>
      <c r="E41" s="543" t="s">
        <v>16</v>
      </c>
      <c r="F41" s="543"/>
      <c r="G41" s="543"/>
      <c r="H41" s="543"/>
      <c r="I41" s="543"/>
    </row>
    <row r="43" spans="1:9">
      <c r="D43" s="409"/>
      <c r="F43" s="410"/>
    </row>
  </sheetData>
  <mergeCells count="17"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E39:I39"/>
    <mergeCell ref="A40:D40"/>
    <mergeCell ref="E40:I40"/>
    <mergeCell ref="A41:D41"/>
    <mergeCell ref="E41:I4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41"/>
  <sheetViews>
    <sheetView showZeros="0" workbookViewId="0">
      <pane ySplit="3" topLeftCell="A10" activePane="bottomLeft" state="frozen"/>
      <selection pane="bottomLeft" activeCell="A34" sqref="A34:A35"/>
    </sheetView>
  </sheetViews>
  <sheetFormatPr defaultColWidth="8" defaultRowHeight="13.5"/>
  <cols>
    <col min="1" max="1" width="5.5703125" style="12" customWidth="1"/>
    <col min="2" max="2" width="48.42578125" style="12" customWidth="1"/>
    <col min="3" max="4" width="13.140625" style="12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15" customHeight="1">
      <c r="A1" s="558" t="s">
        <v>324</v>
      </c>
      <c r="B1" s="558"/>
      <c r="C1" s="558"/>
      <c r="D1" s="558"/>
      <c r="E1" s="558"/>
    </row>
    <row r="2" spans="1:10" s="13" customFormat="1" ht="14.25" customHeight="1">
      <c r="A2" s="559" t="s">
        <v>51</v>
      </c>
      <c r="B2" s="561" t="s">
        <v>52</v>
      </c>
      <c r="C2" s="555" t="s">
        <v>53</v>
      </c>
      <c r="D2" s="556"/>
      <c r="E2" s="555" t="s">
        <v>54</v>
      </c>
      <c r="F2" s="556"/>
      <c r="G2" s="555" t="s">
        <v>69</v>
      </c>
      <c r="H2" s="556"/>
      <c r="I2" s="557" t="s">
        <v>75</v>
      </c>
    </row>
    <row r="3" spans="1:10" s="13" customFormat="1" ht="14.25" customHeight="1">
      <c r="A3" s="560"/>
      <c r="B3" s="562"/>
      <c r="C3" s="111" t="s">
        <v>70</v>
      </c>
      <c r="D3" s="111" t="s">
        <v>71</v>
      </c>
      <c r="E3" s="111" t="s">
        <v>70</v>
      </c>
      <c r="F3" s="111" t="s">
        <v>71</v>
      </c>
      <c r="G3" s="111" t="s">
        <v>70</v>
      </c>
      <c r="H3" s="111" t="s">
        <v>71</v>
      </c>
      <c r="I3" s="557"/>
    </row>
    <row r="4" spans="1:10" s="13" customFormat="1" ht="16.5" customHeight="1">
      <c r="A4" s="6">
        <f>ROW()-3</f>
        <v>1</v>
      </c>
      <c r="B4" s="7" t="s">
        <v>55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112">
        <f>ROUND(MAX(C4+E4-D4-F4,0),2)</f>
        <v>0</v>
      </c>
      <c r="H4" s="112">
        <f>ROUND(MAX(D4+F4-C4-E4,0),2)</f>
        <v>0</v>
      </c>
      <c r="I4" s="22">
        <f>F4</f>
        <v>36432000</v>
      </c>
    </row>
    <row r="5" spans="1:10" s="13" customFormat="1" ht="16.5" customHeight="1">
      <c r="A5" s="6">
        <f t="shared" ref="A5:A35" si="0">ROW()-3</f>
        <v>2</v>
      </c>
      <c r="B5" s="7" t="s">
        <v>57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112">
        <f>ROUND(MAX(C5+E5-D5-F5,0),2)</f>
        <v>128400000</v>
      </c>
      <c r="H5" s="112">
        <f>ROUND(MAX(D5+F5-C5-E5,0),2)</f>
        <v>0</v>
      </c>
      <c r="I5" s="22">
        <f t="shared" ref="I5:I15" si="1">F5</f>
        <v>0</v>
      </c>
    </row>
    <row r="6" spans="1:10" s="14" customFormat="1" ht="16.5" customHeight="1">
      <c r="A6" s="6">
        <f t="shared" si="0"/>
        <v>3</v>
      </c>
      <c r="B6" s="9" t="s">
        <v>72</v>
      </c>
      <c r="C6" s="10"/>
      <c r="D6" s="10"/>
      <c r="E6" s="8">
        <f t="array" ref="E6">SUM(IF("331"&amp;B6=KHN&amp;KH,TH))</f>
        <v>0</v>
      </c>
      <c r="F6" s="8">
        <f t="array" ref="F6">SUM(IF("331"&amp;B6=KHC&amp;KH,TH))</f>
        <v>0</v>
      </c>
      <c r="G6" s="112">
        <f t="shared" ref="G6" si="2">ROUND(MAX(C6+E6-D6-F6,0),2)</f>
        <v>0</v>
      </c>
      <c r="H6" s="112">
        <f t="shared" ref="H6" si="3">ROUND(MAX(D6+F6-C6-E6,0),2)</f>
        <v>0</v>
      </c>
      <c r="I6" s="22">
        <f t="shared" si="1"/>
        <v>0</v>
      </c>
    </row>
    <row r="7" spans="1:10" s="14" customFormat="1" ht="16.5" customHeight="1">
      <c r="A7" s="6">
        <f t="shared" si="0"/>
        <v>4</v>
      </c>
      <c r="B7" s="9" t="s">
        <v>81</v>
      </c>
      <c r="C7" s="10"/>
      <c r="D7" s="10"/>
      <c r="E7" s="8">
        <f t="array" ref="E7">SUM(IF("331"&amp;B7=KHN&amp;KH,TH))</f>
        <v>0</v>
      </c>
      <c r="F7" s="8">
        <f t="array" ref="F7">SUM(IF("331"&amp;B7=KHC&amp;KH,TH))</f>
        <v>0</v>
      </c>
      <c r="G7" s="112">
        <f t="shared" ref="G7:G30" si="4">ROUND(MAX(C7+E7-D7-F7,0),2)</f>
        <v>0</v>
      </c>
      <c r="H7" s="112">
        <f t="shared" ref="H7:H30" si="5">ROUND(MAX(D7+F7-C7-E7,0),2)</f>
        <v>0</v>
      </c>
      <c r="I7" s="22">
        <f t="shared" si="1"/>
        <v>0</v>
      </c>
    </row>
    <row r="8" spans="1:10" s="14" customFormat="1" ht="16.5" customHeight="1">
      <c r="A8" s="6">
        <f t="shared" si="0"/>
        <v>5</v>
      </c>
      <c r="B8" s="9" t="s">
        <v>79</v>
      </c>
      <c r="C8" s="10"/>
      <c r="D8" s="10"/>
      <c r="E8" s="8">
        <f t="array" ref="E8">SUM(IF("331"&amp;B8=KHN&amp;KH,TH))</f>
        <v>0</v>
      </c>
      <c r="F8" s="8">
        <f t="array" ref="F8">SUM(IF("331"&amp;B8=KHC&amp;KH,TH))</f>
        <v>0</v>
      </c>
      <c r="G8" s="112">
        <f t="shared" si="4"/>
        <v>0</v>
      </c>
      <c r="H8" s="112">
        <f t="shared" si="5"/>
        <v>0</v>
      </c>
      <c r="I8" s="22">
        <f t="shared" si="1"/>
        <v>0</v>
      </c>
    </row>
    <row r="9" spans="1:10" s="14" customFormat="1" ht="16.5" customHeight="1">
      <c r="A9" s="6">
        <f t="shared" si="0"/>
        <v>6</v>
      </c>
      <c r="B9" s="9" t="s">
        <v>58</v>
      </c>
      <c r="C9" s="10"/>
      <c r="D9" s="10"/>
      <c r="E9" s="8">
        <f t="array" ref="E9">SUM(IF("331"&amp;B9=KHN&amp;KH,TH))</f>
        <v>0</v>
      </c>
      <c r="F9" s="8">
        <f t="array" ref="F9">SUM(IF("331"&amp;B9=KHC&amp;KH,TH))</f>
        <v>0</v>
      </c>
      <c r="G9" s="112">
        <f t="shared" si="4"/>
        <v>0</v>
      </c>
      <c r="H9" s="112">
        <f t="shared" si="5"/>
        <v>0</v>
      </c>
      <c r="I9" s="22">
        <f t="shared" si="1"/>
        <v>0</v>
      </c>
    </row>
    <row r="10" spans="1:10" s="14" customFormat="1" ht="16.5" customHeight="1">
      <c r="A10" s="6">
        <f t="shared" si="0"/>
        <v>7</v>
      </c>
      <c r="B10" s="9" t="s">
        <v>60</v>
      </c>
      <c r="C10" s="10"/>
      <c r="D10" s="10"/>
      <c r="E10" s="8">
        <f t="array" ref="E10">SUM(IF("331"&amp;B10=KHN&amp;KH,TH))</f>
        <v>0</v>
      </c>
      <c r="F10" s="8">
        <f t="array" ref="F10">SUM(IF("331"&amp;B10=KHC&amp;KH,TH))</f>
        <v>0</v>
      </c>
      <c r="G10" s="112">
        <f t="shared" si="4"/>
        <v>0</v>
      </c>
      <c r="H10" s="112">
        <f t="shared" si="5"/>
        <v>0</v>
      </c>
      <c r="I10" s="22">
        <f t="shared" si="1"/>
        <v>0</v>
      </c>
    </row>
    <row r="11" spans="1:10" s="14" customFormat="1" ht="16.5" customHeight="1">
      <c r="A11" s="6">
        <f t="shared" si="0"/>
        <v>8</v>
      </c>
      <c r="B11" s="9" t="s">
        <v>222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112">
        <f>ROUND(MAX(C11+E11-D11-F11,0),2)</f>
        <v>0</v>
      </c>
      <c r="H11" s="112">
        <f>ROUND(MAX(D11+F11-C11-E11,0),2)</f>
        <v>0</v>
      </c>
      <c r="I11" s="22">
        <f t="shared" si="1"/>
        <v>30440000</v>
      </c>
      <c r="J11" s="21"/>
    </row>
    <row r="12" spans="1:10" s="14" customFormat="1" ht="16.5" customHeight="1">
      <c r="A12" s="6">
        <f t="shared" si="0"/>
        <v>9</v>
      </c>
      <c r="B12" s="9" t="s">
        <v>242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112">
        <f>ROUND(MAX(C12+E12-D12-F12,0),2)</f>
        <v>0</v>
      </c>
      <c r="H12" s="112">
        <f>ROUND(MAX(D12+F12-C12-E12,0),2)</f>
        <v>0</v>
      </c>
      <c r="I12" s="22">
        <f t="shared" si="1"/>
        <v>150454066</v>
      </c>
      <c r="J12" s="21"/>
    </row>
    <row r="13" spans="1:10" s="14" customFormat="1" ht="16.5" customHeight="1">
      <c r="A13" s="6">
        <f t="shared" si="0"/>
        <v>10</v>
      </c>
      <c r="B13" s="9" t="s">
        <v>249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112">
        <f>ROUND(MAX(C13+E13-D13-F13,0),2)</f>
        <v>0</v>
      </c>
      <c r="H13" s="112">
        <f>ROUND(MAX(D13+F13-C13-E13,0),2)</f>
        <v>0</v>
      </c>
      <c r="I13" s="22">
        <f t="shared" si="1"/>
        <v>21610454</v>
      </c>
      <c r="J13" s="21"/>
    </row>
    <row r="14" spans="1:10" s="14" customFormat="1" ht="16.5" customHeight="1">
      <c r="A14" s="6">
        <f t="shared" si="0"/>
        <v>11</v>
      </c>
      <c r="B14" s="9" t="s">
        <v>293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112">
        <f t="shared" ref="G14" si="6">ROUND(MAX(C14+E14-D14-F14,0),2)</f>
        <v>0</v>
      </c>
      <c r="H14" s="112">
        <f t="shared" ref="H14" si="7">ROUND(MAX(D14+F14-C14-E14,0),2)</f>
        <v>0</v>
      </c>
      <c r="I14" s="22">
        <f t="shared" si="1"/>
        <v>53060000</v>
      </c>
      <c r="J14" s="21"/>
    </row>
    <row r="15" spans="1:10" s="14" customFormat="1" ht="16.5" customHeight="1">
      <c r="A15" s="6">
        <f t="shared" si="0"/>
        <v>12</v>
      </c>
      <c r="B15" s="93" t="s">
        <v>335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112">
        <f>ROUND(MAX(C15+E15-D15-F15,0),2)</f>
        <v>0</v>
      </c>
      <c r="H15" s="112">
        <f>ROUND(MAX(D15+F15-C15-E15,0),2)</f>
        <v>0</v>
      </c>
      <c r="I15" s="22">
        <f t="shared" si="1"/>
        <v>33000000</v>
      </c>
      <c r="J15" s="21"/>
    </row>
    <row r="16" spans="1:10" s="14" customFormat="1" ht="16.5" customHeight="1">
      <c r="A16" s="6">
        <f t="shared" si="0"/>
        <v>13</v>
      </c>
      <c r="B16" s="9" t="s">
        <v>56</v>
      </c>
      <c r="C16" s="10">
        <v>5150000000</v>
      </c>
      <c r="D16" s="10"/>
      <c r="E16" s="8">
        <f t="array" ref="E16">SUM(IF("331"&amp;B16=KHN&amp;KH,TH))</f>
        <v>3500000000</v>
      </c>
      <c r="F16" s="8">
        <f t="array" ref="F16">SUM(IF("331"&amp;B16=KHC&amp;KH,TH))</f>
        <v>8500000000</v>
      </c>
      <c r="G16" s="112">
        <f t="shared" si="4"/>
        <v>150000000</v>
      </c>
      <c r="H16" s="112">
        <f t="shared" si="5"/>
        <v>0</v>
      </c>
      <c r="I16" s="21">
        <v>27013067000</v>
      </c>
      <c r="J16" s="21">
        <f t="shared" ref="J16:J27" si="8">I16-G16</f>
        <v>26863067000</v>
      </c>
    </row>
    <row r="17" spans="1:10" s="14" customFormat="1" ht="16.5" customHeight="1">
      <c r="A17" s="6">
        <f t="shared" si="0"/>
        <v>14</v>
      </c>
      <c r="B17" s="9" t="s">
        <v>76</v>
      </c>
      <c r="C17" s="10">
        <v>1252610000</v>
      </c>
      <c r="D17" s="10"/>
      <c r="E17" s="8">
        <f t="array" ref="E17">SUM(IF("331"&amp;B17=KHN&amp;KH,TH))</f>
        <v>1351000000</v>
      </c>
      <c r="F17" s="8">
        <f t="array" ref="F17">SUM(IF("331"&amp;B17=KHC&amp;KH,TH))</f>
        <v>2200000000</v>
      </c>
      <c r="G17" s="112">
        <f>ROUND(MAX(C17+E17-D17-F17,0),2)</f>
        <v>403610000</v>
      </c>
      <c r="H17" s="112">
        <f>ROUND(MAX(D17+F17-C17-E17,0),2)</f>
        <v>0</v>
      </c>
      <c r="I17" s="21">
        <v>2508700000</v>
      </c>
      <c r="J17" s="21">
        <f>I17-G17</f>
        <v>2105090000</v>
      </c>
    </row>
    <row r="18" spans="1:10" s="14" customFormat="1" ht="16.5" customHeight="1">
      <c r="A18" s="6">
        <f t="shared" si="0"/>
        <v>15</v>
      </c>
      <c r="B18" s="9" t="s">
        <v>237</v>
      </c>
      <c r="C18" s="10"/>
      <c r="D18" s="10"/>
      <c r="E18" s="8">
        <f t="array" ref="E18">SUM(IF("331"&amp;B18=KHN&amp;KH,TH))</f>
        <v>756310200</v>
      </c>
      <c r="F18" s="8">
        <f t="array" ref="F18">SUM(IF("331"&amp;B18=KHC&amp;KH,TH))</f>
        <v>871216820</v>
      </c>
      <c r="G18" s="112">
        <f>ROUND(MAX(C18+E18-D18-F18,0),2)</f>
        <v>0</v>
      </c>
      <c r="H18" s="112">
        <f>ROUND(MAX(D18+F18-C18-E18,0),2)</f>
        <v>114906620</v>
      </c>
      <c r="I18" s="21">
        <v>226999800</v>
      </c>
      <c r="J18" s="21">
        <f>I18-G18</f>
        <v>226999800</v>
      </c>
    </row>
    <row r="19" spans="1:10" s="14" customFormat="1" ht="16.5" customHeight="1">
      <c r="A19" s="6">
        <f t="shared" si="0"/>
        <v>16</v>
      </c>
      <c r="B19" s="9" t="s">
        <v>129</v>
      </c>
      <c r="C19" s="10"/>
      <c r="D19" s="10"/>
      <c r="E19" s="8">
        <f t="array" ref="E19">SUM(IF("331"&amp;B19=KHN&amp;KH,TH))</f>
        <v>1050000000</v>
      </c>
      <c r="F19" s="8">
        <f t="array" ref="F19">SUM(IF("331"&amp;B19=KHC&amp;KH,TH))</f>
        <v>1173128513</v>
      </c>
      <c r="G19" s="112">
        <f>ROUND(MAX(C19+E19-D19-F19,0),2)</f>
        <v>0</v>
      </c>
      <c r="H19" s="112">
        <f>ROUND(MAX(D19+F19-C19-E19,0),2)</f>
        <v>123128513</v>
      </c>
      <c r="I19" s="21">
        <f>F19</f>
        <v>1173128513</v>
      </c>
      <c r="J19" s="21"/>
    </row>
    <row r="20" spans="1:10" s="14" customFormat="1" ht="16.5" customHeight="1">
      <c r="A20" s="6">
        <f t="shared" si="0"/>
        <v>17</v>
      </c>
      <c r="B20" s="93" t="s">
        <v>373</v>
      </c>
      <c r="C20" s="10"/>
      <c r="D20" s="10"/>
      <c r="E20" s="8">
        <f t="array" ref="E20">SUM(IF("331"&amp;B20=KHN&amp;KH,TH))</f>
        <v>200000000</v>
      </c>
      <c r="F20" s="8">
        <f t="array" ref="F20">SUM(IF("331"&amp;B20=KHC&amp;KH,TH))</f>
        <v>599632000</v>
      </c>
      <c r="G20" s="112">
        <f t="shared" ref="G20" si="9">ROUND(MAX(C20+E20-D20-F20,0),2)</f>
        <v>0</v>
      </c>
      <c r="H20" s="112">
        <f t="shared" ref="H20" si="10">ROUND(MAX(D20+F20-C20-E20,0),2)</f>
        <v>399632000</v>
      </c>
      <c r="I20" s="21">
        <f>F20</f>
        <v>599632000</v>
      </c>
      <c r="J20" s="21"/>
    </row>
    <row r="21" spans="1:10" s="14" customFormat="1" ht="16.5" customHeight="1">
      <c r="A21" s="6">
        <f t="shared" si="0"/>
        <v>18</v>
      </c>
      <c r="B21" s="9" t="s">
        <v>113</v>
      </c>
      <c r="C21" s="10"/>
      <c r="D21" s="10"/>
      <c r="E21" s="8">
        <f t="array" ref="E21">SUM(IF("331"&amp;B21=KHN&amp;KH,TH))</f>
        <v>1050000000</v>
      </c>
      <c r="F21" s="8">
        <f t="array" ref="F21">SUM(IF("331"&amp;B21=KHC&amp;KH,TH))</f>
        <v>0</v>
      </c>
      <c r="G21" s="112">
        <f>ROUND(MAX(C21+E21-D21-F21,0),2)</f>
        <v>1050000000</v>
      </c>
      <c r="H21" s="112">
        <f>ROUND(MAX(D21+F21-C21-E21,0),2)</f>
        <v>0</v>
      </c>
      <c r="I21" s="21">
        <v>898744036</v>
      </c>
      <c r="J21" s="21">
        <f>I21-G21</f>
        <v>-151255964</v>
      </c>
    </row>
    <row r="22" spans="1:10" s="14" customFormat="1" ht="16.5" customHeight="1">
      <c r="A22" s="6">
        <f t="shared" si="0"/>
        <v>19</v>
      </c>
      <c r="B22" s="9" t="s">
        <v>59</v>
      </c>
      <c r="C22" s="10">
        <v>60000000</v>
      </c>
      <c r="D22" s="10"/>
      <c r="E22" s="8">
        <f t="array" ref="E22">SUM(IF("331"&amp;B22=KHN&amp;KH,TH))</f>
        <v>0</v>
      </c>
      <c r="F22" s="8">
        <f t="array" ref="F22">SUM(IF("331"&amp;B22=KHC&amp;KH,TH))</f>
        <v>0</v>
      </c>
      <c r="G22" s="112">
        <f t="shared" si="4"/>
        <v>60000000</v>
      </c>
      <c r="H22" s="112">
        <f t="shared" si="5"/>
        <v>0</v>
      </c>
      <c r="I22" s="21">
        <v>100000000</v>
      </c>
      <c r="J22" s="21">
        <f t="shared" si="8"/>
        <v>40000000</v>
      </c>
    </row>
    <row r="23" spans="1:10" s="14" customFormat="1" ht="16.5" customHeight="1">
      <c r="A23" s="6">
        <f t="shared" si="0"/>
        <v>20</v>
      </c>
      <c r="B23" s="9" t="s">
        <v>73</v>
      </c>
      <c r="C23" s="10">
        <v>50000000</v>
      </c>
      <c r="D23" s="10"/>
      <c r="E23" s="8">
        <f t="array" ref="E23">SUM(IF("331"&amp;B23=KHN&amp;KH,TH))</f>
        <v>100000000</v>
      </c>
      <c r="F23" s="8">
        <f t="array" ref="F23">SUM(IF("331"&amp;B23=KHC&amp;KH,TH))</f>
        <v>0</v>
      </c>
      <c r="G23" s="112">
        <f t="shared" si="4"/>
        <v>150000000</v>
      </c>
      <c r="H23" s="112">
        <f t="shared" si="5"/>
        <v>0</v>
      </c>
      <c r="I23" s="21">
        <v>200000000</v>
      </c>
      <c r="J23" s="21">
        <f t="shared" si="8"/>
        <v>50000000</v>
      </c>
    </row>
    <row r="24" spans="1:10" s="14" customFormat="1" ht="16.5" customHeight="1">
      <c r="A24" s="6">
        <f t="shared" si="0"/>
        <v>21</v>
      </c>
      <c r="B24" s="9" t="s">
        <v>85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112">
        <f t="shared" si="4"/>
        <v>1000000000</v>
      </c>
      <c r="H24" s="112">
        <f t="shared" si="5"/>
        <v>0</v>
      </c>
      <c r="I24" s="21">
        <v>3500000000</v>
      </c>
      <c r="J24" s="21">
        <f t="shared" si="8"/>
        <v>2500000000</v>
      </c>
    </row>
    <row r="25" spans="1:10" s="14" customFormat="1" ht="16.5" customHeight="1">
      <c r="A25" s="6">
        <f t="shared" si="0"/>
        <v>22</v>
      </c>
      <c r="B25" s="9" t="s">
        <v>94</v>
      </c>
      <c r="C25" s="10"/>
      <c r="D25" s="10"/>
      <c r="E25" s="8">
        <f t="array" ref="E25">SUM(IF("331"&amp;B25=KHN&amp;KH,TH))</f>
        <v>360000000</v>
      </c>
      <c r="F25" s="8">
        <f t="array" ref="F25">SUM(IF("331"&amp;B25=KHC&amp;KH,TH))</f>
        <v>0</v>
      </c>
      <c r="G25" s="112">
        <f t="shared" si="4"/>
        <v>360000000</v>
      </c>
      <c r="H25" s="112">
        <f t="shared" si="5"/>
        <v>0</v>
      </c>
      <c r="I25" s="21">
        <v>1858997690</v>
      </c>
      <c r="J25" s="21">
        <f t="shared" si="8"/>
        <v>1498997690</v>
      </c>
    </row>
    <row r="26" spans="1:10" s="14" customFormat="1" ht="16.5" customHeight="1">
      <c r="A26" s="6">
        <f t="shared" si="0"/>
        <v>23</v>
      </c>
      <c r="B26" s="9" t="s">
        <v>95</v>
      </c>
      <c r="C26" s="10"/>
      <c r="D26" s="10"/>
      <c r="E26" s="8">
        <f t="array" ref="E26">SUM(IF("331"&amp;B26=KHN&amp;KH,TH))</f>
        <v>335195000</v>
      </c>
      <c r="F26" s="8">
        <f t="array" ref="F26">SUM(IF("331"&amp;B26=KHC&amp;KH,TH))</f>
        <v>0</v>
      </c>
      <c r="G26" s="112">
        <f t="shared" si="4"/>
        <v>335195000</v>
      </c>
      <c r="H26" s="112">
        <f t="shared" si="5"/>
        <v>0</v>
      </c>
      <c r="I26" s="21">
        <v>650650000</v>
      </c>
      <c r="J26" s="21">
        <f t="shared" si="8"/>
        <v>315455000</v>
      </c>
    </row>
    <row r="27" spans="1:10" s="14" customFormat="1" ht="16.5" customHeight="1">
      <c r="A27" s="6">
        <f t="shared" si="0"/>
        <v>24</v>
      </c>
      <c r="B27" s="9" t="s">
        <v>96</v>
      </c>
      <c r="C27" s="10"/>
      <c r="D27" s="10"/>
      <c r="E27" s="8">
        <f t="array" ref="E27">SUM(IF("331"&amp;B27=KHN&amp;KH,TH))</f>
        <v>100000000</v>
      </c>
      <c r="F27" s="8">
        <f t="array" ref="F27">SUM(IF("331"&amp;B27=KHC&amp;KH,TH))</f>
        <v>0</v>
      </c>
      <c r="G27" s="112">
        <f t="shared" si="4"/>
        <v>100000000</v>
      </c>
      <c r="H27" s="112">
        <f t="shared" si="5"/>
        <v>0</v>
      </c>
      <c r="I27" s="21">
        <v>394100000</v>
      </c>
      <c r="J27" s="21">
        <f t="shared" si="8"/>
        <v>294100000</v>
      </c>
    </row>
    <row r="28" spans="1:10" s="14" customFormat="1" ht="16.5" customHeight="1">
      <c r="A28" s="6">
        <f t="shared" si="0"/>
        <v>25</v>
      </c>
      <c r="B28" s="9" t="s">
        <v>206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112">
        <f t="shared" si="4"/>
        <v>1600000000</v>
      </c>
      <c r="H28" s="112">
        <f t="shared" si="5"/>
        <v>0</v>
      </c>
      <c r="I28" s="21"/>
      <c r="J28" s="21"/>
    </row>
    <row r="29" spans="1:10" s="14" customFormat="1" ht="16.5" customHeight="1">
      <c r="A29" s="6">
        <f t="shared" si="0"/>
        <v>26</v>
      </c>
      <c r="B29" s="9" t="s">
        <v>239</v>
      </c>
      <c r="C29" s="10"/>
      <c r="D29" s="10"/>
      <c r="E29" s="8">
        <f t="array" ref="E29">SUM(IF("331"&amp;B29=KHN&amp;KH,TH))</f>
        <v>399000000</v>
      </c>
      <c r="F29" s="8">
        <f t="array" ref="F29">SUM(IF("331"&amp;B29=KHC&amp;KH,TH))</f>
        <v>399000000</v>
      </c>
      <c r="G29" s="112">
        <f t="shared" si="4"/>
        <v>0</v>
      </c>
      <c r="H29" s="112">
        <f t="shared" si="5"/>
        <v>0</v>
      </c>
      <c r="I29" s="21"/>
      <c r="J29" s="21"/>
    </row>
    <row r="30" spans="1:10" s="14" customFormat="1" ht="16.5" customHeight="1">
      <c r="A30" s="6">
        <f t="shared" si="0"/>
        <v>27</v>
      </c>
      <c r="B30" s="9" t="s">
        <v>243</v>
      </c>
      <c r="C30" s="10"/>
      <c r="D30" s="10"/>
      <c r="E30" s="8">
        <f t="array" ref="E30">SUM(IF("331"&amp;B30=KHN&amp;KH,TH))</f>
        <v>1750000000</v>
      </c>
      <c r="F30" s="8">
        <f t="array" ref="F30">SUM(IF("331"&amp;B30=KHC&amp;KH,TH))</f>
        <v>0</v>
      </c>
      <c r="G30" s="112">
        <f t="shared" si="4"/>
        <v>1750000000</v>
      </c>
      <c r="H30" s="112">
        <f t="shared" si="5"/>
        <v>0</v>
      </c>
      <c r="I30" s="21"/>
      <c r="J30" s="21"/>
    </row>
    <row r="31" spans="1:10" s="14" customFormat="1" ht="16.5" customHeight="1">
      <c r="A31" s="6">
        <f t="shared" si="0"/>
        <v>28</v>
      </c>
      <c r="B31" s="9" t="s">
        <v>296</v>
      </c>
      <c r="C31" s="10"/>
      <c r="D31" s="10"/>
      <c r="E31" s="8">
        <f t="array" ref="E31">SUM(IF("331"&amp;B31=KHN&amp;KH,TH))</f>
        <v>270000000</v>
      </c>
      <c r="F31" s="8">
        <f t="array" ref="F31">SUM(IF("331"&amp;B31=KHC&amp;KH,TH))</f>
        <v>0</v>
      </c>
      <c r="G31" s="112">
        <f t="shared" ref="G31" si="11">ROUND(MAX(C31+E31-D31-F31,0),2)</f>
        <v>270000000</v>
      </c>
      <c r="H31" s="112">
        <f t="shared" ref="H31" si="12">ROUND(MAX(D31+F31-C31-E31,0),2)</f>
        <v>0</v>
      </c>
      <c r="I31" s="21"/>
      <c r="J31" s="21"/>
    </row>
    <row r="32" spans="1:10" s="14" customFormat="1" ht="16.5" customHeight="1">
      <c r="A32" s="6">
        <f t="shared" si="0"/>
        <v>29</v>
      </c>
      <c r="B32" s="9" t="s">
        <v>487</v>
      </c>
      <c r="C32" s="10"/>
      <c r="D32" s="10"/>
      <c r="E32" s="8">
        <f t="array" ref="E32">SUM(IF("331"&amp;B32=KHN&amp;KH,TH))</f>
        <v>0</v>
      </c>
      <c r="F32" s="8">
        <f t="array" ref="F32">SUM(IF("331"&amp;B32=KHC&amp;KH,TH))</f>
        <v>75000000</v>
      </c>
      <c r="G32" s="112">
        <f t="shared" ref="G32" si="13">ROUND(MAX(C32+E32-D32-F32,0),2)</f>
        <v>0</v>
      </c>
      <c r="H32" s="112">
        <f t="shared" ref="H32" si="14">ROUND(MAX(D32+F32-C32-E32,0),2)</f>
        <v>75000000</v>
      </c>
      <c r="I32" s="21"/>
      <c r="J32" s="21"/>
    </row>
    <row r="33" spans="1:10" s="14" customFormat="1" ht="16.5" customHeight="1">
      <c r="A33" s="6">
        <f t="shared" si="0"/>
        <v>30</v>
      </c>
      <c r="B33" s="9" t="s">
        <v>517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112">
        <f t="shared" ref="G33" si="15">ROUND(MAX(C33+E33-D33-F33,0),2)</f>
        <v>0</v>
      </c>
      <c r="H33" s="112">
        <f t="shared" ref="H33" si="16">ROUND(MAX(D33+F33-C33-E33,0),2)</f>
        <v>0</v>
      </c>
      <c r="I33" s="21"/>
      <c r="J33" s="21"/>
    </row>
    <row r="34" spans="1:10" s="14" customFormat="1" ht="16.5" customHeight="1">
      <c r="A34" s="6">
        <f t="shared" si="0"/>
        <v>31</v>
      </c>
      <c r="B34" s="90" t="s">
        <v>534</v>
      </c>
      <c r="C34" s="10"/>
      <c r="D34" s="10"/>
      <c r="E34" s="8">
        <f t="array" ref="E34">SUM(IF("331"&amp;B34=KHN&amp;KH,TH))</f>
        <v>16950519</v>
      </c>
      <c r="F34" s="8">
        <f t="array" ref="F34">SUM(IF("331"&amp;B34=KHC&amp;KH,TH))</f>
        <v>16950519</v>
      </c>
      <c r="G34" s="112">
        <f t="shared" ref="G34" si="17">ROUND(MAX(C34+E34-D34-F34,0),2)</f>
        <v>0</v>
      </c>
      <c r="H34" s="112">
        <f t="shared" ref="H34" si="18">ROUND(MAX(D34+F34-C34-E34,0),2)</f>
        <v>0</v>
      </c>
      <c r="I34" s="21"/>
      <c r="J34" s="21"/>
    </row>
    <row r="35" spans="1:10" s="14" customFormat="1" ht="16.5" customHeight="1">
      <c r="A35" s="6">
        <f t="shared" si="0"/>
        <v>32</v>
      </c>
      <c r="B35" s="90" t="s">
        <v>675</v>
      </c>
      <c r="C35" s="10"/>
      <c r="D35" s="10"/>
      <c r="E35" s="8">
        <f t="array" ref="E35">SUM(IF("331"&amp;B35=KHN&amp;KH,TH))</f>
        <v>0</v>
      </c>
      <c r="F35" s="8">
        <f t="array" ref="F35">SUM(IF("331"&amp;B35=KHC&amp;KH,TH))</f>
        <v>10199904</v>
      </c>
      <c r="G35" s="112">
        <f t="shared" ref="G35" si="19">ROUND(MAX(C35+E35-D35-F35,0),2)</f>
        <v>0</v>
      </c>
      <c r="H35" s="112">
        <f t="shared" ref="H35" si="20">ROUND(MAX(D35+F35-C35-E35,0),2)</f>
        <v>10199904</v>
      </c>
      <c r="I35" s="21"/>
      <c r="J35" s="21"/>
    </row>
    <row r="36" spans="1:10" s="15" customFormat="1" ht="16.5" customHeight="1">
      <c r="A36" s="6"/>
      <c r="B36" s="90"/>
      <c r="C36" s="10"/>
      <c r="D36" s="10"/>
      <c r="E36" s="8"/>
      <c r="F36" s="8"/>
      <c r="G36" s="112"/>
      <c r="H36" s="112"/>
      <c r="I36" s="23"/>
      <c r="J36" s="23"/>
    </row>
    <row r="37" spans="1:10" s="19" customFormat="1" ht="14.25" customHeight="1">
      <c r="A37" s="16"/>
      <c r="B37" s="17" t="s">
        <v>63</v>
      </c>
      <c r="C37" s="18">
        <f t="shared" ref="C37:H37" si="21">SUM(C4:C36)</f>
        <v>6512610000</v>
      </c>
      <c r="D37" s="18">
        <f t="shared" si="21"/>
        <v>0</v>
      </c>
      <c r="E37" s="18">
        <f t="shared" si="21"/>
        <v>16512234239</v>
      </c>
      <c r="F37" s="18">
        <f t="shared" si="21"/>
        <v>16390506276</v>
      </c>
      <c r="G37" s="18">
        <f t="shared" si="21"/>
        <v>7357205000</v>
      </c>
      <c r="H37" s="18">
        <f t="shared" si="21"/>
        <v>722867037</v>
      </c>
      <c r="I37" s="24"/>
      <c r="J37" s="24"/>
    </row>
    <row r="39" spans="1:10">
      <c r="E39" s="20">
        <f>CDPS!E20</f>
        <v>16512234239</v>
      </c>
      <c r="F39" s="20">
        <f>CDPS!F20</f>
        <v>16390506276</v>
      </c>
    </row>
    <row r="41" spans="1:10">
      <c r="E41" s="110">
        <f>E37-E39</f>
        <v>0</v>
      </c>
      <c r="F41" s="110">
        <f>F37-F39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0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34"/>
  <sheetViews>
    <sheetView topLeftCell="A4" workbookViewId="0">
      <pane ySplit="10" topLeftCell="A14" activePane="bottomLeft" state="frozen"/>
      <selection activeCell="C17" sqref="C17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17</v>
      </c>
      <c r="B1" s="25"/>
      <c r="C1" s="25"/>
      <c r="G1" s="2"/>
      <c r="H1" s="563" t="s">
        <v>126</v>
      </c>
      <c r="I1" s="563"/>
      <c r="J1" s="563"/>
    </row>
    <row r="2" spans="1:10" s="3" customFormat="1" ht="14.25" customHeight="1">
      <c r="A2" s="1" t="s">
        <v>18</v>
      </c>
      <c r="B2" s="25"/>
      <c r="C2" s="25"/>
      <c r="G2" s="26"/>
      <c r="H2" s="564" t="s">
        <v>127</v>
      </c>
      <c r="I2" s="564"/>
      <c r="J2" s="564"/>
    </row>
    <row r="3" spans="1:10" s="3" customFormat="1" ht="14.25" customHeight="1">
      <c r="A3" s="4"/>
      <c r="B3" s="25"/>
      <c r="C3" s="25"/>
      <c r="G3" s="26"/>
      <c r="H3" s="564"/>
      <c r="I3" s="564"/>
      <c r="J3" s="564"/>
    </row>
    <row r="4" spans="1:10" s="5" customFormat="1" ht="28.5" customHeight="1">
      <c r="A4" s="572" t="s">
        <v>37</v>
      </c>
      <c r="B4" s="572"/>
      <c r="C4" s="572"/>
      <c r="D4" s="572"/>
      <c r="E4" s="572"/>
      <c r="F4" s="572"/>
      <c r="G4" s="572"/>
      <c r="H4" s="572"/>
      <c r="I4" s="572"/>
      <c r="J4" s="572"/>
    </row>
    <row r="5" spans="1:10" s="27" customFormat="1" ht="14.25" customHeight="1">
      <c r="E5" s="28" t="s">
        <v>38</v>
      </c>
    </row>
    <row r="6" spans="1:10" s="27" customFormat="1" ht="14.25" customHeight="1">
      <c r="E6" s="28" t="s">
        <v>39</v>
      </c>
    </row>
    <row r="7" spans="1:10" s="27" customFormat="1" ht="14.25" customHeight="1">
      <c r="D7" s="29" t="s">
        <v>125</v>
      </c>
      <c r="E7" s="565" t="s">
        <v>675</v>
      </c>
      <c r="F7" s="565"/>
      <c r="G7" s="565"/>
      <c r="H7" s="565"/>
    </row>
    <row r="8" spans="1:10" s="27" customFormat="1" ht="14.25" customHeight="1">
      <c r="E8" s="28" t="s">
        <v>40</v>
      </c>
    </row>
    <row r="9" spans="1:10" s="27" customFormat="1" ht="6.75" customHeight="1">
      <c r="B9" s="28"/>
      <c r="C9" s="567"/>
      <c r="D9" s="567"/>
      <c r="E9" s="567"/>
      <c r="F9" s="567"/>
      <c r="G9" s="567"/>
      <c r="H9" s="567"/>
      <c r="I9" s="567"/>
      <c r="J9" s="567"/>
    </row>
    <row r="10" spans="1:10" s="27" customFormat="1" ht="14.25" customHeight="1">
      <c r="A10" s="569" t="s">
        <v>31</v>
      </c>
      <c r="B10" s="568" t="s">
        <v>1</v>
      </c>
      <c r="C10" s="568"/>
      <c r="D10" s="569" t="s">
        <v>0</v>
      </c>
      <c r="E10" s="569" t="s">
        <v>19</v>
      </c>
      <c r="F10" s="569" t="s">
        <v>41</v>
      </c>
      <c r="G10" s="570" t="s">
        <v>32</v>
      </c>
      <c r="H10" s="571"/>
      <c r="I10" s="570" t="s">
        <v>42</v>
      </c>
      <c r="J10" s="571"/>
    </row>
    <row r="11" spans="1:10" s="27" customFormat="1" ht="24.75" customHeight="1">
      <c r="A11" s="569"/>
      <c r="B11" s="39" t="s">
        <v>20</v>
      </c>
      <c r="C11" s="39" t="s">
        <v>43</v>
      </c>
      <c r="D11" s="569"/>
      <c r="E11" s="569"/>
      <c r="F11" s="569"/>
      <c r="G11" s="39" t="s">
        <v>33</v>
      </c>
      <c r="H11" s="39" t="s">
        <v>34</v>
      </c>
      <c r="I11" s="39" t="s">
        <v>33</v>
      </c>
      <c r="J11" s="39" t="s">
        <v>34</v>
      </c>
    </row>
    <row r="12" spans="1:10" s="27" customFormat="1" ht="11.25" customHeight="1">
      <c r="A12" s="30" t="s">
        <v>2</v>
      </c>
      <c r="B12" s="31" t="s">
        <v>3</v>
      </c>
      <c r="C12" s="30" t="s">
        <v>4</v>
      </c>
      <c r="D12" s="30" t="s">
        <v>5</v>
      </c>
      <c r="E12" s="30" t="s">
        <v>6</v>
      </c>
      <c r="F12" s="30">
        <v>1</v>
      </c>
      <c r="G12" s="30">
        <v>2</v>
      </c>
      <c r="H12" s="30">
        <v>3</v>
      </c>
      <c r="I12" s="30">
        <v>4</v>
      </c>
      <c r="J12" s="30">
        <v>5</v>
      </c>
    </row>
    <row r="13" spans="1:10" s="27" customFormat="1" ht="18" customHeight="1">
      <c r="A13" s="30"/>
      <c r="B13" s="30"/>
      <c r="C13" s="30"/>
      <c r="D13" s="32" t="s">
        <v>7</v>
      </c>
      <c r="E13" s="30"/>
      <c r="F13" s="33"/>
      <c r="G13" s="33"/>
      <c r="H13" s="33"/>
      <c r="I13" s="96">
        <f>VLOOKUP($E$7,'331'!$B$4:$H$36,2,0)</f>
        <v>0</v>
      </c>
      <c r="J13" s="96">
        <f>VLOOKUP($E$7,'331'!$B$4:$H$36,3,0)</f>
        <v>0</v>
      </c>
    </row>
    <row r="14" spans="1:10" s="27" customFormat="1" ht="18" customHeight="1">
      <c r="A14" s="11">
        <f t="shared" ref="A14:A20" ca="1" si="0">IF(C14&lt;&gt;"",C14,"")</f>
        <v>42304</v>
      </c>
      <c r="B14" s="11" t="str">
        <f ca="1">IF(ROWS($1:1)&gt;COUNT(Dong),"",OFFSET(TH!D$1,SMALL(Dong,ROWS($1:1)),))</f>
        <v>CTGS</v>
      </c>
      <c r="C14" s="11">
        <f ca="1">IF(ROWS($1:1)&gt;COUNT(Dong),"",OFFSET(TH!E$1,SMALL(Dong,ROWS($1:1)),))</f>
        <v>42304</v>
      </c>
      <c r="D14" s="94" t="str">
        <f ca="1">IF(ROWS($1:1)&gt;COUNT(Dong),"",OFFSET(TH!F$1,SMALL(Dong,ROWS($1:1)),))</f>
        <v>Gas</v>
      </c>
      <c r="E14" s="95" t="str">
        <f ca="1">IF(ROWS($1:1)&gt;COUNT(Dong),"",IF(OFFSET(TH!J$1,SMALL(Dong,ROWS($1:1)),)="331",OFFSET(TH!K$1,SMALL(Dong,ROWS($1:1)),),OFFSET(TH!J$1,SMALL(Dong,ROWS($1:1)),)))</f>
        <v>642</v>
      </c>
      <c r="F14" s="95"/>
      <c r="G14" s="124">
        <f ca="1">IF(ROWS($1:1)&gt;COUNT(Dong),"",IF(OFFSET(TH!J$1,SMALL(Dong,ROWS($1:1)),)="331",OFFSET(TH!I$1,SMALL(Dong,ROWS($1:1)),),0))</f>
        <v>0</v>
      </c>
      <c r="H14" s="124">
        <f ca="1">IF(ROWS($1:1)&gt;COUNT(Dong),"",IF(OFFSET(TH!K$1,SMALL(Dong,ROWS($1:1)),)="331",OFFSET(TH!I$1,SMALL(Dong,ROWS($1:1)),),0))</f>
        <v>9272640</v>
      </c>
      <c r="I14" s="34">
        <f t="shared" ref="I14:I20" ca="1" si="1">IF(D14&lt;&gt;"",MAX(I13+G14-H14-J13,0),0)</f>
        <v>0</v>
      </c>
      <c r="J14" s="34">
        <f t="shared" ref="J14:J20" ca="1" si="2">IF(D14&lt;&gt;"",MAX(J13+H14-I13-G14,0),0)</f>
        <v>9272640</v>
      </c>
    </row>
    <row r="15" spans="1:10" s="27" customFormat="1" ht="18" customHeight="1">
      <c r="A15" s="11">
        <f t="shared" ca="1" si="0"/>
        <v>42304</v>
      </c>
      <c r="B15" s="11" t="str">
        <f ca="1">IF(ROWS($1:2)&gt;COUNT(Dong),"",OFFSET(TH!D$1,SMALL(Dong,ROWS($1:2)),))</f>
        <v>CTGS</v>
      </c>
      <c r="C15" s="11">
        <f ca="1">IF(ROWS($1:2)&gt;COUNT(Dong),"",OFFSET(TH!E$1,SMALL(Dong,ROWS($1:2)),))</f>
        <v>42304</v>
      </c>
      <c r="D15" s="94" t="str">
        <f ca="1">IF(ROWS($1:2)&gt;COUNT(Dong),"",OFFSET(TH!F$1,SMALL(Dong,ROWS($1:2)),))</f>
        <v>VAT Gas</v>
      </c>
      <c r="E15" s="95" t="str">
        <f ca="1">IF(ROWS($1:2)&gt;COUNT(Dong),"",IF(OFFSET(TH!J$1,SMALL(Dong,ROWS($1:2)),)="331",OFFSET(TH!K$1,SMALL(Dong,ROWS($1:2)),),OFFSET(TH!J$1,SMALL(Dong,ROWS($1:2)),)))</f>
        <v>1331</v>
      </c>
      <c r="F15" s="95"/>
      <c r="G15" s="124">
        <f ca="1">IF(ROWS($1:2)&gt;COUNT(Dong),"",IF(OFFSET(TH!J$1,SMALL(Dong,ROWS($1:2)),)="331",OFFSET(TH!I$1,SMALL(Dong,ROWS($1:2)),),0))</f>
        <v>0</v>
      </c>
      <c r="H15" s="124">
        <f ca="1">IF(ROWS($1:2)&gt;COUNT(Dong),"",IF(OFFSET(TH!K$1,SMALL(Dong,ROWS($1:2)),)="331",OFFSET(TH!I$1,SMALL(Dong,ROWS($1:2)),),0))</f>
        <v>927264</v>
      </c>
      <c r="I15" s="34">
        <f t="shared" ca="1" si="1"/>
        <v>0</v>
      </c>
      <c r="J15" s="34">
        <f t="shared" ca="1" si="2"/>
        <v>10199904</v>
      </c>
    </row>
    <row r="16" spans="1:10" s="27" customFormat="1" ht="18" customHeight="1">
      <c r="A16" s="11" t="str">
        <f t="shared" ca="1" si="0"/>
        <v/>
      </c>
      <c r="B16" s="11" t="str">
        <f ca="1">IF(ROWS($1:3)&gt;COUNT(Dong),"",OFFSET(TH!D$1,SMALL(Dong,ROWS($1:3)),))</f>
        <v/>
      </c>
      <c r="C16" s="11" t="str">
        <f ca="1">IF(ROWS($1:3)&gt;COUNT(Dong),"",OFFSET(TH!E$1,SMALL(Dong,ROWS($1:3)),))</f>
        <v/>
      </c>
      <c r="D16" s="94" t="str">
        <f ca="1">IF(ROWS($1:3)&gt;COUNT(Dong),"",OFFSET(TH!F$1,SMALL(Dong,ROWS($1:3)),))</f>
        <v/>
      </c>
      <c r="E16" s="95" t="str">
        <f ca="1">IF(ROWS($1:3)&gt;COUNT(Dong),"",IF(OFFSET(TH!J$1,SMALL(Dong,ROWS($1:3)),)="331",OFFSET(TH!K$1,SMALL(Dong,ROWS($1:3)),),OFFSET(TH!J$1,SMALL(Dong,ROWS($1:3)),)))</f>
        <v/>
      </c>
      <c r="F16" s="95"/>
      <c r="G16" s="124" t="str">
        <f ca="1">IF(ROWS($1:3)&gt;COUNT(Dong),"",IF(OFFSET(TH!J$1,SMALL(Dong,ROWS($1:3)),)="331",OFFSET(TH!I$1,SMALL(Dong,ROWS($1:3)),),0))</f>
        <v/>
      </c>
      <c r="H16" s="124" t="str">
        <f ca="1">IF(ROWS($1:3)&gt;COUNT(Dong),"",IF(OFFSET(TH!K$1,SMALL(Dong,ROWS($1:3)),)="331",OFFSET(TH!I$1,SMALL(Dong,ROWS($1:3)),),0))</f>
        <v/>
      </c>
      <c r="I16" s="34">
        <f t="shared" ca="1" si="1"/>
        <v>0</v>
      </c>
      <c r="J16" s="34">
        <f t="shared" ca="1" si="2"/>
        <v>0</v>
      </c>
    </row>
    <row r="17" spans="1:10" s="27" customFormat="1" ht="18" customHeight="1">
      <c r="A17" s="11" t="str">
        <f t="shared" ca="1" si="0"/>
        <v/>
      </c>
      <c r="B17" s="11" t="str">
        <f ca="1">IF(ROWS($1:4)&gt;COUNT(Dong),"",OFFSET(TH!D$1,SMALL(Dong,ROWS($1:4)),))</f>
        <v/>
      </c>
      <c r="C17" s="11" t="str">
        <f ca="1">IF(ROWS($1:4)&gt;COUNT(Dong),"",OFFSET(TH!E$1,SMALL(Dong,ROWS($1:4)),))</f>
        <v/>
      </c>
      <c r="D17" s="94" t="str">
        <f ca="1">IF(ROWS($1:4)&gt;COUNT(Dong),"",OFFSET(TH!F$1,SMALL(Dong,ROWS($1:4)),))</f>
        <v/>
      </c>
      <c r="E17" s="95" t="str">
        <f ca="1">IF(ROWS($1:4)&gt;COUNT(Dong),"",IF(OFFSET(TH!J$1,SMALL(Dong,ROWS($1:4)),)="331",OFFSET(TH!K$1,SMALL(Dong,ROWS($1:4)),),OFFSET(TH!J$1,SMALL(Dong,ROWS($1:4)),)))</f>
        <v/>
      </c>
      <c r="F17" s="95"/>
      <c r="G17" s="124" t="str">
        <f ca="1">IF(ROWS($1:4)&gt;COUNT(Dong),"",IF(OFFSET(TH!J$1,SMALL(Dong,ROWS($1:4)),)="331",OFFSET(TH!I$1,SMALL(Dong,ROWS($1:4)),),0))</f>
        <v/>
      </c>
      <c r="H17" s="124" t="str">
        <f ca="1">IF(ROWS($1:4)&gt;COUNT(Dong),"",IF(OFFSET(TH!K$1,SMALL(Dong,ROWS($1:4)),)="331",OFFSET(TH!I$1,SMALL(Dong,ROWS($1:4)),),0))</f>
        <v/>
      </c>
      <c r="I17" s="34">
        <f t="shared" ca="1" si="1"/>
        <v>0</v>
      </c>
      <c r="J17" s="34">
        <f t="shared" ca="1" si="2"/>
        <v>0</v>
      </c>
    </row>
    <row r="18" spans="1:10" s="27" customFormat="1" ht="18" customHeight="1">
      <c r="A18" s="11" t="str">
        <f t="shared" ca="1" si="0"/>
        <v/>
      </c>
      <c r="B18" s="11" t="str">
        <f ca="1">IF(ROWS($1:5)&gt;COUNT(Dong),"",OFFSET(TH!D$1,SMALL(Dong,ROWS($1:5)),))</f>
        <v/>
      </c>
      <c r="C18" s="11" t="str">
        <f ca="1">IF(ROWS($1:5)&gt;COUNT(Dong),"",OFFSET(TH!E$1,SMALL(Dong,ROWS($1:5)),))</f>
        <v/>
      </c>
      <c r="D18" s="94" t="str">
        <f ca="1">IF(ROWS($1:5)&gt;COUNT(Dong),"",OFFSET(TH!F$1,SMALL(Dong,ROWS($1:5)),))</f>
        <v/>
      </c>
      <c r="E18" s="95" t="str">
        <f ca="1">IF(ROWS($1:5)&gt;COUNT(Dong),"",IF(OFFSET(TH!J$1,SMALL(Dong,ROWS($1:5)),)="331",OFFSET(TH!K$1,SMALL(Dong,ROWS($1:5)),),OFFSET(TH!J$1,SMALL(Dong,ROWS($1:5)),)))</f>
        <v/>
      </c>
      <c r="F18" s="95"/>
      <c r="G18" s="124" t="str">
        <f ca="1">IF(ROWS($1:5)&gt;COUNT(Dong),"",IF(OFFSET(TH!J$1,SMALL(Dong,ROWS($1:5)),)="331",OFFSET(TH!I$1,SMALL(Dong,ROWS($1:5)),),0))</f>
        <v/>
      </c>
      <c r="H18" s="124" t="str">
        <f ca="1">IF(ROWS($1:5)&gt;COUNT(Dong),"",IF(OFFSET(TH!K$1,SMALL(Dong,ROWS($1:5)),)="331",OFFSET(TH!I$1,SMALL(Dong,ROWS($1:5)),),0))</f>
        <v/>
      </c>
      <c r="I18" s="34">
        <f t="shared" ca="1" si="1"/>
        <v>0</v>
      </c>
      <c r="J18" s="34">
        <f t="shared" ca="1" si="2"/>
        <v>0</v>
      </c>
    </row>
    <row r="19" spans="1:10" s="27" customFormat="1" ht="18" customHeight="1">
      <c r="A19" s="11" t="str">
        <f t="shared" ca="1" si="0"/>
        <v/>
      </c>
      <c r="B19" s="11" t="str">
        <f ca="1">IF(ROWS($1:6)&gt;COUNT(Dong),"",OFFSET(TH!D$1,SMALL(Dong,ROWS($1:6)),))</f>
        <v/>
      </c>
      <c r="C19" s="11" t="str">
        <f ca="1">IF(ROWS($1:6)&gt;COUNT(Dong),"",OFFSET(TH!E$1,SMALL(Dong,ROWS($1:6)),))</f>
        <v/>
      </c>
      <c r="D19" s="94" t="str">
        <f ca="1">IF(ROWS($1:6)&gt;COUNT(Dong),"",OFFSET(TH!F$1,SMALL(Dong,ROWS($1:6)),))</f>
        <v/>
      </c>
      <c r="E19" s="95" t="str">
        <f ca="1">IF(ROWS($1:6)&gt;COUNT(Dong),"",IF(OFFSET(TH!J$1,SMALL(Dong,ROWS($1:6)),)="331",OFFSET(TH!K$1,SMALL(Dong,ROWS($1:6)),),OFFSET(TH!J$1,SMALL(Dong,ROWS($1:6)),)))</f>
        <v/>
      </c>
      <c r="F19" s="95"/>
      <c r="G19" s="124" t="str">
        <f ca="1">IF(ROWS($1:6)&gt;COUNT(Dong),"",IF(OFFSET(TH!J$1,SMALL(Dong,ROWS($1:6)),)="331",OFFSET(TH!I$1,SMALL(Dong,ROWS($1:6)),),0))</f>
        <v/>
      </c>
      <c r="H19" s="124" t="str">
        <f ca="1">IF(ROWS($1:6)&gt;COUNT(Dong),"",IF(OFFSET(TH!K$1,SMALL(Dong,ROWS($1:6)),)="331",OFFSET(TH!I$1,SMALL(Dong,ROWS($1:6)),),0))</f>
        <v/>
      </c>
      <c r="I19" s="34">
        <f t="shared" ca="1" si="1"/>
        <v>0</v>
      </c>
      <c r="J19" s="34">
        <f t="shared" ca="1" si="2"/>
        <v>0</v>
      </c>
    </row>
    <row r="20" spans="1:10" s="27" customFormat="1" ht="18" customHeight="1">
      <c r="A20" s="11" t="str">
        <f t="shared" ca="1" si="0"/>
        <v/>
      </c>
      <c r="B20" s="11" t="str">
        <f ca="1">IF(ROWS($1:7)&gt;COUNT(Dong),"",OFFSET(TH!D$1,SMALL(Dong,ROWS($1:7)),))</f>
        <v/>
      </c>
      <c r="C20" s="11" t="str">
        <f ca="1">IF(ROWS($1:7)&gt;COUNT(Dong),"",OFFSET(TH!E$1,SMALL(Dong,ROWS($1:7)),))</f>
        <v/>
      </c>
      <c r="D20" s="94" t="str">
        <f ca="1">IF(ROWS($1:7)&gt;COUNT(Dong),"",OFFSET(TH!F$1,SMALL(Dong,ROWS($1:7)),))</f>
        <v/>
      </c>
      <c r="E20" s="95" t="str">
        <f ca="1">IF(ROWS($1:7)&gt;COUNT(Dong),"",IF(OFFSET(TH!J$1,SMALL(Dong,ROWS($1:7)),)="331",OFFSET(TH!K$1,SMALL(Dong,ROWS($1:7)),),OFFSET(TH!J$1,SMALL(Dong,ROWS($1:7)),)))</f>
        <v/>
      </c>
      <c r="F20" s="95"/>
      <c r="G20" s="124" t="str">
        <f ca="1">IF(ROWS($1:7)&gt;COUNT(Dong),"",IF(OFFSET(TH!J$1,SMALL(Dong,ROWS($1:7)),)="331",OFFSET(TH!I$1,SMALL(Dong,ROWS($1:7)),),0))</f>
        <v/>
      </c>
      <c r="H20" s="124" t="str">
        <f ca="1">IF(ROWS($1:7)&gt;COUNT(Dong),"",IF(OFFSET(TH!K$1,SMALL(Dong,ROWS($1:7)),)="331",OFFSET(TH!I$1,SMALL(Dong,ROWS($1:7)),),0))</f>
        <v/>
      </c>
      <c r="I20" s="34">
        <f t="shared" ca="1" si="1"/>
        <v>0</v>
      </c>
      <c r="J20" s="34">
        <f t="shared" ca="1" si="2"/>
        <v>0</v>
      </c>
    </row>
    <row r="21" spans="1:10" s="27" customFormat="1" ht="18" customHeight="1">
      <c r="A21" s="11" t="str">
        <f t="shared" ref="A21:A25" ca="1" si="3">IF(C21&lt;&gt;"",C21,"")</f>
        <v/>
      </c>
      <c r="B21" s="11" t="str">
        <f ca="1">IF(ROWS($1:8)&gt;COUNT(Dong),"",OFFSET(TH!D$1,SMALL(Dong,ROWS($1:8)),))</f>
        <v/>
      </c>
      <c r="C21" s="11" t="str">
        <f ca="1">IF(ROWS($1:8)&gt;COUNT(Dong),"",OFFSET(TH!E$1,SMALL(Dong,ROWS($1:8)),))</f>
        <v/>
      </c>
      <c r="D21" s="94" t="str">
        <f ca="1">IF(ROWS($1:8)&gt;COUNT(Dong),"",OFFSET(TH!F$1,SMALL(Dong,ROWS($1:8)),))</f>
        <v/>
      </c>
      <c r="E21" s="95" t="str">
        <f ca="1">IF(ROWS($1:8)&gt;COUNT(Dong),"",IF(OFFSET(TH!J$1,SMALL(Dong,ROWS($1:8)),)="331",OFFSET(TH!K$1,SMALL(Dong,ROWS($1:8)),),OFFSET(TH!J$1,SMALL(Dong,ROWS($1:8)),)))</f>
        <v/>
      </c>
      <c r="F21" s="95"/>
      <c r="G21" s="86" t="str">
        <f ca="1">IF(ROWS($1:8)&gt;COUNT(Dong),"",IF(OFFSET(TH!J$1,SMALL(Dong,ROWS($1:8)),)="331",OFFSET(TH!I$1,SMALL(Dong,ROWS($1:8)),),0))</f>
        <v/>
      </c>
      <c r="H21" s="86" t="str">
        <f ca="1">IF(ROWS($1:8)&gt;COUNT(Dong),"",IF(OFFSET(TH!K$1,SMALL(Dong,ROWS($1:8)),)="331",OFFSET(TH!I$1,SMALL(Dong,ROWS($1:8)),),0))</f>
        <v/>
      </c>
      <c r="I21" s="34">
        <f t="shared" ref="I21:I25" ca="1" si="4">IF(D21&lt;&gt;"",MAX(I20+G21-H21-J20,0),0)</f>
        <v>0</v>
      </c>
      <c r="J21" s="34">
        <f t="shared" ref="J21:J25" ca="1" si="5">IF(D21&lt;&gt;"",MAX(J20+H21-I20-G21,0),0)</f>
        <v>0</v>
      </c>
    </row>
    <row r="22" spans="1:10" s="27" customFormat="1" ht="18" customHeight="1">
      <c r="A22" s="11" t="str">
        <f t="shared" ca="1" si="3"/>
        <v/>
      </c>
      <c r="B22" s="11" t="str">
        <f ca="1">IF(ROWS($1:9)&gt;COUNT(Dong),"",OFFSET(TH!D$1,SMALL(Dong,ROWS($1:9)),))</f>
        <v/>
      </c>
      <c r="C22" s="11" t="str">
        <f ca="1">IF(ROWS($1:9)&gt;COUNT(Dong),"",OFFSET(TH!E$1,SMALL(Dong,ROWS($1:9)),))</f>
        <v/>
      </c>
      <c r="D22" s="94" t="str">
        <f ca="1">IF(ROWS($1:9)&gt;COUNT(Dong),"",OFFSET(TH!F$1,SMALL(Dong,ROWS($1:9)),))</f>
        <v/>
      </c>
      <c r="E22" s="95" t="str">
        <f ca="1">IF(ROWS($1:9)&gt;COUNT(Dong),"",IF(OFFSET(TH!J$1,SMALL(Dong,ROWS($1:9)),)="331",OFFSET(TH!K$1,SMALL(Dong,ROWS($1:9)),),OFFSET(TH!J$1,SMALL(Dong,ROWS($1:9)),)))</f>
        <v/>
      </c>
      <c r="F22" s="95"/>
      <c r="G22" s="86" t="str">
        <f ca="1">IF(ROWS($1:9)&gt;COUNT(Dong),"",IF(OFFSET(TH!J$1,SMALL(Dong,ROWS($1:9)),)="331",OFFSET(TH!I$1,SMALL(Dong,ROWS($1:9)),),0))</f>
        <v/>
      </c>
      <c r="H22" s="86" t="str">
        <f ca="1">IF(ROWS($1:9)&gt;COUNT(Dong),"",IF(OFFSET(TH!K$1,SMALL(Dong,ROWS($1:9)),)="331",OFFSET(TH!I$1,SMALL(Dong,ROWS($1:9)),),0))</f>
        <v/>
      </c>
      <c r="I22" s="34">
        <f t="shared" ca="1" si="4"/>
        <v>0</v>
      </c>
      <c r="J22" s="34">
        <f t="shared" ca="1" si="5"/>
        <v>0</v>
      </c>
    </row>
    <row r="23" spans="1:10" s="27" customFormat="1" ht="18" customHeight="1">
      <c r="A23" s="11" t="str">
        <f t="shared" ca="1" si="3"/>
        <v/>
      </c>
      <c r="B23" s="11" t="str">
        <f ca="1">IF(ROWS($1:10)&gt;COUNT(Dong),"",OFFSET(TH!D$1,SMALL(Dong,ROWS($1:10)),))</f>
        <v/>
      </c>
      <c r="C23" s="11" t="str">
        <f ca="1">IF(ROWS($1:10)&gt;COUNT(Dong),"",OFFSET(TH!E$1,SMALL(Dong,ROWS($1:10)),))</f>
        <v/>
      </c>
      <c r="D23" s="94" t="str">
        <f ca="1">IF(ROWS($1:10)&gt;COUNT(Dong),"",OFFSET(TH!F$1,SMALL(Dong,ROWS($1:10)),))</f>
        <v/>
      </c>
      <c r="E23" s="95" t="str">
        <f ca="1">IF(ROWS($1:10)&gt;COUNT(Dong),"",IF(OFFSET(TH!J$1,SMALL(Dong,ROWS($1:10)),)="331",OFFSET(TH!K$1,SMALL(Dong,ROWS($1:10)),),OFFSET(TH!J$1,SMALL(Dong,ROWS($1:10)),)))</f>
        <v/>
      </c>
      <c r="F23" s="95"/>
      <c r="G23" s="86" t="str">
        <f ca="1">IF(ROWS($1:10)&gt;COUNT(Dong),"",IF(OFFSET(TH!J$1,SMALL(Dong,ROWS($1:10)),)="331",OFFSET(TH!I$1,SMALL(Dong,ROWS($1:10)),),0))</f>
        <v/>
      </c>
      <c r="H23" s="86" t="str">
        <f ca="1">IF(ROWS($1:10)&gt;COUNT(Dong),"",IF(OFFSET(TH!K$1,SMALL(Dong,ROWS($1:10)),)="331",OFFSET(TH!I$1,SMALL(Dong,ROWS($1:10)),),0))</f>
        <v/>
      </c>
      <c r="I23" s="34">
        <f t="shared" ca="1" si="4"/>
        <v>0</v>
      </c>
      <c r="J23" s="34">
        <f t="shared" ca="1" si="5"/>
        <v>0</v>
      </c>
    </row>
    <row r="24" spans="1:10" s="27" customFormat="1" ht="18" customHeight="1">
      <c r="A24" s="11" t="str">
        <f t="shared" ca="1" si="3"/>
        <v/>
      </c>
      <c r="B24" s="11" t="str">
        <f ca="1">IF(ROWS($1:11)&gt;COUNT(Dong),"",OFFSET(TH!D$1,SMALL(Dong,ROWS($1:11)),))</f>
        <v/>
      </c>
      <c r="C24" s="11" t="str">
        <f ca="1">IF(ROWS($1:11)&gt;COUNT(Dong),"",OFFSET(TH!E$1,SMALL(Dong,ROWS($1:11)),))</f>
        <v/>
      </c>
      <c r="D24" s="94" t="str">
        <f ca="1">IF(ROWS($1:11)&gt;COUNT(Dong),"",OFFSET(TH!F$1,SMALL(Dong,ROWS($1:11)),))</f>
        <v/>
      </c>
      <c r="E24" s="95" t="str">
        <f ca="1">IF(ROWS($1:11)&gt;COUNT(Dong),"",IF(OFFSET(TH!J$1,SMALL(Dong,ROWS($1:11)),)="331",OFFSET(TH!K$1,SMALL(Dong,ROWS($1:11)),),OFFSET(TH!J$1,SMALL(Dong,ROWS($1:11)),)))</f>
        <v/>
      </c>
      <c r="F24" s="95"/>
      <c r="G24" s="86" t="str">
        <f ca="1">IF(ROWS($1:11)&gt;COUNT(Dong),"",IF(OFFSET(TH!J$1,SMALL(Dong,ROWS($1:11)),)="331",OFFSET(TH!I$1,SMALL(Dong,ROWS($1:11)),),0))</f>
        <v/>
      </c>
      <c r="H24" s="86" t="str">
        <f ca="1">IF(ROWS($1:11)&gt;COUNT(Dong),"",IF(OFFSET(TH!K$1,SMALL(Dong,ROWS($1:11)),)="331",OFFSET(TH!I$1,SMALL(Dong,ROWS($1:11)),),0))</f>
        <v/>
      </c>
      <c r="I24" s="34">
        <f t="shared" ca="1" si="4"/>
        <v>0</v>
      </c>
      <c r="J24" s="34">
        <f t="shared" ca="1" si="5"/>
        <v>0</v>
      </c>
    </row>
    <row r="25" spans="1:10" s="27" customFormat="1" ht="18" customHeight="1">
      <c r="A25" s="11" t="str">
        <f t="shared" ca="1" si="3"/>
        <v/>
      </c>
      <c r="B25" s="11" t="str">
        <f ca="1">IF(ROWS($1:12)&gt;COUNT(Dong),"",OFFSET(TH!D$1,SMALL(Dong,ROWS($1:12)),))</f>
        <v/>
      </c>
      <c r="C25" s="11" t="str">
        <f ca="1">IF(ROWS($1:12)&gt;COUNT(Dong),"",OFFSET(TH!E$1,SMALL(Dong,ROWS($1:12)),))</f>
        <v/>
      </c>
      <c r="D25" s="94" t="str">
        <f ca="1">IF(ROWS($1:12)&gt;COUNT(Dong),"",OFFSET(TH!F$1,SMALL(Dong,ROWS($1:12)),))</f>
        <v/>
      </c>
      <c r="E25" s="95" t="str">
        <f ca="1">IF(ROWS($1:12)&gt;COUNT(Dong),"",IF(OFFSET(TH!J$1,SMALL(Dong,ROWS($1:12)),)="331",OFFSET(TH!K$1,SMALL(Dong,ROWS($1:12)),),OFFSET(TH!J$1,SMALL(Dong,ROWS($1:12)),)))</f>
        <v/>
      </c>
      <c r="F25" s="95"/>
      <c r="G25" s="86" t="str">
        <f ca="1">IF(ROWS($1:12)&gt;COUNT(Dong),"",IF(OFFSET(TH!J$1,SMALL(Dong,ROWS($1:12)),)="331",OFFSET(TH!I$1,SMALL(Dong,ROWS($1:12)),),0))</f>
        <v/>
      </c>
      <c r="H25" s="86" t="str">
        <f ca="1">IF(ROWS($1:12)&gt;COUNT(Dong),"",IF(OFFSET(TH!K$1,SMALL(Dong,ROWS($1:12)),)="331",OFFSET(TH!I$1,SMALL(Dong,ROWS($1:12)),),0))</f>
        <v/>
      </c>
      <c r="I25" s="34">
        <f t="shared" ca="1" si="4"/>
        <v>0</v>
      </c>
      <c r="J25" s="34">
        <f t="shared" ca="1" si="5"/>
        <v>0</v>
      </c>
    </row>
    <row r="26" spans="1:10" s="27" customFormat="1" ht="18" customHeight="1">
      <c r="A26" s="33"/>
      <c r="B26" s="30"/>
      <c r="C26" s="35"/>
      <c r="D26" s="32" t="s">
        <v>47</v>
      </c>
      <c r="E26" s="30" t="s">
        <v>26</v>
      </c>
      <c r="F26" s="30" t="s">
        <v>26</v>
      </c>
      <c r="G26" s="36">
        <f ca="1">SUM(G14:G25)</f>
        <v>0</v>
      </c>
      <c r="H26" s="36">
        <f ca="1">SUM(H14:H25)</f>
        <v>10199904</v>
      </c>
      <c r="I26" s="36" t="s">
        <v>26</v>
      </c>
      <c r="J26" s="36" t="s">
        <v>26</v>
      </c>
    </row>
    <row r="27" spans="1:10" s="27" customFormat="1" ht="18" customHeight="1">
      <c r="A27" s="33"/>
      <c r="B27" s="30"/>
      <c r="C27" s="30"/>
      <c r="D27" s="32" t="s">
        <v>13</v>
      </c>
      <c r="E27" s="30" t="s">
        <v>26</v>
      </c>
      <c r="F27" s="30" t="s">
        <v>26</v>
      </c>
      <c r="G27" s="36" t="s">
        <v>26</v>
      </c>
      <c r="H27" s="36" t="s">
        <v>26</v>
      </c>
      <c r="I27" s="36">
        <f ca="1">MAX(I13+G26-H26-J13,0)</f>
        <v>0</v>
      </c>
      <c r="J27" s="36">
        <f ca="1">MAX(J13+H26-G26-I13,0)</f>
        <v>10199904</v>
      </c>
    </row>
    <row r="28" spans="1:10" s="27" customFormat="1" ht="14.25" customHeight="1">
      <c r="B28" s="28"/>
      <c r="C28" s="28"/>
      <c r="E28" s="28"/>
    </row>
    <row r="29" spans="1:10" s="27" customFormat="1" ht="14.25" customHeight="1">
      <c r="A29" s="37" t="s">
        <v>48</v>
      </c>
      <c r="B29" s="28"/>
      <c r="C29" s="28"/>
      <c r="E29" s="28"/>
    </row>
    <row r="30" spans="1:10" s="27" customFormat="1" ht="14.25" customHeight="1">
      <c r="A30" s="37" t="s">
        <v>49</v>
      </c>
      <c r="B30" s="28"/>
      <c r="C30" s="28"/>
      <c r="E30" s="28"/>
    </row>
    <row r="31" spans="1:10" s="27" customFormat="1" ht="14.25" customHeight="1">
      <c r="B31" s="28"/>
      <c r="C31" s="28"/>
      <c r="E31" s="566" t="s">
        <v>590</v>
      </c>
      <c r="F31" s="566"/>
      <c r="G31" s="566"/>
      <c r="H31" s="566"/>
      <c r="I31" s="566"/>
      <c r="J31" s="566"/>
    </row>
    <row r="32" spans="1:10" s="27" customFormat="1" ht="14.25" customHeight="1">
      <c r="A32" s="566" t="s">
        <v>14</v>
      </c>
      <c r="B32" s="566"/>
      <c r="C32" s="566"/>
      <c r="D32" s="566"/>
      <c r="E32" s="566" t="s">
        <v>15</v>
      </c>
      <c r="F32" s="566"/>
      <c r="G32" s="566"/>
      <c r="H32" s="566"/>
      <c r="I32" s="566"/>
      <c r="J32" s="566"/>
    </row>
    <row r="33" spans="1:10" s="27" customFormat="1" ht="14.25" customHeight="1">
      <c r="A33" s="566" t="s">
        <v>16</v>
      </c>
      <c r="B33" s="566"/>
      <c r="C33" s="566"/>
      <c r="D33" s="566"/>
      <c r="E33" s="566" t="s">
        <v>16</v>
      </c>
      <c r="F33" s="566"/>
      <c r="G33" s="566"/>
      <c r="H33" s="566"/>
      <c r="I33" s="566"/>
      <c r="J33" s="566"/>
    </row>
    <row r="34" spans="1:10" s="38" customFormat="1"/>
  </sheetData>
  <autoFilter ref="A12:J25"/>
  <mergeCells count="17">
    <mergeCell ref="A32:D32"/>
    <mergeCell ref="E32:J32"/>
    <mergeCell ref="A33:D33"/>
    <mergeCell ref="E33:J33"/>
    <mergeCell ref="A10:A11"/>
    <mergeCell ref="H1:J1"/>
    <mergeCell ref="H2:J3"/>
    <mergeCell ref="E7:H7"/>
    <mergeCell ref="E31:J31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S4" sqref="S4"/>
    </sheetView>
  </sheetViews>
  <sheetFormatPr defaultRowHeight="15"/>
  <cols>
    <col min="1" max="1" width="3.7109375" style="127" customWidth="1"/>
    <col min="2" max="2" width="5.28515625" style="127" customWidth="1"/>
    <col min="3" max="3" width="15.140625" style="127" customWidth="1"/>
    <col min="4" max="4" width="16" style="127" customWidth="1"/>
    <col min="5" max="5" width="3.85546875" style="127" customWidth="1"/>
    <col min="6" max="6" width="6" style="127" customWidth="1"/>
    <col min="7" max="8" width="6.7109375" style="127" customWidth="1"/>
    <col min="9" max="9" width="10.42578125" style="127" customWidth="1"/>
    <col min="10" max="10" width="5.85546875" style="127" customWidth="1"/>
    <col min="11" max="11" width="8.28515625" style="127" customWidth="1"/>
    <col min="12" max="12" width="5" style="127" customWidth="1"/>
    <col min="13" max="13" width="6.42578125" style="127" customWidth="1"/>
    <col min="14" max="14" width="3.140625" style="127" customWidth="1"/>
    <col min="15" max="15" width="6.42578125" style="127" customWidth="1"/>
    <col min="16" max="16" width="5" style="163" customWidth="1"/>
    <col min="17" max="17" width="6.7109375" style="127" customWidth="1"/>
    <col min="18" max="18" width="1.5703125" style="127" customWidth="1"/>
    <col min="19" max="19" width="5.7109375" style="127" customWidth="1"/>
    <col min="20" max="20" width="1.5703125" style="127" customWidth="1"/>
    <col min="21" max="21" width="5" style="127" customWidth="1"/>
    <col min="22" max="22" width="1.5703125" style="127" customWidth="1"/>
    <col min="23" max="23" width="5.5703125" style="127" customWidth="1"/>
  </cols>
  <sheetData>
    <row r="1" spans="1:23" ht="13.5" customHeight="1">
      <c r="B1" s="125" t="s">
        <v>416</v>
      </c>
      <c r="C1" s="136"/>
      <c r="D1" s="126"/>
      <c r="E1" s="126"/>
      <c r="F1" s="126"/>
      <c r="G1" s="126"/>
      <c r="I1" s="128"/>
      <c r="L1" s="129" t="str">
        <f>+IF(LEFT($U$4,1)="T","Mẫu số 01 - TT","Mẫu số 02 - TT")</f>
        <v>Mẫu số 02 - TT</v>
      </c>
      <c r="N1" s="130"/>
      <c r="O1" s="130"/>
      <c r="P1" s="131"/>
      <c r="Q1" s="132"/>
      <c r="R1" s="132"/>
      <c r="S1" s="132"/>
      <c r="T1" s="132"/>
      <c r="U1" s="132"/>
      <c r="V1" s="133"/>
      <c r="W1" s="132"/>
    </row>
    <row r="2" spans="1:23" ht="13.5" customHeight="1">
      <c r="B2" s="136" t="s">
        <v>417</v>
      </c>
      <c r="C2" s="136"/>
      <c r="D2" s="126"/>
      <c r="E2" s="126"/>
      <c r="F2" s="126"/>
      <c r="G2" s="126"/>
      <c r="H2" s="128"/>
      <c r="I2" s="128"/>
      <c r="L2" s="137" t="str">
        <f>IF($Q$4=2015,"(Ban hành theo Thông tư số 200/2014/TT-BTC ","(Ban hành kèm theo QĐ 48/2006/QĐ-BTC")</f>
        <v xml:space="preserve">(Ban hành theo Thông tư số 200/2014/TT-BTC </v>
      </c>
      <c r="N2" s="138"/>
      <c r="O2" s="138"/>
      <c r="P2" s="131"/>
      <c r="Q2" s="132"/>
      <c r="R2" s="132"/>
      <c r="S2" s="132"/>
      <c r="T2" s="132"/>
      <c r="U2" s="132"/>
      <c r="V2" s="139"/>
      <c r="W2" s="140" t="s">
        <v>403</v>
      </c>
    </row>
    <row r="3" spans="1:23" ht="13.5" customHeight="1">
      <c r="B3" s="136"/>
      <c r="C3" s="126"/>
      <c r="D3" s="126"/>
      <c r="E3" s="126"/>
      <c r="G3" s="126"/>
      <c r="I3" s="141"/>
      <c r="L3" s="137" t="str">
        <f>IF($Q$4=2015,"Ngày 22/12/2014 của Bộ Tài chính)","ngày 24/09/2006 của Bộ trưởng BTC)")</f>
        <v>Ngày 22/12/2014 của Bộ Tài chính)</v>
      </c>
      <c r="N3" s="138"/>
      <c r="O3" s="138"/>
      <c r="P3" s="142"/>
      <c r="Q3" s="140" t="s">
        <v>419</v>
      </c>
      <c r="R3" s="502"/>
      <c r="S3" s="503" t="s">
        <v>710</v>
      </c>
      <c r="T3" s="502"/>
      <c r="U3" s="503" t="s">
        <v>404</v>
      </c>
      <c r="V3" s="139"/>
      <c r="W3" s="140" t="s">
        <v>404</v>
      </c>
    </row>
    <row r="4" spans="1:23" ht="21.75">
      <c r="B4" s="136"/>
      <c r="C4" s="126"/>
      <c r="D4" s="126"/>
      <c r="E4" s="126"/>
      <c r="G4" s="143"/>
      <c r="H4" s="144" t="str">
        <f>IF(LEFT($U$4,1)="T","PHIẾU THU","PHIẾU CHI")</f>
        <v>PHIẾU CHI</v>
      </c>
      <c r="J4" s="143"/>
      <c r="K4" s="145"/>
      <c r="M4" s="145"/>
      <c r="N4" s="145"/>
      <c r="O4" s="145"/>
      <c r="P4" s="146"/>
      <c r="Q4" s="173">
        <v>2015</v>
      </c>
      <c r="R4" s="147"/>
      <c r="S4" s="501">
        <v>4</v>
      </c>
      <c r="T4" s="147"/>
      <c r="U4" s="174" t="s">
        <v>4</v>
      </c>
      <c r="V4" s="175"/>
      <c r="W4" s="176">
        <v>1</v>
      </c>
    </row>
    <row r="5" spans="1:23">
      <c r="B5" s="136"/>
      <c r="C5" s="126"/>
      <c r="D5" s="126"/>
      <c r="E5" s="126"/>
      <c r="G5" s="143"/>
      <c r="H5" s="148" t="str">
        <f>IF(ISNA(VLOOKUP($M$7,TM,3,0)),"","Ngày  "&amp;DAY(VLOOKUP($M$7,TM,3,0))&amp;"  tháng  "&amp;$S$4&amp;"  năm  "&amp;$Q$4)</f>
        <v>Ngày  1  tháng  4  năm  2015</v>
      </c>
      <c r="J5" s="143"/>
      <c r="K5" s="145"/>
      <c r="M5" s="145"/>
      <c r="N5" s="145"/>
      <c r="O5" s="145"/>
      <c r="P5" s="146"/>
      <c r="Q5" s="140"/>
      <c r="V5" s="135"/>
      <c r="W5" s="140"/>
    </row>
    <row r="6" spans="1:23" ht="13.5">
      <c r="A6" s="151"/>
      <c r="B6" s="149"/>
      <c r="C6" s="150"/>
      <c r="D6" s="150"/>
      <c r="E6" s="150"/>
      <c r="F6" s="151"/>
      <c r="G6" s="152"/>
      <c r="H6" s="152"/>
      <c r="I6" s="152"/>
      <c r="J6" s="151"/>
      <c r="K6" s="151"/>
      <c r="L6" s="153" t="s">
        <v>405</v>
      </c>
      <c r="M6" s="151"/>
      <c r="N6" s="151"/>
      <c r="O6" s="154"/>
      <c r="P6" s="155"/>
      <c r="Q6" s="151"/>
      <c r="R6" s="151"/>
      <c r="S6" s="151"/>
      <c r="T6" s="151"/>
      <c r="U6" s="151"/>
      <c r="V6" s="156"/>
      <c r="W6" s="140"/>
    </row>
    <row r="7" spans="1:23" ht="13.5" customHeight="1">
      <c r="A7" s="151"/>
      <c r="B7" s="151"/>
      <c r="C7" s="151"/>
      <c r="D7" s="151"/>
      <c r="E7" s="149"/>
      <c r="F7" s="152"/>
      <c r="G7" s="152"/>
      <c r="H7" s="152"/>
      <c r="I7" s="152"/>
      <c r="J7" s="151"/>
      <c r="K7" s="151"/>
      <c r="L7" s="157" t="str">
        <f>"Số :    "</f>
        <v xml:space="preserve">Số :    </v>
      </c>
      <c r="M7" s="158" t="str">
        <f>$U$4&amp;IF($W$4&gt;=10,$W$4,"0"&amp;$W$4)</f>
        <v>C01</v>
      </c>
      <c r="N7" s="154"/>
      <c r="O7" s="154"/>
      <c r="P7" s="155"/>
      <c r="Q7" s="151"/>
      <c r="R7" s="151"/>
      <c r="S7" s="151"/>
      <c r="T7" s="151"/>
      <c r="U7" s="151"/>
      <c r="V7" s="151"/>
      <c r="W7" s="151"/>
    </row>
    <row r="8" spans="1:23" ht="13.5">
      <c r="A8" s="151"/>
      <c r="B8" s="151"/>
      <c r="C8" s="151"/>
      <c r="D8" s="151"/>
      <c r="E8" s="149"/>
      <c r="F8" s="149"/>
      <c r="G8" s="149"/>
      <c r="H8" s="149"/>
      <c r="I8" s="149"/>
      <c r="J8" s="151"/>
      <c r="K8" s="159"/>
      <c r="L8" s="153" t="s">
        <v>406</v>
      </c>
      <c r="M8" s="160" t="str">
        <f>IF($U$4="T","1111",IF($U$4="C",IF(ISNA(VLOOKUP($M$7,TM,12,0)),"",VLOOKUP($M$7,TM,11,0)),""))</f>
        <v>1111</v>
      </c>
      <c r="N8" s="154"/>
      <c r="O8" s="154"/>
      <c r="P8" s="161"/>
      <c r="Q8" s="151"/>
      <c r="R8" s="151"/>
      <c r="S8" s="151"/>
      <c r="T8" s="151"/>
      <c r="U8" s="151"/>
      <c r="V8" s="151"/>
      <c r="W8" s="151"/>
    </row>
    <row r="9" spans="1:23" ht="13.5">
      <c r="A9" s="151"/>
      <c r="B9" s="151"/>
      <c r="C9" s="151"/>
      <c r="D9" s="151"/>
      <c r="E9" s="149"/>
      <c r="F9" s="149"/>
      <c r="G9" s="149"/>
      <c r="H9" s="149"/>
      <c r="I9" s="149"/>
      <c r="J9" s="151"/>
      <c r="K9" s="159"/>
      <c r="L9" s="157" t="s">
        <v>407</v>
      </c>
      <c r="M9" s="160" t="str">
        <f>IF($U$4="C","1111",IF($U$4="T",IF(ISNA(VLOOKUP($M$7,TM,11,0)),"",VLOOKUP($M$7,TM,12,0)),""))</f>
        <v>1111</v>
      </c>
      <c r="N9" s="154"/>
      <c r="O9" s="154"/>
      <c r="P9" s="161"/>
      <c r="Q9" s="151"/>
      <c r="R9" s="151"/>
      <c r="S9" s="151"/>
      <c r="T9" s="151"/>
      <c r="U9" s="151"/>
      <c r="V9" s="151"/>
      <c r="W9" s="151"/>
    </row>
    <row r="10" spans="1:23">
      <c r="A10" s="151"/>
      <c r="B10" s="151"/>
      <c r="C10" s="162" t="str">
        <f>IF($U$4="T","Họ tên người nộp tiền :","Họ và tên người nhận tiền :")&amp;" "&amp;IF(ISNA(VLOOKUP($M$7,TM,8,0)),"",VLOOKUP($M$7,TM,8,0))</f>
        <v>Họ và tên người nhận tiền : TT Kinh Doanh Viễn Thông Trà Vinh</v>
      </c>
      <c r="D10" s="149"/>
      <c r="E10" s="151"/>
      <c r="F10" s="149"/>
      <c r="G10" s="149"/>
      <c r="H10" s="149"/>
      <c r="I10" s="149"/>
      <c r="J10" s="151"/>
      <c r="K10" s="149"/>
      <c r="L10" s="157"/>
      <c r="M10" s="160"/>
      <c r="N10" s="154"/>
      <c r="O10" s="149"/>
      <c r="P10" s="155"/>
      <c r="Q10" s="151"/>
      <c r="R10" s="151"/>
      <c r="S10" s="151"/>
      <c r="T10" s="151"/>
      <c r="U10" s="151"/>
      <c r="V10" s="151"/>
      <c r="W10" s="151"/>
    </row>
    <row r="11" spans="1:23">
      <c r="C11" s="162" t="str">
        <f>"Địa chỉ :"</f>
        <v>Địa chỉ :</v>
      </c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42"/>
    </row>
    <row r="12" spans="1:23">
      <c r="C12" s="162" t="str">
        <f>IF($U$4="T","Lý do nộp :","Lý do chi :")&amp;" "&amp;IF(ISNA(VLOOKUP($M$7,TM,6,0)),"",VLOOKUP($M$7,TM,6,0))</f>
        <v>Lý do chi : Cước điện thoại + Internet T8/15</v>
      </c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</row>
    <row r="13" spans="1:23">
      <c r="C13" s="127" t="s">
        <v>472</v>
      </c>
      <c r="D13" s="164">
        <f ca="1">SUMIF(TM,$M$7,TH)</f>
        <v>539660</v>
      </c>
      <c r="E13" s="127" t="s">
        <v>408</v>
      </c>
      <c r="F13" s="164"/>
      <c r="G13" s="164"/>
      <c r="P13" s="127"/>
    </row>
    <row r="14" spans="1:23">
      <c r="C14" s="127" t="str">
        <f ca="1">"Viết bằng chữ: " &amp;[1]!VND('IN - TC'!D13, TRUE)</f>
        <v>Viết bằng chữ: Năm trăm ba mươi chín ngàn, sáu trăm sáu mươi đồng</v>
      </c>
      <c r="P14" s="142"/>
    </row>
    <row r="15" spans="1:23">
      <c r="C15" s="162" t="str">
        <f>"Kèm theo :     " &amp;IF(OR(ISNA(VLOOKUP($M$7,TM,7,0)),VLOOKUP($M$7,TM,7,0)=""),"                           ","    HĐ  "&amp;(VLOOKUP($M$7,TM,7,0))) &amp; "     chứng từ gốc. "</f>
        <v xml:space="preserve">Kèm theo :         HĐ  0256684; 0256685; 0256686; 0187680; 0187681; 0187661     chứng từ gốc. </v>
      </c>
      <c r="D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5"/>
    </row>
    <row r="16" spans="1:23">
      <c r="K16" s="166"/>
      <c r="L16" s="166"/>
      <c r="M16" s="188" t="str">
        <f>H5</f>
        <v>Ngày  1  tháng  4  năm  2015</v>
      </c>
      <c r="N16" s="166"/>
      <c r="O16" s="166"/>
      <c r="P16" s="127"/>
    </row>
    <row r="17" spans="1:23">
      <c r="C17" s="167" t="s">
        <v>409</v>
      </c>
      <c r="D17" s="168"/>
      <c r="E17" s="167" t="s">
        <v>15</v>
      </c>
      <c r="F17" s="168"/>
      <c r="G17" s="168"/>
      <c r="H17" s="167" t="str">
        <f>IF($U$4="C","Thủ quỹ","Người nộp tiền")</f>
        <v>Thủ quỹ</v>
      </c>
      <c r="J17" s="167" t="s">
        <v>410</v>
      </c>
      <c r="K17" s="168"/>
      <c r="M17" s="169" t="str">
        <f>IF($U$4="T","Thủ quỹ","Người nhận tiền")</f>
        <v>Người nhận tiền</v>
      </c>
      <c r="N17" s="170"/>
      <c r="O17" s="170"/>
      <c r="P17" s="127"/>
    </row>
    <row r="18" spans="1:23">
      <c r="A18" s="168"/>
      <c r="B18" s="168"/>
      <c r="C18" s="171" t="s">
        <v>411</v>
      </c>
      <c r="E18" s="171" t="s">
        <v>412</v>
      </c>
      <c r="H18" s="171" t="s">
        <v>412</v>
      </c>
      <c r="I18" s="168"/>
      <c r="J18" s="171" t="s">
        <v>412</v>
      </c>
      <c r="L18" s="168"/>
      <c r="M18" s="171" t="s">
        <v>412</v>
      </c>
      <c r="P18" s="168"/>
      <c r="Q18" s="168"/>
      <c r="R18" s="168"/>
      <c r="S18" s="168"/>
      <c r="T18" s="168"/>
      <c r="U18" s="168"/>
      <c r="V18" s="168"/>
      <c r="W18" s="168"/>
    </row>
    <row r="19" spans="1:23">
      <c r="P19" s="127"/>
    </row>
    <row r="20" spans="1:23">
      <c r="P20" s="127"/>
    </row>
    <row r="21" spans="1:23">
      <c r="P21" s="127"/>
    </row>
    <row r="22" spans="1:23">
      <c r="I22" s="134"/>
      <c r="P22" s="127"/>
    </row>
    <row r="23" spans="1:23">
      <c r="P23" s="127"/>
    </row>
    <row r="24" spans="1:23">
      <c r="B24" s="127" t="s">
        <v>413</v>
      </c>
      <c r="P24" s="127"/>
    </row>
    <row r="25" spans="1:23">
      <c r="B25" s="162"/>
      <c r="C25" s="162" t="s">
        <v>414</v>
      </c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27"/>
    </row>
    <row r="26" spans="1:23">
      <c r="B26" s="162"/>
      <c r="C26" s="162" t="s">
        <v>415</v>
      </c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27"/>
    </row>
    <row r="45" spans="5:5">
      <c r="E45" s="172"/>
    </row>
    <row r="46" spans="5:5">
      <c r="E46" s="172"/>
    </row>
    <row r="47" spans="5:5">
      <c r="E47" s="172"/>
    </row>
    <row r="48" spans="5:5">
      <c r="E48" s="172"/>
    </row>
    <row r="49" spans="5:5">
      <c r="E49" s="172"/>
    </row>
    <row r="50" spans="5:5">
      <c r="E50" s="172"/>
    </row>
    <row r="51" spans="5:5">
      <c r="E51" s="172"/>
    </row>
    <row r="52" spans="5:5">
      <c r="E52" s="172"/>
    </row>
    <row r="53" spans="5:5">
      <c r="E53" s="172"/>
    </row>
    <row r="54" spans="5:5">
      <c r="E54" s="172"/>
    </row>
    <row r="55" spans="5:5">
      <c r="E55" s="172"/>
    </row>
    <row r="56" spans="5:5">
      <c r="E56" s="172"/>
    </row>
    <row r="57" spans="5:5">
      <c r="E57" s="172"/>
    </row>
    <row r="58" spans="5:5">
      <c r="E58" s="172"/>
    </row>
    <row r="59" spans="5:5">
      <c r="E59" s="172"/>
    </row>
    <row r="60" spans="5:5">
      <c r="E60" s="172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113"/>
  <sheetViews>
    <sheetView topLeftCell="A8" zoomScale="90" workbookViewId="0">
      <pane ySplit="4" topLeftCell="A72" activePane="bottomLeft" state="frozen"/>
      <selection activeCell="B1" sqref="B1:B2"/>
      <selection pane="bottomLeft" activeCell="E90" sqref="E90"/>
    </sheetView>
  </sheetViews>
  <sheetFormatPr defaultRowHeight="15"/>
  <cols>
    <col min="1" max="1" width="10.7109375" style="208" customWidth="1"/>
    <col min="2" max="2" width="11.5703125" style="208" customWidth="1"/>
    <col min="3" max="4" width="7.85546875" style="208" customWidth="1"/>
    <col min="5" max="5" width="34.5703125" style="208" customWidth="1"/>
    <col min="6" max="6" width="6.85546875" style="208" customWidth="1"/>
    <col min="7" max="7" width="16" style="208" customWidth="1"/>
    <col min="8" max="8" width="16.28515625" style="208" customWidth="1"/>
    <col min="9" max="9" width="15.85546875" style="208" customWidth="1"/>
    <col min="10" max="10" width="8.42578125" style="208" customWidth="1"/>
    <col min="11" max="11" width="2.140625" style="208" customWidth="1"/>
    <col min="12" max="12" width="10" style="208" customWidth="1"/>
    <col min="13" max="13" width="3.28515625" style="208" hidden="1" customWidth="1"/>
    <col min="14" max="15" width="5" style="208" hidden="1" customWidth="1"/>
    <col min="16" max="16" width="9.140625" style="208" hidden="1" customWidth="1"/>
    <col min="17" max="16384" width="9.140625" style="208"/>
  </cols>
  <sheetData>
    <row r="1" spans="1:15" s="3" customFormat="1" ht="16.5" customHeight="1">
      <c r="A1" s="235" t="s">
        <v>416</v>
      </c>
      <c r="B1" s="2"/>
      <c r="C1" s="2"/>
      <c r="D1" s="2"/>
      <c r="E1" s="2"/>
      <c r="G1" s="546" t="s">
        <v>540</v>
      </c>
      <c r="H1" s="546"/>
      <c r="I1" s="546"/>
      <c r="J1" s="546"/>
    </row>
    <row r="2" spans="1:15" s="3" customFormat="1" ht="16.5" customHeight="1">
      <c r="A2" s="162" t="s">
        <v>417</v>
      </c>
      <c r="B2" s="25"/>
      <c r="C2" s="25"/>
      <c r="D2" s="25"/>
      <c r="E2" s="25"/>
      <c r="G2" s="547" t="s">
        <v>541</v>
      </c>
      <c r="H2" s="547"/>
      <c r="I2" s="547"/>
      <c r="J2" s="547"/>
    </row>
    <row r="3" spans="1:15" s="3" customFormat="1" ht="16.5" customHeight="1">
      <c r="A3" s="4"/>
      <c r="B3" s="25"/>
      <c r="C3" s="206"/>
      <c r="D3" s="206"/>
      <c r="E3" s="25"/>
      <c r="G3" s="547"/>
      <c r="H3" s="547"/>
      <c r="I3" s="547"/>
      <c r="J3" s="547"/>
    </row>
    <row r="4" spans="1:15" s="3" customFormat="1" ht="6.75" customHeight="1">
      <c r="A4" s="25"/>
      <c r="B4" s="25"/>
      <c r="C4" s="25"/>
      <c r="D4" s="25"/>
      <c r="E4" s="25"/>
      <c r="G4" s="207"/>
      <c r="H4" s="207"/>
      <c r="I4" s="207"/>
      <c r="J4" s="207"/>
    </row>
    <row r="5" spans="1:15" ht="24.75" customHeight="1">
      <c r="A5" s="577" t="s">
        <v>542</v>
      </c>
      <c r="B5" s="577"/>
      <c r="C5" s="577"/>
      <c r="D5" s="577"/>
      <c r="E5" s="577"/>
      <c r="F5" s="577"/>
      <c r="G5" s="577"/>
      <c r="H5" s="577"/>
      <c r="I5" s="577"/>
      <c r="J5" s="577"/>
    </row>
    <row r="6" spans="1:15">
      <c r="A6" s="573" t="s">
        <v>543</v>
      </c>
      <c r="B6" s="573"/>
      <c r="C6" s="573"/>
      <c r="D6" s="573"/>
      <c r="E6" s="573"/>
      <c r="F6" s="573"/>
      <c r="G6" s="573"/>
      <c r="H6" s="573"/>
      <c r="I6" s="573"/>
      <c r="J6" s="573"/>
    </row>
    <row r="7" spans="1:15">
      <c r="A7" s="573" t="s">
        <v>544</v>
      </c>
      <c r="B7" s="573"/>
      <c r="C7" s="573"/>
      <c r="D7" s="573"/>
      <c r="E7" s="573"/>
      <c r="F7" s="573"/>
      <c r="G7" s="573"/>
      <c r="H7" s="573"/>
      <c r="I7" s="573"/>
      <c r="J7" s="573"/>
    </row>
    <row r="8" spans="1:15">
      <c r="A8" s="209"/>
      <c r="I8" s="209" t="s">
        <v>545</v>
      </c>
    </row>
    <row r="9" spans="1:15" ht="27.75" customHeight="1" thickBot="1">
      <c r="A9" s="574" t="s">
        <v>31</v>
      </c>
      <c r="B9" s="574" t="s">
        <v>546</v>
      </c>
      <c r="C9" s="576" t="s">
        <v>547</v>
      </c>
      <c r="D9" s="576"/>
      <c r="E9" s="576" t="s">
        <v>0</v>
      </c>
      <c r="F9" s="574" t="s">
        <v>19</v>
      </c>
      <c r="G9" s="576" t="s">
        <v>32</v>
      </c>
      <c r="H9" s="576"/>
      <c r="I9" s="576" t="s">
        <v>548</v>
      </c>
      <c r="J9" s="576" t="s">
        <v>549</v>
      </c>
      <c r="L9" s="236"/>
      <c r="N9" s="573" t="s">
        <v>559</v>
      </c>
      <c r="O9" s="573"/>
    </row>
    <row r="10" spans="1:15" ht="24" customHeight="1" thickBot="1">
      <c r="A10" s="575"/>
      <c r="B10" s="575"/>
      <c r="C10" s="210" t="s">
        <v>550</v>
      </c>
      <c r="D10" s="210" t="s">
        <v>551</v>
      </c>
      <c r="E10" s="576"/>
      <c r="F10" s="575"/>
      <c r="G10" s="210" t="s">
        <v>33</v>
      </c>
      <c r="H10" s="210" t="s">
        <v>34</v>
      </c>
      <c r="I10" s="576"/>
      <c r="J10" s="576"/>
      <c r="L10" s="285" t="s">
        <v>576</v>
      </c>
      <c r="N10" s="286">
        <f>IF(L10="Quý I",1,IF(L10="Quý II",4,IF(L10="Quý III",7,IF(L10="Quý IV",10,""))))</f>
        <v>10</v>
      </c>
      <c r="O10" s="287">
        <f>IF(L10="Quý I",3,IF(L10="Quý II",6,IF(L10="Quý III",9,IF(L10="Quý IV",12,""))))</f>
        <v>12</v>
      </c>
    </row>
    <row r="11" spans="1:15" s="211" customFormat="1" ht="11.25" customHeight="1">
      <c r="A11" s="212" t="s">
        <v>2</v>
      </c>
      <c r="B11" s="212" t="s">
        <v>3</v>
      </c>
      <c r="C11" s="212" t="s">
        <v>4</v>
      </c>
      <c r="D11" s="212" t="s">
        <v>5</v>
      </c>
      <c r="E11" s="212" t="s">
        <v>6</v>
      </c>
      <c r="F11" s="212" t="s">
        <v>552</v>
      </c>
      <c r="G11" s="212">
        <v>1</v>
      </c>
      <c r="H11" s="212">
        <v>2</v>
      </c>
      <c r="I11" s="212">
        <v>3</v>
      </c>
      <c r="J11" s="212" t="s">
        <v>553</v>
      </c>
    </row>
    <row r="12" spans="1:15" s="213" customFormat="1" ht="17.25" customHeight="1">
      <c r="A12" s="214"/>
      <c r="B12" s="214"/>
      <c r="C12" s="214"/>
      <c r="D12" s="214"/>
      <c r="E12" s="214" t="s">
        <v>554</v>
      </c>
      <c r="F12" s="215"/>
      <c r="G12" s="216"/>
      <c r="H12" s="214"/>
      <c r="I12" s="237">
        <f>IF($L$10="All",CDPS!$C$10,CDPS!$C$10+SUMIF(_N111,"x",TH)-SUMIF(_C111,"x",TH))</f>
        <v>1439042043</v>
      </c>
      <c r="J12" s="214"/>
    </row>
    <row r="13" spans="1:15" ht="17.25" customHeight="1">
      <c r="A13" s="217">
        <f ca="1">IF(ROWS($1:1)&gt;COUNT(Dong1),"",OFFSET(TH!C$1,SMALL(Dong1,ROWS($1:1)),))</f>
        <v>42278</v>
      </c>
      <c r="B13" s="217">
        <f ca="1">IF(ROWS($1:1)&gt;COUNT(Dong1),"",OFFSET(TH!E$1,SMALL(Dong1,ROWS($1:1)),))</f>
        <v>42261</v>
      </c>
      <c r="C13" s="218" t="str">
        <f ca="1">IF(ROWS($1:1)&gt;COUNT(Dong1),"",IF(OFFSET(TH!J$1,SMALL(Dong1,ROWS($1:1)),)="1111",OFFSET(TH!D$1,SMALL(Dong1,ROWS($1:1)),),""))</f>
        <v/>
      </c>
      <c r="D13" s="219" t="str">
        <f ca="1">IF(ROWS($1:1)&gt;COUNT(Dong1),"",IF(OFFSET(TH!K$1,SMALL(Dong1,ROWS($1:1)),)="1111",OFFSET(TH!D$1,SMALL(Dong1,ROWS($1:1)),),""))</f>
        <v>C01</v>
      </c>
      <c r="E13" s="220" t="str">
        <f ca="1">IF(ROWS($1:1)&gt;COUNT(Dong1),"",OFFSET(TH!F$1,SMALL(Dong1,ROWS($1:1)),))</f>
        <v>Cước điện thoại + Internet T8/15</v>
      </c>
      <c r="F13" s="221" t="str">
        <f ca="1">IF(ROWS($1:1)&gt;COUNT(Dong1),"",IF(OFFSET(TH!K$1,SMALL(Dong1,ROWS($1:1)),)="1111",OFFSET(TH!J$1,SMALL(Dong1,ROWS($1:1)),),OFFSET(TH!K$1,SMALL(Dong1,ROWS($1:1)),)))</f>
        <v>642</v>
      </c>
      <c r="G13" s="222">
        <f ca="1">IF(ROWS($1:1)&gt;COUNT(Dong1),"",IF(OFFSET(TH!J$1,SMALL(Dong1,ROWS($1:1)),)="1111",OFFSET(TH!I$1,SMALL(Dong1,ROWS($1:1)),),0))</f>
        <v>0</v>
      </c>
      <c r="H13" s="220">
        <f ca="1">IF(ROWS($1:1)&gt;COUNT(Dong1),"",IF(OFFSET(TH!K$1,SMALL(Dong1,ROWS($1:1)),)="1111",OFFSET(TH!I$1,SMALL(Dong1,ROWS($1:1)),),0))</f>
        <v>490600</v>
      </c>
      <c r="I13" s="218">
        <f t="shared" ref="I13:I35" ca="1" si="0">IF(E13&lt;&gt;"",I12+G13-H13,0)</f>
        <v>1438551443</v>
      </c>
      <c r="J13" s="223"/>
    </row>
    <row r="14" spans="1:15" ht="17.25" customHeight="1">
      <c r="A14" s="217">
        <f ca="1">IF(ROWS($1:2)&gt;COUNT(Dong1),"",OFFSET(TH!C$1,SMALL(Dong1,ROWS($1:2)),))</f>
        <v>42278</v>
      </c>
      <c r="B14" s="217">
        <f ca="1">IF(ROWS($1:2)&gt;COUNT(Dong1),"",OFFSET(TH!E$1,SMALL(Dong1,ROWS($1:2)),))</f>
        <v>42261</v>
      </c>
      <c r="C14" s="218" t="str">
        <f ca="1">IF(ROWS($1:2)&gt;COUNT(Dong1),"",IF(OFFSET(TH!J$1,SMALL(Dong1,ROWS($1:2)),)="1111",OFFSET(TH!D$1,SMALL(Dong1,ROWS($1:2)),),""))</f>
        <v/>
      </c>
      <c r="D14" s="219" t="str">
        <f ca="1">IF(ROWS($1:2)&gt;COUNT(Dong1),"",IF(OFFSET(TH!K$1,SMALL(Dong1,ROWS($1:2)),)="1111",OFFSET(TH!D$1,SMALL(Dong1,ROWS($1:2)),),""))</f>
        <v>C01</v>
      </c>
      <c r="E14" s="220" t="str">
        <f ca="1">IF(ROWS($1:2)&gt;COUNT(Dong1),"",OFFSET(TH!F$1,SMALL(Dong1,ROWS($1:2)),))</f>
        <v>VAT cước điện thoại + Internet T8/15</v>
      </c>
      <c r="F14" s="221" t="str">
        <f ca="1">IF(ROWS($1:2)&gt;COUNT(Dong1),"",IF(OFFSET(TH!K$1,SMALL(Dong1,ROWS($1:2)),)="1111",OFFSET(TH!J$1,SMALL(Dong1,ROWS($1:2)),),OFFSET(TH!K$1,SMALL(Dong1,ROWS($1:2)),)))</f>
        <v>1331</v>
      </c>
      <c r="G14" s="222">
        <f ca="1">IF(ROWS($1:2)&gt;COUNT(Dong1),"",IF(OFFSET(TH!J$1,SMALL(Dong1,ROWS($1:2)),)="1111",OFFSET(TH!I$1,SMALL(Dong1,ROWS($1:2)),),0))</f>
        <v>0</v>
      </c>
      <c r="H14" s="220">
        <f ca="1">IF(ROWS($1:2)&gt;COUNT(Dong1),"",IF(OFFSET(TH!K$1,SMALL(Dong1,ROWS($1:2)),)="1111",OFFSET(TH!I$1,SMALL(Dong1,ROWS($1:2)),),0))</f>
        <v>49060</v>
      </c>
      <c r="I14" s="218">
        <f t="shared" ca="1" si="0"/>
        <v>1438502383</v>
      </c>
      <c r="J14" s="223"/>
    </row>
    <row r="15" spans="1:15" ht="17.25" customHeight="1">
      <c r="A15" s="217">
        <f ca="1">IF(ROWS($1:3)&gt;COUNT(Dong1),"",OFFSET(TH!C$1,SMALL(Dong1,ROWS($1:3)),))</f>
        <v>42278</v>
      </c>
      <c r="B15" s="217">
        <f ca="1">IF(ROWS($1:3)&gt;COUNT(Dong1),"",OFFSET(TH!E$1,SMALL(Dong1,ROWS($1:3)),))</f>
        <v>42273</v>
      </c>
      <c r="C15" s="218" t="str">
        <f ca="1">IF(ROWS($1:3)&gt;COUNT(Dong1),"",IF(OFFSET(TH!J$1,SMALL(Dong1,ROWS($1:3)),)="1111",OFFSET(TH!D$1,SMALL(Dong1,ROWS($1:3)),),""))</f>
        <v/>
      </c>
      <c r="D15" s="219" t="str">
        <f ca="1">IF(ROWS($1:3)&gt;COUNT(Dong1),"",IF(OFFSET(TH!K$1,SMALL(Dong1,ROWS($1:3)),)="1111",OFFSET(TH!D$1,SMALL(Dong1,ROWS($1:3)),),""))</f>
        <v>C02</v>
      </c>
      <c r="E15" s="220" t="str">
        <f ca="1">IF(ROWS($1:3)&gt;COUNT(Dong1),"",OFFSET(TH!F$1,SMALL(Dong1,ROWS($1:3)),))</f>
        <v>Máy giặt Toshiba</v>
      </c>
      <c r="F15" s="221" t="str">
        <f ca="1">IF(ROWS($1:3)&gt;COUNT(Dong1),"",IF(OFFSET(TH!K$1,SMALL(Dong1,ROWS($1:3)),)="1111",OFFSET(TH!J$1,SMALL(Dong1,ROWS($1:3)),),OFFSET(TH!K$1,SMALL(Dong1,ROWS($1:3)),)))</f>
        <v>2412</v>
      </c>
      <c r="G15" s="222">
        <f ca="1">IF(ROWS($1:3)&gt;COUNT(Dong1),"",IF(OFFSET(TH!J$1,SMALL(Dong1,ROWS($1:3)),)="1111",OFFSET(TH!I$1,SMALL(Dong1,ROWS($1:3)),),0))</f>
        <v>0</v>
      </c>
      <c r="H15" s="220">
        <f ca="1">IF(ROWS($1:3)&gt;COUNT(Dong1),"",IF(OFFSET(TH!K$1,SMALL(Dong1,ROWS($1:3)),)="1111",OFFSET(TH!I$1,SMALL(Dong1,ROWS($1:3)),),0))</f>
        <v>12818181</v>
      </c>
      <c r="I15" s="218">
        <f t="shared" ca="1" si="0"/>
        <v>1425684202</v>
      </c>
      <c r="J15" s="223"/>
    </row>
    <row r="16" spans="1:15" ht="17.25" customHeight="1">
      <c r="A16" s="217">
        <f ca="1">IF(ROWS($1:4)&gt;COUNT(Dong1),"",OFFSET(TH!C$1,SMALL(Dong1,ROWS($1:4)),))</f>
        <v>42278</v>
      </c>
      <c r="B16" s="217">
        <f ca="1">IF(ROWS($1:4)&gt;COUNT(Dong1),"",OFFSET(TH!E$1,SMALL(Dong1,ROWS($1:4)),))</f>
        <v>42273</v>
      </c>
      <c r="C16" s="218" t="str">
        <f ca="1">IF(ROWS($1:4)&gt;COUNT(Dong1),"",IF(OFFSET(TH!J$1,SMALL(Dong1,ROWS($1:4)),)="1111",OFFSET(TH!D$1,SMALL(Dong1,ROWS($1:4)),),""))</f>
        <v/>
      </c>
      <c r="D16" s="219" t="str">
        <f ca="1">IF(ROWS($1:4)&gt;COUNT(Dong1),"",IF(OFFSET(TH!K$1,SMALL(Dong1,ROWS($1:4)),)="1111",OFFSET(TH!D$1,SMALL(Dong1,ROWS($1:4)),),""))</f>
        <v>C02</v>
      </c>
      <c r="E16" s="220" t="str">
        <f ca="1">IF(ROWS($1:4)&gt;COUNT(Dong1),"",OFFSET(TH!F$1,SMALL(Dong1,ROWS($1:4)),))</f>
        <v>VAT máy giặt Toshiba</v>
      </c>
      <c r="F16" s="221" t="str">
        <f ca="1">IF(ROWS($1:4)&gt;COUNT(Dong1),"",IF(OFFSET(TH!K$1,SMALL(Dong1,ROWS($1:4)),)="1111",OFFSET(TH!J$1,SMALL(Dong1,ROWS($1:4)),),OFFSET(TH!K$1,SMALL(Dong1,ROWS($1:4)),)))</f>
        <v>1331</v>
      </c>
      <c r="G16" s="222">
        <f ca="1">IF(ROWS($1:4)&gt;COUNT(Dong1),"",IF(OFFSET(TH!J$1,SMALL(Dong1,ROWS($1:4)),)="1111",OFFSET(TH!I$1,SMALL(Dong1,ROWS($1:4)),),0))</f>
        <v>0</v>
      </c>
      <c r="H16" s="220">
        <f ca="1">IF(ROWS($1:4)&gt;COUNT(Dong1),"",IF(OFFSET(TH!K$1,SMALL(Dong1,ROWS($1:4)),)="1111",OFFSET(TH!I$1,SMALL(Dong1,ROWS($1:4)),),0))</f>
        <v>1281819</v>
      </c>
      <c r="I16" s="218">
        <f t="shared" ca="1" si="0"/>
        <v>1424402383</v>
      </c>
      <c r="J16" s="223"/>
    </row>
    <row r="17" spans="1:10" ht="17.25" customHeight="1">
      <c r="A17" s="217">
        <f ca="1">IF(ROWS($1:5)&gt;COUNT(Dong1),"",OFFSET(TH!C$1,SMALL(Dong1,ROWS($1:5)),))</f>
        <v>42278</v>
      </c>
      <c r="B17" s="217">
        <f ca="1">IF(ROWS($1:5)&gt;COUNT(Dong1),"",OFFSET(TH!E$1,SMALL(Dong1,ROWS($1:5)),))</f>
        <v>42278</v>
      </c>
      <c r="C17" s="218" t="str">
        <f ca="1">IF(ROWS($1:5)&gt;COUNT(Dong1),"",IF(OFFSET(TH!J$1,SMALL(Dong1,ROWS($1:5)),)="1111",OFFSET(TH!D$1,SMALL(Dong1,ROWS($1:5)),),""))</f>
        <v/>
      </c>
      <c r="D17" s="219" t="str">
        <f ca="1">IF(ROWS($1:5)&gt;COUNT(Dong1),"",IF(OFFSET(TH!K$1,SMALL(Dong1,ROWS($1:5)),)="1111",OFFSET(TH!D$1,SMALL(Dong1,ROWS($1:5)),),""))</f>
        <v>C03</v>
      </c>
      <c r="E17" s="220" t="str">
        <f ca="1">IF(ROWS($1:5)&gt;COUNT(Dong1),"",OFFSET(TH!F$1,SMALL(Dong1,ROWS($1:5)),))</f>
        <v>Phí giao thông T9/2015</v>
      </c>
      <c r="F17" s="221" t="str">
        <f ca="1">IF(ROWS($1:5)&gt;COUNT(Dong1),"",IF(OFFSET(TH!K$1,SMALL(Dong1,ROWS($1:5)),)="1111",OFFSET(TH!J$1,SMALL(Dong1,ROWS($1:5)),),OFFSET(TH!K$1,SMALL(Dong1,ROWS($1:5)),)))</f>
        <v>642</v>
      </c>
      <c r="G17" s="222">
        <f ca="1">IF(ROWS($1:5)&gt;COUNT(Dong1),"",IF(OFFSET(TH!J$1,SMALL(Dong1,ROWS($1:5)),)="1111",OFFSET(TH!I$1,SMALL(Dong1,ROWS($1:5)),),0))</f>
        <v>0</v>
      </c>
      <c r="H17" s="220">
        <f ca="1">IF(ROWS($1:5)&gt;COUNT(Dong1),"",IF(OFFSET(TH!K$1,SMALL(Dong1,ROWS($1:5)),)="1111",OFFSET(TH!I$1,SMALL(Dong1,ROWS($1:5)),),0))</f>
        <v>1336364</v>
      </c>
      <c r="I17" s="218">
        <f t="shared" ca="1" si="0"/>
        <v>1423066019</v>
      </c>
      <c r="J17" s="223"/>
    </row>
    <row r="18" spans="1:10" ht="17.25" customHeight="1">
      <c r="A18" s="217">
        <f ca="1">IF(ROWS($1:6)&gt;COUNT(Dong1),"",OFFSET(TH!C$1,SMALL(Dong1,ROWS($1:6)),))</f>
        <v>42278</v>
      </c>
      <c r="B18" s="217">
        <f ca="1">IF(ROWS($1:6)&gt;COUNT(Dong1),"",OFFSET(TH!E$1,SMALL(Dong1,ROWS($1:6)),))</f>
        <v>42278</v>
      </c>
      <c r="C18" s="218" t="str">
        <f ca="1">IF(ROWS($1:6)&gt;COUNT(Dong1),"",IF(OFFSET(TH!J$1,SMALL(Dong1,ROWS($1:6)),)="1111",OFFSET(TH!D$1,SMALL(Dong1,ROWS($1:6)),),""))</f>
        <v/>
      </c>
      <c r="D18" s="219" t="str">
        <f ca="1">IF(ROWS($1:6)&gt;COUNT(Dong1),"",IF(OFFSET(TH!K$1,SMALL(Dong1,ROWS($1:6)),)="1111",OFFSET(TH!D$1,SMALL(Dong1,ROWS($1:6)),),""))</f>
        <v>C03</v>
      </c>
      <c r="E18" s="220" t="str">
        <f ca="1">IF(ROWS($1:6)&gt;COUNT(Dong1),"",OFFSET(TH!F$1,SMALL(Dong1,ROWS($1:6)),))</f>
        <v>VAT Phí giao thông T9/2015</v>
      </c>
      <c r="F18" s="221" t="str">
        <f ca="1">IF(ROWS($1:6)&gt;COUNT(Dong1),"",IF(OFFSET(TH!K$1,SMALL(Dong1,ROWS($1:6)),)="1111",OFFSET(TH!J$1,SMALL(Dong1,ROWS($1:6)),),OFFSET(TH!K$1,SMALL(Dong1,ROWS($1:6)),)))</f>
        <v>1331</v>
      </c>
      <c r="G18" s="222">
        <f ca="1">IF(ROWS($1:6)&gt;COUNT(Dong1),"",IF(OFFSET(TH!J$1,SMALL(Dong1,ROWS($1:6)),)="1111",OFFSET(TH!I$1,SMALL(Dong1,ROWS($1:6)),),0))</f>
        <v>0</v>
      </c>
      <c r="H18" s="220">
        <f ca="1">IF(ROWS($1:6)&gt;COUNT(Dong1),"",IF(OFFSET(TH!K$1,SMALL(Dong1,ROWS($1:6)),)="1111",OFFSET(TH!I$1,SMALL(Dong1,ROWS($1:6)),),0))</f>
        <v>133636</v>
      </c>
      <c r="I18" s="218">
        <f t="shared" ca="1" si="0"/>
        <v>1422932383</v>
      </c>
      <c r="J18" s="223"/>
    </row>
    <row r="19" spans="1:10" ht="17.25" customHeight="1">
      <c r="A19" s="217">
        <f ca="1">IF(ROWS($1:7)&gt;COUNT(Dong1),"",OFFSET(TH!C$1,SMALL(Dong1,ROWS($1:7)),))</f>
        <v>42278</v>
      </c>
      <c r="B19" s="217">
        <f ca="1">IF(ROWS($1:7)&gt;COUNT(Dong1),"",OFFSET(TH!E$1,SMALL(Dong1,ROWS($1:7)),))</f>
        <v>42278</v>
      </c>
      <c r="C19" s="218" t="str">
        <f ca="1">IF(ROWS($1:7)&gt;COUNT(Dong1),"",IF(OFFSET(TH!J$1,SMALL(Dong1,ROWS($1:7)),)="1111",OFFSET(TH!D$1,SMALL(Dong1,ROWS($1:7)),),""))</f>
        <v/>
      </c>
      <c r="D19" s="219" t="str">
        <f ca="1">IF(ROWS($1:7)&gt;COUNT(Dong1),"",IF(OFFSET(TH!K$1,SMALL(Dong1,ROWS($1:7)),)="1111",OFFSET(TH!D$1,SMALL(Dong1,ROWS($1:7)),),""))</f>
        <v>C04</v>
      </c>
      <c r="E19" s="220" t="str">
        <f ca="1">IF(ROWS($1:7)&gt;COUNT(Dong1),"",OFFSET(TH!F$1,SMALL(Dong1,ROWS($1:7)),))</f>
        <v>Bàn inox 80 x 230</v>
      </c>
      <c r="F19" s="221" t="str">
        <f ca="1">IF(ROWS($1:7)&gt;COUNT(Dong1),"",IF(OFFSET(TH!K$1,SMALL(Dong1,ROWS($1:7)),)="1111",OFFSET(TH!J$1,SMALL(Dong1,ROWS($1:7)),),OFFSET(TH!K$1,SMALL(Dong1,ROWS($1:7)),)))</f>
        <v>2412</v>
      </c>
      <c r="G19" s="222">
        <f ca="1">IF(ROWS($1:7)&gt;COUNT(Dong1),"",IF(OFFSET(TH!J$1,SMALL(Dong1,ROWS($1:7)),)="1111",OFFSET(TH!I$1,SMALL(Dong1,ROWS($1:7)),),0))</f>
        <v>0</v>
      </c>
      <c r="H19" s="220">
        <f ca="1">IF(ROWS($1:7)&gt;COUNT(Dong1),"",IF(OFFSET(TH!K$1,SMALL(Dong1,ROWS($1:7)),)="1111",OFFSET(TH!I$1,SMALL(Dong1,ROWS($1:7)),),0))</f>
        <v>18000000</v>
      </c>
      <c r="I19" s="218">
        <f t="shared" ca="1" si="0"/>
        <v>1404932383</v>
      </c>
      <c r="J19" s="223"/>
    </row>
    <row r="20" spans="1:10" ht="17.25" customHeight="1">
      <c r="A20" s="217">
        <f ca="1">IF(ROWS($1:8)&gt;COUNT(Dong1),"",OFFSET(TH!C$1,SMALL(Dong1,ROWS($1:8)),))</f>
        <v>42278</v>
      </c>
      <c r="B20" s="217">
        <f ca="1">IF(ROWS($1:8)&gt;COUNT(Dong1),"",OFFSET(TH!E$1,SMALL(Dong1,ROWS($1:8)),))</f>
        <v>42278</v>
      </c>
      <c r="C20" s="218" t="str">
        <f ca="1">IF(ROWS($1:8)&gt;COUNT(Dong1),"",IF(OFFSET(TH!J$1,SMALL(Dong1,ROWS($1:8)),)="1111",OFFSET(TH!D$1,SMALL(Dong1,ROWS($1:8)),),""))</f>
        <v/>
      </c>
      <c r="D20" s="219" t="str">
        <f ca="1">IF(ROWS($1:8)&gt;COUNT(Dong1),"",IF(OFFSET(TH!K$1,SMALL(Dong1,ROWS($1:8)),)="1111",OFFSET(TH!D$1,SMALL(Dong1,ROWS($1:8)),),""))</f>
        <v>C04</v>
      </c>
      <c r="E20" s="220" t="str">
        <f ca="1">IF(ROWS($1:8)&gt;COUNT(Dong1),"",OFFSET(TH!F$1,SMALL(Dong1,ROWS($1:8)),))</f>
        <v>VAT Bàn inox 80 x 230</v>
      </c>
      <c r="F20" s="221" t="str">
        <f ca="1">IF(ROWS($1:8)&gt;COUNT(Dong1),"",IF(OFFSET(TH!K$1,SMALL(Dong1,ROWS($1:8)),)="1111",OFFSET(TH!J$1,SMALL(Dong1,ROWS($1:8)),),OFFSET(TH!K$1,SMALL(Dong1,ROWS($1:8)),)))</f>
        <v>1331</v>
      </c>
      <c r="G20" s="222">
        <f ca="1">IF(ROWS($1:8)&gt;COUNT(Dong1),"",IF(OFFSET(TH!J$1,SMALL(Dong1,ROWS($1:8)),)="1111",OFFSET(TH!I$1,SMALL(Dong1,ROWS($1:8)),),0))</f>
        <v>0</v>
      </c>
      <c r="H20" s="220">
        <f ca="1">IF(ROWS($1:8)&gt;COUNT(Dong1),"",IF(OFFSET(TH!K$1,SMALL(Dong1,ROWS($1:8)),)="1111",OFFSET(TH!I$1,SMALL(Dong1,ROWS($1:8)),),0))</f>
        <v>1800000</v>
      </c>
      <c r="I20" s="218">
        <f t="shared" ca="1" si="0"/>
        <v>1403132383</v>
      </c>
      <c r="J20" s="223"/>
    </row>
    <row r="21" spans="1:10" ht="17.25" customHeight="1">
      <c r="A21" s="217">
        <f ca="1">IF(ROWS($1:9)&gt;COUNT(Dong1),"",OFFSET(TH!C$1,SMALL(Dong1,ROWS($1:9)),))</f>
        <v>42278</v>
      </c>
      <c r="B21" s="217">
        <f ca="1">IF(ROWS($1:9)&gt;COUNT(Dong1),"",OFFSET(TH!E$1,SMALL(Dong1,ROWS($1:9)),))</f>
        <v>42276</v>
      </c>
      <c r="C21" s="218" t="str">
        <f ca="1">IF(ROWS($1:9)&gt;COUNT(Dong1),"",IF(OFFSET(TH!J$1,SMALL(Dong1,ROWS($1:9)),)="1111",OFFSET(TH!D$1,SMALL(Dong1,ROWS($1:9)),),""))</f>
        <v/>
      </c>
      <c r="D21" s="219" t="str">
        <f ca="1">IF(ROWS($1:9)&gt;COUNT(Dong1),"",IF(OFFSET(TH!K$1,SMALL(Dong1,ROWS($1:9)),)="1111",OFFSET(TH!D$1,SMALL(Dong1,ROWS($1:9)),),""))</f>
        <v>C05</v>
      </c>
      <c r="E21" s="220" t="str">
        <f ca="1">IF(ROWS($1:9)&gt;COUNT(Dong1),"",OFFSET(TH!F$1,SMALL(Dong1,ROWS($1:9)),))</f>
        <v>Điện kỳ 3 T9/2015</v>
      </c>
      <c r="F21" s="221" t="str">
        <f ca="1">IF(ROWS($1:9)&gt;COUNT(Dong1),"",IF(OFFSET(TH!K$1,SMALL(Dong1,ROWS($1:9)),)="1111",OFFSET(TH!J$1,SMALL(Dong1,ROWS($1:9)),),OFFSET(TH!K$1,SMALL(Dong1,ROWS($1:9)),)))</f>
        <v>642</v>
      </c>
      <c r="G21" s="222">
        <f ca="1">IF(ROWS($1:9)&gt;COUNT(Dong1),"",IF(OFFSET(TH!J$1,SMALL(Dong1,ROWS($1:9)),)="1111",OFFSET(TH!I$1,SMALL(Dong1,ROWS($1:9)),),0))</f>
        <v>0</v>
      </c>
      <c r="H21" s="220">
        <f ca="1">IF(ROWS($1:9)&gt;COUNT(Dong1),"",IF(OFFSET(TH!K$1,SMALL(Dong1,ROWS($1:9)),)="1111",OFFSET(TH!I$1,SMALL(Dong1,ROWS($1:9)),),0))</f>
        <v>10285400</v>
      </c>
      <c r="I21" s="218">
        <f t="shared" ca="1" si="0"/>
        <v>1392846983</v>
      </c>
      <c r="J21" s="223"/>
    </row>
    <row r="22" spans="1:10" ht="17.25" customHeight="1">
      <c r="A22" s="217">
        <f ca="1">IF(ROWS($1:10)&gt;COUNT(Dong1),"",OFFSET(TH!C$1,SMALL(Dong1,ROWS($1:10)),))</f>
        <v>42278</v>
      </c>
      <c r="B22" s="217">
        <f ca="1">IF(ROWS($1:10)&gt;COUNT(Dong1),"",OFFSET(TH!E$1,SMALL(Dong1,ROWS($1:10)),))</f>
        <v>42276</v>
      </c>
      <c r="C22" s="218" t="str">
        <f ca="1">IF(ROWS($1:10)&gt;COUNT(Dong1),"",IF(OFFSET(TH!J$1,SMALL(Dong1,ROWS($1:10)),)="1111",OFFSET(TH!D$1,SMALL(Dong1,ROWS($1:10)),),""))</f>
        <v/>
      </c>
      <c r="D22" s="219" t="str">
        <f ca="1">IF(ROWS($1:10)&gt;COUNT(Dong1),"",IF(OFFSET(TH!K$1,SMALL(Dong1,ROWS($1:10)),)="1111",OFFSET(TH!D$1,SMALL(Dong1,ROWS($1:10)),),""))</f>
        <v>C05</v>
      </c>
      <c r="E22" s="220" t="str">
        <f ca="1">IF(ROWS($1:10)&gt;COUNT(Dong1),"",OFFSET(TH!F$1,SMALL(Dong1,ROWS($1:10)),))</f>
        <v>VAT Điện kỳ 3 T9/2015</v>
      </c>
      <c r="F22" s="221" t="str">
        <f ca="1">IF(ROWS($1:10)&gt;COUNT(Dong1),"",IF(OFFSET(TH!K$1,SMALL(Dong1,ROWS($1:10)),)="1111",OFFSET(TH!J$1,SMALL(Dong1,ROWS($1:10)),),OFFSET(TH!K$1,SMALL(Dong1,ROWS($1:10)),)))</f>
        <v>1331</v>
      </c>
      <c r="G22" s="222">
        <f ca="1">IF(ROWS($1:10)&gt;COUNT(Dong1),"",IF(OFFSET(TH!J$1,SMALL(Dong1,ROWS($1:10)),)="1111",OFFSET(TH!I$1,SMALL(Dong1,ROWS($1:10)),),0))</f>
        <v>0</v>
      </c>
      <c r="H22" s="220">
        <f ca="1">IF(ROWS($1:10)&gt;COUNT(Dong1),"",IF(OFFSET(TH!K$1,SMALL(Dong1,ROWS($1:10)),)="1111",OFFSET(TH!I$1,SMALL(Dong1,ROWS($1:10)),),0))</f>
        <v>1028540</v>
      </c>
      <c r="I22" s="218">
        <f t="shared" ca="1" si="0"/>
        <v>1391818443</v>
      </c>
      <c r="J22" s="223"/>
    </row>
    <row r="23" spans="1:10" ht="17.25" customHeight="1">
      <c r="A23" s="217">
        <f ca="1">IF(ROWS($1:11)&gt;COUNT(Dong1),"",OFFSET(TH!C$1,SMALL(Dong1,ROWS($1:11)),))</f>
        <v>42278</v>
      </c>
      <c r="B23" s="217">
        <f ca="1">IF(ROWS($1:11)&gt;COUNT(Dong1),"",OFFSET(TH!E$1,SMALL(Dong1,ROWS($1:11)),))</f>
        <v>42278</v>
      </c>
      <c r="C23" s="218" t="str">
        <f ca="1">IF(ROWS($1:11)&gt;COUNT(Dong1),"",IF(OFFSET(TH!J$1,SMALL(Dong1,ROWS($1:11)),)="1111",OFFSET(TH!D$1,SMALL(Dong1,ROWS($1:11)),),""))</f>
        <v/>
      </c>
      <c r="D23" s="219" t="str">
        <f ca="1">IF(ROWS($1:11)&gt;COUNT(Dong1),"",IF(OFFSET(TH!K$1,SMALL(Dong1,ROWS($1:11)),)="1111",OFFSET(TH!D$1,SMALL(Dong1,ROWS($1:11)),),""))</f>
        <v>C06</v>
      </c>
      <c r="E23" s="220" t="str">
        <f ca="1">IF(ROWS($1:11)&gt;COUNT(Dong1),"",OFFSET(TH!F$1,SMALL(Dong1,ROWS($1:11)),))</f>
        <v>Máy lạnh Toshiba 2Hp</v>
      </c>
      <c r="F23" s="221" t="str">
        <f ca="1">IF(ROWS($1:11)&gt;COUNT(Dong1),"",IF(OFFSET(TH!K$1,SMALL(Dong1,ROWS($1:11)),)="1111",OFFSET(TH!J$1,SMALL(Dong1,ROWS($1:11)),),OFFSET(TH!K$1,SMALL(Dong1,ROWS($1:11)),)))</f>
        <v>2412</v>
      </c>
      <c r="G23" s="222">
        <f ca="1">IF(ROWS($1:11)&gt;COUNT(Dong1),"",IF(OFFSET(TH!J$1,SMALL(Dong1,ROWS($1:11)),)="1111",OFFSET(TH!I$1,SMALL(Dong1,ROWS($1:11)),),0))</f>
        <v>0</v>
      </c>
      <c r="H23" s="220">
        <f ca="1">IF(ROWS($1:11)&gt;COUNT(Dong1),"",IF(OFFSET(TH!K$1,SMALL(Dong1,ROWS($1:11)),)="1111",OFFSET(TH!I$1,SMALL(Dong1,ROWS($1:11)),),0))</f>
        <v>15000000</v>
      </c>
      <c r="I23" s="218">
        <f t="shared" ca="1" si="0"/>
        <v>1376818443</v>
      </c>
      <c r="J23" s="223"/>
    </row>
    <row r="24" spans="1:10" ht="17.25" customHeight="1">
      <c r="A24" s="217">
        <f ca="1">IF(ROWS($1:12)&gt;COUNT(Dong1),"",OFFSET(TH!C$1,SMALL(Dong1,ROWS($1:12)),))</f>
        <v>42278</v>
      </c>
      <c r="B24" s="217">
        <f ca="1">IF(ROWS($1:12)&gt;COUNT(Dong1),"",OFFSET(TH!E$1,SMALL(Dong1,ROWS($1:12)),))</f>
        <v>42278</v>
      </c>
      <c r="C24" s="218" t="str">
        <f ca="1">IF(ROWS($1:12)&gt;COUNT(Dong1),"",IF(OFFSET(TH!J$1,SMALL(Dong1,ROWS($1:12)),)="1111",OFFSET(TH!D$1,SMALL(Dong1,ROWS($1:12)),),""))</f>
        <v/>
      </c>
      <c r="D24" s="219" t="str">
        <f ca="1">IF(ROWS($1:12)&gt;COUNT(Dong1),"",IF(OFFSET(TH!K$1,SMALL(Dong1,ROWS($1:12)),)="1111",OFFSET(TH!D$1,SMALL(Dong1,ROWS($1:12)),),""))</f>
        <v>C06</v>
      </c>
      <c r="E24" s="220" t="str">
        <f ca="1">IF(ROWS($1:12)&gt;COUNT(Dong1),"",OFFSET(TH!F$1,SMALL(Dong1,ROWS($1:12)),))</f>
        <v>VAT Máy lạnh Toshiba 2Hp</v>
      </c>
      <c r="F24" s="221" t="str">
        <f ca="1">IF(ROWS($1:12)&gt;COUNT(Dong1),"",IF(OFFSET(TH!K$1,SMALL(Dong1,ROWS($1:12)),)="1111",OFFSET(TH!J$1,SMALL(Dong1,ROWS($1:12)),),OFFSET(TH!K$1,SMALL(Dong1,ROWS($1:12)),)))</f>
        <v>1331</v>
      </c>
      <c r="G24" s="222">
        <f ca="1">IF(ROWS($1:12)&gt;COUNT(Dong1),"",IF(OFFSET(TH!J$1,SMALL(Dong1,ROWS($1:12)),)="1111",OFFSET(TH!I$1,SMALL(Dong1,ROWS($1:12)),),0))</f>
        <v>0</v>
      </c>
      <c r="H24" s="220">
        <f ca="1">IF(ROWS($1:12)&gt;COUNT(Dong1),"",IF(OFFSET(TH!K$1,SMALL(Dong1,ROWS($1:12)),)="1111",OFFSET(TH!I$1,SMALL(Dong1,ROWS($1:12)),),0))</f>
        <v>1500000</v>
      </c>
      <c r="I24" s="218">
        <f t="shared" ca="1" si="0"/>
        <v>1375318443</v>
      </c>
      <c r="J24" s="223"/>
    </row>
    <row r="25" spans="1:10" ht="17.25" customHeight="1">
      <c r="A25" s="217">
        <f ca="1">IF(ROWS($1:13)&gt;COUNT(Dong1),"",OFFSET(TH!C$1,SMALL(Dong1,ROWS($1:13)),))</f>
        <v>42279</v>
      </c>
      <c r="B25" s="217">
        <f ca="1">IF(ROWS($1:13)&gt;COUNT(Dong1),"",OFFSET(TH!E$1,SMALL(Dong1,ROWS($1:13)),))</f>
        <v>42279</v>
      </c>
      <c r="C25" s="218" t="str">
        <f ca="1">IF(ROWS($1:13)&gt;COUNT(Dong1),"",IF(OFFSET(TH!J$1,SMALL(Dong1,ROWS($1:13)),)="1111",OFFSET(TH!D$1,SMALL(Dong1,ROWS($1:13)),),""))</f>
        <v/>
      </c>
      <c r="D25" s="219" t="str">
        <f ca="1">IF(ROWS($1:13)&gt;COUNT(Dong1),"",IF(OFFSET(TH!K$1,SMALL(Dong1,ROWS($1:13)),)="1111",OFFSET(TH!D$1,SMALL(Dong1,ROWS($1:13)),),""))</f>
        <v>C07</v>
      </c>
      <c r="E25" s="220" t="str">
        <f ca="1">IF(ROWS($1:13)&gt;COUNT(Dong1),"",OFFSET(TH!F$1,SMALL(Dong1,ROWS($1:13)),))</f>
        <v>Nộp tiền mặt vào tài khoản ngân hàng</v>
      </c>
      <c r="F25" s="221" t="str">
        <f ca="1">IF(ROWS($1:13)&gt;COUNT(Dong1),"",IF(OFFSET(TH!K$1,SMALL(Dong1,ROWS($1:13)),)="1111",OFFSET(TH!J$1,SMALL(Dong1,ROWS($1:13)),),OFFSET(TH!K$1,SMALL(Dong1,ROWS($1:13)),)))</f>
        <v>1121</v>
      </c>
      <c r="G25" s="222">
        <f ca="1">IF(ROWS($1:13)&gt;COUNT(Dong1),"",IF(OFFSET(TH!J$1,SMALL(Dong1,ROWS($1:13)),)="1111",OFFSET(TH!I$1,SMALL(Dong1,ROWS($1:13)),),0))</f>
        <v>0</v>
      </c>
      <c r="H25" s="220">
        <f ca="1">IF(ROWS($1:13)&gt;COUNT(Dong1),"",IF(OFFSET(TH!K$1,SMALL(Dong1,ROWS($1:13)),)="1111",OFFSET(TH!I$1,SMALL(Dong1,ROWS($1:13)),),0))</f>
        <v>600000000</v>
      </c>
      <c r="I25" s="218">
        <f t="shared" ca="1" si="0"/>
        <v>775318443</v>
      </c>
      <c r="J25" s="223"/>
    </row>
    <row r="26" spans="1:10" ht="17.25" customHeight="1">
      <c r="A26" s="217">
        <f ca="1">IF(ROWS($1:14)&gt;COUNT(Dong1),"",OFFSET(TH!C$1,SMALL(Dong1,ROWS($1:14)),))</f>
        <v>42279</v>
      </c>
      <c r="B26" s="217">
        <f ca="1">IF(ROWS($1:14)&gt;COUNT(Dong1),"",OFFSET(TH!E$1,SMALL(Dong1,ROWS($1:14)),))</f>
        <v>42279</v>
      </c>
      <c r="C26" s="218" t="str">
        <f ca="1">IF(ROWS($1:14)&gt;COUNT(Dong1),"",IF(OFFSET(TH!J$1,SMALL(Dong1,ROWS($1:14)),)="1111",OFFSET(TH!D$1,SMALL(Dong1,ROWS($1:14)),),""))</f>
        <v/>
      </c>
      <c r="D26" s="219" t="str">
        <f ca="1">IF(ROWS($1:14)&gt;COUNT(Dong1),"",IF(OFFSET(TH!K$1,SMALL(Dong1,ROWS($1:14)),)="1111",OFFSET(TH!D$1,SMALL(Dong1,ROWS($1:14)),),""))</f>
        <v>C08</v>
      </c>
      <c r="E26" s="220" t="str">
        <f ca="1">IF(ROWS($1:14)&gt;COUNT(Dong1),"",OFFSET(TH!F$1,SMALL(Dong1,ROWS($1:14)),))</f>
        <v>Bàn inox 80 x 230</v>
      </c>
      <c r="F26" s="221" t="str">
        <f ca="1">IF(ROWS($1:14)&gt;COUNT(Dong1),"",IF(OFFSET(TH!K$1,SMALL(Dong1,ROWS($1:14)),)="1111",OFFSET(TH!J$1,SMALL(Dong1,ROWS($1:14)),),OFFSET(TH!K$1,SMALL(Dong1,ROWS($1:14)),)))</f>
        <v>2412</v>
      </c>
      <c r="G26" s="222">
        <f ca="1">IF(ROWS($1:14)&gt;COUNT(Dong1),"",IF(OFFSET(TH!J$1,SMALL(Dong1,ROWS($1:14)),)="1111",OFFSET(TH!I$1,SMALL(Dong1,ROWS($1:14)),),0))</f>
        <v>0</v>
      </c>
      <c r="H26" s="220">
        <f ca="1">IF(ROWS($1:14)&gt;COUNT(Dong1),"",IF(OFFSET(TH!K$1,SMALL(Dong1,ROWS($1:14)),)="1111",OFFSET(TH!I$1,SMALL(Dong1,ROWS($1:14)),),0))</f>
        <v>18000000</v>
      </c>
      <c r="I26" s="218">
        <f t="shared" ca="1" si="0"/>
        <v>757318443</v>
      </c>
      <c r="J26" s="223"/>
    </row>
    <row r="27" spans="1:10" ht="17.25" customHeight="1">
      <c r="A27" s="217">
        <f ca="1">IF(ROWS($1:15)&gt;COUNT(Dong1),"",OFFSET(TH!C$1,SMALL(Dong1,ROWS($1:15)),))</f>
        <v>42279</v>
      </c>
      <c r="B27" s="217">
        <f ca="1">IF(ROWS($1:15)&gt;COUNT(Dong1),"",OFFSET(TH!E$1,SMALL(Dong1,ROWS($1:15)),))</f>
        <v>42279</v>
      </c>
      <c r="C27" s="218" t="str">
        <f ca="1">IF(ROWS($1:15)&gt;COUNT(Dong1),"",IF(OFFSET(TH!J$1,SMALL(Dong1,ROWS($1:15)),)="1111",OFFSET(TH!D$1,SMALL(Dong1,ROWS($1:15)),),""))</f>
        <v/>
      </c>
      <c r="D27" s="219" t="str">
        <f ca="1">IF(ROWS($1:15)&gt;COUNT(Dong1),"",IF(OFFSET(TH!K$1,SMALL(Dong1,ROWS($1:15)),)="1111",OFFSET(TH!D$1,SMALL(Dong1,ROWS($1:15)),),""))</f>
        <v>C08</v>
      </c>
      <c r="E27" s="220" t="str">
        <f ca="1">IF(ROWS($1:15)&gt;COUNT(Dong1),"",OFFSET(TH!F$1,SMALL(Dong1,ROWS($1:15)),))</f>
        <v>VAT Bàn inox 80 x 230</v>
      </c>
      <c r="F27" s="221" t="str">
        <f ca="1">IF(ROWS($1:15)&gt;COUNT(Dong1),"",IF(OFFSET(TH!K$1,SMALL(Dong1,ROWS($1:15)),)="1111",OFFSET(TH!J$1,SMALL(Dong1,ROWS($1:15)),),OFFSET(TH!K$1,SMALL(Dong1,ROWS($1:15)),)))</f>
        <v>1331</v>
      </c>
      <c r="G27" s="222">
        <f ca="1">IF(ROWS($1:15)&gt;COUNT(Dong1),"",IF(OFFSET(TH!J$1,SMALL(Dong1,ROWS($1:15)),)="1111",OFFSET(TH!I$1,SMALL(Dong1,ROWS($1:15)),),0))</f>
        <v>0</v>
      </c>
      <c r="H27" s="220">
        <f ca="1">IF(ROWS($1:15)&gt;COUNT(Dong1),"",IF(OFFSET(TH!K$1,SMALL(Dong1,ROWS($1:15)),)="1111",OFFSET(TH!I$1,SMALL(Dong1,ROWS($1:15)),),0))</f>
        <v>1800000</v>
      </c>
      <c r="I27" s="218">
        <f t="shared" ca="1" si="0"/>
        <v>755518443</v>
      </c>
      <c r="J27" s="223"/>
    </row>
    <row r="28" spans="1:10" ht="17.25" customHeight="1">
      <c r="A28" s="217">
        <f ca="1">IF(ROWS($1:16)&gt;COUNT(Dong1),"",OFFSET(TH!C$1,SMALL(Dong1,ROWS($1:16)),))</f>
        <v>42280</v>
      </c>
      <c r="B28" s="217">
        <f ca="1">IF(ROWS($1:16)&gt;COUNT(Dong1),"",OFFSET(TH!E$1,SMALL(Dong1,ROWS($1:16)),))</f>
        <v>42280</v>
      </c>
      <c r="C28" s="218" t="str">
        <f ca="1">IF(ROWS($1:16)&gt;COUNT(Dong1),"",IF(OFFSET(TH!J$1,SMALL(Dong1,ROWS($1:16)),)="1111",OFFSET(TH!D$1,SMALL(Dong1,ROWS($1:16)),),""))</f>
        <v/>
      </c>
      <c r="D28" s="219" t="str">
        <f ca="1">IF(ROWS($1:16)&gt;COUNT(Dong1),"",IF(OFFSET(TH!K$1,SMALL(Dong1,ROWS($1:16)),)="1111",OFFSET(TH!D$1,SMALL(Dong1,ROWS($1:16)),),""))</f>
        <v>C09</v>
      </c>
      <c r="E28" s="220" t="str">
        <f ca="1">IF(ROWS($1:16)&gt;COUNT(Dong1),"",OFFSET(TH!F$1,SMALL(Dong1,ROWS($1:16)),))</f>
        <v>Bàn inox 80 x 230</v>
      </c>
      <c r="F28" s="221" t="str">
        <f ca="1">IF(ROWS($1:16)&gt;COUNT(Dong1),"",IF(OFFSET(TH!K$1,SMALL(Dong1,ROWS($1:16)),)="1111",OFFSET(TH!J$1,SMALL(Dong1,ROWS($1:16)),),OFFSET(TH!K$1,SMALL(Dong1,ROWS($1:16)),)))</f>
        <v>2412</v>
      </c>
      <c r="G28" s="222">
        <f ca="1">IF(ROWS($1:16)&gt;COUNT(Dong1),"",IF(OFFSET(TH!J$1,SMALL(Dong1,ROWS($1:16)),)="1111",OFFSET(TH!I$1,SMALL(Dong1,ROWS($1:16)),),0))</f>
        <v>0</v>
      </c>
      <c r="H28" s="220">
        <f ca="1">IF(ROWS($1:16)&gt;COUNT(Dong1),"",IF(OFFSET(TH!K$1,SMALL(Dong1,ROWS($1:16)),)="1111",OFFSET(TH!I$1,SMALL(Dong1,ROWS($1:16)),),0))</f>
        <v>18000000</v>
      </c>
      <c r="I28" s="218">
        <f t="shared" ca="1" si="0"/>
        <v>737518443</v>
      </c>
      <c r="J28" s="223"/>
    </row>
    <row r="29" spans="1:10" ht="17.25" customHeight="1">
      <c r="A29" s="217">
        <f ca="1">IF(ROWS($1:17)&gt;COUNT(Dong1),"",OFFSET(TH!C$1,SMALL(Dong1,ROWS($1:17)),))</f>
        <v>42280</v>
      </c>
      <c r="B29" s="217">
        <f ca="1">IF(ROWS($1:17)&gt;COUNT(Dong1),"",OFFSET(TH!E$1,SMALL(Dong1,ROWS($1:17)),))</f>
        <v>42280</v>
      </c>
      <c r="C29" s="218" t="str">
        <f ca="1">IF(ROWS($1:17)&gt;COUNT(Dong1),"",IF(OFFSET(TH!J$1,SMALL(Dong1,ROWS($1:17)),)="1111",OFFSET(TH!D$1,SMALL(Dong1,ROWS($1:17)),),""))</f>
        <v/>
      </c>
      <c r="D29" s="219" t="str">
        <f ca="1">IF(ROWS($1:17)&gt;COUNT(Dong1),"",IF(OFFSET(TH!K$1,SMALL(Dong1,ROWS($1:17)),)="1111",OFFSET(TH!D$1,SMALL(Dong1,ROWS($1:17)),),""))</f>
        <v>C09</v>
      </c>
      <c r="E29" s="220" t="str">
        <f ca="1">IF(ROWS($1:17)&gt;COUNT(Dong1),"",OFFSET(TH!F$1,SMALL(Dong1,ROWS($1:17)),))</f>
        <v>VAT Bàn inox 80 x 230</v>
      </c>
      <c r="F29" s="221" t="str">
        <f ca="1">IF(ROWS($1:17)&gt;COUNT(Dong1),"",IF(OFFSET(TH!K$1,SMALL(Dong1,ROWS($1:17)),)="1111",OFFSET(TH!J$1,SMALL(Dong1,ROWS($1:17)),),OFFSET(TH!K$1,SMALL(Dong1,ROWS($1:17)),)))</f>
        <v>1331</v>
      </c>
      <c r="G29" s="222">
        <f ca="1">IF(ROWS($1:17)&gt;COUNT(Dong1),"",IF(OFFSET(TH!J$1,SMALL(Dong1,ROWS($1:17)),)="1111",OFFSET(TH!I$1,SMALL(Dong1,ROWS($1:17)),),0))</f>
        <v>0</v>
      </c>
      <c r="H29" s="220">
        <f ca="1">IF(ROWS($1:17)&gt;COUNT(Dong1),"",IF(OFFSET(TH!K$1,SMALL(Dong1,ROWS($1:17)),)="1111",OFFSET(TH!I$1,SMALL(Dong1,ROWS($1:17)),),0))</f>
        <v>1800000</v>
      </c>
      <c r="I29" s="218">
        <f t="shared" ca="1" si="0"/>
        <v>735718443</v>
      </c>
      <c r="J29" s="223"/>
    </row>
    <row r="30" spans="1:10" ht="17.25" customHeight="1">
      <c r="A30" s="217">
        <f ca="1">IF(ROWS($1:18)&gt;COUNT(Dong1),"",OFFSET(TH!C$1,SMALL(Dong1,ROWS($1:18)),))</f>
        <v>42281</v>
      </c>
      <c r="B30" s="217">
        <f ca="1">IF(ROWS($1:18)&gt;COUNT(Dong1),"",OFFSET(TH!E$1,SMALL(Dong1,ROWS($1:18)),))</f>
        <v>42281</v>
      </c>
      <c r="C30" s="218" t="str">
        <f ca="1">IF(ROWS($1:18)&gt;COUNT(Dong1),"",IF(OFFSET(TH!J$1,SMALL(Dong1,ROWS($1:18)),)="1111",OFFSET(TH!D$1,SMALL(Dong1,ROWS($1:18)),),""))</f>
        <v/>
      </c>
      <c r="D30" s="219" t="str">
        <f ca="1">IF(ROWS($1:18)&gt;COUNT(Dong1),"",IF(OFFSET(TH!K$1,SMALL(Dong1,ROWS($1:18)),)="1111",OFFSET(TH!D$1,SMALL(Dong1,ROWS($1:18)),),""))</f>
        <v>C10</v>
      </c>
      <c r="E30" s="220" t="str">
        <f ca="1">IF(ROWS($1:18)&gt;COUNT(Dong1),"",OFFSET(TH!F$1,SMALL(Dong1,ROWS($1:18)),))</f>
        <v>Bàn inox 80 x 230</v>
      </c>
      <c r="F30" s="221" t="str">
        <f ca="1">IF(ROWS($1:18)&gt;COUNT(Dong1),"",IF(OFFSET(TH!K$1,SMALL(Dong1,ROWS($1:18)),)="1111",OFFSET(TH!J$1,SMALL(Dong1,ROWS($1:18)),),OFFSET(TH!K$1,SMALL(Dong1,ROWS($1:18)),)))</f>
        <v>2412</v>
      </c>
      <c r="G30" s="222">
        <f ca="1">IF(ROWS($1:18)&gt;COUNT(Dong1),"",IF(OFFSET(TH!J$1,SMALL(Dong1,ROWS($1:18)),)="1111",OFFSET(TH!I$1,SMALL(Dong1,ROWS($1:18)),),0))</f>
        <v>0</v>
      </c>
      <c r="H30" s="220">
        <f ca="1">IF(ROWS($1:18)&gt;COUNT(Dong1),"",IF(OFFSET(TH!K$1,SMALL(Dong1,ROWS($1:18)),)="1111",OFFSET(TH!I$1,SMALL(Dong1,ROWS($1:18)),),0))</f>
        <v>18000000</v>
      </c>
      <c r="I30" s="218">
        <f t="shared" ca="1" si="0"/>
        <v>717718443</v>
      </c>
      <c r="J30" s="223"/>
    </row>
    <row r="31" spans="1:10" ht="17.25" customHeight="1">
      <c r="A31" s="217">
        <f ca="1">IF(ROWS($1:19)&gt;COUNT(Dong1),"",OFFSET(TH!C$1,SMALL(Dong1,ROWS($1:19)),))</f>
        <v>42281</v>
      </c>
      <c r="B31" s="217">
        <f ca="1">IF(ROWS($1:19)&gt;COUNT(Dong1),"",OFFSET(TH!E$1,SMALL(Dong1,ROWS($1:19)),))</f>
        <v>42281</v>
      </c>
      <c r="C31" s="218" t="str">
        <f ca="1">IF(ROWS($1:19)&gt;COUNT(Dong1),"",IF(OFFSET(TH!J$1,SMALL(Dong1,ROWS($1:19)),)="1111",OFFSET(TH!D$1,SMALL(Dong1,ROWS($1:19)),),""))</f>
        <v/>
      </c>
      <c r="D31" s="219" t="str">
        <f ca="1">IF(ROWS($1:19)&gt;COUNT(Dong1),"",IF(OFFSET(TH!K$1,SMALL(Dong1,ROWS($1:19)),)="1111",OFFSET(TH!D$1,SMALL(Dong1,ROWS($1:19)),),""))</f>
        <v>C10</v>
      </c>
      <c r="E31" s="220" t="str">
        <f ca="1">IF(ROWS($1:19)&gt;COUNT(Dong1),"",OFFSET(TH!F$1,SMALL(Dong1,ROWS($1:19)),))</f>
        <v>VAT Bàn inox 80 x 230</v>
      </c>
      <c r="F31" s="221" t="str">
        <f ca="1">IF(ROWS($1:19)&gt;COUNT(Dong1),"",IF(OFFSET(TH!K$1,SMALL(Dong1,ROWS($1:19)),)="1111",OFFSET(TH!J$1,SMALL(Dong1,ROWS($1:19)),),OFFSET(TH!K$1,SMALL(Dong1,ROWS($1:19)),)))</f>
        <v>1331</v>
      </c>
      <c r="G31" s="222">
        <f ca="1">IF(ROWS($1:19)&gt;COUNT(Dong1),"",IF(OFFSET(TH!J$1,SMALL(Dong1,ROWS($1:19)),)="1111",OFFSET(TH!I$1,SMALL(Dong1,ROWS($1:19)),),0))</f>
        <v>0</v>
      </c>
      <c r="H31" s="220">
        <f ca="1">IF(ROWS($1:19)&gt;COUNT(Dong1),"",IF(OFFSET(TH!K$1,SMALL(Dong1,ROWS($1:19)),)="1111",OFFSET(TH!I$1,SMALL(Dong1,ROWS($1:19)),),0))</f>
        <v>1800000</v>
      </c>
      <c r="I31" s="218">
        <f t="shared" ca="1" si="0"/>
        <v>715918443</v>
      </c>
      <c r="J31" s="223"/>
    </row>
    <row r="32" spans="1:10" ht="17.25" customHeight="1">
      <c r="A32" s="217">
        <f ca="1">IF(ROWS($1:20)&gt;COUNT(Dong1),"",OFFSET(TH!C$1,SMALL(Dong1,ROWS($1:20)),))</f>
        <v>42281</v>
      </c>
      <c r="B32" s="217">
        <f ca="1">IF(ROWS($1:20)&gt;COUNT(Dong1),"",OFFSET(TH!E$1,SMALL(Dong1,ROWS($1:20)),))</f>
        <v>42281</v>
      </c>
      <c r="C32" s="218" t="str">
        <f ca="1">IF(ROWS($1:20)&gt;COUNT(Dong1),"",IF(OFFSET(TH!J$1,SMALL(Dong1,ROWS($1:20)),)="1111",OFFSET(TH!D$1,SMALL(Dong1,ROWS($1:20)),),""))</f>
        <v/>
      </c>
      <c r="D32" s="219" t="str">
        <f ca="1">IF(ROWS($1:20)&gt;COUNT(Dong1),"",IF(OFFSET(TH!K$1,SMALL(Dong1,ROWS($1:20)),)="1111",OFFSET(TH!D$1,SMALL(Dong1,ROWS($1:20)),),""))</f>
        <v>C11</v>
      </c>
      <c r="E32" s="220" t="str">
        <f ca="1">IF(ROWS($1:20)&gt;COUNT(Dong1),"",OFFSET(TH!F$1,SMALL(Dong1,ROWS($1:20)),))</f>
        <v>Tivi LCD Sony KDL-40R350C</v>
      </c>
      <c r="F32" s="221" t="str">
        <f ca="1">IF(ROWS($1:20)&gt;COUNT(Dong1),"",IF(OFFSET(TH!K$1,SMALL(Dong1,ROWS($1:20)),)="1111",OFFSET(TH!J$1,SMALL(Dong1,ROWS($1:20)),),OFFSET(TH!K$1,SMALL(Dong1,ROWS($1:20)),)))</f>
        <v>2412</v>
      </c>
      <c r="G32" s="222">
        <f ca="1">IF(ROWS($1:20)&gt;COUNT(Dong1),"",IF(OFFSET(TH!J$1,SMALL(Dong1,ROWS($1:20)),)="1111",OFFSET(TH!I$1,SMALL(Dong1,ROWS($1:20)),),0))</f>
        <v>0</v>
      </c>
      <c r="H32" s="220">
        <f ca="1">IF(ROWS($1:20)&gt;COUNT(Dong1),"",IF(OFFSET(TH!K$1,SMALL(Dong1,ROWS($1:20)),)="1111",OFFSET(TH!I$1,SMALL(Dong1,ROWS($1:20)),),0))</f>
        <v>7848182</v>
      </c>
      <c r="I32" s="218">
        <f t="shared" ca="1" si="0"/>
        <v>708070261</v>
      </c>
      <c r="J32" s="223"/>
    </row>
    <row r="33" spans="1:10" ht="17.25" customHeight="1">
      <c r="A33" s="217">
        <f ca="1">IF(ROWS($1:21)&gt;COUNT(Dong1),"",OFFSET(TH!C$1,SMALL(Dong1,ROWS($1:21)),))</f>
        <v>42281</v>
      </c>
      <c r="B33" s="217">
        <f ca="1">IF(ROWS($1:21)&gt;COUNT(Dong1),"",OFFSET(TH!E$1,SMALL(Dong1,ROWS($1:21)),))</f>
        <v>42281</v>
      </c>
      <c r="C33" s="218" t="str">
        <f ca="1">IF(ROWS($1:21)&gt;COUNT(Dong1),"",IF(OFFSET(TH!J$1,SMALL(Dong1,ROWS($1:21)),)="1111",OFFSET(TH!D$1,SMALL(Dong1,ROWS($1:21)),),""))</f>
        <v/>
      </c>
      <c r="D33" s="219" t="str">
        <f ca="1">IF(ROWS($1:21)&gt;COUNT(Dong1),"",IF(OFFSET(TH!K$1,SMALL(Dong1,ROWS($1:21)),)="1111",OFFSET(TH!D$1,SMALL(Dong1,ROWS($1:21)),),""))</f>
        <v>C11</v>
      </c>
      <c r="E33" s="220" t="str">
        <f ca="1">IF(ROWS($1:21)&gt;COUNT(Dong1),"",OFFSET(TH!F$1,SMALL(Dong1,ROWS($1:21)),))</f>
        <v>VAT Tivi LCD Sony KDL-40R350C</v>
      </c>
      <c r="F33" s="221" t="str">
        <f ca="1">IF(ROWS($1:21)&gt;COUNT(Dong1),"",IF(OFFSET(TH!K$1,SMALL(Dong1,ROWS($1:21)),)="1111",OFFSET(TH!J$1,SMALL(Dong1,ROWS($1:21)),),OFFSET(TH!K$1,SMALL(Dong1,ROWS($1:21)),)))</f>
        <v>1331</v>
      </c>
      <c r="G33" s="222">
        <f ca="1">IF(ROWS($1:21)&gt;COUNT(Dong1),"",IF(OFFSET(TH!J$1,SMALL(Dong1,ROWS($1:21)),)="1111",OFFSET(TH!I$1,SMALL(Dong1,ROWS($1:21)),),0))</f>
        <v>0</v>
      </c>
      <c r="H33" s="220">
        <f ca="1">IF(ROWS($1:21)&gt;COUNT(Dong1),"",IF(OFFSET(TH!K$1,SMALL(Dong1,ROWS($1:21)),)="1111",OFFSET(TH!I$1,SMALL(Dong1,ROWS($1:21)),),0))</f>
        <v>784818</v>
      </c>
      <c r="I33" s="218">
        <f t="shared" ca="1" si="0"/>
        <v>707285443</v>
      </c>
      <c r="J33" s="223"/>
    </row>
    <row r="34" spans="1:10" ht="17.25" customHeight="1">
      <c r="A34" s="217">
        <f ca="1">IF(ROWS($1:22)&gt;COUNT(Dong1),"",OFFSET(TH!C$1,SMALL(Dong1,ROWS($1:22)),))</f>
        <v>42281</v>
      </c>
      <c r="B34" s="217">
        <f ca="1">IF(ROWS($1:22)&gt;COUNT(Dong1),"",OFFSET(TH!E$1,SMALL(Dong1,ROWS($1:22)),))</f>
        <v>42281</v>
      </c>
      <c r="C34" s="218" t="str">
        <f ca="1">IF(ROWS($1:22)&gt;COUNT(Dong1),"",IF(OFFSET(TH!J$1,SMALL(Dong1,ROWS($1:22)),)="1111",OFFSET(TH!D$1,SMALL(Dong1,ROWS($1:22)),),""))</f>
        <v/>
      </c>
      <c r="D34" s="219" t="str">
        <f ca="1">IF(ROWS($1:22)&gt;COUNT(Dong1),"",IF(OFFSET(TH!K$1,SMALL(Dong1,ROWS($1:22)),)="1111",OFFSET(TH!D$1,SMALL(Dong1,ROWS($1:22)),),""))</f>
        <v>C11</v>
      </c>
      <c r="E34" s="220" t="str">
        <f ca="1">IF(ROWS($1:22)&gt;COUNT(Dong1),"",OFFSET(TH!F$1,SMALL(Dong1,ROWS($1:22)),))</f>
        <v>Máy Fax Panasonic KX-MB2170</v>
      </c>
      <c r="F34" s="221" t="str">
        <f ca="1">IF(ROWS($1:22)&gt;COUNT(Dong1),"",IF(OFFSET(TH!K$1,SMALL(Dong1,ROWS($1:22)),)="1111",OFFSET(TH!J$1,SMALL(Dong1,ROWS($1:22)),),OFFSET(TH!K$1,SMALL(Dong1,ROWS($1:22)),)))</f>
        <v>2412</v>
      </c>
      <c r="G34" s="222">
        <f ca="1">IF(ROWS($1:22)&gt;COUNT(Dong1),"",IF(OFFSET(TH!J$1,SMALL(Dong1,ROWS($1:22)),)="1111",OFFSET(TH!I$1,SMALL(Dong1,ROWS($1:22)),),0))</f>
        <v>0</v>
      </c>
      <c r="H34" s="220">
        <f ca="1">IF(ROWS($1:22)&gt;COUNT(Dong1),"",IF(OFFSET(TH!K$1,SMALL(Dong1,ROWS($1:22)),)="1111",OFFSET(TH!I$1,SMALL(Dong1,ROWS($1:22)),),0))</f>
        <v>6666364</v>
      </c>
      <c r="I34" s="218">
        <f t="shared" ca="1" si="0"/>
        <v>700619079</v>
      </c>
      <c r="J34" s="223"/>
    </row>
    <row r="35" spans="1:10" ht="17.25" customHeight="1">
      <c r="A35" s="217">
        <f ca="1">IF(ROWS($1:23)&gt;COUNT(Dong1),"",OFFSET(TH!C$1,SMALL(Dong1,ROWS($1:23)),))</f>
        <v>42281</v>
      </c>
      <c r="B35" s="217">
        <f ca="1">IF(ROWS($1:23)&gt;COUNT(Dong1),"",OFFSET(TH!E$1,SMALL(Dong1,ROWS($1:23)),))</f>
        <v>42281</v>
      </c>
      <c r="C35" s="218" t="str">
        <f ca="1">IF(ROWS($1:23)&gt;COUNT(Dong1),"",IF(OFFSET(TH!J$1,SMALL(Dong1,ROWS($1:23)),)="1111",OFFSET(TH!D$1,SMALL(Dong1,ROWS($1:23)),),""))</f>
        <v/>
      </c>
      <c r="D35" s="219" t="str">
        <f ca="1">IF(ROWS($1:23)&gt;COUNT(Dong1),"",IF(OFFSET(TH!K$1,SMALL(Dong1,ROWS($1:23)),)="1111",OFFSET(TH!D$1,SMALL(Dong1,ROWS($1:23)),),""))</f>
        <v>C11</v>
      </c>
      <c r="E35" s="220" t="str">
        <f ca="1">IF(ROWS($1:23)&gt;COUNT(Dong1),"",OFFSET(TH!F$1,SMALL(Dong1,ROWS($1:23)),))</f>
        <v>VAT Máy Fax Panasonic KX-MB2170</v>
      </c>
      <c r="F35" s="221" t="str">
        <f ca="1">IF(ROWS($1:23)&gt;COUNT(Dong1),"",IF(OFFSET(TH!K$1,SMALL(Dong1,ROWS($1:23)),)="1111",OFFSET(TH!J$1,SMALL(Dong1,ROWS($1:23)),),OFFSET(TH!K$1,SMALL(Dong1,ROWS($1:23)),)))</f>
        <v>1331</v>
      </c>
      <c r="G35" s="222">
        <f ca="1">IF(ROWS($1:23)&gt;COUNT(Dong1),"",IF(OFFSET(TH!J$1,SMALL(Dong1,ROWS($1:23)),)="1111",OFFSET(TH!I$1,SMALL(Dong1,ROWS($1:23)),),0))</f>
        <v>0</v>
      </c>
      <c r="H35" s="220">
        <f ca="1">IF(ROWS($1:23)&gt;COUNT(Dong1),"",IF(OFFSET(TH!K$1,SMALL(Dong1,ROWS($1:23)),)="1111",OFFSET(TH!I$1,SMALL(Dong1,ROWS($1:23)),),0))</f>
        <v>666636</v>
      </c>
      <c r="I35" s="218">
        <f t="shared" ca="1" si="0"/>
        <v>699952443</v>
      </c>
      <c r="J35" s="223"/>
    </row>
    <row r="36" spans="1:10" ht="17.25" customHeight="1">
      <c r="A36" s="217">
        <f ca="1">IF(ROWS($1:24)&gt;COUNT(Dong1),"",OFFSET(TH!C$1,SMALL(Dong1,ROWS($1:24)),))</f>
        <v>42282</v>
      </c>
      <c r="B36" s="217">
        <f ca="1">IF(ROWS($1:24)&gt;COUNT(Dong1),"",OFFSET(TH!E$1,SMALL(Dong1,ROWS($1:24)),))</f>
        <v>42282</v>
      </c>
      <c r="C36" s="218" t="str">
        <f ca="1">IF(ROWS($1:24)&gt;COUNT(Dong1),"",IF(OFFSET(TH!J$1,SMALL(Dong1,ROWS($1:24)),)="1111",OFFSET(TH!D$1,SMALL(Dong1,ROWS($1:24)),),""))</f>
        <v/>
      </c>
      <c r="D36" s="219" t="str">
        <f ca="1">IF(ROWS($1:24)&gt;COUNT(Dong1),"",IF(OFFSET(TH!K$1,SMALL(Dong1,ROWS($1:24)),)="1111",OFFSET(TH!D$1,SMALL(Dong1,ROWS($1:24)),),""))</f>
        <v>C12</v>
      </c>
      <c r="E36" s="220" t="str">
        <f ca="1">IF(ROWS($1:24)&gt;COUNT(Dong1),"",OFFSET(TH!F$1,SMALL(Dong1,ROWS($1:24)),))</f>
        <v>Bàn inox 80 x 230</v>
      </c>
      <c r="F36" s="221" t="str">
        <f ca="1">IF(ROWS($1:24)&gt;COUNT(Dong1),"",IF(OFFSET(TH!K$1,SMALL(Dong1,ROWS($1:24)),)="1111",OFFSET(TH!J$1,SMALL(Dong1,ROWS($1:24)),),OFFSET(TH!K$1,SMALL(Dong1,ROWS($1:24)),)))</f>
        <v>2412</v>
      </c>
      <c r="G36" s="222">
        <f ca="1">IF(ROWS($1:24)&gt;COUNT(Dong1),"",IF(OFFSET(TH!J$1,SMALL(Dong1,ROWS($1:24)),)="1111",OFFSET(TH!I$1,SMALL(Dong1,ROWS($1:24)),),0))</f>
        <v>0</v>
      </c>
      <c r="H36" s="220">
        <f ca="1">IF(ROWS($1:24)&gt;COUNT(Dong1),"",IF(OFFSET(TH!K$1,SMALL(Dong1,ROWS($1:24)),)="1111",OFFSET(TH!I$1,SMALL(Dong1,ROWS($1:24)),),0))</f>
        <v>18000000</v>
      </c>
      <c r="I36" s="218">
        <f t="shared" ref="I36:I53" ca="1" si="1">IF(E36&lt;&gt;"",I35+G36-H36,0)</f>
        <v>681952443</v>
      </c>
      <c r="J36" s="223"/>
    </row>
    <row r="37" spans="1:10" ht="17.25" customHeight="1">
      <c r="A37" s="217">
        <f ca="1">IF(ROWS($1:25)&gt;COUNT(Dong1),"",OFFSET(TH!C$1,SMALL(Dong1,ROWS($1:25)),))</f>
        <v>42282</v>
      </c>
      <c r="B37" s="217">
        <f ca="1">IF(ROWS($1:25)&gt;COUNT(Dong1),"",OFFSET(TH!E$1,SMALL(Dong1,ROWS($1:25)),))</f>
        <v>42282</v>
      </c>
      <c r="C37" s="218" t="str">
        <f ca="1">IF(ROWS($1:25)&gt;COUNT(Dong1),"",IF(OFFSET(TH!J$1,SMALL(Dong1,ROWS($1:25)),)="1111",OFFSET(TH!D$1,SMALL(Dong1,ROWS($1:25)),),""))</f>
        <v/>
      </c>
      <c r="D37" s="219" t="str">
        <f ca="1">IF(ROWS($1:25)&gt;COUNT(Dong1),"",IF(OFFSET(TH!K$1,SMALL(Dong1,ROWS($1:25)),)="1111",OFFSET(TH!D$1,SMALL(Dong1,ROWS($1:25)),),""))</f>
        <v>C12</v>
      </c>
      <c r="E37" s="220" t="str">
        <f ca="1">IF(ROWS($1:25)&gt;COUNT(Dong1),"",OFFSET(TH!F$1,SMALL(Dong1,ROWS($1:25)),))</f>
        <v>VAT Bàn inox 80 x 230</v>
      </c>
      <c r="F37" s="221" t="str">
        <f ca="1">IF(ROWS($1:25)&gt;COUNT(Dong1),"",IF(OFFSET(TH!K$1,SMALL(Dong1,ROWS($1:25)),)="1111",OFFSET(TH!J$1,SMALL(Dong1,ROWS($1:25)),),OFFSET(TH!K$1,SMALL(Dong1,ROWS($1:25)),)))</f>
        <v>1331</v>
      </c>
      <c r="G37" s="222">
        <f ca="1">IF(ROWS($1:25)&gt;COUNT(Dong1),"",IF(OFFSET(TH!J$1,SMALL(Dong1,ROWS($1:25)),)="1111",OFFSET(TH!I$1,SMALL(Dong1,ROWS($1:25)),),0))</f>
        <v>0</v>
      </c>
      <c r="H37" s="220">
        <f ca="1">IF(ROWS($1:25)&gt;COUNT(Dong1),"",IF(OFFSET(TH!K$1,SMALL(Dong1,ROWS($1:25)),)="1111",OFFSET(TH!I$1,SMALL(Dong1,ROWS($1:25)),),0))</f>
        <v>1800000</v>
      </c>
      <c r="I37" s="218">
        <f t="shared" ca="1" si="1"/>
        <v>680152443</v>
      </c>
      <c r="J37" s="223"/>
    </row>
    <row r="38" spans="1:10" ht="17.25" customHeight="1">
      <c r="A38" s="217">
        <f ca="1">IF(ROWS($1:26)&gt;COUNT(Dong1),"",OFFSET(TH!C$1,SMALL(Dong1,ROWS($1:26)),))</f>
        <v>42282</v>
      </c>
      <c r="B38" s="217">
        <f ca="1">IF(ROWS($1:26)&gt;COUNT(Dong1),"",OFFSET(TH!E$1,SMALL(Dong1,ROWS($1:26)),))</f>
        <v>42282</v>
      </c>
      <c r="C38" s="218" t="str">
        <f ca="1">IF(ROWS($1:26)&gt;COUNT(Dong1),"",IF(OFFSET(TH!J$1,SMALL(Dong1,ROWS($1:26)),)="1111",OFFSET(TH!D$1,SMALL(Dong1,ROWS($1:26)),),""))</f>
        <v/>
      </c>
      <c r="D38" s="219" t="str">
        <f ca="1">IF(ROWS($1:26)&gt;COUNT(Dong1),"",IF(OFFSET(TH!K$1,SMALL(Dong1,ROWS($1:26)),)="1111",OFFSET(TH!D$1,SMALL(Dong1,ROWS($1:26)),),""))</f>
        <v>C13</v>
      </c>
      <c r="E38" s="220" t="str">
        <f ca="1">IF(ROWS($1:26)&gt;COUNT(Dong1),"",OFFSET(TH!F$1,SMALL(Dong1,ROWS($1:26)),))</f>
        <v>Bồn inox 2.000L</v>
      </c>
      <c r="F38" s="221" t="str">
        <f ca="1">IF(ROWS($1:26)&gt;COUNT(Dong1),"",IF(OFFSET(TH!K$1,SMALL(Dong1,ROWS($1:26)),)="1111",OFFSET(TH!J$1,SMALL(Dong1,ROWS($1:26)),),OFFSET(TH!K$1,SMALL(Dong1,ROWS($1:26)),)))</f>
        <v>2412</v>
      </c>
      <c r="G38" s="222">
        <f ca="1">IF(ROWS($1:26)&gt;COUNT(Dong1),"",IF(OFFSET(TH!J$1,SMALL(Dong1,ROWS($1:26)),)="1111",OFFSET(TH!I$1,SMALL(Dong1,ROWS($1:26)),),0))</f>
        <v>0</v>
      </c>
      <c r="H38" s="220">
        <f ca="1">IF(ROWS($1:26)&gt;COUNT(Dong1),"",IF(OFFSET(TH!K$1,SMALL(Dong1,ROWS($1:26)),)="1111",OFFSET(TH!I$1,SMALL(Dong1,ROWS($1:26)),),0))</f>
        <v>5181818</v>
      </c>
      <c r="I38" s="218">
        <f t="shared" ca="1" si="1"/>
        <v>674970625</v>
      </c>
      <c r="J38" s="223"/>
    </row>
    <row r="39" spans="1:10" ht="17.25" customHeight="1">
      <c r="A39" s="217">
        <f ca="1">IF(ROWS($1:27)&gt;COUNT(Dong1),"",OFFSET(TH!C$1,SMALL(Dong1,ROWS($1:27)),))</f>
        <v>42282</v>
      </c>
      <c r="B39" s="217">
        <f ca="1">IF(ROWS($1:27)&gt;COUNT(Dong1),"",OFFSET(TH!E$1,SMALL(Dong1,ROWS($1:27)),))</f>
        <v>42282</v>
      </c>
      <c r="C39" s="218" t="str">
        <f ca="1">IF(ROWS($1:27)&gt;COUNT(Dong1),"",IF(OFFSET(TH!J$1,SMALL(Dong1,ROWS($1:27)),)="1111",OFFSET(TH!D$1,SMALL(Dong1,ROWS($1:27)),),""))</f>
        <v/>
      </c>
      <c r="D39" s="219" t="str">
        <f ca="1">IF(ROWS($1:27)&gt;COUNT(Dong1),"",IF(OFFSET(TH!K$1,SMALL(Dong1,ROWS($1:27)),)="1111",OFFSET(TH!D$1,SMALL(Dong1,ROWS($1:27)),),""))</f>
        <v>C13</v>
      </c>
      <c r="E39" s="220" t="str">
        <f ca="1">IF(ROWS($1:27)&gt;COUNT(Dong1),"",OFFSET(TH!F$1,SMALL(Dong1,ROWS($1:27)),))</f>
        <v>VAT Bồn inox 2.000L</v>
      </c>
      <c r="F39" s="221" t="str">
        <f ca="1">IF(ROWS($1:27)&gt;COUNT(Dong1),"",IF(OFFSET(TH!K$1,SMALL(Dong1,ROWS($1:27)),)="1111",OFFSET(TH!J$1,SMALL(Dong1,ROWS($1:27)),),OFFSET(TH!K$1,SMALL(Dong1,ROWS($1:27)),)))</f>
        <v>1331</v>
      </c>
      <c r="G39" s="222">
        <f ca="1">IF(ROWS($1:27)&gt;COUNT(Dong1),"",IF(OFFSET(TH!J$1,SMALL(Dong1,ROWS($1:27)),)="1111",OFFSET(TH!I$1,SMALL(Dong1,ROWS($1:27)),),0))</f>
        <v>0</v>
      </c>
      <c r="H39" s="220">
        <f ca="1">IF(ROWS($1:27)&gt;COUNT(Dong1),"",IF(OFFSET(TH!K$1,SMALL(Dong1,ROWS($1:27)),)="1111",OFFSET(TH!I$1,SMALL(Dong1,ROWS($1:27)),),0))</f>
        <v>518182</v>
      </c>
      <c r="I39" s="218">
        <f t="shared" ca="1" si="1"/>
        <v>674452443</v>
      </c>
      <c r="J39" s="223"/>
    </row>
    <row r="40" spans="1:10" ht="17.25" customHeight="1">
      <c r="A40" s="217">
        <f ca="1">IF(ROWS($1:28)&gt;COUNT(Dong1),"",OFFSET(TH!C$1,SMALL(Dong1,ROWS($1:28)),))</f>
        <v>42283</v>
      </c>
      <c r="B40" s="217">
        <f ca="1">IF(ROWS($1:28)&gt;COUNT(Dong1),"",OFFSET(TH!E$1,SMALL(Dong1,ROWS($1:28)),))</f>
        <v>42283</v>
      </c>
      <c r="C40" s="218" t="str">
        <f ca="1">IF(ROWS($1:28)&gt;COUNT(Dong1),"",IF(OFFSET(TH!J$1,SMALL(Dong1,ROWS($1:28)),)="1111",OFFSET(TH!D$1,SMALL(Dong1,ROWS($1:28)),),""))</f>
        <v/>
      </c>
      <c r="D40" s="219" t="str">
        <f ca="1">IF(ROWS($1:28)&gt;COUNT(Dong1),"",IF(OFFSET(TH!K$1,SMALL(Dong1,ROWS($1:28)),)="1111",OFFSET(TH!D$1,SMALL(Dong1,ROWS($1:28)),),""))</f>
        <v>C14</v>
      </c>
      <c r="E40" s="220" t="str">
        <f ca="1">IF(ROWS($1:28)&gt;COUNT(Dong1),"",OFFSET(TH!F$1,SMALL(Dong1,ROWS($1:28)),))</f>
        <v>Máy lạnh Toshiba 2Hp</v>
      </c>
      <c r="F40" s="221" t="str">
        <f ca="1">IF(ROWS($1:28)&gt;COUNT(Dong1),"",IF(OFFSET(TH!K$1,SMALL(Dong1,ROWS($1:28)),)="1111",OFFSET(TH!J$1,SMALL(Dong1,ROWS($1:28)),),OFFSET(TH!K$1,SMALL(Dong1,ROWS($1:28)),)))</f>
        <v>2412</v>
      </c>
      <c r="G40" s="222">
        <f ca="1">IF(ROWS($1:28)&gt;COUNT(Dong1),"",IF(OFFSET(TH!J$1,SMALL(Dong1,ROWS($1:28)),)="1111",OFFSET(TH!I$1,SMALL(Dong1,ROWS($1:28)),),0))</f>
        <v>0</v>
      </c>
      <c r="H40" s="220">
        <f ca="1">IF(ROWS($1:28)&gt;COUNT(Dong1),"",IF(OFFSET(TH!K$1,SMALL(Dong1,ROWS($1:28)),)="1111",OFFSET(TH!I$1,SMALL(Dong1,ROWS($1:28)),),0))</f>
        <v>15000000</v>
      </c>
      <c r="I40" s="218">
        <f t="shared" ca="1" si="1"/>
        <v>659452443</v>
      </c>
      <c r="J40" s="223"/>
    </row>
    <row r="41" spans="1:10" ht="17.25" customHeight="1">
      <c r="A41" s="217">
        <f ca="1">IF(ROWS($1:29)&gt;COUNT(Dong1),"",OFFSET(TH!C$1,SMALL(Dong1,ROWS($1:29)),))</f>
        <v>42283</v>
      </c>
      <c r="B41" s="217">
        <f ca="1">IF(ROWS($1:29)&gt;COUNT(Dong1),"",OFFSET(TH!E$1,SMALL(Dong1,ROWS($1:29)),))</f>
        <v>42283</v>
      </c>
      <c r="C41" s="218" t="str">
        <f ca="1">IF(ROWS($1:29)&gt;COUNT(Dong1),"",IF(OFFSET(TH!J$1,SMALL(Dong1,ROWS($1:29)),)="1111",OFFSET(TH!D$1,SMALL(Dong1,ROWS($1:29)),),""))</f>
        <v/>
      </c>
      <c r="D41" s="219" t="str">
        <f ca="1">IF(ROWS($1:29)&gt;COUNT(Dong1),"",IF(OFFSET(TH!K$1,SMALL(Dong1,ROWS($1:29)),)="1111",OFFSET(TH!D$1,SMALL(Dong1,ROWS($1:29)),),""))</f>
        <v>C14</v>
      </c>
      <c r="E41" s="220" t="str">
        <f ca="1">IF(ROWS($1:29)&gt;COUNT(Dong1),"",OFFSET(TH!F$1,SMALL(Dong1,ROWS($1:29)),))</f>
        <v>VAT Máy lạnh Toshiba 2Hp</v>
      </c>
      <c r="F41" s="221" t="str">
        <f ca="1">IF(ROWS($1:29)&gt;COUNT(Dong1),"",IF(OFFSET(TH!K$1,SMALL(Dong1,ROWS($1:29)),)="1111",OFFSET(TH!J$1,SMALL(Dong1,ROWS($1:29)),),OFFSET(TH!K$1,SMALL(Dong1,ROWS($1:29)),)))</f>
        <v>1331</v>
      </c>
      <c r="G41" s="222">
        <f ca="1">IF(ROWS($1:29)&gt;COUNT(Dong1),"",IF(OFFSET(TH!J$1,SMALL(Dong1,ROWS($1:29)),)="1111",OFFSET(TH!I$1,SMALL(Dong1,ROWS($1:29)),),0))</f>
        <v>0</v>
      </c>
      <c r="H41" s="220">
        <f ca="1">IF(ROWS($1:29)&gt;COUNT(Dong1),"",IF(OFFSET(TH!K$1,SMALL(Dong1,ROWS($1:29)),)="1111",OFFSET(TH!I$1,SMALL(Dong1,ROWS($1:29)),),0))</f>
        <v>1500000</v>
      </c>
      <c r="I41" s="218">
        <f t="shared" ca="1" si="1"/>
        <v>657952443</v>
      </c>
      <c r="J41" s="223"/>
    </row>
    <row r="42" spans="1:10" ht="17.25" customHeight="1">
      <c r="A42" s="217">
        <f ca="1">IF(ROWS($1:30)&gt;COUNT(Dong1),"",OFFSET(TH!C$1,SMALL(Dong1,ROWS($1:30)),))</f>
        <v>42284</v>
      </c>
      <c r="B42" s="217">
        <f ca="1">IF(ROWS($1:30)&gt;COUNT(Dong1),"",OFFSET(TH!E$1,SMALL(Dong1,ROWS($1:30)),))</f>
        <v>42284</v>
      </c>
      <c r="C42" s="218" t="str">
        <f ca="1">IF(ROWS($1:30)&gt;COUNT(Dong1),"",IF(OFFSET(TH!J$1,SMALL(Dong1,ROWS($1:30)),)="1111",OFFSET(TH!D$1,SMALL(Dong1,ROWS($1:30)),),""))</f>
        <v/>
      </c>
      <c r="D42" s="219" t="str">
        <f ca="1">IF(ROWS($1:30)&gt;COUNT(Dong1),"",IF(OFFSET(TH!K$1,SMALL(Dong1,ROWS($1:30)),)="1111",OFFSET(TH!D$1,SMALL(Dong1,ROWS($1:30)),),""))</f>
        <v>C15</v>
      </c>
      <c r="E42" s="220" t="str">
        <f ca="1">IF(ROWS($1:30)&gt;COUNT(Dong1),"",OFFSET(TH!F$1,SMALL(Dong1,ROWS($1:30)),))</f>
        <v>Táp simen</v>
      </c>
      <c r="F42" s="221" t="str">
        <f ca="1">IF(ROWS($1:30)&gt;COUNT(Dong1),"",IF(OFFSET(TH!K$1,SMALL(Dong1,ROWS($1:30)),)="1111",OFFSET(TH!J$1,SMALL(Dong1,ROWS($1:30)),),OFFSET(TH!K$1,SMALL(Dong1,ROWS($1:30)),)))</f>
        <v>2412</v>
      </c>
      <c r="G42" s="222">
        <f ca="1">IF(ROWS($1:30)&gt;COUNT(Dong1),"",IF(OFFSET(TH!J$1,SMALL(Dong1,ROWS($1:30)),)="1111",OFFSET(TH!I$1,SMALL(Dong1,ROWS($1:30)),),0))</f>
        <v>0</v>
      </c>
      <c r="H42" s="220">
        <f ca="1">IF(ROWS($1:30)&gt;COUNT(Dong1),"",IF(OFFSET(TH!K$1,SMALL(Dong1,ROWS($1:30)),)="1111",OFFSET(TH!I$1,SMALL(Dong1,ROWS($1:30)),),0))</f>
        <v>400000</v>
      </c>
      <c r="I42" s="218">
        <f t="shared" ca="1" si="1"/>
        <v>657552443</v>
      </c>
      <c r="J42" s="223"/>
    </row>
    <row r="43" spans="1:10" ht="17.25" customHeight="1">
      <c r="A43" s="217">
        <f ca="1">IF(ROWS($1:31)&gt;COUNT(Dong1),"",OFFSET(TH!C$1,SMALL(Dong1,ROWS($1:31)),))</f>
        <v>42285</v>
      </c>
      <c r="B43" s="217">
        <f ca="1">IF(ROWS($1:31)&gt;COUNT(Dong1),"",OFFSET(TH!E$1,SMALL(Dong1,ROWS($1:31)),))</f>
        <v>42285</v>
      </c>
      <c r="C43" s="218" t="str">
        <f ca="1">IF(ROWS($1:31)&gt;COUNT(Dong1),"",IF(OFFSET(TH!J$1,SMALL(Dong1,ROWS($1:31)),)="1111",OFFSET(TH!D$1,SMALL(Dong1,ROWS($1:31)),),""))</f>
        <v/>
      </c>
      <c r="D43" s="219" t="str">
        <f ca="1">IF(ROWS($1:31)&gt;COUNT(Dong1),"",IF(OFFSET(TH!K$1,SMALL(Dong1,ROWS($1:31)),)="1111",OFFSET(TH!D$1,SMALL(Dong1,ROWS($1:31)),),""))</f>
        <v>C16</v>
      </c>
      <c r="E43" s="220" t="str">
        <f ca="1">IF(ROWS($1:31)&gt;COUNT(Dong1),"",OFFSET(TH!F$1,SMALL(Dong1,ROWS($1:31)),))</f>
        <v>Bảo hộ lao động</v>
      </c>
      <c r="F43" s="221" t="str">
        <f ca="1">IF(ROWS($1:31)&gt;COUNT(Dong1),"",IF(OFFSET(TH!K$1,SMALL(Dong1,ROWS($1:31)),)="1111",OFFSET(TH!J$1,SMALL(Dong1,ROWS($1:31)),),OFFSET(TH!K$1,SMALL(Dong1,ROWS($1:31)),)))</f>
        <v>2412</v>
      </c>
      <c r="G43" s="222">
        <f ca="1">IF(ROWS($1:31)&gt;COUNT(Dong1),"",IF(OFFSET(TH!J$1,SMALL(Dong1,ROWS($1:31)),)="1111",OFFSET(TH!I$1,SMALL(Dong1,ROWS($1:31)),),0))</f>
        <v>0</v>
      </c>
      <c r="H43" s="220">
        <f ca="1">IF(ROWS($1:31)&gt;COUNT(Dong1),"",IF(OFFSET(TH!K$1,SMALL(Dong1,ROWS($1:31)),)="1111",OFFSET(TH!I$1,SMALL(Dong1,ROWS($1:31)),),0))</f>
        <v>2650000</v>
      </c>
      <c r="I43" s="218">
        <f t="shared" ca="1" si="1"/>
        <v>654902443</v>
      </c>
      <c r="J43" s="223"/>
    </row>
    <row r="44" spans="1:10" ht="17.25" customHeight="1">
      <c r="A44" s="217">
        <f ca="1">IF(ROWS($1:32)&gt;COUNT(Dong1),"",OFFSET(TH!C$1,SMALL(Dong1,ROWS($1:32)),))</f>
        <v>42285</v>
      </c>
      <c r="B44" s="217">
        <f ca="1">IF(ROWS($1:32)&gt;COUNT(Dong1),"",OFFSET(TH!E$1,SMALL(Dong1,ROWS($1:32)),))</f>
        <v>42285</v>
      </c>
      <c r="C44" s="218" t="str">
        <f ca="1">IF(ROWS($1:32)&gt;COUNT(Dong1),"",IF(OFFSET(TH!J$1,SMALL(Dong1,ROWS($1:32)),)="1111",OFFSET(TH!D$1,SMALL(Dong1,ROWS($1:32)),),""))</f>
        <v/>
      </c>
      <c r="D44" s="219" t="str">
        <f ca="1">IF(ROWS($1:32)&gt;COUNT(Dong1),"",IF(OFFSET(TH!K$1,SMALL(Dong1,ROWS($1:32)),)="1111",OFFSET(TH!D$1,SMALL(Dong1,ROWS($1:32)),),""))</f>
        <v>C16</v>
      </c>
      <c r="E44" s="220" t="str">
        <f ca="1">IF(ROWS($1:32)&gt;COUNT(Dong1),"",OFFSET(TH!F$1,SMALL(Dong1,ROWS($1:32)),))</f>
        <v>VAT Bảo hộ lao động</v>
      </c>
      <c r="F44" s="221" t="str">
        <f ca="1">IF(ROWS($1:32)&gt;COUNT(Dong1),"",IF(OFFSET(TH!K$1,SMALL(Dong1,ROWS($1:32)),)="1111",OFFSET(TH!J$1,SMALL(Dong1,ROWS($1:32)),),OFFSET(TH!K$1,SMALL(Dong1,ROWS($1:32)),)))</f>
        <v>1331</v>
      </c>
      <c r="G44" s="222">
        <f ca="1">IF(ROWS($1:32)&gt;COUNT(Dong1),"",IF(OFFSET(TH!J$1,SMALL(Dong1,ROWS($1:32)),)="1111",OFFSET(TH!I$1,SMALL(Dong1,ROWS($1:32)),),0))</f>
        <v>0</v>
      </c>
      <c r="H44" s="220">
        <f ca="1">IF(ROWS($1:32)&gt;COUNT(Dong1),"",IF(OFFSET(TH!K$1,SMALL(Dong1,ROWS($1:32)),)="1111",OFFSET(TH!I$1,SMALL(Dong1,ROWS($1:32)),),0))</f>
        <v>265000</v>
      </c>
      <c r="I44" s="218">
        <f t="shared" ca="1" si="1"/>
        <v>654637443</v>
      </c>
      <c r="J44" s="223"/>
    </row>
    <row r="45" spans="1:10" ht="17.25" customHeight="1">
      <c r="A45" s="217">
        <f ca="1">IF(ROWS($1:33)&gt;COUNT(Dong1),"",OFFSET(TH!C$1,SMALL(Dong1,ROWS($1:33)),))</f>
        <v>42285</v>
      </c>
      <c r="B45" s="217">
        <f ca="1">IF(ROWS($1:33)&gt;COUNT(Dong1),"",OFFSET(TH!E$1,SMALL(Dong1,ROWS($1:33)),))</f>
        <v>42285</v>
      </c>
      <c r="C45" s="218" t="str">
        <f ca="1">IF(ROWS($1:33)&gt;COUNT(Dong1),"",IF(OFFSET(TH!J$1,SMALL(Dong1,ROWS($1:33)),)="1111",OFFSET(TH!D$1,SMALL(Dong1,ROWS($1:33)),),""))</f>
        <v/>
      </c>
      <c r="D45" s="219" t="str">
        <f ca="1">IF(ROWS($1:33)&gt;COUNT(Dong1),"",IF(OFFSET(TH!K$1,SMALL(Dong1,ROWS($1:33)),)="1111",OFFSET(TH!D$1,SMALL(Dong1,ROWS($1:33)),),""))</f>
        <v>C17</v>
      </c>
      <c r="E45" s="220" t="str">
        <f ca="1">IF(ROWS($1:33)&gt;COUNT(Dong1),"",OFFSET(TH!F$1,SMALL(Dong1,ROWS($1:33)),))</f>
        <v>Thiết bị mạng</v>
      </c>
      <c r="F45" s="221" t="str">
        <f ca="1">IF(ROWS($1:33)&gt;COUNT(Dong1),"",IF(OFFSET(TH!K$1,SMALL(Dong1,ROWS($1:33)),)="1111",OFFSET(TH!J$1,SMALL(Dong1,ROWS($1:33)),),OFFSET(TH!K$1,SMALL(Dong1,ROWS($1:33)),)))</f>
        <v>2412</v>
      </c>
      <c r="G45" s="222">
        <f ca="1">IF(ROWS($1:33)&gt;COUNT(Dong1),"",IF(OFFSET(TH!J$1,SMALL(Dong1,ROWS($1:33)),)="1111",OFFSET(TH!I$1,SMALL(Dong1,ROWS($1:33)),),0))</f>
        <v>0</v>
      </c>
      <c r="H45" s="220">
        <f ca="1">IF(ROWS($1:33)&gt;COUNT(Dong1),"",IF(OFFSET(TH!K$1,SMALL(Dong1,ROWS($1:33)),)="1111",OFFSET(TH!I$1,SMALL(Dong1,ROWS($1:33)),),0))</f>
        <v>1338182</v>
      </c>
      <c r="I45" s="218">
        <f t="shared" ca="1" si="1"/>
        <v>653299261</v>
      </c>
      <c r="J45" s="223"/>
    </row>
    <row r="46" spans="1:10" ht="17.25" customHeight="1">
      <c r="A46" s="217">
        <f ca="1">IF(ROWS($1:34)&gt;COUNT(Dong1),"",OFFSET(TH!C$1,SMALL(Dong1,ROWS($1:34)),))</f>
        <v>42285</v>
      </c>
      <c r="B46" s="217">
        <f ca="1">IF(ROWS($1:34)&gt;COUNT(Dong1),"",OFFSET(TH!E$1,SMALL(Dong1,ROWS($1:34)),))</f>
        <v>42285</v>
      </c>
      <c r="C46" s="218" t="str">
        <f ca="1">IF(ROWS($1:34)&gt;COUNT(Dong1),"",IF(OFFSET(TH!J$1,SMALL(Dong1,ROWS($1:34)),)="1111",OFFSET(TH!D$1,SMALL(Dong1,ROWS($1:34)),),""))</f>
        <v/>
      </c>
      <c r="D46" s="219" t="str">
        <f ca="1">IF(ROWS($1:34)&gt;COUNT(Dong1),"",IF(OFFSET(TH!K$1,SMALL(Dong1,ROWS($1:34)),)="1111",OFFSET(TH!D$1,SMALL(Dong1,ROWS($1:34)),),""))</f>
        <v>C17</v>
      </c>
      <c r="E46" s="220" t="str">
        <f ca="1">IF(ROWS($1:34)&gt;COUNT(Dong1),"",OFFSET(TH!F$1,SMALL(Dong1,ROWS($1:34)),))</f>
        <v>VAT Thiết bị mạng</v>
      </c>
      <c r="F46" s="221" t="str">
        <f ca="1">IF(ROWS($1:34)&gt;COUNT(Dong1),"",IF(OFFSET(TH!K$1,SMALL(Dong1,ROWS($1:34)),)="1111",OFFSET(TH!J$1,SMALL(Dong1,ROWS($1:34)),),OFFSET(TH!K$1,SMALL(Dong1,ROWS($1:34)),)))</f>
        <v>1331</v>
      </c>
      <c r="G46" s="222">
        <f ca="1">IF(ROWS($1:34)&gt;COUNT(Dong1),"",IF(OFFSET(TH!J$1,SMALL(Dong1,ROWS($1:34)),)="1111",OFFSET(TH!I$1,SMALL(Dong1,ROWS($1:34)),),0))</f>
        <v>0</v>
      </c>
      <c r="H46" s="220">
        <f ca="1">IF(ROWS($1:34)&gt;COUNT(Dong1),"",IF(OFFSET(TH!K$1,SMALL(Dong1,ROWS($1:34)),)="1111",OFFSET(TH!I$1,SMALL(Dong1,ROWS($1:34)),),0))</f>
        <v>133818</v>
      </c>
      <c r="I46" s="218">
        <f t="shared" ca="1" si="1"/>
        <v>653165443</v>
      </c>
      <c r="J46" s="223"/>
    </row>
    <row r="47" spans="1:10" ht="17.25" customHeight="1">
      <c r="A47" s="217">
        <f ca="1">IF(ROWS($1:35)&gt;COUNT(Dong1),"",OFFSET(TH!C$1,SMALL(Dong1,ROWS($1:35)),))</f>
        <v>42286</v>
      </c>
      <c r="B47" s="217">
        <f ca="1">IF(ROWS($1:35)&gt;COUNT(Dong1),"",OFFSET(TH!E$1,SMALL(Dong1,ROWS($1:35)),))</f>
        <v>42286</v>
      </c>
      <c r="C47" s="218" t="str">
        <f ca="1">IF(ROWS($1:35)&gt;COUNT(Dong1),"",IF(OFFSET(TH!J$1,SMALL(Dong1,ROWS($1:35)),)="1111",OFFSET(TH!D$1,SMALL(Dong1,ROWS($1:35)),),""))</f>
        <v/>
      </c>
      <c r="D47" s="219" t="str">
        <f ca="1">IF(ROWS($1:35)&gt;COUNT(Dong1),"",IF(OFFSET(TH!K$1,SMALL(Dong1,ROWS($1:35)),)="1111",OFFSET(TH!D$1,SMALL(Dong1,ROWS($1:35)),),""))</f>
        <v>C18</v>
      </c>
      <c r="E47" s="220" t="str">
        <f ca="1">IF(ROWS($1:35)&gt;COUNT(Dong1),"",OFFSET(TH!F$1,SMALL(Dong1,ROWS($1:35)),))</f>
        <v>Thùng rác, chân bình lọc, kệ góc inox</v>
      </c>
      <c r="F47" s="221" t="str">
        <f ca="1">IF(ROWS($1:35)&gt;COUNT(Dong1),"",IF(OFFSET(TH!K$1,SMALL(Dong1,ROWS($1:35)),)="1111",OFFSET(TH!J$1,SMALL(Dong1,ROWS($1:35)),),OFFSET(TH!K$1,SMALL(Dong1,ROWS($1:35)),)))</f>
        <v>2412</v>
      </c>
      <c r="G47" s="222">
        <f ca="1">IF(ROWS($1:35)&gt;COUNT(Dong1),"",IF(OFFSET(TH!J$1,SMALL(Dong1,ROWS($1:35)),)="1111",OFFSET(TH!I$1,SMALL(Dong1,ROWS($1:35)),),0))</f>
        <v>0</v>
      </c>
      <c r="H47" s="220">
        <f ca="1">IF(ROWS($1:35)&gt;COUNT(Dong1),"",IF(OFFSET(TH!K$1,SMALL(Dong1,ROWS($1:35)),)="1111",OFFSET(TH!I$1,SMALL(Dong1,ROWS($1:35)),),0))</f>
        <v>1882000</v>
      </c>
      <c r="I47" s="218">
        <f t="shared" ca="1" si="1"/>
        <v>651283443</v>
      </c>
      <c r="J47" s="223"/>
    </row>
    <row r="48" spans="1:10" ht="17.25" customHeight="1">
      <c r="A48" s="217">
        <f ca="1">IF(ROWS($1:36)&gt;COUNT(Dong1),"",OFFSET(TH!C$1,SMALL(Dong1,ROWS($1:36)),))</f>
        <v>42286</v>
      </c>
      <c r="B48" s="217">
        <f ca="1">IF(ROWS($1:36)&gt;COUNT(Dong1),"",OFFSET(TH!E$1,SMALL(Dong1,ROWS($1:36)),))</f>
        <v>42286</v>
      </c>
      <c r="C48" s="218" t="str">
        <f ca="1">IF(ROWS($1:36)&gt;COUNT(Dong1),"",IF(OFFSET(TH!J$1,SMALL(Dong1,ROWS($1:36)),)="1111",OFFSET(TH!D$1,SMALL(Dong1,ROWS($1:36)),),""))</f>
        <v/>
      </c>
      <c r="D48" s="219" t="str">
        <f ca="1">IF(ROWS($1:36)&gt;COUNT(Dong1),"",IF(OFFSET(TH!K$1,SMALL(Dong1,ROWS($1:36)),)="1111",OFFSET(TH!D$1,SMALL(Dong1,ROWS($1:36)),),""))</f>
        <v>C19</v>
      </c>
      <c r="E48" s="220" t="str">
        <f ca="1">IF(ROWS($1:36)&gt;COUNT(Dong1),"",OFFSET(TH!F$1,SMALL(Dong1,ROWS($1:36)),))</f>
        <v>Máy lạnh Toshiba 2Hp</v>
      </c>
      <c r="F48" s="221" t="str">
        <f ca="1">IF(ROWS($1:36)&gt;COUNT(Dong1),"",IF(OFFSET(TH!K$1,SMALL(Dong1,ROWS($1:36)),)="1111",OFFSET(TH!J$1,SMALL(Dong1,ROWS($1:36)),),OFFSET(TH!K$1,SMALL(Dong1,ROWS($1:36)),)))</f>
        <v>2412</v>
      </c>
      <c r="G48" s="222">
        <f ca="1">IF(ROWS($1:36)&gt;COUNT(Dong1),"",IF(OFFSET(TH!J$1,SMALL(Dong1,ROWS($1:36)),)="1111",OFFSET(TH!I$1,SMALL(Dong1,ROWS($1:36)),),0))</f>
        <v>0</v>
      </c>
      <c r="H48" s="220">
        <f ca="1">IF(ROWS($1:36)&gt;COUNT(Dong1),"",IF(OFFSET(TH!K$1,SMALL(Dong1,ROWS($1:36)),)="1111",OFFSET(TH!I$1,SMALL(Dong1,ROWS($1:36)),),0))</f>
        <v>15000000</v>
      </c>
      <c r="I48" s="218">
        <f t="shared" ca="1" si="1"/>
        <v>636283443</v>
      </c>
      <c r="J48" s="223"/>
    </row>
    <row r="49" spans="1:10" ht="17.25" customHeight="1">
      <c r="A49" s="217">
        <f ca="1">IF(ROWS($1:37)&gt;COUNT(Dong1),"",OFFSET(TH!C$1,SMALL(Dong1,ROWS($1:37)),))</f>
        <v>42286</v>
      </c>
      <c r="B49" s="217">
        <f ca="1">IF(ROWS($1:37)&gt;COUNT(Dong1),"",OFFSET(TH!E$1,SMALL(Dong1,ROWS($1:37)),))</f>
        <v>42286</v>
      </c>
      <c r="C49" s="218" t="str">
        <f ca="1">IF(ROWS($1:37)&gt;COUNT(Dong1),"",IF(OFFSET(TH!J$1,SMALL(Dong1,ROWS($1:37)),)="1111",OFFSET(TH!D$1,SMALL(Dong1,ROWS($1:37)),),""))</f>
        <v/>
      </c>
      <c r="D49" s="219" t="str">
        <f ca="1">IF(ROWS($1:37)&gt;COUNT(Dong1),"",IF(OFFSET(TH!K$1,SMALL(Dong1,ROWS($1:37)),)="1111",OFFSET(TH!D$1,SMALL(Dong1,ROWS($1:37)),),""))</f>
        <v>C19</v>
      </c>
      <c r="E49" s="220" t="str">
        <f ca="1">IF(ROWS($1:37)&gt;COUNT(Dong1),"",OFFSET(TH!F$1,SMALL(Dong1,ROWS($1:37)),))</f>
        <v>VAT Máy lạnh Toshiba 2Hp</v>
      </c>
      <c r="F49" s="221" t="str">
        <f ca="1">IF(ROWS($1:37)&gt;COUNT(Dong1),"",IF(OFFSET(TH!K$1,SMALL(Dong1,ROWS($1:37)),)="1111",OFFSET(TH!J$1,SMALL(Dong1,ROWS($1:37)),),OFFSET(TH!K$1,SMALL(Dong1,ROWS($1:37)),)))</f>
        <v>1331</v>
      </c>
      <c r="G49" s="222">
        <f ca="1">IF(ROWS($1:37)&gt;COUNT(Dong1),"",IF(OFFSET(TH!J$1,SMALL(Dong1,ROWS($1:37)),)="1111",OFFSET(TH!I$1,SMALL(Dong1,ROWS($1:37)),),0))</f>
        <v>0</v>
      </c>
      <c r="H49" s="220">
        <f ca="1">IF(ROWS($1:37)&gt;COUNT(Dong1),"",IF(OFFSET(TH!K$1,SMALL(Dong1,ROWS($1:37)),)="1111",OFFSET(TH!I$1,SMALL(Dong1,ROWS($1:37)),),0))</f>
        <v>1500000</v>
      </c>
      <c r="I49" s="218">
        <f t="shared" ca="1" si="1"/>
        <v>634783443</v>
      </c>
      <c r="J49" s="223"/>
    </row>
    <row r="50" spans="1:10" ht="17.25" customHeight="1">
      <c r="A50" s="217">
        <f ca="1">IF(ROWS($1:38)&gt;COUNT(Dong1),"",OFFSET(TH!C$1,SMALL(Dong1,ROWS($1:38)),))</f>
        <v>42287</v>
      </c>
      <c r="B50" s="217">
        <f ca="1">IF(ROWS($1:38)&gt;COUNT(Dong1),"",OFFSET(TH!E$1,SMALL(Dong1,ROWS($1:38)),))</f>
        <v>42287</v>
      </c>
      <c r="C50" s="218" t="str">
        <f ca="1">IF(ROWS($1:38)&gt;COUNT(Dong1),"",IF(OFFSET(TH!J$1,SMALL(Dong1,ROWS($1:38)),)="1111",OFFSET(TH!D$1,SMALL(Dong1,ROWS($1:38)),),""))</f>
        <v/>
      </c>
      <c r="D50" s="219" t="str">
        <f ca="1">IF(ROWS($1:38)&gt;COUNT(Dong1),"",IF(OFFSET(TH!K$1,SMALL(Dong1,ROWS($1:38)),)="1111",OFFSET(TH!D$1,SMALL(Dong1,ROWS($1:38)),),""))</f>
        <v>C20</v>
      </c>
      <c r="E50" s="220" t="str">
        <f ca="1">IF(ROWS($1:38)&gt;COUNT(Dong1),"",OFFSET(TH!F$1,SMALL(Dong1,ROWS($1:38)),))</f>
        <v>Lưới phơi cá</v>
      </c>
      <c r="F50" s="221" t="str">
        <f ca="1">IF(ROWS($1:38)&gt;COUNT(Dong1),"",IF(OFFSET(TH!K$1,SMALL(Dong1,ROWS($1:38)),)="1111",OFFSET(TH!J$1,SMALL(Dong1,ROWS($1:38)),),OFFSET(TH!K$1,SMALL(Dong1,ROWS($1:38)),)))</f>
        <v>2412</v>
      </c>
      <c r="G50" s="222">
        <f ca="1">IF(ROWS($1:38)&gt;COUNT(Dong1),"",IF(OFFSET(TH!J$1,SMALL(Dong1,ROWS($1:38)),)="1111",OFFSET(TH!I$1,SMALL(Dong1,ROWS($1:38)),),0))</f>
        <v>0</v>
      </c>
      <c r="H50" s="220">
        <f ca="1">IF(ROWS($1:38)&gt;COUNT(Dong1),"",IF(OFFSET(TH!K$1,SMALL(Dong1,ROWS($1:38)),)="1111",OFFSET(TH!I$1,SMALL(Dong1,ROWS($1:38)),),0))</f>
        <v>19200000</v>
      </c>
      <c r="I50" s="218">
        <f t="shared" ca="1" si="1"/>
        <v>615583443</v>
      </c>
      <c r="J50" s="223"/>
    </row>
    <row r="51" spans="1:10" ht="17.25" customHeight="1">
      <c r="A51" s="217">
        <f ca="1">IF(ROWS($1:39)&gt;COUNT(Dong1),"",OFFSET(TH!C$1,SMALL(Dong1,ROWS($1:39)),))</f>
        <v>42288</v>
      </c>
      <c r="B51" s="217">
        <f ca="1">IF(ROWS($1:39)&gt;COUNT(Dong1),"",OFFSET(TH!E$1,SMALL(Dong1,ROWS($1:39)),))</f>
        <v>42288</v>
      </c>
      <c r="C51" s="218" t="str">
        <f ca="1">IF(ROWS($1:39)&gt;COUNT(Dong1),"",IF(OFFSET(TH!J$1,SMALL(Dong1,ROWS($1:39)),)="1111",OFFSET(TH!D$1,SMALL(Dong1,ROWS($1:39)),),""))</f>
        <v/>
      </c>
      <c r="D51" s="219" t="str">
        <f ca="1">IF(ROWS($1:39)&gt;COUNT(Dong1),"",IF(OFFSET(TH!K$1,SMALL(Dong1,ROWS($1:39)),)="1111",OFFSET(TH!D$1,SMALL(Dong1,ROWS($1:39)),),""))</f>
        <v>C21</v>
      </c>
      <c r="E51" s="220" t="str">
        <f ca="1">IF(ROWS($1:39)&gt;COUNT(Dong1),"",OFFSET(TH!F$1,SMALL(Dong1,ROWS($1:39)),))</f>
        <v>Lưới phơi cá</v>
      </c>
      <c r="F51" s="221" t="str">
        <f ca="1">IF(ROWS($1:39)&gt;COUNT(Dong1),"",IF(OFFSET(TH!K$1,SMALL(Dong1,ROWS($1:39)),)="1111",OFFSET(TH!J$1,SMALL(Dong1,ROWS($1:39)),),OFFSET(TH!K$1,SMALL(Dong1,ROWS($1:39)),)))</f>
        <v>2412</v>
      </c>
      <c r="G51" s="222">
        <f ca="1">IF(ROWS($1:39)&gt;COUNT(Dong1),"",IF(OFFSET(TH!J$1,SMALL(Dong1,ROWS($1:39)),)="1111",OFFSET(TH!I$1,SMALL(Dong1,ROWS($1:39)),),0))</f>
        <v>0</v>
      </c>
      <c r="H51" s="220">
        <f ca="1">IF(ROWS($1:39)&gt;COUNT(Dong1),"",IF(OFFSET(TH!K$1,SMALL(Dong1,ROWS($1:39)),)="1111",OFFSET(TH!I$1,SMALL(Dong1,ROWS($1:39)),),0))</f>
        <v>18000000</v>
      </c>
      <c r="I51" s="218">
        <f t="shared" ca="1" si="1"/>
        <v>597583443</v>
      </c>
      <c r="J51" s="223"/>
    </row>
    <row r="52" spans="1:10" ht="17.25" customHeight="1">
      <c r="A52" s="217">
        <f ca="1">IF(ROWS($1:40)&gt;COUNT(Dong1),"",OFFSET(TH!C$1,SMALL(Dong1,ROWS($1:40)),))</f>
        <v>42289</v>
      </c>
      <c r="B52" s="217">
        <f ca="1">IF(ROWS($1:40)&gt;COUNT(Dong1),"",OFFSET(TH!E$1,SMALL(Dong1,ROWS($1:40)),))</f>
        <v>42289</v>
      </c>
      <c r="C52" s="218" t="str">
        <f ca="1">IF(ROWS($1:40)&gt;COUNT(Dong1),"",IF(OFFSET(TH!J$1,SMALL(Dong1,ROWS($1:40)),)="1111",OFFSET(TH!D$1,SMALL(Dong1,ROWS($1:40)),),""))</f>
        <v/>
      </c>
      <c r="D52" s="219" t="str">
        <f ca="1">IF(ROWS($1:40)&gt;COUNT(Dong1),"",IF(OFFSET(TH!K$1,SMALL(Dong1,ROWS($1:40)),)="1111",OFFSET(TH!D$1,SMALL(Dong1,ROWS($1:40)),),""))</f>
        <v>C22</v>
      </c>
      <c r="E52" s="220" t="str">
        <f ca="1">IF(ROWS($1:40)&gt;COUNT(Dong1),"",OFFSET(TH!F$1,SMALL(Dong1,ROWS($1:40)),))</f>
        <v>Kết bít 1 tấc</v>
      </c>
      <c r="F52" s="221" t="str">
        <f ca="1">IF(ROWS($1:40)&gt;COUNT(Dong1),"",IF(OFFSET(TH!K$1,SMALL(Dong1,ROWS($1:40)),)="1111",OFFSET(TH!J$1,SMALL(Dong1,ROWS($1:40)),),OFFSET(TH!K$1,SMALL(Dong1,ROWS($1:40)),)))</f>
        <v>2412</v>
      </c>
      <c r="G52" s="222">
        <f ca="1">IF(ROWS($1:40)&gt;COUNT(Dong1),"",IF(OFFSET(TH!J$1,SMALL(Dong1,ROWS($1:40)),)="1111",OFFSET(TH!I$1,SMALL(Dong1,ROWS($1:40)),),0))</f>
        <v>0</v>
      </c>
      <c r="H52" s="220">
        <f ca="1">IF(ROWS($1:40)&gt;COUNT(Dong1),"",IF(OFFSET(TH!K$1,SMALL(Dong1,ROWS($1:40)),)="1111",OFFSET(TH!I$1,SMALL(Dong1,ROWS($1:40)),),0))</f>
        <v>10000000</v>
      </c>
      <c r="I52" s="218">
        <f t="shared" ca="1" si="1"/>
        <v>587583443</v>
      </c>
      <c r="J52" s="223"/>
    </row>
    <row r="53" spans="1:10" ht="17.25" customHeight="1">
      <c r="A53" s="217">
        <f ca="1">IF(ROWS($1:41)&gt;COUNT(Dong1),"",OFFSET(TH!C$1,SMALL(Dong1,ROWS($1:41)),))</f>
        <v>42289</v>
      </c>
      <c r="B53" s="217">
        <f ca="1">IF(ROWS($1:41)&gt;COUNT(Dong1),"",OFFSET(TH!E$1,SMALL(Dong1,ROWS($1:41)),))</f>
        <v>42289</v>
      </c>
      <c r="C53" s="218" t="str">
        <f ca="1">IF(ROWS($1:41)&gt;COUNT(Dong1),"",IF(OFFSET(TH!J$1,SMALL(Dong1,ROWS($1:41)),)="1111",OFFSET(TH!D$1,SMALL(Dong1,ROWS($1:41)),),""))</f>
        <v/>
      </c>
      <c r="D53" s="219" t="str">
        <f ca="1">IF(ROWS($1:41)&gt;COUNT(Dong1),"",IF(OFFSET(TH!K$1,SMALL(Dong1,ROWS($1:41)),)="1111",OFFSET(TH!D$1,SMALL(Dong1,ROWS($1:41)),),""))</f>
        <v>C22</v>
      </c>
      <c r="E53" s="220" t="str">
        <f ca="1">IF(ROWS($1:41)&gt;COUNT(Dong1),"",OFFSET(TH!F$1,SMALL(Dong1,ROWS($1:41)),))</f>
        <v>VAT Kết bít 1 tấc</v>
      </c>
      <c r="F53" s="221" t="str">
        <f ca="1">IF(ROWS($1:41)&gt;COUNT(Dong1),"",IF(OFFSET(TH!K$1,SMALL(Dong1,ROWS($1:41)),)="1111",OFFSET(TH!J$1,SMALL(Dong1,ROWS($1:41)),),OFFSET(TH!K$1,SMALL(Dong1,ROWS($1:41)),)))</f>
        <v>1331</v>
      </c>
      <c r="G53" s="222">
        <f ca="1">IF(ROWS($1:41)&gt;COUNT(Dong1),"",IF(OFFSET(TH!J$1,SMALL(Dong1,ROWS($1:41)),)="1111",OFFSET(TH!I$1,SMALL(Dong1,ROWS($1:41)),),0))</f>
        <v>0</v>
      </c>
      <c r="H53" s="220">
        <f ca="1">IF(ROWS($1:41)&gt;COUNT(Dong1),"",IF(OFFSET(TH!K$1,SMALL(Dong1,ROWS($1:41)),)="1111",OFFSET(TH!I$1,SMALL(Dong1,ROWS($1:41)),),0))</f>
        <v>1000000</v>
      </c>
      <c r="I53" s="218">
        <f t="shared" ca="1" si="1"/>
        <v>586583443</v>
      </c>
      <c r="J53" s="223"/>
    </row>
    <row r="54" spans="1:10" ht="17.25" customHeight="1">
      <c r="A54" s="217">
        <f ca="1">IF(ROWS($1:42)&gt;COUNT(Dong1),"",OFFSET(TH!C$1,SMALL(Dong1,ROWS($1:42)),))</f>
        <v>42291</v>
      </c>
      <c r="B54" s="217">
        <f ca="1">IF(ROWS($1:42)&gt;COUNT(Dong1),"",OFFSET(TH!E$1,SMALL(Dong1,ROWS($1:42)),))</f>
        <v>42291</v>
      </c>
      <c r="C54" s="218" t="str">
        <f ca="1">IF(ROWS($1:42)&gt;COUNT(Dong1),"",IF(OFFSET(TH!J$1,SMALL(Dong1,ROWS($1:42)),)="1111",OFFSET(TH!D$1,SMALL(Dong1,ROWS($1:42)),),""))</f>
        <v/>
      </c>
      <c r="D54" s="219" t="str">
        <f ca="1">IF(ROWS($1:42)&gt;COUNT(Dong1),"",IF(OFFSET(TH!K$1,SMALL(Dong1,ROWS($1:42)),)="1111",OFFSET(TH!D$1,SMALL(Dong1,ROWS($1:42)),),""))</f>
        <v>C23</v>
      </c>
      <c r="E54" s="220" t="str">
        <f ca="1">IF(ROWS($1:42)&gt;COUNT(Dong1),"",OFFSET(TH!F$1,SMALL(Dong1,ROWS($1:42)),))</f>
        <v>Thùng rác 240, thùng tròn</v>
      </c>
      <c r="F54" s="221" t="str">
        <f ca="1">IF(ROWS($1:42)&gt;COUNT(Dong1),"",IF(OFFSET(TH!K$1,SMALL(Dong1,ROWS($1:42)),)="1111",OFFSET(TH!J$1,SMALL(Dong1,ROWS($1:42)),),OFFSET(TH!K$1,SMALL(Dong1,ROWS($1:42)),)))</f>
        <v>2412</v>
      </c>
      <c r="G54" s="222">
        <f ca="1">IF(ROWS($1:42)&gt;COUNT(Dong1),"",IF(OFFSET(TH!J$1,SMALL(Dong1,ROWS($1:42)),)="1111",OFFSET(TH!I$1,SMALL(Dong1,ROWS($1:42)),),0))</f>
        <v>0</v>
      </c>
      <c r="H54" s="220">
        <f ca="1">IF(ROWS($1:42)&gt;COUNT(Dong1),"",IF(OFFSET(TH!K$1,SMALL(Dong1,ROWS($1:42)),)="1111",OFFSET(TH!I$1,SMALL(Dong1,ROWS($1:42)),),0))</f>
        <v>11999996</v>
      </c>
      <c r="I54" s="218">
        <f t="shared" ref="I54:I69" ca="1" si="2">IF(E54&lt;&gt;"",I53+G54-H54,0)</f>
        <v>574583447</v>
      </c>
      <c r="J54" s="223"/>
    </row>
    <row r="55" spans="1:10" ht="17.25" customHeight="1">
      <c r="A55" s="217">
        <f ca="1">IF(ROWS($1:43)&gt;COUNT(Dong1),"",OFFSET(TH!C$1,SMALL(Dong1,ROWS($1:43)),))</f>
        <v>42291</v>
      </c>
      <c r="B55" s="217">
        <f ca="1">IF(ROWS($1:43)&gt;COUNT(Dong1),"",OFFSET(TH!E$1,SMALL(Dong1,ROWS($1:43)),))</f>
        <v>42291</v>
      </c>
      <c r="C55" s="218" t="str">
        <f ca="1">IF(ROWS($1:43)&gt;COUNT(Dong1),"",IF(OFFSET(TH!J$1,SMALL(Dong1,ROWS($1:43)),)="1111",OFFSET(TH!D$1,SMALL(Dong1,ROWS($1:43)),),""))</f>
        <v/>
      </c>
      <c r="D55" s="219" t="str">
        <f ca="1">IF(ROWS($1:43)&gt;COUNT(Dong1),"",IF(OFFSET(TH!K$1,SMALL(Dong1,ROWS($1:43)),)="1111",OFFSET(TH!D$1,SMALL(Dong1,ROWS($1:43)),),""))</f>
        <v>C23</v>
      </c>
      <c r="E55" s="220" t="str">
        <f ca="1">IF(ROWS($1:43)&gt;COUNT(Dong1),"",OFFSET(TH!F$1,SMALL(Dong1,ROWS($1:43)),))</f>
        <v>VAT Thùng rác 240, thùng tròn</v>
      </c>
      <c r="F55" s="221" t="str">
        <f ca="1">IF(ROWS($1:43)&gt;COUNT(Dong1),"",IF(OFFSET(TH!K$1,SMALL(Dong1,ROWS($1:43)),)="1111",OFFSET(TH!J$1,SMALL(Dong1,ROWS($1:43)),),OFFSET(TH!K$1,SMALL(Dong1,ROWS($1:43)),)))</f>
        <v>1331</v>
      </c>
      <c r="G55" s="222">
        <f ca="1">IF(ROWS($1:43)&gt;COUNT(Dong1),"",IF(OFFSET(TH!J$1,SMALL(Dong1,ROWS($1:43)),)="1111",OFFSET(TH!I$1,SMALL(Dong1,ROWS($1:43)),),0))</f>
        <v>0</v>
      </c>
      <c r="H55" s="220">
        <f ca="1">IF(ROWS($1:43)&gt;COUNT(Dong1),"",IF(OFFSET(TH!K$1,SMALL(Dong1,ROWS($1:43)),)="1111",OFFSET(TH!I$1,SMALL(Dong1,ROWS($1:43)),),0))</f>
        <v>1199999</v>
      </c>
      <c r="I55" s="218">
        <f t="shared" ca="1" si="2"/>
        <v>573383448</v>
      </c>
      <c r="J55" s="223"/>
    </row>
    <row r="56" spans="1:10" ht="17.25" customHeight="1">
      <c r="A56" s="217">
        <f ca="1">IF(ROWS($1:44)&gt;COUNT(Dong1),"",OFFSET(TH!C$1,SMALL(Dong1,ROWS($1:44)),))</f>
        <v>42291</v>
      </c>
      <c r="B56" s="217">
        <f ca="1">IF(ROWS($1:44)&gt;COUNT(Dong1),"",OFFSET(TH!E$1,SMALL(Dong1,ROWS($1:44)),))</f>
        <v>42268</v>
      </c>
      <c r="C56" s="218" t="str">
        <f ca="1">IF(ROWS($1:44)&gt;COUNT(Dong1),"",IF(OFFSET(TH!J$1,SMALL(Dong1,ROWS($1:44)),)="1111",OFFSET(TH!D$1,SMALL(Dong1,ROWS($1:44)),),""))</f>
        <v/>
      </c>
      <c r="D56" s="219" t="str">
        <f ca="1">IF(ROWS($1:44)&gt;COUNT(Dong1),"",IF(OFFSET(TH!K$1,SMALL(Dong1,ROWS($1:44)),)="1111",OFFSET(TH!D$1,SMALL(Dong1,ROWS($1:44)),),""))</f>
        <v>C24</v>
      </c>
      <c r="E56" s="220" t="str">
        <f ca="1">IF(ROWS($1:44)&gt;COUNT(Dong1),"",OFFSET(TH!F$1,SMALL(Dong1,ROWS($1:44)),))</f>
        <v>Tiền nước T9/2015</v>
      </c>
      <c r="F56" s="221" t="str">
        <f ca="1">IF(ROWS($1:44)&gt;COUNT(Dong1),"",IF(OFFSET(TH!K$1,SMALL(Dong1,ROWS($1:44)),)="1111",OFFSET(TH!J$1,SMALL(Dong1,ROWS($1:44)),),OFFSET(TH!K$1,SMALL(Dong1,ROWS($1:44)),)))</f>
        <v>642</v>
      </c>
      <c r="G56" s="222">
        <f ca="1">IF(ROWS($1:44)&gt;COUNT(Dong1),"",IF(OFFSET(TH!J$1,SMALL(Dong1,ROWS($1:44)),)="1111",OFFSET(TH!I$1,SMALL(Dong1,ROWS($1:44)),),0))</f>
        <v>0</v>
      </c>
      <c r="H56" s="220">
        <f ca="1">IF(ROWS($1:44)&gt;COUNT(Dong1),"",IF(OFFSET(TH!K$1,SMALL(Dong1,ROWS($1:44)),)="1111",OFFSET(TH!I$1,SMALL(Dong1,ROWS($1:44)),),0))</f>
        <v>2900800</v>
      </c>
      <c r="I56" s="218">
        <f t="shared" ca="1" si="2"/>
        <v>570482648</v>
      </c>
      <c r="J56" s="223"/>
    </row>
    <row r="57" spans="1:10" ht="17.25" customHeight="1">
      <c r="A57" s="217">
        <f ca="1">IF(ROWS($1:45)&gt;COUNT(Dong1),"",OFFSET(TH!C$1,SMALL(Dong1,ROWS($1:45)),))</f>
        <v>42291</v>
      </c>
      <c r="B57" s="217">
        <f ca="1">IF(ROWS($1:45)&gt;COUNT(Dong1),"",OFFSET(TH!E$1,SMALL(Dong1,ROWS($1:45)),))</f>
        <v>42268</v>
      </c>
      <c r="C57" s="218" t="str">
        <f ca="1">IF(ROWS($1:45)&gt;COUNT(Dong1),"",IF(OFFSET(TH!J$1,SMALL(Dong1,ROWS($1:45)),)="1111",OFFSET(TH!D$1,SMALL(Dong1,ROWS($1:45)),),""))</f>
        <v/>
      </c>
      <c r="D57" s="219" t="str">
        <f ca="1">IF(ROWS($1:45)&gt;COUNT(Dong1),"",IF(OFFSET(TH!K$1,SMALL(Dong1,ROWS($1:45)),)="1111",OFFSET(TH!D$1,SMALL(Dong1,ROWS($1:45)),),""))</f>
        <v>C24</v>
      </c>
      <c r="E57" s="220" t="str">
        <f ca="1">IF(ROWS($1:45)&gt;COUNT(Dong1),"",OFFSET(TH!F$1,SMALL(Dong1,ROWS($1:45)),))</f>
        <v>VAT Tiền nước T9/2015</v>
      </c>
      <c r="F57" s="221" t="str">
        <f ca="1">IF(ROWS($1:45)&gt;COUNT(Dong1),"",IF(OFFSET(TH!K$1,SMALL(Dong1,ROWS($1:45)),)="1111",OFFSET(TH!J$1,SMALL(Dong1,ROWS($1:45)),),OFFSET(TH!K$1,SMALL(Dong1,ROWS($1:45)),)))</f>
        <v>1331</v>
      </c>
      <c r="G57" s="222">
        <f ca="1">IF(ROWS($1:45)&gt;COUNT(Dong1),"",IF(OFFSET(TH!J$1,SMALL(Dong1,ROWS($1:45)),)="1111",OFFSET(TH!I$1,SMALL(Dong1,ROWS($1:45)),),0))</f>
        <v>0</v>
      </c>
      <c r="H57" s="220">
        <f ca="1">IF(ROWS($1:45)&gt;COUNT(Dong1),"",IF(OFFSET(TH!K$1,SMALL(Dong1,ROWS($1:45)),)="1111",OFFSET(TH!I$1,SMALL(Dong1,ROWS($1:45)),),0))</f>
        <v>145040</v>
      </c>
      <c r="I57" s="218">
        <f t="shared" ca="1" si="2"/>
        <v>570337608</v>
      </c>
      <c r="J57" s="223"/>
    </row>
    <row r="58" spans="1:10" ht="17.25" customHeight="1">
      <c r="A58" s="217">
        <f ca="1">IF(ROWS($1:46)&gt;COUNT(Dong1),"",OFFSET(TH!C$1,SMALL(Dong1,ROWS($1:46)),))</f>
        <v>42291</v>
      </c>
      <c r="B58" s="217">
        <f ca="1">IF(ROWS($1:46)&gt;COUNT(Dong1),"",OFFSET(TH!E$1,SMALL(Dong1,ROWS($1:46)),))</f>
        <v>42291</v>
      </c>
      <c r="C58" s="218" t="str">
        <f ca="1">IF(ROWS($1:46)&gt;COUNT(Dong1),"",IF(OFFSET(TH!J$1,SMALL(Dong1,ROWS($1:46)),)="1111",OFFSET(TH!D$1,SMALL(Dong1,ROWS($1:46)),),""))</f>
        <v/>
      </c>
      <c r="D58" s="219" t="str">
        <f ca="1">IF(ROWS($1:46)&gt;COUNT(Dong1),"",IF(OFFSET(TH!K$1,SMALL(Dong1,ROWS($1:46)),)="1111",OFFSET(TH!D$1,SMALL(Dong1,ROWS($1:46)),),""))</f>
        <v>C25</v>
      </c>
      <c r="E58" s="220" t="str">
        <f ca="1">IF(ROWS($1:46)&gt;COUNT(Dong1),"",OFFSET(TH!F$1,SMALL(Dong1,ROWS($1:46)),))</f>
        <v>Nộp tiền mặt vào tài khoản ngân hàng</v>
      </c>
      <c r="F58" s="221" t="str">
        <f ca="1">IF(ROWS($1:46)&gt;COUNT(Dong1),"",IF(OFFSET(TH!K$1,SMALL(Dong1,ROWS($1:46)),)="1111",OFFSET(TH!J$1,SMALL(Dong1,ROWS($1:46)),),OFFSET(TH!K$1,SMALL(Dong1,ROWS($1:46)),)))</f>
        <v>1121</v>
      </c>
      <c r="G58" s="222">
        <f ca="1">IF(ROWS($1:46)&gt;COUNT(Dong1),"",IF(OFFSET(TH!J$1,SMALL(Dong1,ROWS($1:46)),)="1111",OFFSET(TH!I$1,SMALL(Dong1,ROWS($1:46)),),0))</f>
        <v>0</v>
      </c>
      <c r="H58" s="220">
        <f ca="1">IF(ROWS($1:46)&gt;COUNT(Dong1),"",IF(OFFSET(TH!K$1,SMALL(Dong1,ROWS($1:46)),)="1111",OFFSET(TH!I$1,SMALL(Dong1,ROWS($1:46)),),0))</f>
        <v>150000000</v>
      </c>
      <c r="I58" s="218">
        <f t="shared" ca="1" si="2"/>
        <v>420337608</v>
      </c>
      <c r="J58" s="223"/>
    </row>
    <row r="59" spans="1:10" ht="17.25" customHeight="1">
      <c r="A59" s="217">
        <f ca="1">IF(ROWS($1:47)&gt;COUNT(Dong1),"",OFFSET(TH!C$1,SMALL(Dong1,ROWS($1:47)),))</f>
        <v>42291</v>
      </c>
      <c r="B59" s="217">
        <f ca="1">IF(ROWS($1:47)&gt;COUNT(Dong1),"",OFFSET(TH!E$1,SMALL(Dong1,ROWS($1:47)),))</f>
        <v>42291</v>
      </c>
      <c r="C59" s="218" t="str">
        <f ca="1">IF(ROWS($1:47)&gt;COUNT(Dong1),"",IF(OFFSET(TH!J$1,SMALL(Dong1,ROWS($1:47)),)="1111",OFFSET(TH!D$1,SMALL(Dong1,ROWS($1:47)),),""))</f>
        <v/>
      </c>
      <c r="D59" s="219" t="str">
        <f ca="1">IF(ROWS($1:47)&gt;COUNT(Dong1),"",IF(OFFSET(TH!K$1,SMALL(Dong1,ROWS($1:47)),)="1111",OFFSET(TH!D$1,SMALL(Dong1,ROWS($1:47)),),""))</f>
        <v>C26</v>
      </c>
      <c r="E59" s="220" t="str">
        <f ca="1">IF(ROWS($1:47)&gt;COUNT(Dong1),"",OFFSET(TH!F$1,SMALL(Dong1,ROWS($1:47)),))</f>
        <v>Máy lạnh Toshiba 2Hp</v>
      </c>
      <c r="F59" s="221" t="str">
        <f ca="1">IF(ROWS($1:47)&gt;COUNT(Dong1),"",IF(OFFSET(TH!K$1,SMALL(Dong1,ROWS($1:47)),)="1111",OFFSET(TH!J$1,SMALL(Dong1,ROWS($1:47)),),OFFSET(TH!K$1,SMALL(Dong1,ROWS($1:47)),)))</f>
        <v>2412</v>
      </c>
      <c r="G59" s="222">
        <f ca="1">IF(ROWS($1:47)&gt;COUNT(Dong1),"",IF(OFFSET(TH!J$1,SMALL(Dong1,ROWS($1:47)),)="1111",OFFSET(TH!I$1,SMALL(Dong1,ROWS($1:47)),),0))</f>
        <v>0</v>
      </c>
      <c r="H59" s="220">
        <f ca="1">IF(ROWS($1:47)&gt;COUNT(Dong1),"",IF(OFFSET(TH!K$1,SMALL(Dong1,ROWS($1:47)),)="1111",OFFSET(TH!I$1,SMALL(Dong1,ROWS($1:47)),),0))</f>
        <v>15000000</v>
      </c>
      <c r="I59" s="218">
        <f t="shared" ca="1" si="2"/>
        <v>405337608</v>
      </c>
      <c r="J59" s="223"/>
    </row>
    <row r="60" spans="1:10" ht="17.25" customHeight="1">
      <c r="A60" s="217">
        <f ca="1">IF(ROWS($1:48)&gt;COUNT(Dong1),"",OFFSET(TH!C$1,SMALL(Dong1,ROWS($1:48)),))</f>
        <v>42291</v>
      </c>
      <c r="B60" s="217">
        <f ca="1">IF(ROWS($1:48)&gt;COUNT(Dong1),"",OFFSET(TH!E$1,SMALL(Dong1,ROWS($1:48)),))</f>
        <v>42291</v>
      </c>
      <c r="C60" s="218" t="str">
        <f ca="1">IF(ROWS($1:48)&gt;COUNT(Dong1),"",IF(OFFSET(TH!J$1,SMALL(Dong1,ROWS($1:48)),)="1111",OFFSET(TH!D$1,SMALL(Dong1,ROWS($1:48)),),""))</f>
        <v/>
      </c>
      <c r="D60" s="219" t="str">
        <f ca="1">IF(ROWS($1:48)&gt;COUNT(Dong1),"",IF(OFFSET(TH!K$1,SMALL(Dong1,ROWS($1:48)),)="1111",OFFSET(TH!D$1,SMALL(Dong1,ROWS($1:48)),),""))</f>
        <v>C26</v>
      </c>
      <c r="E60" s="220" t="str">
        <f ca="1">IF(ROWS($1:48)&gt;COUNT(Dong1),"",OFFSET(TH!F$1,SMALL(Dong1,ROWS($1:48)),))</f>
        <v>VAT Máy lạnh Toshiba 2Hp</v>
      </c>
      <c r="F60" s="221" t="str">
        <f ca="1">IF(ROWS($1:48)&gt;COUNT(Dong1),"",IF(OFFSET(TH!K$1,SMALL(Dong1,ROWS($1:48)),)="1111",OFFSET(TH!J$1,SMALL(Dong1,ROWS($1:48)),),OFFSET(TH!K$1,SMALL(Dong1,ROWS($1:48)),)))</f>
        <v>1331</v>
      </c>
      <c r="G60" s="222">
        <f ca="1">IF(ROWS($1:48)&gt;COUNT(Dong1),"",IF(OFFSET(TH!J$1,SMALL(Dong1,ROWS($1:48)),)="1111",OFFSET(TH!I$1,SMALL(Dong1,ROWS($1:48)),),0))</f>
        <v>0</v>
      </c>
      <c r="H60" s="220">
        <f ca="1">IF(ROWS($1:48)&gt;COUNT(Dong1),"",IF(OFFSET(TH!K$1,SMALL(Dong1,ROWS($1:48)),)="1111",OFFSET(TH!I$1,SMALL(Dong1,ROWS($1:48)),),0))</f>
        <v>1500000</v>
      </c>
      <c r="I60" s="218">
        <f t="shared" ca="1" si="2"/>
        <v>403837608</v>
      </c>
      <c r="J60" s="223"/>
    </row>
    <row r="61" spans="1:10" ht="17.25" customHeight="1">
      <c r="A61" s="217">
        <f ca="1">IF(ROWS($1:49)&gt;COUNT(Dong1),"",OFFSET(TH!C$1,SMALL(Dong1,ROWS($1:49)),))</f>
        <v>42292</v>
      </c>
      <c r="B61" s="217">
        <f ca="1">IF(ROWS($1:49)&gt;COUNT(Dong1),"",OFFSET(TH!E$1,SMALL(Dong1,ROWS($1:49)),))</f>
        <v>42292</v>
      </c>
      <c r="C61" s="218" t="str">
        <f ca="1">IF(ROWS($1:49)&gt;COUNT(Dong1),"",IF(OFFSET(TH!J$1,SMALL(Dong1,ROWS($1:49)),)="1111",OFFSET(TH!D$1,SMALL(Dong1,ROWS($1:49)),),""))</f>
        <v>T01</v>
      </c>
      <c r="D61" s="219" t="str">
        <f ca="1">IF(ROWS($1:49)&gt;COUNT(Dong1),"",IF(OFFSET(TH!K$1,SMALL(Dong1,ROWS($1:49)),)="1111",OFFSET(TH!D$1,SMALL(Dong1,ROWS($1:49)),),""))</f>
        <v/>
      </c>
      <c r="E61" s="220" t="str">
        <f ca="1">IF(ROWS($1:49)&gt;COUNT(Dong1),"",OFFSET(TH!F$1,SMALL(Dong1,ROWS($1:49)),))</f>
        <v xml:space="preserve">Mượn vốn </v>
      </c>
      <c r="F61" s="221" t="str">
        <f ca="1">IF(ROWS($1:49)&gt;COUNT(Dong1),"",IF(OFFSET(TH!K$1,SMALL(Dong1,ROWS($1:49)),)="1111",OFFSET(TH!J$1,SMALL(Dong1,ROWS($1:49)),),OFFSET(TH!K$1,SMALL(Dong1,ROWS($1:49)),)))</f>
        <v>3388</v>
      </c>
      <c r="G61" s="222">
        <f ca="1">IF(ROWS($1:49)&gt;COUNT(Dong1),"",IF(OFFSET(TH!J$1,SMALL(Dong1,ROWS($1:49)),)="1111",OFFSET(TH!I$1,SMALL(Dong1,ROWS($1:49)),),0))</f>
        <v>1000000000</v>
      </c>
      <c r="H61" s="220">
        <f ca="1">IF(ROWS($1:49)&gt;COUNT(Dong1),"",IF(OFFSET(TH!K$1,SMALL(Dong1,ROWS($1:49)),)="1111",OFFSET(TH!I$1,SMALL(Dong1,ROWS($1:49)),),0))</f>
        <v>0</v>
      </c>
      <c r="I61" s="218">
        <f t="shared" ca="1" si="2"/>
        <v>1403837608</v>
      </c>
      <c r="J61" s="223"/>
    </row>
    <row r="62" spans="1:10" ht="17.25" customHeight="1">
      <c r="A62" s="217">
        <f ca="1">IF(ROWS($1:50)&gt;COUNT(Dong1),"",OFFSET(TH!C$1,SMALL(Dong1,ROWS($1:50)),))</f>
        <v>42297</v>
      </c>
      <c r="B62" s="217">
        <f ca="1">IF(ROWS($1:50)&gt;COUNT(Dong1),"",OFFSET(TH!E$1,SMALL(Dong1,ROWS($1:50)),))</f>
        <v>42297</v>
      </c>
      <c r="C62" s="218" t="str">
        <f ca="1">IF(ROWS($1:50)&gt;COUNT(Dong1),"",IF(OFFSET(TH!J$1,SMALL(Dong1,ROWS($1:50)),)="1111",OFFSET(TH!D$1,SMALL(Dong1,ROWS($1:50)),),""))</f>
        <v/>
      </c>
      <c r="D62" s="219" t="str">
        <f ca="1">IF(ROWS($1:50)&gt;COUNT(Dong1),"",IF(OFFSET(TH!K$1,SMALL(Dong1,ROWS($1:50)),)="1111",OFFSET(TH!D$1,SMALL(Dong1,ROWS($1:50)),),""))</f>
        <v>C27</v>
      </c>
      <c r="E62" s="220" t="str">
        <f ca="1">IF(ROWS($1:50)&gt;COUNT(Dong1),"",OFFSET(TH!F$1,SMALL(Dong1,ROWS($1:50)),))</f>
        <v>Máy lạnh Toshiba 2Hp</v>
      </c>
      <c r="F62" s="221" t="str">
        <f ca="1">IF(ROWS($1:50)&gt;COUNT(Dong1),"",IF(OFFSET(TH!K$1,SMALL(Dong1,ROWS($1:50)),)="1111",OFFSET(TH!J$1,SMALL(Dong1,ROWS($1:50)),),OFFSET(TH!K$1,SMALL(Dong1,ROWS($1:50)),)))</f>
        <v>2412</v>
      </c>
      <c r="G62" s="222">
        <f ca="1">IF(ROWS($1:50)&gt;COUNT(Dong1),"",IF(OFFSET(TH!J$1,SMALL(Dong1,ROWS($1:50)),)="1111",OFFSET(TH!I$1,SMALL(Dong1,ROWS($1:50)),),0))</f>
        <v>0</v>
      </c>
      <c r="H62" s="220">
        <f ca="1">IF(ROWS($1:50)&gt;COUNT(Dong1),"",IF(OFFSET(TH!K$1,SMALL(Dong1,ROWS($1:50)),)="1111",OFFSET(TH!I$1,SMALL(Dong1,ROWS($1:50)),),0))</f>
        <v>15000000</v>
      </c>
      <c r="I62" s="218">
        <f t="shared" ca="1" si="2"/>
        <v>1388837608</v>
      </c>
      <c r="J62" s="223"/>
    </row>
    <row r="63" spans="1:10" ht="17.25" customHeight="1">
      <c r="A63" s="217">
        <f ca="1">IF(ROWS($1:51)&gt;COUNT(Dong1),"",OFFSET(TH!C$1,SMALL(Dong1,ROWS($1:51)),))</f>
        <v>42297</v>
      </c>
      <c r="B63" s="217">
        <f ca="1">IF(ROWS($1:51)&gt;COUNT(Dong1),"",OFFSET(TH!E$1,SMALL(Dong1,ROWS($1:51)),))</f>
        <v>42297</v>
      </c>
      <c r="C63" s="218" t="str">
        <f ca="1">IF(ROWS($1:51)&gt;COUNT(Dong1),"",IF(OFFSET(TH!J$1,SMALL(Dong1,ROWS($1:51)),)="1111",OFFSET(TH!D$1,SMALL(Dong1,ROWS($1:51)),),""))</f>
        <v/>
      </c>
      <c r="D63" s="219" t="str">
        <f ca="1">IF(ROWS($1:51)&gt;COUNT(Dong1),"",IF(OFFSET(TH!K$1,SMALL(Dong1,ROWS($1:51)),)="1111",OFFSET(TH!D$1,SMALL(Dong1,ROWS($1:51)),),""))</f>
        <v>C27</v>
      </c>
      <c r="E63" s="220" t="str">
        <f ca="1">IF(ROWS($1:51)&gt;COUNT(Dong1),"",OFFSET(TH!F$1,SMALL(Dong1,ROWS($1:51)),))</f>
        <v>VAT Máy lạnh Toshiba 2Hp</v>
      </c>
      <c r="F63" s="221" t="str">
        <f ca="1">IF(ROWS($1:51)&gt;COUNT(Dong1),"",IF(OFFSET(TH!K$1,SMALL(Dong1,ROWS($1:51)),)="1111",OFFSET(TH!J$1,SMALL(Dong1,ROWS($1:51)),),OFFSET(TH!K$1,SMALL(Dong1,ROWS($1:51)),)))</f>
        <v>1331</v>
      </c>
      <c r="G63" s="222">
        <f ca="1">IF(ROWS($1:51)&gt;COUNT(Dong1),"",IF(OFFSET(TH!J$1,SMALL(Dong1,ROWS($1:51)),)="1111",OFFSET(TH!I$1,SMALL(Dong1,ROWS($1:51)),),0))</f>
        <v>0</v>
      </c>
      <c r="H63" s="220">
        <f ca="1">IF(ROWS($1:51)&gt;COUNT(Dong1),"",IF(OFFSET(TH!K$1,SMALL(Dong1,ROWS($1:51)),)="1111",OFFSET(TH!I$1,SMALL(Dong1,ROWS($1:51)),),0))</f>
        <v>1500000</v>
      </c>
      <c r="I63" s="218">
        <f t="shared" ca="1" si="2"/>
        <v>1387337608</v>
      </c>
      <c r="J63" s="223"/>
    </row>
    <row r="64" spans="1:10" ht="17.25" customHeight="1">
      <c r="A64" s="217">
        <f ca="1">IF(ROWS($1:52)&gt;COUNT(Dong1),"",OFFSET(TH!C$1,SMALL(Dong1,ROWS($1:52)),))</f>
        <v>42298</v>
      </c>
      <c r="B64" s="217">
        <f ca="1">IF(ROWS($1:52)&gt;COUNT(Dong1),"",OFFSET(TH!E$1,SMALL(Dong1,ROWS($1:52)),))</f>
        <v>42298</v>
      </c>
      <c r="C64" s="218" t="str">
        <f ca="1">IF(ROWS($1:52)&gt;COUNT(Dong1),"",IF(OFFSET(TH!J$1,SMALL(Dong1,ROWS($1:52)),)="1111",OFFSET(TH!D$1,SMALL(Dong1,ROWS($1:52)),),""))</f>
        <v/>
      </c>
      <c r="D64" s="219" t="str">
        <f ca="1">IF(ROWS($1:52)&gt;COUNT(Dong1),"",IF(OFFSET(TH!K$1,SMALL(Dong1,ROWS($1:52)),)="1111",OFFSET(TH!D$1,SMALL(Dong1,ROWS($1:52)),),""))</f>
        <v>C28</v>
      </c>
      <c r="E64" s="220" t="str">
        <f ca="1">IF(ROWS($1:52)&gt;COUNT(Dong1),"",OFFSET(TH!F$1,SMALL(Dong1,ROWS($1:52)),))</f>
        <v>Bảo trì, sạc gas, thay lốc máy</v>
      </c>
      <c r="F64" s="221" t="str">
        <f ca="1">IF(ROWS($1:52)&gt;COUNT(Dong1),"",IF(OFFSET(TH!K$1,SMALL(Dong1,ROWS($1:52)),)="1111",OFFSET(TH!J$1,SMALL(Dong1,ROWS($1:52)),),OFFSET(TH!K$1,SMALL(Dong1,ROWS($1:52)),)))</f>
        <v>642</v>
      </c>
      <c r="G64" s="222">
        <f ca="1">IF(ROWS($1:52)&gt;COUNT(Dong1),"",IF(OFFSET(TH!J$1,SMALL(Dong1,ROWS($1:52)),)="1111",OFFSET(TH!I$1,SMALL(Dong1,ROWS($1:52)),),0))</f>
        <v>0</v>
      </c>
      <c r="H64" s="220">
        <f ca="1">IF(ROWS($1:52)&gt;COUNT(Dong1),"",IF(OFFSET(TH!K$1,SMALL(Dong1,ROWS($1:52)),)="1111",OFFSET(TH!I$1,SMALL(Dong1,ROWS($1:52)),),0))</f>
        <v>13390000</v>
      </c>
      <c r="I64" s="218">
        <f t="shared" ca="1" si="2"/>
        <v>1373947608</v>
      </c>
      <c r="J64" s="223"/>
    </row>
    <row r="65" spans="1:10" ht="17.25" customHeight="1">
      <c r="A65" s="217">
        <f ca="1">IF(ROWS($1:53)&gt;COUNT(Dong1),"",OFFSET(TH!C$1,SMALL(Dong1,ROWS($1:53)),))</f>
        <v>42298</v>
      </c>
      <c r="B65" s="217">
        <f ca="1">IF(ROWS($1:53)&gt;COUNT(Dong1),"",OFFSET(TH!E$1,SMALL(Dong1,ROWS($1:53)),))</f>
        <v>42298</v>
      </c>
      <c r="C65" s="218" t="str">
        <f ca="1">IF(ROWS($1:53)&gt;COUNT(Dong1),"",IF(OFFSET(TH!J$1,SMALL(Dong1,ROWS($1:53)),)="1111",OFFSET(TH!D$1,SMALL(Dong1,ROWS($1:53)),),""))</f>
        <v/>
      </c>
      <c r="D65" s="219" t="str">
        <f ca="1">IF(ROWS($1:53)&gt;COUNT(Dong1),"",IF(OFFSET(TH!K$1,SMALL(Dong1,ROWS($1:53)),)="1111",OFFSET(TH!D$1,SMALL(Dong1,ROWS($1:53)),),""))</f>
        <v>C28</v>
      </c>
      <c r="E65" s="220" t="str">
        <f ca="1">IF(ROWS($1:53)&gt;COUNT(Dong1),"",OFFSET(TH!F$1,SMALL(Dong1,ROWS($1:53)),))</f>
        <v>VAT Bảo trì, sạc gas, thay lốc máy</v>
      </c>
      <c r="F65" s="221" t="str">
        <f ca="1">IF(ROWS($1:53)&gt;COUNT(Dong1),"",IF(OFFSET(TH!K$1,SMALL(Dong1,ROWS($1:53)),)="1111",OFFSET(TH!J$1,SMALL(Dong1,ROWS($1:53)),),OFFSET(TH!K$1,SMALL(Dong1,ROWS($1:53)),)))</f>
        <v>1331</v>
      </c>
      <c r="G65" s="222">
        <f ca="1">IF(ROWS($1:53)&gt;COUNT(Dong1),"",IF(OFFSET(TH!J$1,SMALL(Dong1,ROWS($1:53)),)="1111",OFFSET(TH!I$1,SMALL(Dong1,ROWS($1:53)),),0))</f>
        <v>0</v>
      </c>
      <c r="H65" s="220">
        <f ca="1">IF(ROWS($1:53)&gt;COUNT(Dong1),"",IF(OFFSET(TH!K$1,SMALL(Dong1,ROWS($1:53)),)="1111",OFFSET(TH!I$1,SMALL(Dong1,ROWS($1:53)),),0))</f>
        <v>1339000</v>
      </c>
      <c r="I65" s="218">
        <f t="shared" ca="1" si="2"/>
        <v>1372608608</v>
      </c>
      <c r="J65" s="223"/>
    </row>
    <row r="66" spans="1:10" ht="17.25" customHeight="1">
      <c r="A66" s="217">
        <f ca="1">IF(ROWS($1:54)&gt;COUNT(Dong1),"",OFFSET(TH!C$1,SMALL(Dong1,ROWS($1:54)),))</f>
        <v>42298</v>
      </c>
      <c r="B66" s="217">
        <f ca="1">IF(ROWS($1:54)&gt;COUNT(Dong1),"",OFFSET(TH!E$1,SMALL(Dong1,ROWS($1:54)),))</f>
        <v>42298</v>
      </c>
      <c r="C66" s="218" t="str">
        <f ca="1">IF(ROWS($1:54)&gt;COUNT(Dong1),"",IF(OFFSET(TH!J$1,SMALL(Dong1,ROWS($1:54)),)="1111",OFFSET(TH!D$1,SMALL(Dong1,ROWS($1:54)),),""))</f>
        <v/>
      </c>
      <c r="D66" s="219" t="str">
        <f ca="1">IF(ROWS($1:54)&gt;COUNT(Dong1),"",IF(OFFSET(TH!K$1,SMALL(Dong1,ROWS($1:54)),)="1111",OFFSET(TH!D$1,SMALL(Dong1,ROWS($1:54)),),""))</f>
        <v>C29</v>
      </c>
      <c r="E66" s="220" t="str">
        <f ca="1">IF(ROWS($1:54)&gt;COUNT(Dong1),"",OFFSET(TH!F$1,SMALL(Dong1,ROWS($1:54)),))</f>
        <v>Tiền nước T10/2015</v>
      </c>
      <c r="F66" s="221" t="str">
        <f ca="1">IF(ROWS($1:54)&gt;COUNT(Dong1),"",IF(OFFSET(TH!K$1,SMALL(Dong1,ROWS($1:54)),)="1111",OFFSET(TH!J$1,SMALL(Dong1,ROWS($1:54)),),OFFSET(TH!K$1,SMALL(Dong1,ROWS($1:54)),)))</f>
        <v>642</v>
      </c>
      <c r="G66" s="222">
        <f ca="1">IF(ROWS($1:54)&gt;COUNT(Dong1),"",IF(OFFSET(TH!J$1,SMALL(Dong1,ROWS($1:54)),)="1111",OFFSET(TH!I$1,SMALL(Dong1,ROWS($1:54)),),0))</f>
        <v>0</v>
      </c>
      <c r="H66" s="220">
        <f ca="1">IF(ROWS($1:54)&gt;COUNT(Dong1),"",IF(OFFSET(TH!K$1,SMALL(Dong1,ROWS($1:54)),)="1111",OFFSET(TH!I$1,SMALL(Dong1,ROWS($1:54)),),0))</f>
        <v>4773000</v>
      </c>
      <c r="I66" s="218">
        <f t="shared" ca="1" si="2"/>
        <v>1367835608</v>
      </c>
      <c r="J66" s="223"/>
    </row>
    <row r="67" spans="1:10" ht="17.25" customHeight="1">
      <c r="A67" s="217">
        <f ca="1">IF(ROWS($1:55)&gt;COUNT(Dong1),"",OFFSET(TH!C$1,SMALL(Dong1,ROWS($1:55)),))</f>
        <v>42298</v>
      </c>
      <c r="B67" s="217">
        <f ca="1">IF(ROWS($1:55)&gt;COUNT(Dong1),"",OFFSET(TH!E$1,SMALL(Dong1,ROWS($1:55)),))</f>
        <v>42298</v>
      </c>
      <c r="C67" s="218" t="str">
        <f ca="1">IF(ROWS($1:55)&gt;COUNT(Dong1),"",IF(OFFSET(TH!J$1,SMALL(Dong1,ROWS($1:55)),)="1111",OFFSET(TH!D$1,SMALL(Dong1,ROWS($1:55)),),""))</f>
        <v/>
      </c>
      <c r="D67" s="219" t="str">
        <f ca="1">IF(ROWS($1:55)&gt;COUNT(Dong1),"",IF(OFFSET(TH!K$1,SMALL(Dong1,ROWS($1:55)),)="1111",OFFSET(TH!D$1,SMALL(Dong1,ROWS($1:55)),),""))</f>
        <v>C29</v>
      </c>
      <c r="E67" s="220" t="str">
        <f ca="1">IF(ROWS($1:55)&gt;COUNT(Dong1),"",OFFSET(TH!F$1,SMALL(Dong1,ROWS($1:55)),))</f>
        <v>VAT Tiền nước T10/2015</v>
      </c>
      <c r="F67" s="221" t="str">
        <f ca="1">IF(ROWS($1:55)&gt;COUNT(Dong1),"",IF(OFFSET(TH!K$1,SMALL(Dong1,ROWS($1:55)),)="1111",OFFSET(TH!J$1,SMALL(Dong1,ROWS($1:55)),),OFFSET(TH!K$1,SMALL(Dong1,ROWS($1:55)),)))</f>
        <v>1331</v>
      </c>
      <c r="G67" s="222">
        <f ca="1">IF(ROWS($1:55)&gt;COUNT(Dong1),"",IF(OFFSET(TH!J$1,SMALL(Dong1,ROWS($1:55)),)="1111",OFFSET(TH!I$1,SMALL(Dong1,ROWS($1:55)),),0))</f>
        <v>0</v>
      </c>
      <c r="H67" s="220">
        <f ca="1">IF(ROWS($1:55)&gt;COUNT(Dong1),"",IF(OFFSET(TH!K$1,SMALL(Dong1,ROWS($1:55)),)="1111",OFFSET(TH!I$1,SMALL(Dong1,ROWS($1:55)),),0))</f>
        <v>238650</v>
      </c>
      <c r="I67" s="218">
        <f t="shared" ca="1" si="2"/>
        <v>1367596958</v>
      </c>
      <c r="J67" s="223"/>
    </row>
    <row r="68" spans="1:10" ht="17.25" customHeight="1">
      <c r="A68" s="217">
        <f ca="1">IF(ROWS($1:56)&gt;COUNT(Dong1),"",OFFSET(TH!C$1,SMALL(Dong1,ROWS($1:56)),))</f>
        <v>42299</v>
      </c>
      <c r="B68" s="217">
        <f ca="1">IF(ROWS($1:56)&gt;COUNT(Dong1),"",OFFSET(TH!E$1,SMALL(Dong1,ROWS($1:56)),))</f>
        <v>42299</v>
      </c>
      <c r="C68" s="218" t="str">
        <f ca="1">IF(ROWS($1:56)&gt;COUNT(Dong1),"",IF(OFFSET(TH!J$1,SMALL(Dong1,ROWS($1:56)),)="1111",OFFSET(TH!D$1,SMALL(Dong1,ROWS($1:56)),),""))</f>
        <v/>
      </c>
      <c r="D68" s="219" t="str">
        <f ca="1">IF(ROWS($1:56)&gt;COUNT(Dong1),"",IF(OFFSET(TH!K$1,SMALL(Dong1,ROWS($1:56)),)="1111",OFFSET(TH!D$1,SMALL(Dong1,ROWS($1:56)),),""))</f>
        <v>C30</v>
      </c>
      <c r="E68" s="220" t="str">
        <f ca="1">IF(ROWS($1:56)&gt;COUNT(Dong1),"",OFFSET(TH!F$1,SMALL(Dong1,ROWS($1:56)),))</f>
        <v>Nộp tiền mặt vào tài khoản ngân hàng</v>
      </c>
      <c r="F68" s="221" t="str">
        <f ca="1">IF(ROWS($1:56)&gt;COUNT(Dong1),"",IF(OFFSET(TH!K$1,SMALL(Dong1,ROWS($1:56)),)="1111",OFFSET(TH!J$1,SMALL(Dong1,ROWS($1:56)),),OFFSET(TH!K$1,SMALL(Dong1,ROWS($1:56)),)))</f>
        <v>1121</v>
      </c>
      <c r="G68" s="222">
        <f ca="1">IF(ROWS($1:56)&gt;COUNT(Dong1),"",IF(OFFSET(TH!J$1,SMALL(Dong1,ROWS($1:56)),)="1111",OFFSET(TH!I$1,SMALL(Dong1,ROWS($1:56)),),0))</f>
        <v>0</v>
      </c>
      <c r="H68" s="220">
        <f ca="1">IF(ROWS($1:56)&gt;COUNT(Dong1),"",IF(OFFSET(TH!K$1,SMALL(Dong1,ROWS($1:56)),)="1111",OFFSET(TH!I$1,SMALL(Dong1,ROWS($1:56)),),0))</f>
        <v>140000000</v>
      </c>
      <c r="I68" s="218">
        <f t="shared" ca="1" si="2"/>
        <v>1227596958</v>
      </c>
      <c r="J68" s="223"/>
    </row>
    <row r="69" spans="1:10" ht="17.25" customHeight="1">
      <c r="A69" s="217">
        <f ca="1">IF(ROWS($1:57)&gt;COUNT(Dong1),"",OFFSET(TH!C$1,SMALL(Dong1,ROWS($1:57)),))</f>
        <v>42301</v>
      </c>
      <c r="B69" s="217">
        <f ca="1">IF(ROWS($1:57)&gt;COUNT(Dong1),"",OFFSET(TH!E$1,SMALL(Dong1,ROWS($1:57)),))</f>
        <v>42301</v>
      </c>
      <c r="C69" s="218" t="str">
        <f ca="1">IF(ROWS($1:57)&gt;COUNT(Dong1),"",IF(OFFSET(TH!J$1,SMALL(Dong1,ROWS($1:57)),)="1111",OFFSET(TH!D$1,SMALL(Dong1,ROWS($1:57)),),""))</f>
        <v/>
      </c>
      <c r="D69" s="219" t="str">
        <f ca="1">IF(ROWS($1:57)&gt;COUNT(Dong1),"",IF(OFFSET(TH!K$1,SMALL(Dong1,ROWS($1:57)),)="1111",OFFSET(TH!D$1,SMALL(Dong1,ROWS($1:57)),),""))</f>
        <v>C31</v>
      </c>
      <c r="E69" s="220" t="str">
        <f ca="1">IF(ROWS($1:57)&gt;COUNT(Dong1),"",OFFSET(TH!F$1,SMALL(Dong1,ROWS($1:57)),))</f>
        <v>Ống đồng</v>
      </c>
      <c r="F69" s="221" t="str">
        <f ca="1">IF(ROWS($1:57)&gt;COUNT(Dong1),"",IF(OFFSET(TH!K$1,SMALL(Dong1,ROWS($1:57)),)="1111",OFFSET(TH!J$1,SMALL(Dong1,ROWS($1:57)),),OFFSET(TH!K$1,SMALL(Dong1,ROWS($1:57)),)))</f>
        <v>2412</v>
      </c>
      <c r="G69" s="222">
        <f ca="1">IF(ROWS($1:57)&gt;COUNT(Dong1),"",IF(OFFSET(TH!J$1,SMALL(Dong1,ROWS($1:57)),)="1111",OFFSET(TH!I$1,SMALL(Dong1,ROWS($1:57)),),0))</f>
        <v>0</v>
      </c>
      <c r="H69" s="220">
        <f ca="1">IF(ROWS($1:57)&gt;COUNT(Dong1),"",IF(OFFSET(TH!K$1,SMALL(Dong1,ROWS($1:57)),)="1111",OFFSET(TH!I$1,SMALL(Dong1,ROWS($1:57)),),0))</f>
        <v>18000000</v>
      </c>
      <c r="I69" s="218">
        <f t="shared" ca="1" si="2"/>
        <v>1209596958</v>
      </c>
      <c r="J69" s="223"/>
    </row>
    <row r="70" spans="1:10" ht="17.25" customHeight="1">
      <c r="A70" s="217">
        <f ca="1">IF(ROWS($1:58)&gt;COUNT(Dong1),"",OFFSET(TH!C$1,SMALL(Dong1,ROWS($1:58)),))</f>
        <v>42301</v>
      </c>
      <c r="B70" s="217">
        <f ca="1">IF(ROWS($1:58)&gt;COUNT(Dong1),"",OFFSET(TH!E$1,SMALL(Dong1,ROWS($1:58)),))</f>
        <v>42301</v>
      </c>
      <c r="C70" s="218" t="str">
        <f ca="1">IF(ROWS($1:58)&gt;COUNT(Dong1),"",IF(OFFSET(TH!J$1,SMALL(Dong1,ROWS($1:58)),)="1111",OFFSET(TH!D$1,SMALL(Dong1,ROWS($1:58)),),""))</f>
        <v/>
      </c>
      <c r="D70" s="219" t="str">
        <f ca="1">IF(ROWS($1:58)&gt;COUNT(Dong1),"",IF(OFFSET(TH!K$1,SMALL(Dong1,ROWS($1:58)),)="1111",OFFSET(TH!D$1,SMALL(Dong1,ROWS($1:58)),),""))</f>
        <v>C31</v>
      </c>
      <c r="E70" s="220" t="str">
        <f ca="1">IF(ROWS($1:58)&gt;COUNT(Dong1),"",OFFSET(TH!F$1,SMALL(Dong1,ROWS($1:58)),))</f>
        <v>VAT Ống đồng</v>
      </c>
      <c r="F70" s="221" t="str">
        <f ca="1">IF(ROWS($1:58)&gt;COUNT(Dong1),"",IF(OFFSET(TH!K$1,SMALL(Dong1,ROWS($1:58)),)="1111",OFFSET(TH!J$1,SMALL(Dong1,ROWS($1:58)),),OFFSET(TH!K$1,SMALL(Dong1,ROWS($1:58)),)))</f>
        <v>1331</v>
      </c>
      <c r="G70" s="222">
        <f ca="1">IF(ROWS($1:58)&gt;COUNT(Dong1),"",IF(OFFSET(TH!J$1,SMALL(Dong1,ROWS($1:58)),)="1111",OFFSET(TH!I$1,SMALL(Dong1,ROWS($1:58)),),0))</f>
        <v>0</v>
      </c>
      <c r="H70" s="220">
        <f ca="1">IF(ROWS($1:58)&gt;COUNT(Dong1),"",IF(OFFSET(TH!K$1,SMALL(Dong1,ROWS($1:58)),)="1111",OFFSET(TH!I$1,SMALL(Dong1,ROWS($1:58)),),0))</f>
        <v>1800000</v>
      </c>
      <c r="I70" s="218">
        <f t="shared" ref="I70:I86" ca="1" si="3">IF(E70&lt;&gt;"",I69+G70-H70,0)</f>
        <v>1207796958</v>
      </c>
      <c r="J70" s="223"/>
    </row>
    <row r="71" spans="1:10" ht="17.25" customHeight="1">
      <c r="A71" s="217">
        <f ca="1">IF(ROWS($1:59)&gt;COUNT(Dong1),"",OFFSET(TH!C$1,SMALL(Dong1,ROWS($1:59)),))</f>
        <v>42303</v>
      </c>
      <c r="B71" s="217">
        <f ca="1">IF(ROWS($1:59)&gt;COUNT(Dong1),"",OFFSET(TH!E$1,SMALL(Dong1,ROWS($1:59)),))</f>
        <v>42303</v>
      </c>
      <c r="C71" s="218" t="str">
        <f ca="1">IF(ROWS($1:59)&gt;COUNT(Dong1),"",IF(OFFSET(TH!J$1,SMALL(Dong1,ROWS($1:59)),)="1111",OFFSET(TH!D$1,SMALL(Dong1,ROWS($1:59)),),""))</f>
        <v/>
      </c>
      <c r="D71" s="219" t="str">
        <f ca="1">IF(ROWS($1:59)&gt;COUNT(Dong1),"",IF(OFFSET(TH!K$1,SMALL(Dong1,ROWS($1:59)),)="1111",OFFSET(TH!D$1,SMALL(Dong1,ROWS($1:59)),),""))</f>
        <v>C32</v>
      </c>
      <c r="E71" s="220" t="str">
        <f ca="1">IF(ROWS($1:59)&gt;COUNT(Dong1),"",OFFSET(TH!F$1,SMALL(Dong1,ROWS($1:59)),))</f>
        <v>Tủ 30 cửa</v>
      </c>
      <c r="F71" s="221" t="str">
        <f ca="1">IF(ROWS($1:59)&gt;COUNT(Dong1),"",IF(OFFSET(TH!K$1,SMALL(Dong1,ROWS($1:59)),)="1111",OFFSET(TH!J$1,SMALL(Dong1,ROWS($1:59)),),OFFSET(TH!K$1,SMALL(Dong1,ROWS($1:59)),)))</f>
        <v>2412</v>
      </c>
      <c r="G71" s="222">
        <f ca="1">IF(ROWS($1:59)&gt;COUNT(Dong1),"",IF(OFFSET(TH!J$1,SMALL(Dong1,ROWS($1:59)),)="1111",OFFSET(TH!I$1,SMALL(Dong1,ROWS($1:59)),),0))</f>
        <v>0</v>
      </c>
      <c r="H71" s="220">
        <f ca="1">IF(ROWS($1:59)&gt;COUNT(Dong1),"",IF(OFFSET(TH!K$1,SMALL(Dong1,ROWS($1:59)),)="1111",OFFSET(TH!I$1,SMALL(Dong1,ROWS($1:59)),),0))</f>
        <v>16000000</v>
      </c>
      <c r="I71" s="218">
        <f t="shared" ca="1" si="3"/>
        <v>1191796958</v>
      </c>
      <c r="J71" s="223"/>
    </row>
    <row r="72" spans="1:10" ht="17.25" customHeight="1">
      <c r="A72" s="217">
        <f ca="1">IF(ROWS($1:60)&gt;COUNT(Dong1),"",OFFSET(TH!C$1,SMALL(Dong1,ROWS($1:60)),))</f>
        <v>42303</v>
      </c>
      <c r="B72" s="217">
        <f ca="1">IF(ROWS($1:60)&gt;COUNT(Dong1),"",OFFSET(TH!E$1,SMALL(Dong1,ROWS($1:60)),))</f>
        <v>42303</v>
      </c>
      <c r="C72" s="218" t="str">
        <f ca="1">IF(ROWS($1:60)&gt;COUNT(Dong1),"",IF(OFFSET(TH!J$1,SMALL(Dong1,ROWS($1:60)),)="1111",OFFSET(TH!D$1,SMALL(Dong1,ROWS($1:60)),),""))</f>
        <v/>
      </c>
      <c r="D72" s="219" t="str">
        <f ca="1">IF(ROWS($1:60)&gt;COUNT(Dong1),"",IF(OFFSET(TH!K$1,SMALL(Dong1,ROWS($1:60)),)="1111",OFFSET(TH!D$1,SMALL(Dong1,ROWS($1:60)),),""))</f>
        <v>C32</v>
      </c>
      <c r="E72" s="220" t="str">
        <f ca="1">IF(ROWS($1:60)&gt;COUNT(Dong1),"",OFFSET(TH!F$1,SMALL(Dong1,ROWS($1:60)),))</f>
        <v>VAT Tủ 30 cửa</v>
      </c>
      <c r="F72" s="221" t="str">
        <f ca="1">IF(ROWS($1:60)&gt;COUNT(Dong1),"",IF(OFFSET(TH!K$1,SMALL(Dong1,ROWS($1:60)),)="1111",OFFSET(TH!J$1,SMALL(Dong1,ROWS($1:60)),),OFFSET(TH!K$1,SMALL(Dong1,ROWS($1:60)),)))</f>
        <v>1331</v>
      </c>
      <c r="G72" s="222">
        <f ca="1">IF(ROWS($1:60)&gt;COUNT(Dong1),"",IF(OFFSET(TH!J$1,SMALL(Dong1,ROWS($1:60)),)="1111",OFFSET(TH!I$1,SMALL(Dong1,ROWS($1:60)),),0))</f>
        <v>0</v>
      </c>
      <c r="H72" s="220">
        <f ca="1">IF(ROWS($1:60)&gt;COUNT(Dong1),"",IF(OFFSET(TH!K$1,SMALL(Dong1,ROWS($1:60)),)="1111",OFFSET(TH!I$1,SMALL(Dong1,ROWS($1:60)),),0))</f>
        <v>1600000</v>
      </c>
      <c r="I72" s="218">
        <f t="shared" ca="1" si="3"/>
        <v>1190196958</v>
      </c>
      <c r="J72" s="223"/>
    </row>
    <row r="73" spans="1:10" ht="17.25" customHeight="1">
      <c r="A73" s="217">
        <f ca="1">IF(ROWS($1:61)&gt;COUNT(Dong1),"",OFFSET(TH!C$1,SMALL(Dong1,ROWS($1:61)),))</f>
        <v>42303</v>
      </c>
      <c r="B73" s="217">
        <f ca="1">IF(ROWS($1:61)&gt;COUNT(Dong1),"",OFFSET(TH!E$1,SMALL(Dong1,ROWS($1:61)),))</f>
        <v>42303</v>
      </c>
      <c r="C73" s="218" t="str">
        <f ca="1">IF(ROWS($1:61)&gt;COUNT(Dong1),"",IF(OFFSET(TH!J$1,SMALL(Dong1,ROWS($1:61)),)="1111",OFFSET(TH!D$1,SMALL(Dong1,ROWS($1:61)),),""))</f>
        <v/>
      </c>
      <c r="D73" s="219" t="str">
        <f ca="1">IF(ROWS($1:61)&gt;COUNT(Dong1),"",IF(OFFSET(TH!K$1,SMALL(Dong1,ROWS($1:61)),)="1111",OFFSET(TH!D$1,SMALL(Dong1,ROWS($1:61)),),""))</f>
        <v>C33</v>
      </c>
      <c r="E73" s="220" t="str">
        <f ca="1">IF(ROWS($1:61)&gt;COUNT(Dong1),"",OFFSET(TH!F$1,SMALL(Dong1,ROWS($1:61)),))</f>
        <v>Nộp tiền mặt vào tài khoản ngân hàng</v>
      </c>
      <c r="F73" s="221" t="str">
        <f ca="1">IF(ROWS($1:61)&gt;COUNT(Dong1),"",IF(OFFSET(TH!K$1,SMALL(Dong1,ROWS($1:61)),)="1111",OFFSET(TH!J$1,SMALL(Dong1,ROWS($1:61)),),OFFSET(TH!K$1,SMALL(Dong1,ROWS($1:61)),)))</f>
        <v>1121</v>
      </c>
      <c r="G73" s="222">
        <f ca="1">IF(ROWS($1:61)&gt;COUNT(Dong1),"",IF(OFFSET(TH!J$1,SMALL(Dong1,ROWS($1:61)),)="1111",OFFSET(TH!I$1,SMALL(Dong1,ROWS($1:61)),),0))</f>
        <v>0</v>
      </c>
      <c r="H73" s="220">
        <f ca="1">IF(ROWS($1:61)&gt;COUNT(Dong1),"",IF(OFFSET(TH!K$1,SMALL(Dong1,ROWS($1:61)),)="1111",OFFSET(TH!I$1,SMALL(Dong1,ROWS($1:61)),),0))</f>
        <v>20000000</v>
      </c>
      <c r="I73" s="218">
        <f t="shared" ca="1" si="3"/>
        <v>1170196958</v>
      </c>
      <c r="J73" s="223"/>
    </row>
    <row r="74" spans="1:10" ht="17.25" customHeight="1">
      <c r="A74" s="217">
        <f ca="1">IF(ROWS($1:62)&gt;COUNT(Dong1),"",OFFSET(TH!C$1,SMALL(Dong1,ROWS($1:62)),))</f>
        <v>42303</v>
      </c>
      <c r="B74" s="217">
        <f ca="1">IF(ROWS($1:62)&gt;COUNT(Dong1),"",OFFSET(TH!E$1,SMALL(Dong1,ROWS($1:62)),))</f>
        <v>42303</v>
      </c>
      <c r="C74" s="218" t="str">
        <f ca="1">IF(ROWS($1:62)&gt;COUNT(Dong1),"",IF(OFFSET(TH!J$1,SMALL(Dong1,ROWS($1:62)),)="1111",OFFSET(TH!D$1,SMALL(Dong1,ROWS($1:62)),),""))</f>
        <v/>
      </c>
      <c r="D74" s="219" t="str">
        <f ca="1">IF(ROWS($1:62)&gt;COUNT(Dong1),"",IF(OFFSET(TH!K$1,SMALL(Dong1,ROWS($1:62)),)="1111",OFFSET(TH!D$1,SMALL(Dong1,ROWS($1:62)),),""))</f>
        <v>C34</v>
      </c>
      <c r="E74" s="220" t="str">
        <f ca="1">IF(ROWS($1:62)&gt;COUNT(Dong1),"",OFFSET(TH!F$1,SMALL(Dong1,ROWS($1:62)),))</f>
        <v>Máy lạnh Toshiba 2Hp</v>
      </c>
      <c r="F74" s="221" t="str">
        <f ca="1">IF(ROWS($1:62)&gt;COUNT(Dong1),"",IF(OFFSET(TH!K$1,SMALL(Dong1,ROWS($1:62)),)="1111",OFFSET(TH!J$1,SMALL(Dong1,ROWS($1:62)),),OFFSET(TH!K$1,SMALL(Dong1,ROWS($1:62)),)))</f>
        <v>2412</v>
      </c>
      <c r="G74" s="222">
        <f ca="1">IF(ROWS($1:62)&gt;COUNT(Dong1),"",IF(OFFSET(TH!J$1,SMALL(Dong1,ROWS($1:62)),)="1111",OFFSET(TH!I$1,SMALL(Dong1,ROWS($1:62)),),0))</f>
        <v>0</v>
      </c>
      <c r="H74" s="220">
        <f ca="1">IF(ROWS($1:62)&gt;COUNT(Dong1),"",IF(OFFSET(TH!K$1,SMALL(Dong1,ROWS($1:62)),)="1111",OFFSET(TH!I$1,SMALL(Dong1,ROWS($1:62)),),0))</f>
        <v>15000000</v>
      </c>
      <c r="I74" s="218">
        <f t="shared" ca="1" si="3"/>
        <v>1155196958</v>
      </c>
      <c r="J74" s="223"/>
    </row>
    <row r="75" spans="1:10" ht="17.25" customHeight="1">
      <c r="A75" s="217">
        <f ca="1">IF(ROWS($1:63)&gt;COUNT(Dong1),"",OFFSET(TH!C$1,SMALL(Dong1,ROWS($1:63)),))</f>
        <v>42303</v>
      </c>
      <c r="B75" s="217">
        <f ca="1">IF(ROWS($1:63)&gt;COUNT(Dong1),"",OFFSET(TH!E$1,SMALL(Dong1,ROWS($1:63)),))</f>
        <v>42303</v>
      </c>
      <c r="C75" s="218" t="str">
        <f ca="1">IF(ROWS($1:63)&gt;COUNT(Dong1),"",IF(OFFSET(TH!J$1,SMALL(Dong1,ROWS($1:63)),)="1111",OFFSET(TH!D$1,SMALL(Dong1,ROWS($1:63)),),""))</f>
        <v/>
      </c>
      <c r="D75" s="219" t="str">
        <f ca="1">IF(ROWS($1:63)&gt;COUNT(Dong1),"",IF(OFFSET(TH!K$1,SMALL(Dong1,ROWS($1:63)),)="1111",OFFSET(TH!D$1,SMALL(Dong1,ROWS($1:63)),),""))</f>
        <v>C34</v>
      </c>
      <c r="E75" s="220" t="str">
        <f ca="1">IF(ROWS($1:63)&gt;COUNT(Dong1),"",OFFSET(TH!F$1,SMALL(Dong1,ROWS($1:63)),))</f>
        <v>VAT Máy lạnh Toshiba 2Hp</v>
      </c>
      <c r="F75" s="221" t="str">
        <f ca="1">IF(ROWS($1:63)&gt;COUNT(Dong1),"",IF(OFFSET(TH!K$1,SMALL(Dong1,ROWS($1:63)),)="1111",OFFSET(TH!J$1,SMALL(Dong1,ROWS($1:63)),),OFFSET(TH!K$1,SMALL(Dong1,ROWS($1:63)),)))</f>
        <v>1331</v>
      </c>
      <c r="G75" s="222">
        <f ca="1">IF(ROWS($1:63)&gt;COUNT(Dong1),"",IF(OFFSET(TH!J$1,SMALL(Dong1,ROWS($1:63)),)="1111",OFFSET(TH!I$1,SMALL(Dong1,ROWS($1:63)),),0))</f>
        <v>0</v>
      </c>
      <c r="H75" s="220">
        <f ca="1">IF(ROWS($1:63)&gt;COUNT(Dong1),"",IF(OFFSET(TH!K$1,SMALL(Dong1,ROWS($1:63)),)="1111",OFFSET(TH!I$1,SMALL(Dong1,ROWS($1:63)),),0))</f>
        <v>1500000</v>
      </c>
      <c r="I75" s="218">
        <f t="shared" ca="1" si="3"/>
        <v>1153696958</v>
      </c>
      <c r="J75" s="223"/>
    </row>
    <row r="76" spans="1:10" ht="17.25" customHeight="1">
      <c r="A76" s="217">
        <f ca="1">IF(ROWS($1:64)&gt;COUNT(Dong1),"",OFFSET(TH!C$1,SMALL(Dong1,ROWS($1:64)),))</f>
        <v>42305</v>
      </c>
      <c r="B76" s="217">
        <f ca="1">IF(ROWS($1:64)&gt;COUNT(Dong1),"",OFFSET(TH!E$1,SMALL(Dong1,ROWS($1:64)),))</f>
        <v>42303</v>
      </c>
      <c r="C76" s="218" t="str">
        <f ca="1">IF(ROWS($1:64)&gt;COUNT(Dong1),"",IF(OFFSET(TH!J$1,SMALL(Dong1,ROWS($1:64)),)="1111",OFFSET(TH!D$1,SMALL(Dong1,ROWS($1:64)),),""))</f>
        <v/>
      </c>
      <c r="D76" s="219" t="str">
        <f ca="1">IF(ROWS($1:64)&gt;COUNT(Dong1),"",IF(OFFSET(TH!K$1,SMALL(Dong1,ROWS($1:64)),)="1111",OFFSET(TH!D$1,SMALL(Dong1,ROWS($1:64)),),""))</f>
        <v>C35</v>
      </c>
      <c r="E76" s="220" t="str">
        <f ca="1">IF(ROWS($1:64)&gt;COUNT(Dong1),"",OFFSET(TH!F$1,SMALL(Dong1,ROWS($1:64)),))</f>
        <v>Nộp tiền mặt vào tài khoản ngân hàng</v>
      </c>
      <c r="F76" s="221" t="str">
        <f ca="1">IF(ROWS($1:64)&gt;COUNT(Dong1),"",IF(OFFSET(TH!K$1,SMALL(Dong1,ROWS($1:64)),)="1111",OFFSET(TH!J$1,SMALL(Dong1,ROWS($1:64)),),OFFSET(TH!K$1,SMALL(Dong1,ROWS($1:64)),)))</f>
        <v>1121</v>
      </c>
      <c r="G76" s="222">
        <f ca="1">IF(ROWS($1:64)&gt;COUNT(Dong1),"",IF(OFFSET(TH!J$1,SMALL(Dong1,ROWS($1:64)),)="1111",OFFSET(TH!I$1,SMALL(Dong1,ROWS($1:64)),),0))</f>
        <v>0</v>
      </c>
      <c r="H76" s="220">
        <f ca="1">IF(ROWS($1:64)&gt;COUNT(Dong1),"",IF(OFFSET(TH!K$1,SMALL(Dong1,ROWS($1:64)),)="1111",OFFSET(TH!I$1,SMALL(Dong1,ROWS($1:64)),),0))</f>
        <v>400000000</v>
      </c>
      <c r="I76" s="218">
        <f t="shared" ca="1" si="3"/>
        <v>753696958</v>
      </c>
      <c r="J76" s="223"/>
    </row>
    <row r="77" spans="1:10" ht="17.25" customHeight="1">
      <c r="A77" s="217">
        <f ca="1">IF(ROWS($1:65)&gt;COUNT(Dong1),"",OFFSET(TH!C$1,SMALL(Dong1,ROWS($1:65)),))</f>
        <v>42306</v>
      </c>
      <c r="B77" s="217">
        <f ca="1">IF(ROWS($1:65)&gt;COUNT(Dong1),"",OFFSET(TH!E$1,SMALL(Dong1,ROWS($1:65)),))</f>
        <v>42306</v>
      </c>
      <c r="C77" s="218" t="str">
        <f ca="1">IF(ROWS($1:65)&gt;COUNT(Dong1),"",IF(OFFSET(TH!J$1,SMALL(Dong1,ROWS($1:65)),)="1111",OFFSET(TH!D$1,SMALL(Dong1,ROWS($1:65)),),""))</f>
        <v/>
      </c>
      <c r="D77" s="219" t="str">
        <f ca="1">IF(ROWS($1:65)&gt;COUNT(Dong1),"",IF(OFFSET(TH!K$1,SMALL(Dong1,ROWS($1:65)),)="1111",OFFSET(TH!D$1,SMALL(Dong1,ROWS($1:65)),),""))</f>
        <v>C36</v>
      </c>
      <c r="E77" s="220" t="str">
        <f ca="1">IF(ROWS($1:65)&gt;COUNT(Dong1),"",OFFSET(TH!F$1,SMALL(Dong1,ROWS($1:65)),))</f>
        <v>Ống đồng, eke, dây điện, máy lạnh</v>
      </c>
      <c r="F77" s="221" t="str">
        <f ca="1">IF(ROWS($1:65)&gt;COUNT(Dong1),"",IF(OFFSET(TH!K$1,SMALL(Dong1,ROWS($1:65)),)="1111",OFFSET(TH!J$1,SMALL(Dong1,ROWS($1:65)),),OFFSET(TH!K$1,SMALL(Dong1,ROWS($1:65)),)))</f>
        <v>2412</v>
      </c>
      <c r="G77" s="222">
        <f ca="1">IF(ROWS($1:65)&gt;COUNT(Dong1),"",IF(OFFSET(TH!J$1,SMALL(Dong1,ROWS($1:65)),)="1111",OFFSET(TH!I$1,SMALL(Dong1,ROWS($1:65)),),0))</f>
        <v>0</v>
      </c>
      <c r="H77" s="220">
        <f ca="1">IF(ROWS($1:65)&gt;COUNT(Dong1),"",IF(OFFSET(TH!K$1,SMALL(Dong1,ROWS($1:65)),)="1111",OFFSET(TH!I$1,SMALL(Dong1,ROWS($1:65)),),0))</f>
        <v>17100000</v>
      </c>
      <c r="I77" s="218">
        <f t="shared" ca="1" si="3"/>
        <v>736596958</v>
      </c>
      <c r="J77" s="223"/>
    </row>
    <row r="78" spans="1:10" ht="17.25" customHeight="1">
      <c r="A78" s="217">
        <f ca="1">IF(ROWS($1:66)&gt;COUNT(Dong1),"",OFFSET(TH!C$1,SMALL(Dong1,ROWS($1:66)),))</f>
        <v>42306</v>
      </c>
      <c r="B78" s="217">
        <f ca="1">IF(ROWS($1:66)&gt;COUNT(Dong1),"",OFFSET(TH!E$1,SMALL(Dong1,ROWS($1:66)),))</f>
        <v>42306</v>
      </c>
      <c r="C78" s="218" t="str">
        <f ca="1">IF(ROWS($1:66)&gt;COUNT(Dong1),"",IF(OFFSET(TH!J$1,SMALL(Dong1,ROWS($1:66)),)="1111",OFFSET(TH!D$1,SMALL(Dong1,ROWS($1:66)),),""))</f>
        <v/>
      </c>
      <c r="D78" s="219" t="str">
        <f ca="1">IF(ROWS($1:66)&gt;COUNT(Dong1),"",IF(OFFSET(TH!K$1,SMALL(Dong1,ROWS($1:66)),)="1111",OFFSET(TH!D$1,SMALL(Dong1,ROWS($1:66)),),""))</f>
        <v>C36</v>
      </c>
      <c r="E78" s="220" t="str">
        <f ca="1">IF(ROWS($1:66)&gt;COUNT(Dong1),"",OFFSET(TH!F$1,SMALL(Dong1,ROWS($1:66)),))</f>
        <v>VAT Ống đồng, eke, dây điện, máy lạnh</v>
      </c>
      <c r="F78" s="221" t="str">
        <f ca="1">IF(ROWS($1:66)&gt;COUNT(Dong1),"",IF(OFFSET(TH!K$1,SMALL(Dong1,ROWS($1:66)),)="1111",OFFSET(TH!J$1,SMALL(Dong1,ROWS($1:66)),),OFFSET(TH!K$1,SMALL(Dong1,ROWS($1:66)),)))</f>
        <v>1331</v>
      </c>
      <c r="G78" s="222">
        <f ca="1">IF(ROWS($1:66)&gt;COUNT(Dong1),"",IF(OFFSET(TH!J$1,SMALL(Dong1,ROWS($1:66)),)="1111",OFFSET(TH!I$1,SMALL(Dong1,ROWS($1:66)),),0))</f>
        <v>0</v>
      </c>
      <c r="H78" s="220">
        <f ca="1">IF(ROWS($1:66)&gt;COUNT(Dong1),"",IF(OFFSET(TH!K$1,SMALL(Dong1,ROWS($1:66)),)="1111",OFFSET(TH!I$1,SMALL(Dong1,ROWS($1:66)),),0))</f>
        <v>1710000</v>
      </c>
      <c r="I78" s="218">
        <f t="shared" ca="1" si="3"/>
        <v>734886958</v>
      </c>
      <c r="J78" s="223"/>
    </row>
    <row r="79" spans="1:10" ht="17.25" customHeight="1">
      <c r="A79" s="217">
        <f ca="1">IF(ROWS($1:67)&gt;COUNT(Dong1),"",OFFSET(TH!C$1,SMALL(Dong1,ROWS($1:67)),))</f>
        <v>42307</v>
      </c>
      <c r="B79" s="217">
        <f ca="1">IF(ROWS($1:67)&gt;COUNT(Dong1),"",OFFSET(TH!E$1,SMALL(Dong1,ROWS($1:67)),))</f>
        <v>42307</v>
      </c>
      <c r="C79" s="218" t="str">
        <f ca="1">IF(ROWS($1:67)&gt;COUNT(Dong1),"",IF(OFFSET(TH!J$1,SMALL(Dong1,ROWS($1:67)),)="1111",OFFSET(TH!D$1,SMALL(Dong1,ROWS($1:67)),),""))</f>
        <v/>
      </c>
      <c r="D79" s="219" t="str">
        <f ca="1">IF(ROWS($1:67)&gt;COUNT(Dong1),"",IF(OFFSET(TH!K$1,SMALL(Dong1,ROWS($1:67)),)="1111",OFFSET(TH!D$1,SMALL(Dong1,ROWS($1:67)),),""))</f>
        <v>C37</v>
      </c>
      <c r="E79" s="220" t="str">
        <f ca="1">IF(ROWS($1:67)&gt;COUNT(Dong1),"",OFFSET(TH!F$1,SMALL(Dong1,ROWS($1:67)),))</f>
        <v>Bảo hộ lao động</v>
      </c>
      <c r="F79" s="221" t="str">
        <f ca="1">IF(ROWS($1:67)&gt;COUNT(Dong1),"",IF(OFFSET(TH!K$1,SMALL(Dong1,ROWS($1:67)),)="1111",OFFSET(TH!J$1,SMALL(Dong1,ROWS($1:67)),),OFFSET(TH!K$1,SMALL(Dong1,ROWS($1:67)),)))</f>
        <v>2412</v>
      </c>
      <c r="G79" s="222">
        <f ca="1">IF(ROWS($1:67)&gt;COUNT(Dong1),"",IF(OFFSET(TH!J$1,SMALL(Dong1,ROWS($1:67)),)="1111",OFFSET(TH!I$1,SMALL(Dong1,ROWS($1:67)),),0))</f>
        <v>0</v>
      </c>
      <c r="H79" s="220">
        <f ca="1">IF(ROWS($1:67)&gt;COUNT(Dong1),"",IF(OFFSET(TH!K$1,SMALL(Dong1,ROWS($1:67)),)="1111",OFFSET(TH!I$1,SMALL(Dong1,ROWS($1:67)),),0))</f>
        <v>1650000</v>
      </c>
      <c r="I79" s="218">
        <f t="shared" ca="1" si="3"/>
        <v>733236958</v>
      </c>
      <c r="J79" s="223"/>
    </row>
    <row r="80" spans="1:10" ht="17.25" customHeight="1">
      <c r="A80" s="217">
        <f ca="1">IF(ROWS($1:68)&gt;COUNT(Dong1),"",OFFSET(TH!C$1,SMALL(Dong1,ROWS($1:68)),))</f>
        <v>42307</v>
      </c>
      <c r="B80" s="217">
        <f ca="1">IF(ROWS($1:68)&gt;COUNT(Dong1),"",OFFSET(TH!E$1,SMALL(Dong1,ROWS($1:68)),))</f>
        <v>42307</v>
      </c>
      <c r="C80" s="218" t="str">
        <f ca="1">IF(ROWS($1:68)&gt;COUNT(Dong1),"",IF(OFFSET(TH!J$1,SMALL(Dong1,ROWS($1:68)),)="1111",OFFSET(TH!D$1,SMALL(Dong1,ROWS($1:68)),),""))</f>
        <v/>
      </c>
      <c r="D80" s="219" t="str">
        <f ca="1">IF(ROWS($1:68)&gt;COUNT(Dong1),"",IF(OFFSET(TH!K$1,SMALL(Dong1,ROWS($1:68)),)="1111",OFFSET(TH!D$1,SMALL(Dong1,ROWS($1:68)),),""))</f>
        <v>C37</v>
      </c>
      <c r="E80" s="220" t="str">
        <f ca="1">IF(ROWS($1:68)&gt;COUNT(Dong1),"",OFFSET(TH!F$1,SMALL(Dong1,ROWS($1:68)),))</f>
        <v>VAT Bảo hộ lao động</v>
      </c>
      <c r="F80" s="221" t="str">
        <f ca="1">IF(ROWS($1:68)&gt;COUNT(Dong1),"",IF(OFFSET(TH!K$1,SMALL(Dong1,ROWS($1:68)),)="1111",OFFSET(TH!J$1,SMALL(Dong1,ROWS($1:68)),),OFFSET(TH!K$1,SMALL(Dong1,ROWS($1:68)),)))</f>
        <v>1331</v>
      </c>
      <c r="G80" s="222">
        <f ca="1">IF(ROWS($1:68)&gt;COUNT(Dong1),"",IF(OFFSET(TH!J$1,SMALL(Dong1,ROWS($1:68)),)="1111",OFFSET(TH!I$1,SMALL(Dong1,ROWS($1:68)),),0))</f>
        <v>0</v>
      </c>
      <c r="H80" s="220">
        <f ca="1">IF(ROWS($1:68)&gt;COUNT(Dong1),"",IF(OFFSET(TH!K$1,SMALL(Dong1,ROWS($1:68)),)="1111",OFFSET(TH!I$1,SMALL(Dong1,ROWS($1:68)),),0))</f>
        <v>165000</v>
      </c>
      <c r="I80" s="218">
        <f t="shared" ca="1" si="3"/>
        <v>733071958</v>
      </c>
      <c r="J80" s="223"/>
    </row>
    <row r="81" spans="1:10" ht="17.25" customHeight="1">
      <c r="A81" s="217">
        <f ca="1">IF(ROWS($1:69)&gt;COUNT(Dong1),"",OFFSET(TH!C$1,SMALL(Dong1,ROWS($1:69)),))</f>
        <v>42308</v>
      </c>
      <c r="B81" s="217">
        <f ca="1">IF(ROWS($1:69)&gt;COUNT(Dong1),"",OFFSET(TH!E$1,SMALL(Dong1,ROWS($1:69)),))</f>
        <v>42308</v>
      </c>
      <c r="C81" s="218" t="str">
        <f ca="1">IF(ROWS($1:69)&gt;COUNT(Dong1),"",IF(OFFSET(TH!J$1,SMALL(Dong1,ROWS($1:69)),)="1111",OFFSET(TH!D$1,SMALL(Dong1,ROWS($1:69)),),""))</f>
        <v/>
      </c>
      <c r="D81" s="219" t="str">
        <f ca="1">IF(ROWS($1:69)&gt;COUNT(Dong1),"",IF(OFFSET(TH!K$1,SMALL(Dong1,ROWS($1:69)),)="1111",OFFSET(TH!D$1,SMALL(Dong1,ROWS($1:69)),),""))</f>
        <v>C38</v>
      </c>
      <c r="E81" s="220" t="str">
        <f ca="1">IF(ROWS($1:69)&gt;COUNT(Dong1),"",OFFSET(TH!F$1,SMALL(Dong1,ROWS($1:69)),))</f>
        <v>Máy lạnh Toshiba 2Hp</v>
      </c>
      <c r="F81" s="221" t="str">
        <f ca="1">IF(ROWS($1:69)&gt;COUNT(Dong1),"",IF(OFFSET(TH!K$1,SMALL(Dong1,ROWS($1:69)),)="1111",OFFSET(TH!J$1,SMALL(Dong1,ROWS($1:69)),),OFFSET(TH!K$1,SMALL(Dong1,ROWS($1:69)),)))</f>
        <v>2412</v>
      </c>
      <c r="G81" s="222">
        <f ca="1">IF(ROWS($1:69)&gt;COUNT(Dong1),"",IF(OFFSET(TH!J$1,SMALL(Dong1,ROWS($1:69)),)="1111",OFFSET(TH!I$1,SMALL(Dong1,ROWS($1:69)),),0))</f>
        <v>0</v>
      </c>
      <c r="H81" s="220">
        <f ca="1">IF(ROWS($1:69)&gt;COUNT(Dong1),"",IF(OFFSET(TH!K$1,SMALL(Dong1,ROWS($1:69)),)="1111",OFFSET(TH!I$1,SMALL(Dong1,ROWS($1:69)),),0))</f>
        <v>15000000</v>
      </c>
      <c r="I81" s="218">
        <f t="shared" ca="1" si="3"/>
        <v>718071958</v>
      </c>
      <c r="J81" s="223"/>
    </row>
    <row r="82" spans="1:10" ht="17.25" customHeight="1">
      <c r="A82" s="217">
        <f ca="1">IF(ROWS($1:70)&gt;COUNT(Dong1),"",OFFSET(TH!C$1,SMALL(Dong1,ROWS($1:70)),))</f>
        <v>42308</v>
      </c>
      <c r="B82" s="217">
        <f ca="1">IF(ROWS($1:70)&gt;COUNT(Dong1),"",OFFSET(TH!E$1,SMALL(Dong1,ROWS($1:70)),))</f>
        <v>42308</v>
      </c>
      <c r="C82" s="218" t="str">
        <f ca="1">IF(ROWS($1:70)&gt;COUNT(Dong1),"",IF(OFFSET(TH!J$1,SMALL(Dong1,ROWS($1:70)),)="1111",OFFSET(TH!D$1,SMALL(Dong1,ROWS($1:70)),),""))</f>
        <v/>
      </c>
      <c r="D82" s="219" t="str">
        <f ca="1">IF(ROWS($1:70)&gt;COUNT(Dong1),"",IF(OFFSET(TH!K$1,SMALL(Dong1,ROWS($1:70)),)="1111",OFFSET(TH!D$1,SMALL(Dong1,ROWS($1:70)),),""))</f>
        <v>C38</v>
      </c>
      <c r="E82" s="220" t="str">
        <f ca="1">IF(ROWS($1:70)&gt;COUNT(Dong1),"",OFFSET(TH!F$1,SMALL(Dong1,ROWS($1:70)),))</f>
        <v>VAT Máy lạnh Toshiba 2Hp</v>
      </c>
      <c r="F82" s="221" t="str">
        <f ca="1">IF(ROWS($1:70)&gt;COUNT(Dong1),"",IF(OFFSET(TH!K$1,SMALL(Dong1,ROWS($1:70)),)="1111",OFFSET(TH!J$1,SMALL(Dong1,ROWS($1:70)),),OFFSET(TH!K$1,SMALL(Dong1,ROWS($1:70)),)))</f>
        <v>1331</v>
      </c>
      <c r="G82" s="222">
        <f ca="1">IF(ROWS($1:70)&gt;COUNT(Dong1),"",IF(OFFSET(TH!J$1,SMALL(Dong1,ROWS($1:70)),)="1111",OFFSET(TH!I$1,SMALL(Dong1,ROWS($1:70)),),0))</f>
        <v>0</v>
      </c>
      <c r="H82" s="220">
        <f ca="1">IF(ROWS($1:70)&gt;COUNT(Dong1),"",IF(OFFSET(TH!K$1,SMALL(Dong1,ROWS($1:70)),)="1111",OFFSET(TH!I$1,SMALL(Dong1,ROWS($1:70)),),0))</f>
        <v>1500000</v>
      </c>
      <c r="I82" s="218">
        <f t="shared" ca="1" si="3"/>
        <v>716571958</v>
      </c>
      <c r="J82" s="223"/>
    </row>
    <row r="83" spans="1:10" ht="17.25" customHeight="1">
      <c r="A83" s="217">
        <f ca="1">IF(ROWS($1:71)&gt;COUNT(Dong1),"",OFFSET(TH!C$1,SMALL(Dong1,ROWS($1:71)),))</f>
        <v>42313</v>
      </c>
      <c r="B83" s="217">
        <f ca="1">IF(ROWS($1:71)&gt;COUNT(Dong1),"",OFFSET(TH!E$1,SMALL(Dong1,ROWS($1:71)),))</f>
        <v>42313</v>
      </c>
      <c r="C83" s="218" t="str">
        <f ca="1">IF(ROWS($1:71)&gt;COUNT(Dong1),"",IF(OFFSET(TH!J$1,SMALL(Dong1,ROWS($1:71)),)="1111",OFFSET(TH!D$1,SMALL(Dong1,ROWS($1:71)),),""))</f>
        <v/>
      </c>
      <c r="D83" s="219" t="str">
        <f ca="1">IF(ROWS($1:71)&gt;COUNT(Dong1),"",IF(OFFSET(TH!K$1,SMALL(Dong1,ROWS($1:71)),)="1111",OFFSET(TH!D$1,SMALL(Dong1,ROWS($1:71)),),""))</f>
        <v>C39</v>
      </c>
      <c r="E83" s="220" t="str">
        <f ca="1">IF(ROWS($1:71)&gt;COUNT(Dong1),"",OFFSET(TH!F$1,SMALL(Dong1,ROWS($1:71)),))</f>
        <v>Van đạp chân, máng rửa tay</v>
      </c>
      <c r="F83" s="221" t="str">
        <f ca="1">IF(ROWS($1:71)&gt;COUNT(Dong1),"",IF(OFFSET(TH!K$1,SMALL(Dong1,ROWS($1:71)),)="1111",OFFSET(TH!J$1,SMALL(Dong1,ROWS($1:71)),),OFFSET(TH!K$1,SMALL(Dong1,ROWS($1:71)),)))</f>
        <v>2412</v>
      </c>
      <c r="G83" s="222">
        <f ca="1">IF(ROWS($1:71)&gt;COUNT(Dong1),"",IF(OFFSET(TH!J$1,SMALL(Dong1,ROWS($1:71)),)="1111",OFFSET(TH!I$1,SMALL(Dong1,ROWS($1:71)),),0))</f>
        <v>0</v>
      </c>
      <c r="H83" s="220">
        <f ca="1">IF(ROWS($1:71)&gt;COUNT(Dong1),"",IF(OFFSET(TH!K$1,SMALL(Dong1,ROWS($1:71)),)="1111",OFFSET(TH!I$1,SMALL(Dong1,ROWS($1:71)),),0))</f>
        <v>17750000</v>
      </c>
      <c r="I83" s="218">
        <f t="shared" ca="1" si="3"/>
        <v>698821958</v>
      </c>
      <c r="J83" s="223"/>
    </row>
    <row r="84" spans="1:10" ht="17.25" customHeight="1">
      <c r="A84" s="217">
        <f ca="1">IF(ROWS($1:72)&gt;COUNT(Dong1),"",OFFSET(TH!C$1,SMALL(Dong1,ROWS($1:72)),))</f>
        <v>42313</v>
      </c>
      <c r="B84" s="217">
        <f ca="1">IF(ROWS($1:72)&gt;COUNT(Dong1),"",OFFSET(TH!E$1,SMALL(Dong1,ROWS($1:72)),))</f>
        <v>42313</v>
      </c>
      <c r="C84" s="218" t="str">
        <f ca="1">IF(ROWS($1:72)&gt;COUNT(Dong1),"",IF(OFFSET(TH!J$1,SMALL(Dong1,ROWS($1:72)),)="1111",OFFSET(TH!D$1,SMALL(Dong1,ROWS($1:72)),),""))</f>
        <v/>
      </c>
      <c r="D84" s="219" t="str">
        <f ca="1">IF(ROWS($1:72)&gt;COUNT(Dong1),"",IF(OFFSET(TH!K$1,SMALL(Dong1,ROWS($1:72)),)="1111",OFFSET(TH!D$1,SMALL(Dong1,ROWS($1:72)),),""))</f>
        <v>C39</v>
      </c>
      <c r="E84" s="220" t="str">
        <f ca="1">IF(ROWS($1:72)&gt;COUNT(Dong1),"",OFFSET(TH!F$1,SMALL(Dong1,ROWS($1:72)),))</f>
        <v>VAT Van đạp chân, máng rửa tay</v>
      </c>
      <c r="F84" s="221" t="str">
        <f ca="1">IF(ROWS($1:72)&gt;COUNT(Dong1),"",IF(OFFSET(TH!K$1,SMALL(Dong1,ROWS($1:72)),)="1111",OFFSET(TH!J$1,SMALL(Dong1,ROWS($1:72)),),OFFSET(TH!K$1,SMALL(Dong1,ROWS($1:72)),)))</f>
        <v>1331</v>
      </c>
      <c r="G84" s="222">
        <f ca="1">IF(ROWS($1:72)&gt;COUNT(Dong1),"",IF(OFFSET(TH!J$1,SMALL(Dong1,ROWS($1:72)),)="1111",OFFSET(TH!I$1,SMALL(Dong1,ROWS($1:72)),),0))</f>
        <v>0</v>
      </c>
      <c r="H84" s="220">
        <f ca="1">IF(ROWS($1:72)&gt;COUNT(Dong1),"",IF(OFFSET(TH!K$1,SMALL(Dong1,ROWS($1:72)),)="1111",OFFSET(TH!I$1,SMALL(Dong1,ROWS($1:72)),),0))</f>
        <v>1775000</v>
      </c>
      <c r="I84" s="218">
        <f t="shared" ca="1" si="3"/>
        <v>697046958</v>
      </c>
      <c r="J84" s="223"/>
    </row>
    <row r="85" spans="1:10" ht="17.25" customHeight="1">
      <c r="A85" s="217">
        <f ca="1">IF(ROWS($1:73)&gt;COUNT(Dong1),"",OFFSET(TH!C$1,SMALL(Dong1,ROWS($1:73)),))</f>
        <v>42317</v>
      </c>
      <c r="B85" s="217">
        <f ca="1">IF(ROWS($1:73)&gt;COUNT(Dong1),"",OFFSET(TH!E$1,SMALL(Dong1,ROWS($1:73)),))</f>
        <v>42317</v>
      </c>
      <c r="C85" s="218" t="str">
        <f ca="1">IF(ROWS($1:73)&gt;COUNT(Dong1),"",IF(OFFSET(TH!J$1,SMALL(Dong1,ROWS($1:73)),)="1111",OFFSET(TH!D$1,SMALL(Dong1,ROWS($1:73)),),""))</f>
        <v/>
      </c>
      <c r="D85" s="219" t="str">
        <f ca="1">IF(ROWS($1:73)&gt;COUNT(Dong1),"",IF(OFFSET(TH!K$1,SMALL(Dong1,ROWS($1:73)),)="1111",OFFSET(TH!D$1,SMALL(Dong1,ROWS($1:73)),),""))</f>
        <v>C40</v>
      </c>
      <c r="E85" s="220" t="str">
        <f ca="1">IF(ROWS($1:73)&gt;COUNT(Dong1),"",OFFSET(TH!F$1,SMALL(Dong1,ROWS($1:73)),))</f>
        <v>Màn chắn côn trùng</v>
      </c>
      <c r="F85" s="221" t="str">
        <f ca="1">IF(ROWS($1:73)&gt;COUNT(Dong1),"",IF(OFFSET(TH!K$1,SMALL(Dong1,ROWS($1:73)),)="1111",OFFSET(TH!J$1,SMALL(Dong1,ROWS($1:73)),),OFFSET(TH!K$1,SMALL(Dong1,ROWS($1:73)),)))</f>
        <v>2412</v>
      </c>
      <c r="G85" s="222">
        <f ca="1">IF(ROWS($1:73)&gt;COUNT(Dong1),"",IF(OFFSET(TH!J$1,SMALL(Dong1,ROWS($1:73)),)="1111",OFFSET(TH!I$1,SMALL(Dong1,ROWS($1:73)),),0))</f>
        <v>0</v>
      </c>
      <c r="H85" s="220">
        <f ca="1">IF(ROWS($1:73)&gt;COUNT(Dong1),"",IF(OFFSET(TH!K$1,SMALL(Dong1,ROWS($1:73)),)="1111",OFFSET(TH!I$1,SMALL(Dong1,ROWS($1:73)),),0))</f>
        <v>14460700</v>
      </c>
      <c r="I85" s="218">
        <f t="shared" ca="1" si="3"/>
        <v>682586258</v>
      </c>
      <c r="J85" s="223"/>
    </row>
    <row r="86" spans="1:10" ht="17.25" customHeight="1">
      <c r="A86" s="217">
        <f ca="1">IF(ROWS($1:74)&gt;COUNT(Dong1),"",OFFSET(TH!C$1,SMALL(Dong1,ROWS($1:74)),))</f>
        <v>42317</v>
      </c>
      <c r="B86" s="217">
        <f ca="1">IF(ROWS($1:74)&gt;COUNT(Dong1),"",OFFSET(TH!E$1,SMALL(Dong1,ROWS($1:74)),))</f>
        <v>42317</v>
      </c>
      <c r="C86" s="218" t="str">
        <f ca="1">IF(ROWS($1:74)&gt;COUNT(Dong1),"",IF(OFFSET(TH!J$1,SMALL(Dong1,ROWS($1:74)),)="1111",OFFSET(TH!D$1,SMALL(Dong1,ROWS($1:74)),),""))</f>
        <v/>
      </c>
      <c r="D86" s="219" t="str">
        <f ca="1">IF(ROWS($1:74)&gt;COUNT(Dong1),"",IF(OFFSET(TH!K$1,SMALL(Dong1,ROWS($1:74)),)="1111",OFFSET(TH!D$1,SMALL(Dong1,ROWS($1:74)),),""))</f>
        <v>C40</v>
      </c>
      <c r="E86" s="220" t="str">
        <f ca="1">IF(ROWS($1:74)&gt;COUNT(Dong1),"",OFFSET(TH!F$1,SMALL(Dong1,ROWS($1:74)),))</f>
        <v>VAT Màn chắn côn trùng</v>
      </c>
      <c r="F86" s="221" t="str">
        <f ca="1">IF(ROWS($1:74)&gt;COUNT(Dong1),"",IF(OFFSET(TH!K$1,SMALL(Dong1,ROWS($1:74)),)="1111",OFFSET(TH!J$1,SMALL(Dong1,ROWS($1:74)),),OFFSET(TH!K$1,SMALL(Dong1,ROWS($1:74)),)))</f>
        <v>1331</v>
      </c>
      <c r="G86" s="222">
        <f ca="1">IF(ROWS($1:74)&gt;COUNT(Dong1),"",IF(OFFSET(TH!J$1,SMALL(Dong1,ROWS($1:74)),)="1111",OFFSET(TH!I$1,SMALL(Dong1,ROWS($1:74)),),0))</f>
        <v>0</v>
      </c>
      <c r="H86" s="220">
        <f ca="1">IF(ROWS($1:74)&gt;COUNT(Dong1),"",IF(OFFSET(TH!K$1,SMALL(Dong1,ROWS($1:74)),)="1111",OFFSET(TH!I$1,SMALL(Dong1,ROWS($1:74)),),0))</f>
        <v>1416070</v>
      </c>
      <c r="I86" s="218">
        <f t="shared" ca="1" si="3"/>
        <v>681170188</v>
      </c>
      <c r="J86" s="223"/>
    </row>
    <row r="87" spans="1:10" ht="17.25" customHeight="1">
      <c r="A87" s="217">
        <f ca="1">IF(ROWS($1:75)&gt;COUNT(Dong1),"",OFFSET(TH!C$1,SMALL(Dong1,ROWS($1:75)),))</f>
        <v>42317</v>
      </c>
      <c r="B87" s="217">
        <f ca="1">IF(ROWS($1:75)&gt;COUNT(Dong1),"",OFFSET(TH!E$1,SMALL(Dong1,ROWS($1:75)),))</f>
        <v>42317</v>
      </c>
      <c r="C87" s="218" t="str">
        <f ca="1">IF(ROWS($1:75)&gt;COUNT(Dong1),"",IF(OFFSET(TH!J$1,SMALL(Dong1,ROWS($1:75)),)="1111",OFFSET(TH!D$1,SMALL(Dong1,ROWS($1:75)),),""))</f>
        <v/>
      </c>
      <c r="D87" s="219" t="str">
        <f ca="1">IF(ROWS($1:75)&gt;COUNT(Dong1),"",IF(OFFSET(TH!K$1,SMALL(Dong1,ROWS($1:75)),)="1111",OFFSET(TH!D$1,SMALL(Dong1,ROWS($1:75)),),""))</f>
        <v>C41</v>
      </c>
      <c r="E87" s="220" t="str">
        <f ca="1">IF(ROWS($1:75)&gt;COUNT(Dong1),"",OFFSET(TH!F$1,SMALL(Dong1,ROWS($1:75)),))</f>
        <v>Van đạp chân, máng rửa tay</v>
      </c>
      <c r="F87" s="221" t="str">
        <f ca="1">IF(ROWS($1:75)&gt;COUNT(Dong1),"",IF(OFFSET(TH!K$1,SMALL(Dong1,ROWS($1:75)),)="1111",OFFSET(TH!J$1,SMALL(Dong1,ROWS($1:75)),),OFFSET(TH!K$1,SMALL(Dong1,ROWS($1:75)),)))</f>
        <v>2412</v>
      </c>
      <c r="G87" s="222">
        <f ca="1">IF(ROWS($1:75)&gt;COUNT(Dong1),"",IF(OFFSET(TH!J$1,SMALL(Dong1,ROWS($1:75)),)="1111",OFFSET(TH!I$1,SMALL(Dong1,ROWS($1:75)),),0))</f>
        <v>0</v>
      </c>
      <c r="H87" s="220">
        <f ca="1">IF(ROWS($1:75)&gt;COUNT(Dong1),"",IF(OFFSET(TH!K$1,SMALL(Dong1,ROWS($1:75)),)="1111",OFFSET(TH!I$1,SMALL(Dong1,ROWS($1:75)),),0))</f>
        <v>17900000</v>
      </c>
      <c r="I87" s="218">
        <f t="shared" ref="I87:I96" ca="1" si="4">IF(E87&lt;&gt;"",I86+G87-H87,0)</f>
        <v>663270188</v>
      </c>
      <c r="J87" s="223"/>
    </row>
    <row r="88" spans="1:10" ht="17.25" customHeight="1">
      <c r="A88" s="217">
        <f ca="1">IF(ROWS($1:76)&gt;COUNT(Dong1),"",OFFSET(TH!C$1,SMALL(Dong1,ROWS($1:76)),))</f>
        <v>42317</v>
      </c>
      <c r="B88" s="217">
        <f ca="1">IF(ROWS($1:76)&gt;COUNT(Dong1),"",OFFSET(TH!E$1,SMALL(Dong1,ROWS($1:76)),))</f>
        <v>42317</v>
      </c>
      <c r="C88" s="218" t="str">
        <f ca="1">IF(ROWS($1:76)&gt;COUNT(Dong1),"",IF(OFFSET(TH!J$1,SMALL(Dong1,ROWS($1:76)),)="1111",OFFSET(TH!D$1,SMALL(Dong1,ROWS($1:76)),),""))</f>
        <v/>
      </c>
      <c r="D88" s="219" t="str">
        <f ca="1">IF(ROWS($1:76)&gt;COUNT(Dong1),"",IF(OFFSET(TH!K$1,SMALL(Dong1,ROWS($1:76)),)="1111",OFFSET(TH!D$1,SMALL(Dong1,ROWS($1:76)),),""))</f>
        <v>C41</v>
      </c>
      <c r="E88" s="220" t="str">
        <f ca="1">IF(ROWS($1:76)&gt;COUNT(Dong1),"",OFFSET(TH!F$1,SMALL(Dong1,ROWS($1:76)),))</f>
        <v>VAT Van đạp chân, máng rửa tay</v>
      </c>
      <c r="F88" s="221" t="str">
        <f ca="1">IF(ROWS($1:76)&gt;COUNT(Dong1),"",IF(OFFSET(TH!K$1,SMALL(Dong1,ROWS($1:76)),)="1111",OFFSET(TH!J$1,SMALL(Dong1,ROWS($1:76)),),OFFSET(TH!K$1,SMALL(Dong1,ROWS($1:76)),)))</f>
        <v>1331</v>
      </c>
      <c r="G88" s="222">
        <f ca="1">IF(ROWS($1:76)&gt;COUNT(Dong1),"",IF(OFFSET(TH!J$1,SMALL(Dong1,ROWS($1:76)),)="1111",OFFSET(TH!I$1,SMALL(Dong1,ROWS($1:76)),),0))</f>
        <v>0</v>
      </c>
      <c r="H88" s="220">
        <f ca="1">IF(ROWS($1:76)&gt;COUNT(Dong1),"",IF(OFFSET(TH!K$1,SMALL(Dong1,ROWS($1:76)),)="1111",OFFSET(TH!I$1,SMALL(Dong1,ROWS($1:76)),),0))</f>
        <v>1790000</v>
      </c>
      <c r="I88" s="218">
        <f t="shared" ca="1" si="4"/>
        <v>661480188</v>
      </c>
      <c r="J88" s="223"/>
    </row>
    <row r="89" spans="1:10" ht="17.25" customHeight="1">
      <c r="A89" s="217">
        <f ca="1">IF(ROWS($1:77)&gt;COUNT(Dong1),"",OFFSET(TH!C$1,SMALL(Dong1,ROWS($1:77)),))</f>
        <v>42318</v>
      </c>
      <c r="B89" s="217">
        <f ca="1">IF(ROWS($1:77)&gt;COUNT(Dong1),"",OFFSET(TH!E$1,SMALL(Dong1,ROWS($1:77)),))</f>
        <v>42318</v>
      </c>
      <c r="C89" s="218" t="str">
        <f ca="1">IF(ROWS($1:77)&gt;COUNT(Dong1),"",IF(OFFSET(TH!J$1,SMALL(Dong1,ROWS($1:77)),)="1111",OFFSET(TH!D$1,SMALL(Dong1,ROWS($1:77)),),""))</f>
        <v/>
      </c>
      <c r="D89" s="219" t="str">
        <f ca="1">IF(ROWS($1:77)&gt;COUNT(Dong1),"",IF(OFFSET(TH!K$1,SMALL(Dong1,ROWS($1:77)),)="1111",OFFSET(TH!D$1,SMALL(Dong1,ROWS($1:77)),),""))</f>
        <v>C42</v>
      </c>
      <c r="E89" s="220" t="str">
        <f ca="1">IF(ROWS($1:77)&gt;COUNT(Dong1),"",OFFSET(TH!F$1,SMALL(Dong1,ROWS($1:77)),))</f>
        <v>Màn chắn côn trùng</v>
      </c>
      <c r="F89" s="221" t="str">
        <f ca="1">IF(ROWS($1:77)&gt;COUNT(Dong1),"",IF(OFFSET(TH!K$1,SMALL(Dong1,ROWS($1:77)),)="1111",OFFSET(TH!J$1,SMALL(Dong1,ROWS($1:77)),),OFFSET(TH!K$1,SMALL(Dong1,ROWS($1:77)),)))</f>
        <v>2412</v>
      </c>
      <c r="G89" s="222">
        <f ca="1">IF(ROWS($1:77)&gt;COUNT(Dong1),"",IF(OFFSET(TH!J$1,SMALL(Dong1,ROWS($1:77)),)="1111",OFFSET(TH!I$1,SMALL(Dong1,ROWS($1:77)),),0))</f>
        <v>0</v>
      </c>
      <c r="H89" s="220">
        <f ca="1">IF(ROWS($1:77)&gt;COUNT(Dong1),"",IF(OFFSET(TH!K$1,SMALL(Dong1,ROWS($1:77)),)="1111",OFFSET(TH!I$1,SMALL(Dong1,ROWS($1:77)),),0))</f>
        <v>15610550</v>
      </c>
      <c r="I89" s="218">
        <f t="shared" ca="1" si="4"/>
        <v>645869638</v>
      </c>
      <c r="J89" s="223"/>
    </row>
    <row r="90" spans="1:10" ht="17.25" customHeight="1">
      <c r="A90" s="217">
        <f ca="1">IF(ROWS($1:78)&gt;COUNT(Dong1),"",OFFSET(TH!C$1,SMALL(Dong1,ROWS($1:78)),))</f>
        <v>42318</v>
      </c>
      <c r="B90" s="217">
        <f ca="1">IF(ROWS($1:78)&gt;COUNT(Dong1),"",OFFSET(TH!E$1,SMALL(Dong1,ROWS($1:78)),))</f>
        <v>42318</v>
      </c>
      <c r="C90" s="218" t="str">
        <f ca="1">IF(ROWS($1:78)&gt;COUNT(Dong1),"",IF(OFFSET(TH!J$1,SMALL(Dong1,ROWS($1:78)),)="1111",OFFSET(TH!D$1,SMALL(Dong1,ROWS($1:78)),),""))</f>
        <v/>
      </c>
      <c r="D90" s="219" t="str">
        <f ca="1">IF(ROWS($1:78)&gt;COUNT(Dong1),"",IF(OFFSET(TH!K$1,SMALL(Dong1,ROWS($1:78)),)="1111",OFFSET(TH!D$1,SMALL(Dong1,ROWS($1:78)),),""))</f>
        <v>C42</v>
      </c>
      <c r="E90" s="220" t="str">
        <f ca="1">IF(ROWS($1:78)&gt;COUNT(Dong1),"",OFFSET(TH!F$1,SMALL(Dong1,ROWS($1:78)),))</f>
        <v>VAT Màn chắn côn trùng</v>
      </c>
      <c r="F90" s="221" t="str">
        <f ca="1">IF(ROWS($1:78)&gt;COUNT(Dong1),"",IF(OFFSET(TH!K$1,SMALL(Dong1,ROWS($1:78)),)="1111",OFFSET(TH!J$1,SMALL(Dong1,ROWS($1:78)),),OFFSET(TH!K$1,SMALL(Dong1,ROWS($1:78)),)))</f>
        <v>1331</v>
      </c>
      <c r="G90" s="222">
        <f ca="1">IF(ROWS($1:78)&gt;COUNT(Dong1),"",IF(OFFSET(TH!J$1,SMALL(Dong1,ROWS($1:78)),)="1111",OFFSET(TH!I$1,SMALL(Dong1,ROWS($1:78)),),0))</f>
        <v>0</v>
      </c>
      <c r="H90" s="220">
        <f ca="1">IF(ROWS($1:78)&gt;COUNT(Dong1),"",IF(OFFSET(TH!K$1,SMALL(Dong1,ROWS($1:78)),)="1111",OFFSET(TH!I$1,SMALL(Dong1,ROWS($1:78)),),0))</f>
        <v>1561055</v>
      </c>
      <c r="I90" s="218">
        <f t="shared" ca="1" si="4"/>
        <v>644308583</v>
      </c>
      <c r="J90" s="223"/>
    </row>
    <row r="91" spans="1:10" ht="17.25" customHeight="1">
      <c r="A91" s="217">
        <f ca="1">IF(ROWS($1:79)&gt;COUNT(Dong1),"",OFFSET(TH!C$1,SMALL(Dong1,ROWS($1:79)),))</f>
        <v>42318</v>
      </c>
      <c r="B91" s="217">
        <f ca="1">IF(ROWS($1:79)&gt;COUNT(Dong1),"",OFFSET(TH!E$1,SMALL(Dong1,ROWS($1:79)),))</f>
        <v>42318</v>
      </c>
      <c r="C91" s="218" t="str">
        <f ca="1">IF(ROWS($1:79)&gt;COUNT(Dong1),"",IF(OFFSET(TH!J$1,SMALL(Dong1,ROWS($1:79)),)="1111",OFFSET(TH!D$1,SMALL(Dong1,ROWS($1:79)),),""))</f>
        <v/>
      </c>
      <c r="D91" s="219" t="str">
        <f ca="1">IF(ROWS($1:79)&gt;COUNT(Dong1),"",IF(OFFSET(TH!K$1,SMALL(Dong1,ROWS($1:79)),)="1111",OFFSET(TH!D$1,SMALL(Dong1,ROWS($1:79)),),""))</f>
        <v>C43</v>
      </c>
      <c r="E91" s="220" t="str">
        <f ca="1">IF(ROWS($1:79)&gt;COUNT(Dong1),"",OFFSET(TH!F$1,SMALL(Dong1,ROWS($1:79)),))</f>
        <v>Dịch vụ bảo vệ</v>
      </c>
      <c r="F91" s="221" t="str">
        <f ca="1">IF(ROWS($1:79)&gt;COUNT(Dong1),"",IF(OFFSET(TH!K$1,SMALL(Dong1,ROWS($1:79)),)="1111",OFFSET(TH!J$1,SMALL(Dong1,ROWS($1:79)),),OFFSET(TH!K$1,SMALL(Dong1,ROWS($1:79)),)))</f>
        <v>642</v>
      </c>
      <c r="G91" s="222">
        <f ca="1">IF(ROWS($1:79)&gt;COUNT(Dong1),"",IF(OFFSET(TH!J$1,SMALL(Dong1,ROWS($1:79)),)="1111",OFFSET(TH!I$1,SMALL(Dong1,ROWS($1:79)),),0))</f>
        <v>0</v>
      </c>
      <c r="H91" s="220">
        <f ca="1">IF(ROWS($1:79)&gt;COUNT(Dong1),"",IF(OFFSET(TH!K$1,SMALL(Dong1,ROWS($1:79)),)="1111",OFFSET(TH!I$1,SMALL(Dong1,ROWS($1:79)),),0))</f>
        <v>6818182</v>
      </c>
      <c r="I91" s="218">
        <f t="shared" ca="1" si="4"/>
        <v>637490401</v>
      </c>
      <c r="J91" s="223"/>
    </row>
    <row r="92" spans="1:10" ht="17.25" customHeight="1">
      <c r="A92" s="217">
        <f ca="1">IF(ROWS($1:80)&gt;COUNT(Dong1),"",OFFSET(TH!C$1,SMALL(Dong1,ROWS($1:80)),))</f>
        <v>42318</v>
      </c>
      <c r="B92" s="217">
        <f ca="1">IF(ROWS($1:80)&gt;COUNT(Dong1),"",OFFSET(TH!E$1,SMALL(Dong1,ROWS($1:80)),))</f>
        <v>42318</v>
      </c>
      <c r="C92" s="218" t="str">
        <f ca="1">IF(ROWS($1:80)&gt;COUNT(Dong1),"",IF(OFFSET(TH!J$1,SMALL(Dong1,ROWS($1:80)),)="1111",OFFSET(TH!D$1,SMALL(Dong1,ROWS($1:80)),),""))</f>
        <v/>
      </c>
      <c r="D92" s="219" t="str">
        <f ca="1">IF(ROWS($1:80)&gt;COUNT(Dong1),"",IF(OFFSET(TH!K$1,SMALL(Dong1,ROWS($1:80)),)="1111",OFFSET(TH!D$1,SMALL(Dong1,ROWS($1:80)),),""))</f>
        <v>C43</v>
      </c>
      <c r="E92" s="220" t="str">
        <f ca="1">IF(ROWS($1:80)&gt;COUNT(Dong1),"",OFFSET(TH!F$1,SMALL(Dong1,ROWS($1:80)),))</f>
        <v>VAT Dịch vụ bảo vệ</v>
      </c>
      <c r="F92" s="221" t="str">
        <f ca="1">IF(ROWS($1:80)&gt;COUNT(Dong1),"",IF(OFFSET(TH!K$1,SMALL(Dong1,ROWS($1:80)),)="1111",OFFSET(TH!J$1,SMALL(Dong1,ROWS($1:80)),),OFFSET(TH!K$1,SMALL(Dong1,ROWS($1:80)),)))</f>
        <v>1331</v>
      </c>
      <c r="G92" s="222">
        <f ca="1">IF(ROWS($1:80)&gt;COUNT(Dong1),"",IF(OFFSET(TH!J$1,SMALL(Dong1,ROWS($1:80)),)="1111",OFFSET(TH!I$1,SMALL(Dong1,ROWS($1:80)),),0))</f>
        <v>0</v>
      </c>
      <c r="H92" s="220">
        <f ca="1">IF(ROWS($1:80)&gt;COUNT(Dong1),"",IF(OFFSET(TH!K$1,SMALL(Dong1,ROWS($1:80)),)="1111",OFFSET(TH!I$1,SMALL(Dong1,ROWS($1:80)),),0))</f>
        <v>681818</v>
      </c>
      <c r="I92" s="218">
        <f t="shared" ca="1" si="4"/>
        <v>636808583</v>
      </c>
      <c r="J92" s="223"/>
    </row>
    <row r="93" spans="1:10" ht="17.25" customHeight="1">
      <c r="A93" s="217">
        <f ca="1">IF(ROWS($1:81)&gt;COUNT(Dong1),"",OFFSET(TH!C$1,SMALL(Dong1,ROWS($1:81)),))</f>
        <v>42318</v>
      </c>
      <c r="B93" s="217">
        <f ca="1">IF(ROWS($1:81)&gt;COUNT(Dong1),"",OFFSET(TH!E$1,SMALL(Dong1,ROWS($1:81)),))</f>
        <v>42318</v>
      </c>
      <c r="C93" s="218" t="str">
        <f ca="1">IF(ROWS($1:81)&gt;COUNT(Dong1),"",IF(OFFSET(TH!J$1,SMALL(Dong1,ROWS($1:81)),)="1111",OFFSET(TH!D$1,SMALL(Dong1,ROWS($1:81)),),""))</f>
        <v/>
      </c>
      <c r="D93" s="219" t="str">
        <f ca="1">IF(ROWS($1:81)&gt;COUNT(Dong1),"",IF(OFFSET(TH!K$1,SMALL(Dong1,ROWS($1:81)),)="1111",OFFSET(TH!D$1,SMALL(Dong1,ROWS($1:81)),),""))</f>
        <v>C44</v>
      </c>
      <c r="E93" s="220" t="str">
        <f ca="1">IF(ROWS($1:81)&gt;COUNT(Dong1),"",OFFSET(TH!F$1,SMALL(Dong1,ROWS($1:81)),))</f>
        <v>Thiết bị văn phòng</v>
      </c>
      <c r="F93" s="221" t="str">
        <f ca="1">IF(ROWS($1:81)&gt;COUNT(Dong1),"",IF(OFFSET(TH!K$1,SMALL(Dong1,ROWS($1:81)),)="1111",OFFSET(TH!J$1,SMALL(Dong1,ROWS($1:81)),),OFFSET(TH!K$1,SMALL(Dong1,ROWS($1:81)),)))</f>
        <v>642</v>
      </c>
      <c r="G93" s="222">
        <f ca="1">IF(ROWS($1:81)&gt;COUNT(Dong1),"",IF(OFFSET(TH!J$1,SMALL(Dong1,ROWS($1:81)),)="1111",OFFSET(TH!I$1,SMALL(Dong1,ROWS($1:81)),),0))</f>
        <v>0</v>
      </c>
      <c r="H93" s="220">
        <f ca="1">IF(ROWS($1:81)&gt;COUNT(Dong1),"",IF(OFFSET(TH!K$1,SMALL(Dong1,ROWS($1:81)),)="1111",OFFSET(TH!I$1,SMALL(Dong1,ROWS($1:81)),),0))</f>
        <v>7960000</v>
      </c>
      <c r="I93" s="218">
        <f t="shared" ca="1" si="4"/>
        <v>628848583</v>
      </c>
      <c r="J93" s="223"/>
    </row>
    <row r="94" spans="1:10" ht="17.25" customHeight="1">
      <c r="A94" s="217">
        <f ca="1">IF(ROWS($1:82)&gt;COUNT(Dong1),"",OFFSET(TH!C$1,SMALL(Dong1,ROWS($1:82)),))</f>
        <v>42319</v>
      </c>
      <c r="B94" s="217">
        <f ca="1">IF(ROWS($1:82)&gt;COUNT(Dong1),"",OFFSET(TH!E$1,SMALL(Dong1,ROWS($1:82)),))</f>
        <v>42319</v>
      </c>
      <c r="C94" s="218" t="str">
        <f ca="1">IF(ROWS($1:82)&gt;COUNT(Dong1),"",IF(OFFSET(TH!J$1,SMALL(Dong1,ROWS($1:82)),)="1111",OFFSET(TH!D$1,SMALL(Dong1,ROWS($1:82)),),""))</f>
        <v/>
      </c>
      <c r="D94" s="219" t="str">
        <f ca="1">IF(ROWS($1:82)&gt;COUNT(Dong1),"",IF(OFFSET(TH!K$1,SMALL(Dong1,ROWS($1:82)),)="1111",OFFSET(TH!D$1,SMALL(Dong1,ROWS($1:82)),),""))</f>
        <v>C45</v>
      </c>
      <c r="E94" s="220" t="str">
        <f ca="1">IF(ROWS($1:82)&gt;COUNT(Dong1),"",OFFSET(TH!F$1,SMALL(Dong1,ROWS($1:82)),))</f>
        <v>Quạt chắn gió</v>
      </c>
      <c r="F94" s="221" t="str">
        <f ca="1">IF(ROWS($1:82)&gt;COUNT(Dong1),"",IF(OFFSET(TH!K$1,SMALL(Dong1,ROWS($1:82)),)="1111",OFFSET(TH!J$1,SMALL(Dong1,ROWS($1:82)),),OFFSET(TH!K$1,SMALL(Dong1,ROWS($1:82)),)))</f>
        <v>2412</v>
      </c>
      <c r="G94" s="222">
        <f ca="1">IF(ROWS($1:82)&gt;COUNT(Dong1),"",IF(OFFSET(TH!J$1,SMALL(Dong1,ROWS($1:82)),)="1111",OFFSET(TH!I$1,SMALL(Dong1,ROWS($1:82)),),0))</f>
        <v>0</v>
      </c>
      <c r="H94" s="220">
        <f ca="1">IF(ROWS($1:82)&gt;COUNT(Dong1),"",IF(OFFSET(TH!K$1,SMALL(Dong1,ROWS($1:82)),)="1111",OFFSET(TH!I$1,SMALL(Dong1,ROWS($1:82)),),0))</f>
        <v>15000000</v>
      </c>
      <c r="I94" s="218">
        <f t="shared" ca="1" si="4"/>
        <v>613848583</v>
      </c>
      <c r="J94" s="223"/>
    </row>
    <row r="95" spans="1:10" ht="17.25" customHeight="1">
      <c r="A95" s="217">
        <f ca="1">IF(ROWS($1:83)&gt;COUNT(Dong1),"",OFFSET(TH!C$1,SMALL(Dong1,ROWS($1:83)),))</f>
        <v>42319</v>
      </c>
      <c r="B95" s="217">
        <f ca="1">IF(ROWS($1:83)&gt;COUNT(Dong1),"",OFFSET(TH!E$1,SMALL(Dong1,ROWS($1:83)),))</f>
        <v>42319</v>
      </c>
      <c r="C95" s="218" t="str">
        <f ca="1">IF(ROWS($1:83)&gt;COUNT(Dong1),"",IF(OFFSET(TH!J$1,SMALL(Dong1,ROWS($1:83)),)="1111",OFFSET(TH!D$1,SMALL(Dong1,ROWS($1:83)),),""))</f>
        <v/>
      </c>
      <c r="D95" s="219" t="str">
        <f ca="1">IF(ROWS($1:83)&gt;COUNT(Dong1),"",IF(OFFSET(TH!K$1,SMALL(Dong1,ROWS($1:83)),)="1111",OFFSET(TH!D$1,SMALL(Dong1,ROWS($1:83)),),""))</f>
        <v>C45</v>
      </c>
      <c r="E95" s="220" t="str">
        <f ca="1">IF(ROWS($1:83)&gt;COUNT(Dong1),"",OFFSET(TH!F$1,SMALL(Dong1,ROWS($1:83)),))</f>
        <v>VAT Quạt chắn gió</v>
      </c>
      <c r="F95" s="221" t="str">
        <f ca="1">IF(ROWS($1:83)&gt;COUNT(Dong1),"",IF(OFFSET(TH!K$1,SMALL(Dong1,ROWS($1:83)),)="1111",OFFSET(TH!J$1,SMALL(Dong1,ROWS($1:83)),),OFFSET(TH!K$1,SMALL(Dong1,ROWS($1:83)),)))</f>
        <v>1331</v>
      </c>
      <c r="G95" s="222">
        <f ca="1">IF(ROWS($1:83)&gt;COUNT(Dong1),"",IF(OFFSET(TH!J$1,SMALL(Dong1,ROWS($1:83)),)="1111",OFFSET(TH!I$1,SMALL(Dong1,ROWS($1:83)),),0))</f>
        <v>0</v>
      </c>
      <c r="H95" s="220">
        <f ca="1">IF(ROWS($1:83)&gt;COUNT(Dong1),"",IF(OFFSET(TH!K$1,SMALL(Dong1,ROWS($1:83)),)="1111",OFFSET(TH!I$1,SMALL(Dong1,ROWS($1:83)),),0))</f>
        <v>1500000</v>
      </c>
      <c r="I95" s="218">
        <f t="shared" ca="1" si="4"/>
        <v>612348583</v>
      </c>
      <c r="J95" s="223"/>
    </row>
    <row r="96" spans="1:10" ht="17.25" customHeight="1">
      <c r="A96" s="217">
        <f ca="1">IF(ROWS($1:84)&gt;COUNT(Dong1),"",OFFSET(TH!C$1,SMALL(Dong1,ROWS($1:84)),))</f>
        <v>42319</v>
      </c>
      <c r="B96" s="217">
        <f ca="1">IF(ROWS($1:84)&gt;COUNT(Dong1),"",OFFSET(TH!E$1,SMALL(Dong1,ROWS($1:84)),))</f>
        <v>42319</v>
      </c>
      <c r="C96" s="218" t="str">
        <f ca="1">IF(ROWS($1:84)&gt;COUNT(Dong1),"",IF(OFFSET(TH!J$1,SMALL(Dong1,ROWS($1:84)),)="1111",OFFSET(TH!D$1,SMALL(Dong1,ROWS($1:84)),),""))</f>
        <v/>
      </c>
      <c r="D96" s="219" t="str">
        <f ca="1">IF(ROWS($1:84)&gt;COUNT(Dong1),"",IF(OFFSET(TH!K$1,SMALL(Dong1,ROWS($1:84)),)="1111",OFFSET(TH!D$1,SMALL(Dong1,ROWS($1:84)),),""))</f>
        <v>C46</v>
      </c>
      <c r="E96" s="220" t="str">
        <f ca="1">IF(ROWS($1:84)&gt;COUNT(Dong1),"",OFFSET(TH!F$1,SMALL(Dong1,ROWS($1:84)),))</f>
        <v>Thùng nhựa</v>
      </c>
      <c r="F96" s="221" t="str">
        <f ca="1">IF(ROWS($1:84)&gt;COUNT(Dong1),"",IF(OFFSET(TH!K$1,SMALL(Dong1,ROWS($1:84)),)="1111",OFFSET(TH!J$1,SMALL(Dong1,ROWS($1:84)),),OFFSET(TH!K$1,SMALL(Dong1,ROWS($1:84)),)))</f>
        <v>2412</v>
      </c>
      <c r="G96" s="222">
        <f ca="1">IF(ROWS($1:84)&gt;COUNT(Dong1),"",IF(OFFSET(TH!J$1,SMALL(Dong1,ROWS($1:84)),)="1111",OFFSET(TH!I$1,SMALL(Dong1,ROWS($1:84)),),0))</f>
        <v>0</v>
      </c>
      <c r="H96" s="220">
        <f ca="1">IF(ROWS($1:84)&gt;COUNT(Dong1),"",IF(OFFSET(TH!K$1,SMALL(Dong1,ROWS($1:84)),)="1111",OFFSET(TH!I$1,SMALL(Dong1,ROWS($1:84)),),0))</f>
        <v>8181816</v>
      </c>
      <c r="I96" s="218">
        <f t="shared" ca="1" si="4"/>
        <v>604166767</v>
      </c>
      <c r="J96" s="223"/>
    </row>
    <row r="97" spans="1:10" ht="17.25" customHeight="1">
      <c r="A97" s="224"/>
      <c r="B97" s="223"/>
      <c r="C97" s="223"/>
      <c r="D97" s="223"/>
      <c r="E97" s="223"/>
      <c r="F97" s="225"/>
      <c r="G97" s="223"/>
      <c r="H97" s="223"/>
      <c r="I97" s="218"/>
      <c r="J97" s="223"/>
    </row>
    <row r="98" spans="1:10" s="213" customFormat="1" ht="17.25" customHeight="1">
      <c r="A98" s="226"/>
      <c r="B98" s="226"/>
      <c r="C98" s="226"/>
      <c r="D98" s="226"/>
      <c r="E98" s="226" t="s">
        <v>555</v>
      </c>
      <c r="F98" s="227" t="s">
        <v>26</v>
      </c>
      <c r="G98" s="226">
        <f ca="1">SUM(G13:G97)</f>
        <v>1000000000</v>
      </c>
      <c r="H98" s="226">
        <f ca="1">SUM(H13:H97)</f>
        <v>1834875276</v>
      </c>
      <c r="I98" s="227" t="s">
        <v>26</v>
      </c>
      <c r="J98" s="227" t="s">
        <v>26</v>
      </c>
    </row>
    <row r="99" spans="1:10" s="213" customFormat="1" ht="17.25" customHeight="1">
      <c r="A99" s="228"/>
      <c r="B99" s="228"/>
      <c r="C99" s="228"/>
      <c r="D99" s="228"/>
      <c r="E99" s="228" t="s">
        <v>556</v>
      </c>
      <c r="F99" s="229" t="s">
        <v>26</v>
      </c>
      <c r="G99" s="229" t="s">
        <v>26</v>
      </c>
      <c r="H99" s="229" t="s">
        <v>26</v>
      </c>
      <c r="I99" s="230">
        <f ca="1">I12+G98-H98</f>
        <v>604166767</v>
      </c>
      <c r="J99" s="229" t="s">
        <v>26</v>
      </c>
    </row>
    <row r="101" spans="1:10">
      <c r="A101" s="231" t="s">
        <v>557</v>
      </c>
    </row>
    <row r="102" spans="1:10">
      <c r="A102" s="315" t="str">
        <f ca="1">"- Ngày mở sổ: "&amp;DAY($A$13)&amp;"/"&amp;MONTH($A$13)&amp;"/ 2015"</f>
        <v>- Ngày mở sổ: 1/10/ 2015</v>
      </c>
    </row>
    <row r="103" spans="1:10">
      <c r="I103" s="232" t="str">
        <f>"Ngày "&amp;IF(OR($O$10=3,$O$10=12),"31","30")&amp;" tháng "&amp;$O$10&amp;"  năm  2015 "</f>
        <v xml:space="preserve">Ngày 31 tháng 12  năm  2015 </v>
      </c>
    </row>
    <row r="104" spans="1:10" s="233" customFormat="1" ht="14.25">
      <c r="B104" s="233" t="s">
        <v>14</v>
      </c>
      <c r="E104" s="233" t="s">
        <v>15</v>
      </c>
      <c r="I104" s="233" t="s">
        <v>409</v>
      </c>
    </row>
    <row r="105" spans="1:10" s="234" customFormat="1">
      <c r="B105" s="234" t="s">
        <v>16</v>
      </c>
      <c r="E105" s="234" t="s">
        <v>16</v>
      </c>
      <c r="I105" s="234" t="s">
        <v>558</v>
      </c>
    </row>
    <row r="106" spans="1:10" s="234" customFormat="1"/>
    <row r="110" spans="1:10">
      <c r="E110" s="208">
        <f ca="1">SUMIF($D$13:$D$35,#REF!,H13:H35)</f>
        <v>0</v>
      </c>
    </row>
    <row r="113" spans="1:10">
      <c r="A113" s="208">
        <v>2</v>
      </c>
      <c r="B113" s="208">
        <v>3</v>
      </c>
      <c r="C113" s="208">
        <v>4</v>
      </c>
      <c r="D113" s="208">
        <v>5</v>
      </c>
      <c r="E113" s="208">
        <v>6</v>
      </c>
      <c r="F113" s="208">
        <v>9</v>
      </c>
      <c r="G113" s="208">
        <v>10</v>
      </c>
      <c r="H113" s="208">
        <v>11</v>
      </c>
      <c r="I113" s="208">
        <v>12</v>
      </c>
      <c r="J113" s="208">
        <v>13</v>
      </c>
    </row>
  </sheetData>
  <autoFilter ref="A11:J99">
    <filterColumn colId="6"/>
  </autoFilter>
  <mergeCells count="14">
    <mergeCell ref="G1:J1"/>
    <mergeCell ref="G2:J3"/>
    <mergeCell ref="A5:J5"/>
    <mergeCell ref="A6:J6"/>
    <mergeCell ref="A7:J7"/>
    <mergeCell ref="N9:O9"/>
    <mergeCell ref="A9:A10"/>
    <mergeCell ref="B9:B10"/>
    <mergeCell ref="C9:D9"/>
    <mergeCell ref="E9:E10"/>
    <mergeCell ref="F9:F10"/>
    <mergeCell ref="G9:H9"/>
    <mergeCell ref="I9:I10"/>
    <mergeCell ref="J9:J10"/>
  </mergeCells>
  <conditionalFormatting sqref="A13:H96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83"/>
  <sheetViews>
    <sheetView topLeftCell="A8" workbookViewId="0">
      <pane ySplit="4" topLeftCell="A12" activePane="bottomLeft" state="frozen"/>
      <selection activeCell="A8" sqref="A8"/>
      <selection pane="bottomLeft" activeCell="D69" sqref="D69"/>
    </sheetView>
  </sheetViews>
  <sheetFormatPr defaultRowHeight="15.75"/>
  <cols>
    <col min="1" max="1" width="10.7109375" style="282" customWidth="1"/>
    <col min="2" max="2" width="7.28515625" style="283" customWidth="1"/>
    <col min="3" max="3" width="9.7109375" style="282" customWidth="1"/>
    <col min="4" max="4" width="33" style="281" customWidth="1"/>
    <col min="5" max="5" width="35.28515625" style="281" hidden="1" customWidth="1"/>
    <col min="6" max="6" width="6.5703125" style="281" customWidth="1"/>
    <col min="7" max="8" width="14" style="281" customWidth="1"/>
    <col min="9" max="9" width="14.85546875" style="281" customWidth="1"/>
    <col min="10" max="10" width="8.5703125" style="281" customWidth="1"/>
    <col min="11" max="11" width="2.85546875" style="281" customWidth="1"/>
    <col min="12" max="12" width="10.7109375" style="281" bestFit="1" customWidth="1"/>
    <col min="13" max="13" width="4.140625" style="281" hidden="1" customWidth="1"/>
    <col min="14" max="15" width="4.5703125" style="281" hidden="1" customWidth="1"/>
    <col min="16" max="16" width="0" style="281" hidden="1" customWidth="1"/>
    <col min="17" max="16384" width="9.140625" style="281"/>
  </cols>
  <sheetData>
    <row r="1" spans="1:15" s="238" customFormat="1" ht="16.5" customHeight="1">
      <c r="A1" s="235" t="s">
        <v>416</v>
      </c>
      <c r="B1" s="239"/>
      <c r="C1" s="240"/>
      <c r="H1" s="592" t="s">
        <v>563</v>
      </c>
      <c r="I1" s="592"/>
      <c r="J1" s="592"/>
      <c r="K1" s="241"/>
      <c r="L1" s="241"/>
    </row>
    <row r="2" spans="1:15" s="238" customFormat="1" ht="16.5" customHeight="1">
      <c r="A2" s="162" t="s">
        <v>417</v>
      </c>
      <c r="B2" s="284"/>
      <c r="C2" s="284"/>
      <c r="D2" s="284"/>
      <c r="E2" s="242"/>
      <c r="H2" s="593" t="s">
        <v>564</v>
      </c>
      <c r="I2" s="593"/>
      <c r="J2" s="593"/>
      <c r="K2" s="243"/>
      <c r="L2" s="243"/>
    </row>
    <row r="3" spans="1:15" s="238" customFormat="1" ht="16.5" customHeight="1">
      <c r="A3" s="284"/>
      <c r="B3" s="284"/>
      <c r="C3" s="284"/>
      <c r="D3" s="284"/>
      <c r="E3" s="242"/>
      <c r="H3" s="593" t="s">
        <v>565</v>
      </c>
      <c r="I3" s="593"/>
      <c r="J3" s="593"/>
    </row>
    <row r="4" spans="1:15" s="238" customFormat="1" ht="19.5" customHeight="1">
      <c r="A4" s="594" t="s">
        <v>566</v>
      </c>
      <c r="B4" s="594"/>
      <c r="C4" s="594"/>
      <c r="D4" s="594"/>
      <c r="E4" s="594"/>
      <c r="F4" s="594"/>
      <c r="G4" s="594"/>
      <c r="H4" s="594"/>
      <c r="I4" s="594"/>
      <c r="J4" s="594"/>
    </row>
    <row r="5" spans="1:15" s="238" customFormat="1" ht="15">
      <c r="A5" s="582" t="s">
        <v>567</v>
      </c>
      <c r="B5" s="582"/>
      <c r="C5" s="582"/>
      <c r="D5" s="582"/>
      <c r="E5" s="582"/>
      <c r="F5" s="582"/>
      <c r="G5" s="582"/>
      <c r="H5" s="582"/>
      <c r="I5" s="582"/>
      <c r="J5" s="582"/>
    </row>
    <row r="6" spans="1:15" s="238" customFormat="1" ht="15">
      <c r="A6" s="582" t="s">
        <v>575</v>
      </c>
      <c r="B6" s="582"/>
      <c r="C6" s="582"/>
      <c r="D6" s="582"/>
      <c r="E6" s="582"/>
      <c r="F6" s="582"/>
      <c r="G6" s="582"/>
      <c r="H6" s="582"/>
      <c r="I6" s="582"/>
      <c r="J6" s="582"/>
    </row>
    <row r="7" spans="1:15" s="238" customFormat="1" ht="8.25" customHeight="1">
      <c r="A7" s="244"/>
      <c r="B7" s="245"/>
      <c r="C7" s="244"/>
      <c r="D7" s="245"/>
      <c r="E7" s="245"/>
      <c r="F7" s="245"/>
      <c r="G7" s="245"/>
      <c r="H7" s="245"/>
      <c r="I7" s="245"/>
      <c r="J7" s="245"/>
    </row>
    <row r="8" spans="1:15" s="247" customFormat="1" ht="22.5" customHeight="1" thickBot="1">
      <c r="A8" s="583" t="s">
        <v>568</v>
      </c>
      <c r="B8" s="585" t="s">
        <v>1</v>
      </c>
      <c r="C8" s="586"/>
      <c r="D8" s="587" t="s">
        <v>0</v>
      </c>
      <c r="E8" s="246"/>
      <c r="F8" s="589" t="s">
        <v>19</v>
      </c>
      <c r="G8" s="591" t="s">
        <v>569</v>
      </c>
      <c r="H8" s="585"/>
      <c r="I8" s="586"/>
      <c r="J8" s="587" t="s">
        <v>549</v>
      </c>
      <c r="L8" s="236"/>
      <c r="M8" s="208"/>
      <c r="N8" s="573" t="s">
        <v>559</v>
      </c>
      <c r="O8" s="573"/>
    </row>
    <row r="9" spans="1:15" s="247" customFormat="1" ht="22.5" customHeight="1" thickBot="1">
      <c r="A9" s="584"/>
      <c r="B9" s="248" t="s">
        <v>20</v>
      </c>
      <c r="C9" s="249" t="s">
        <v>570</v>
      </c>
      <c r="D9" s="588"/>
      <c r="E9" s="250"/>
      <c r="F9" s="590"/>
      <c r="G9" s="251" t="s">
        <v>571</v>
      </c>
      <c r="H9" s="251" t="s">
        <v>572</v>
      </c>
      <c r="I9" s="246" t="s">
        <v>573</v>
      </c>
      <c r="J9" s="588"/>
      <c r="L9" s="285" t="s">
        <v>576</v>
      </c>
      <c r="M9" s="208"/>
      <c r="N9" s="286">
        <f>IF(L9="Quý I",1,IF(L9="Quý II",4,IF(L9="Quý III",7,IF(L9="Quý IV",10,""))))</f>
        <v>10</v>
      </c>
      <c r="O9" s="287">
        <f>IF(L9="Quý I",3,IF(L9="Quý II",6,IF(L9="Quý III",9,IF(L9="Quý IV",12,""))))</f>
        <v>12</v>
      </c>
    </row>
    <row r="10" spans="1:15" s="254" customFormat="1" ht="12">
      <c r="A10" s="252" t="s">
        <v>2</v>
      </c>
      <c r="B10" s="253" t="s">
        <v>3</v>
      </c>
      <c r="C10" s="252" t="s">
        <v>4</v>
      </c>
      <c r="D10" s="253" t="s">
        <v>5</v>
      </c>
      <c r="E10" s="253"/>
      <c r="F10" s="253" t="s">
        <v>6</v>
      </c>
      <c r="G10" s="253">
        <v>1</v>
      </c>
      <c r="H10" s="253">
        <v>2</v>
      </c>
      <c r="I10" s="253">
        <v>3</v>
      </c>
      <c r="J10" s="253" t="s">
        <v>552</v>
      </c>
    </row>
    <row r="11" spans="1:15" s="259" customFormat="1" ht="18" customHeight="1">
      <c r="A11" s="255"/>
      <c r="B11" s="256"/>
      <c r="C11" s="255"/>
      <c r="D11" s="257" t="s">
        <v>7</v>
      </c>
      <c r="E11" s="257"/>
      <c r="F11" s="257"/>
      <c r="G11" s="258"/>
      <c r="H11" s="257"/>
      <c r="I11" s="258">
        <f>IF($L$9="All",CDPS!$C$12,CDPS!$C$12+SUMIF(_N112,"x",TH)-SUMIF(_C112,"x",TH))</f>
        <v>425021376</v>
      </c>
      <c r="J11" s="257"/>
    </row>
    <row r="12" spans="1:15" s="247" customFormat="1" ht="18" customHeight="1">
      <c r="A12" s="260">
        <f ca="1">IF(ROWS($1:1)&gt;COUNT(Dong2),"",OFFSET(TH!C$1,SMALL(Dong2,ROWS($1:1)),))</f>
        <v>42278</v>
      </c>
      <c r="B12" s="260" t="str">
        <f ca="1">IF(ROWS($1:1)&gt;COUNT(Dong2),"",OFFSET(TH!D$1,SMALL(Dong2,ROWS($1:1)),))</f>
        <v>GBN</v>
      </c>
      <c r="C12" s="260">
        <f ca="1">IF(ROWS($1:1)&gt;COUNT(Dong2),"",OFFSET(TH!E$1,SMALL(Dong2,ROWS($1:1)),))</f>
        <v>42271</v>
      </c>
      <c r="D12" s="288" t="str">
        <f ca="1">IF(ROWS($1:1)&gt;COUNT(Dong2),"",OFFSET(TH!F$1,SMALL(Dong2,ROWS($1:1)),))</f>
        <v>Phí duy trì DV SMS - 0903921945 (VNĐ)</v>
      </c>
      <c r="E12" s="288">
        <f ca="1">IF(ROWS($1:1)&gt;COUNT(Dong2),"",OFFSET(TH!G$1,SMALL(Dong2,ROWS($1:1)),))</f>
        <v>0</v>
      </c>
      <c r="F12" s="260" t="str">
        <f ca="1">IF(ROWS($1:1)&gt;COUNT(Dong2),"",IF(OFFSET(TH!K$1,SMALL(Dong2,ROWS($1:1)),)="1121",OFFSET(TH!J$1,SMALL(Dong2,ROWS($1:1)),),OFFSET(TH!K$1,SMALL(Dong2,ROWS($1:1)),)))</f>
        <v>642</v>
      </c>
      <c r="G12" s="261">
        <f ca="1">IF(ROWS($1:1)&gt;COUNT(Dong2),"",IF(OFFSET(TH!J$1,SMALL(Dong2,ROWS($1:1)),)="1121",OFFSET(TH!I$1,SMALL(Dong2,ROWS($1:1)),),0))</f>
        <v>0</v>
      </c>
      <c r="H12" s="261">
        <f ca="1">IF(ROWS($1:1)&gt;COUNT(Dong2),"",IF(OFFSET(TH!K$1,SMALL(Dong2,ROWS($1:1)),)="1121",OFFSET(TH!I$1,SMALL(Dong2,ROWS($1:1)),),0))</f>
        <v>50000</v>
      </c>
      <c r="I12" s="262">
        <f ca="1">IF(A12&lt;&gt;"",I11+G12-H12,0)</f>
        <v>424971376</v>
      </c>
      <c r="J12" s="262"/>
    </row>
    <row r="13" spans="1:15" s="247" customFormat="1" ht="18" customHeight="1">
      <c r="A13" s="260">
        <f ca="1">IF(ROWS($1:2)&gt;COUNT(Dong2),"",OFFSET(TH!C$1,SMALL(Dong2,ROWS($1:2)),))</f>
        <v>42278</v>
      </c>
      <c r="B13" s="260" t="str">
        <f ca="1">IF(ROWS($1:2)&gt;COUNT(Dong2),"",OFFSET(TH!D$1,SMALL(Dong2,ROWS($1:2)),))</f>
        <v>GBN</v>
      </c>
      <c r="C13" s="260">
        <f ca="1">IF(ROWS($1:2)&gt;COUNT(Dong2),"",OFFSET(TH!E$1,SMALL(Dong2,ROWS($1:2)),))</f>
        <v>42271</v>
      </c>
      <c r="D13" s="288" t="str">
        <f ca="1">IF(ROWS($1:2)&gt;COUNT(Dong2),"",OFFSET(TH!F$1,SMALL(Dong2,ROWS($1:2)),))</f>
        <v>VAT Phí duy trì DV SMS</v>
      </c>
      <c r="E13" s="288">
        <f ca="1">IF(ROWS($1:2)&gt;COUNT(Dong2),"",OFFSET(TH!G$1,SMALL(Dong2,ROWS($1:2)),))</f>
        <v>0</v>
      </c>
      <c r="F13" s="260" t="str">
        <f ca="1">IF(ROWS($1:2)&gt;COUNT(Dong2),"",IF(OFFSET(TH!K$1,SMALL(Dong2,ROWS($1:2)),)="1121",OFFSET(TH!J$1,SMALL(Dong2,ROWS($1:2)),),OFFSET(TH!K$1,SMALL(Dong2,ROWS($1:2)),)))</f>
        <v>1331</v>
      </c>
      <c r="G13" s="261">
        <f ca="1">IF(ROWS($1:2)&gt;COUNT(Dong2),"",IF(OFFSET(TH!J$1,SMALL(Dong2,ROWS($1:2)),)="1121",OFFSET(TH!I$1,SMALL(Dong2,ROWS($1:2)),),0))</f>
        <v>0</v>
      </c>
      <c r="H13" s="261">
        <f ca="1">IF(ROWS($1:2)&gt;COUNT(Dong2),"",IF(OFFSET(TH!K$1,SMALL(Dong2,ROWS($1:2)),)="1121",OFFSET(TH!I$1,SMALL(Dong2,ROWS($1:2)),),0))</f>
        <v>5000</v>
      </c>
      <c r="I13" s="262">
        <f t="shared" ref="I13:I32" ca="1" si="0">IF(A13&lt;&gt;"",I12+G13-H13,0)</f>
        <v>424966376</v>
      </c>
      <c r="J13" s="262"/>
    </row>
    <row r="14" spans="1:15" s="247" customFormat="1" ht="18" customHeight="1">
      <c r="A14" s="260">
        <f ca="1">IF(ROWS($1:3)&gt;COUNT(Dong2),"",OFFSET(TH!C$1,SMALL(Dong2,ROWS($1:3)),))</f>
        <v>42278</v>
      </c>
      <c r="B14" s="260" t="str">
        <f ca="1">IF(ROWS($1:3)&gt;COUNT(Dong2),"",OFFSET(TH!D$1,SMALL(Dong2,ROWS($1:3)),))</f>
        <v>GBN</v>
      </c>
      <c r="C14" s="260">
        <f ca="1">IF(ROWS($1:3)&gt;COUNT(Dong2),"",OFFSET(TH!E$1,SMALL(Dong2,ROWS($1:3)),))</f>
        <v>42271</v>
      </c>
      <c r="D14" s="288" t="str">
        <f ca="1">IF(ROWS($1:3)&gt;COUNT(Dong2),"",OFFSET(TH!F$1,SMALL(Dong2,ROWS($1:3)),))</f>
        <v>Phí duy trì DV SMS - 0982911262 (VNĐ)</v>
      </c>
      <c r="E14" s="288">
        <f ca="1">IF(ROWS($1:3)&gt;COUNT(Dong2),"",OFFSET(TH!G$1,SMALL(Dong2,ROWS($1:3)),))</f>
        <v>0</v>
      </c>
      <c r="F14" s="260" t="str">
        <f ca="1">IF(ROWS($1:3)&gt;COUNT(Dong2),"",IF(OFFSET(TH!K$1,SMALL(Dong2,ROWS($1:3)),)="1121",OFFSET(TH!J$1,SMALL(Dong2,ROWS($1:3)),),OFFSET(TH!K$1,SMALL(Dong2,ROWS($1:3)),)))</f>
        <v>642</v>
      </c>
      <c r="G14" s="261">
        <f ca="1">IF(ROWS($1:3)&gt;COUNT(Dong2),"",IF(OFFSET(TH!J$1,SMALL(Dong2,ROWS($1:3)),)="1121",OFFSET(TH!I$1,SMALL(Dong2,ROWS($1:3)),),0))</f>
        <v>0</v>
      </c>
      <c r="H14" s="261">
        <f ca="1">IF(ROWS($1:3)&gt;COUNT(Dong2),"",IF(OFFSET(TH!K$1,SMALL(Dong2,ROWS($1:3)),)="1121",OFFSET(TH!I$1,SMALL(Dong2,ROWS($1:3)),),0))</f>
        <v>50000</v>
      </c>
      <c r="I14" s="262">
        <f t="shared" ca="1" si="0"/>
        <v>424916376</v>
      </c>
      <c r="J14" s="262"/>
    </row>
    <row r="15" spans="1:15" s="247" customFormat="1" ht="18" customHeight="1">
      <c r="A15" s="260">
        <f ca="1">IF(ROWS($1:4)&gt;COUNT(Dong2),"",OFFSET(TH!C$1,SMALL(Dong2,ROWS($1:4)),))</f>
        <v>42278</v>
      </c>
      <c r="B15" s="260" t="str">
        <f ca="1">IF(ROWS($1:4)&gt;COUNT(Dong2),"",OFFSET(TH!D$1,SMALL(Dong2,ROWS($1:4)),))</f>
        <v>GBN</v>
      </c>
      <c r="C15" s="260">
        <f ca="1">IF(ROWS($1:4)&gt;COUNT(Dong2),"",OFFSET(TH!E$1,SMALL(Dong2,ROWS($1:4)),))</f>
        <v>42271</v>
      </c>
      <c r="D15" s="288" t="str">
        <f ca="1">IF(ROWS($1:4)&gt;COUNT(Dong2),"",OFFSET(TH!F$1,SMALL(Dong2,ROWS($1:4)),))</f>
        <v>VAT Phí duy trì DV SMS</v>
      </c>
      <c r="E15" s="288">
        <f ca="1">IF(ROWS($1:4)&gt;COUNT(Dong2),"",OFFSET(TH!G$1,SMALL(Dong2,ROWS($1:4)),))</f>
        <v>0</v>
      </c>
      <c r="F15" s="260" t="str">
        <f ca="1">IF(ROWS($1:4)&gt;COUNT(Dong2),"",IF(OFFSET(TH!K$1,SMALL(Dong2,ROWS($1:4)),)="1121",OFFSET(TH!J$1,SMALL(Dong2,ROWS($1:4)),),OFFSET(TH!K$1,SMALL(Dong2,ROWS($1:4)),)))</f>
        <v>1331</v>
      </c>
      <c r="G15" s="261">
        <f ca="1">IF(ROWS($1:4)&gt;COUNT(Dong2),"",IF(OFFSET(TH!J$1,SMALL(Dong2,ROWS($1:4)),)="1121",OFFSET(TH!I$1,SMALL(Dong2,ROWS($1:4)),),0))</f>
        <v>0</v>
      </c>
      <c r="H15" s="261">
        <f ca="1">IF(ROWS($1:4)&gt;COUNT(Dong2),"",IF(OFFSET(TH!K$1,SMALL(Dong2,ROWS($1:4)),)="1121",OFFSET(TH!I$1,SMALL(Dong2,ROWS($1:4)),),0))</f>
        <v>5000</v>
      </c>
      <c r="I15" s="262">
        <f t="shared" ca="1" si="0"/>
        <v>424911376</v>
      </c>
      <c r="J15" s="262"/>
    </row>
    <row r="16" spans="1:15" s="247" customFormat="1" ht="18" customHeight="1">
      <c r="A16" s="260">
        <f ca="1">IF(ROWS($1:5)&gt;COUNT(Dong2),"",OFFSET(TH!C$1,SMALL(Dong2,ROWS($1:5)),))</f>
        <v>42278</v>
      </c>
      <c r="B16" s="260" t="str">
        <f ca="1">IF(ROWS($1:5)&gt;COUNT(Dong2),"",OFFSET(TH!D$1,SMALL(Dong2,ROWS($1:5)),))</f>
        <v>GBC</v>
      </c>
      <c r="C16" s="260">
        <f ca="1">IF(ROWS($1:5)&gt;COUNT(Dong2),"",OFFSET(TH!E$1,SMALL(Dong2,ROWS($1:5)),))</f>
        <v>42271</v>
      </c>
      <c r="D16" s="288" t="str">
        <f ca="1">IF(ROWS($1:5)&gt;COUNT(Dong2),"",OFFSET(TH!F$1,SMALL(Dong2,ROWS($1:5)),))</f>
        <v>Lãi tiền gửi</v>
      </c>
      <c r="E16" s="288">
        <f ca="1">IF(ROWS($1:5)&gt;COUNT(Dong2),"",OFFSET(TH!G$1,SMALL(Dong2,ROWS($1:5)),))</f>
        <v>0</v>
      </c>
      <c r="F16" s="260" t="str">
        <f ca="1">IF(ROWS($1:5)&gt;COUNT(Dong2),"",IF(OFFSET(TH!K$1,SMALL(Dong2,ROWS($1:5)),)="1121",OFFSET(TH!J$1,SMALL(Dong2,ROWS($1:5)),),OFFSET(TH!K$1,SMALL(Dong2,ROWS($1:5)),)))</f>
        <v>515</v>
      </c>
      <c r="G16" s="261">
        <f ca="1">IF(ROWS($1:5)&gt;COUNT(Dong2),"",IF(OFFSET(TH!J$1,SMALL(Dong2,ROWS($1:5)),)="1121",OFFSET(TH!I$1,SMALL(Dong2,ROWS($1:5)),),0))</f>
        <v>55871</v>
      </c>
      <c r="H16" s="261">
        <f ca="1">IF(ROWS($1:5)&gt;COUNT(Dong2),"",IF(OFFSET(TH!K$1,SMALL(Dong2,ROWS($1:5)),)="1121",OFFSET(TH!I$1,SMALL(Dong2,ROWS($1:5)),),0))</f>
        <v>0</v>
      </c>
      <c r="I16" s="262">
        <f t="shared" ca="1" si="0"/>
        <v>424967247</v>
      </c>
      <c r="J16" s="262"/>
    </row>
    <row r="17" spans="1:10" s="247" customFormat="1" ht="18" customHeight="1">
      <c r="A17" s="260">
        <f ca="1">IF(ROWS($1:6)&gt;COUNT(Dong2),"",OFFSET(TH!C$1,SMALL(Dong2,ROWS($1:6)),))</f>
        <v>42278</v>
      </c>
      <c r="B17" s="260" t="str">
        <f ca="1">IF(ROWS($1:6)&gt;COUNT(Dong2),"",OFFSET(TH!D$1,SMALL(Dong2,ROWS($1:6)),))</f>
        <v>GBN</v>
      </c>
      <c r="C17" s="260">
        <f ca="1">IF(ROWS($1:6)&gt;COUNT(Dong2),"",OFFSET(TH!E$1,SMALL(Dong2,ROWS($1:6)),))</f>
        <v>42275</v>
      </c>
      <c r="D17" s="288" t="str">
        <f ca="1">IF(ROWS($1:6)&gt;COUNT(Dong2),"",OFFSET(TH!F$1,SMALL(Dong2,ROWS($1:6)),))</f>
        <v>Thanh toán tiền thi công</v>
      </c>
      <c r="E17" s="288">
        <f ca="1">IF(ROWS($1:6)&gt;COUNT(Dong2),"",OFFSET(TH!G$1,SMALL(Dong2,ROWS($1:6)),))</f>
        <v>0</v>
      </c>
      <c r="F17" s="260" t="str">
        <f ca="1">IF(ROWS($1:6)&gt;COUNT(Dong2),"",IF(OFFSET(TH!K$1,SMALL(Dong2,ROWS($1:6)),)="1121",OFFSET(TH!J$1,SMALL(Dong2,ROWS($1:6)),),OFFSET(TH!K$1,SMALL(Dong2,ROWS($1:6)),)))</f>
        <v>331</v>
      </c>
      <c r="G17" s="261">
        <f ca="1">IF(ROWS($1:6)&gt;COUNT(Dong2),"",IF(OFFSET(TH!J$1,SMALL(Dong2,ROWS($1:6)),)="1121",OFFSET(TH!I$1,SMALL(Dong2,ROWS($1:6)),),0))</f>
        <v>0</v>
      </c>
      <c r="H17" s="261">
        <f ca="1">IF(ROWS($1:6)&gt;COUNT(Dong2),"",IF(OFFSET(TH!K$1,SMALL(Dong2,ROWS($1:6)),)="1121",OFFSET(TH!I$1,SMALL(Dong2,ROWS($1:6)),),0))</f>
        <v>400000000</v>
      </c>
      <c r="I17" s="262">
        <f t="shared" ca="1" si="0"/>
        <v>24967247</v>
      </c>
      <c r="J17" s="262"/>
    </row>
    <row r="18" spans="1:10" s="247" customFormat="1" ht="18" customHeight="1">
      <c r="A18" s="260">
        <f ca="1">IF(ROWS($1:7)&gt;COUNT(Dong2),"",OFFSET(TH!C$1,SMALL(Dong2,ROWS($1:7)),))</f>
        <v>42278</v>
      </c>
      <c r="B18" s="260" t="str">
        <f ca="1">IF(ROWS($1:7)&gt;COUNT(Dong2),"",OFFSET(TH!D$1,SMALL(Dong2,ROWS($1:7)),))</f>
        <v>GBN</v>
      </c>
      <c r="C18" s="260">
        <f ca="1">IF(ROWS($1:7)&gt;COUNT(Dong2),"",OFFSET(TH!E$1,SMALL(Dong2,ROWS($1:7)),))</f>
        <v>42275</v>
      </c>
      <c r="D18" s="288" t="str">
        <f ca="1">IF(ROWS($1:7)&gt;COUNT(Dong2),"",OFFSET(TH!F$1,SMALL(Dong2,ROWS($1:7)),))</f>
        <v xml:space="preserve">Phí chuyển tiền </v>
      </c>
      <c r="E18" s="288">
        <f ca="1">IF(ROWS($1:7)&gt;COUNT(Dong2),"",OFFSET(TH!G$1,SMALL(Dong2,ROWS($1:7)),))</f>
        <v>0</v>
      </c>
      <c r="F18" s="260" t="str">
        <f ca="1">IF(ROWS($1:7)&gt;COUNT(Dong2),"",IF(OFFSET(TH!K$1,SMALL(Dong2,ROWS($1:7)),)="1121",OFFSET(TH!J$1,SMALL(Dong2,ROWS($1:7)),),OFFSET(TH!K$1,SMALL(Dong2,ROWS($1:7)),)))</f>
        <v>642</v>
      </c>
      <c r="G18" s="261">
        <f ca="1">IF(ROWS($1:7)&gt;COUNT(Dong2),"",IF(OFFSET(TH!J$1,SMALL(Dong2,ROWS($1:7)),)="1121",OFFSET(TH!I$1,SMALL(Dong2,ROWS($1:7)),),0))</f>
        <v>0</v>
      </c>
      <c r="H18" s="261">
        <f ca="1">IF(ROWS($1:7)&gt;COUNT(Dong2),"",IF(OFFSET(TH!K$1,SMALL(Dong2,ROWS($1:7)),)="1121",OFFSET(TH!I$1,SMALL(Dong2,ROWS($1:7)),),0))</f>
        <v>232510</v>
      </c>
      <c r="I18" s="262">
        <f t="shared" ca="1" si="0"/>
        <v>24734737</v>
      </c>
      <c r="J18" s="262"/>
    </row>
    <row r="19" spans="1:10" s="247" customFormat="1" ht="18" customHeight="1">
      <c r="A19" s="260">
        <f ca="1">IF(ROWS($1:8)&gt;COUNT(Dong2),"",OFFSET(TH!C$1,SMALL(Dong2,ROWS($1:8)),))</f>
        <v>42278</v>
      </c>
      <c r="B19" s="260" t="str">
        <f ca="1">IF(ROWS($1:8)&gt;COUNT(Dong2),"",OFFSET(TH!D$1,SMALL(Dong2,ROWS($1:8)),))</f>
        <v>GBN</v>
      </c>
      <c r="C19" s="260">
        <f ca="1">IF(ROWS($1:8)&gt;COUNT(Dong2),"",OFFSET(TH!E$1,SMALL(Dong2,ROWS($1:8)),))</f>
        <v>42275</v>
      </c>
      <c r="D19" s="288" t="str">
        <f ca="1">IF(ROWS($1:8)&gt;COUNT(Dong2),"",OFFSET(TH!F$1,SMALL(Dong2,ROWS($1:8)),))</f>
        <v xml:space="preserve">VAT Phí chuyển tiền </v>
      </c>
      <c r="E19" s="288">
        <f ca="1">IF(ROWS($1:8)&gt;COUNT(Dong2),"",OFFSET(TH!G$1,SMALL(Dong2,ROWS($1:8)),))</f>
        <v>0</v>
      </c>
      <c r="F19" s="260" t="str">
        <f ca="1">IF(ROWS($1:8)&gt;COUNT(Dong2),"",IF(OFFSET(TH!K$1,SMALL(Dong2,ROWS($1:8)),)="1121",OFFSET(TH!J$1,SMALL(Dong2,ROWS($1:8)),),OFFSET(TH!K$1,SMALL(Dong2,ROWS($1:8)),)))</f>
        <v>1331</v>
      </c>
      <c r="G19" s="261">
        <f ca="1">IF(ROWS($1:8)&gt;COUNT(Dong2),"",IF(OFFSET(TH!J$1,SMALL(Dong2,ROWS($1:8)),)="1121",OFFSET(TH!I$1,SMALL(Dong2,ROWS($1:8)),),0))</f>
        <v>0</v>
      </c>
      <c r="H19" s="261">
        <f ca="1">IF(ROWS($1:8)&gt;COUNT(Dong2),"",IF(OFFSET(TH!K$1,SMALL(Dong2,ROWS($1:8)),)="1121",OFFSET(TH!I$1,SMALL(Dong2,ROWS($1:8)),),0))</f>
        <v>23251</v>
      </c>
      <c r="I19" s="262">
        <f t="shared" ca="1" si="0"/>
        <v>24711486</v>
      </c>
      <c r="J19" s="262"/>
    </row>
    <row r="20" spans="1:10" s="247" customFormat="1" ht="18" customHeight="1">
      <c r="A20" s="260">
        <f ca="1">IF(ROWS($1:9)&gt;COUNT(Dong2),"",OFFSET(TH!C$1,SMALL(Dong2,ROWS($1:9)),))</f>
        <v>42279</v>
      </c>
      <c r="B20" s="260" t="str">
        <f ca="1">IF(ROWS($1:9)&gt;COUNT(Dong2),"",OFFSET(TH!D$1,SMALL(Dong2,ROWS($1:9)),))</f>
        <v>C07</v>
      </c>
      <c r="C20" s="260">
        <f ca="1">IF(ROWS($1:9)&gt;COUNT(Dong2),"",OFFSET(TH!E$1,SMALL(Dong2,ROWS($1:9)),))</f>
        <v>42279</v>
      </c>
      <c r="D20" s="288" t="str">
        <f ca="1">IF(ROWS($1:9)&gt;COUNT(Dong2),"",OFFSET(TH!F$1,SMALL(Dong2,ROWS($1:9)),))</f>
        <v>Nộp tiền mặt vào tài khoản ngân hàng</v>
      </c>
      <c r="E20" s="288">
        <f ca="1">IF(ROWS($1:9)&gt;COUNT(Dong2),"",OFFSET(TH!G$1,SMALL(Dong2,ROWS($1:9)),))</f>
        <v>0</v>
      </c>
      <c r="F20" s="260" t="str">
        <f ca="1">IF(ROWS($1:9)&gt;COUNT(Dong2),"",IF(OFFSET(TH!K$1,SMALL(Dong2,ROWS($1:9)),)="1121",OFFSET(TH!J$1,SMALL(Dong2,ROWS($1:9)),),OFFSET(TH!K$1,SMALL(Dong2,ROWS($1:9)),)))</f>
        <v>1111</v>
      </c>
      <c r="G20" s="261">
        <f ca="1">IF(ROWS($1:9)&gt;COUNT(Dong2),"",IF(OFFSET(TH!J$1,SMALL(Dong2,ROWS($1:9)),)="1121",OFFSET(TH!I$1,SMALL(Dong2,ROWS($1:9)),),0))</f>
        <v>600000000</v>
      </c>
      <c r="H20" s="261">
        <f ca="1">IF(ROWS($1:9)&gt;COUNT(Dong2),"",IF(OFFSET(TH!K$1,SMALL(Dong2,ROWS($1:9)),)="1121",OFFSET(TH!I$1,SMALL(Dong2,ROWS($1:9)),),0))</f>
        <v>0</v>
      </c>
      <c r="I20" s="262">
        <f t="shared" ca="1" si="0"/>
        <v>624711486</v>
      </c>
      <c r="J20" s="262"/>
    </row>
    <row r="21" spans="1:10" s="247" customFormat="1" ht="18" customHeight="1">
      <c r="A21" s="260">
        <f ca="1">IF(ROWS($1:10)&gt;COUNT(Dong2),"",OFFSET(TH!C$1,SMALL(Dong2,ROWS($1:10)),))</f>
        <v>42279</v>
      </c>
      <c r="B21" s="260" t="str">
        <f ca="1">IF(ROWS($1:10)&gt;COUNT(Dong2),"",OFFSET(TH!D$1,SMALL(Dong2,ROWS($1:10)),))</f>
        <v>GBN</v>
      </c>
      <c r="C21" s="260">
        <f ca="1">IF(ROWS($1:10)&gt;COUNT(Dong2),"",OFFSET(TH!E$1,SMALL(Dong2,ROWS($1:10)),))</f>
        <v>42279</v>
      </c>
      <c r="D21" s="288" t="str">
        <f ca="1">IF(ROWS($1:10)&gt;COUNT(Dong2),"",OFFSET(TH!F$1,SMALL(Dong2,ROWS($1:10)),))</f>
        <v>Thanh toán tiền thi công</v>
      </c>
      <c r="E21" s="288">
        <f ca="1">IF(ROWS($1:10)&gt;COUNT(Dong2),"",OFFSET(TH!G$1,SMALL(Dong2,ROWS($1:10)),))</f>
        <v>0</v>
      </c>
      <c r="F21" s="260" t="str">
        <f ca="1">IF(ROWS($1:10)&gt;COUNT(Dong2),"",IF(OFFSET(TH!K$1,SMALL(Dong2,ROWS($1:10)),)="1121",OFFSET(TH!J$1,SMALL(Dong2,ROWS($1:10)),),OFFSET(TH!K$1,SMALL(Dong2,ROWS($1:10)),)))</f>
        <v>331</v>
      </c>
      <c r="G21" s="261">
        <f ca="1">IF(ROWS($1:10)&gt;COUNT(Dong2),"",IF(OFFSET(TH!J$1,SMALL(Dong2,ROWS($1:10)),)="1121",OFFSET(TH!I$1,SMALL(Dong2,ROWS($1:10)),),0))</f>
        <v>0</v>
      </c>
      <c r="H21" s="261">
        <f ca="1">IF(ROWS($1:10)&gt;COUNT(Dong2),"",IF(OFFSET(TH!K$1,SMALL(Dong2,ROWS($1:10)),)="1121",OFFSET(TH!I$1,SMALL(Dong2,ROWS($1:10)),),0))</f>
        <v>150000000</v>
      </c>
      <c r="I21" s="262">
        <f t="shared" ca="1" si="0"/>
        <v>474711486</v>
      </c>
      <c r="J21" s="262"/>
    </row>
    <row r="22" spans="1:10" s="247" customFormat="1" ht="18" customHeight="1">
      <c r="A22" s="260">
        <f ca="1">IF(ROWS($1:11)&gt;COUNT(Dong2),"",OFFSET(TH!C$1,SMALL(Dong2,ROWS($1:11)),))</f>
        <v>42279</v>
      </c>
      <c r="B22" s="260" t="str">
        <f ca="1">IF(ROWS($1:11)&gt;COUNT(Dong2),"",OFFSET(TH!D$1,SMALL(Dong2,ROWS($1:11)),))</f>
        <v>GBN</v>
      </c>
      <c r="C22" s="260">
        <f ca="1">IF(ROWS($1:11)&gt;COUNT(Dong2),"",OFFSET(TH!E$1,SMALL(Dong2,ROWS($1:11)),))</f>
        <v>42279</v>
      </c>
      <c r="D22" s="288" t="str">
        <f ca="1">IF(ROWS($1:11)&gt;COUNT(Dong2),"",OFFSET(TH!F$1,SMALL(Dong2,ROWS($1:11)),))</f>
        <v xml:space="preserve">Phí chuyển tiền </v>
      </c>
      <c r="E22" s="288">
        <f ca="1">IF(ROWS($1:11)&gt;COUNT(Dong2),"",OFFSET(TH!G$1,SMALL(Dong2,ROWS($1:11)),))</f>
        <v>0</v>
      </c>
      <c r="F22" s="260" t="str">
        <f ca="1">IF(ROWS($1:11)&gt;COUNT(Dong2),"",IF(OFFSET(TH!K$1,SMALL(Dong2,ROWS($1:11)),)="1121",OFFSET(TH!J$1,SMALL(Dong2,ROWS($1:11)),),OFFSET(TH!K$1,SMALL(Dong2,ROWS($1:11)),)))</f>
        <v>642</v>
      </c>
      <c r="G22" s="261">
        <f ca="1">IF(ROWS($1:11)&gt;COUNT(Dong2),"",IF(OFFSET(TH!J$1,SMALL(Dong2,ROWS($1:11)),)="1121",OFFSET(TH!I$1,SMALL(Dong2,ROWS($1:11)),),0))</f>
        <v>0</v>
      </c>
      <c r="H22" s="261">
        <f ca="1">IF(ROWS($1:11)&gt;COUNT(Dong2),"",IF(OFFSET(TH!K$1,SMALL(Dong2,ROWS($1:11)),)="1121",OFFSET(TH!I$1,SMALL(Dong2,ROWS($1:11)),),0))</f>
        <v>112587</v>
      </c>
      <c r="I22" s="262">
        <f t="shared" ca="1" si="0"/>
        <v>474598899</v>
      </c>
      <c r="J22" s="262"/>
    </row>
    <row r="23" spans="1:10" s="247" customFormat="1" ht="18" customHeight="1">
      <c r="A23" s="260">
        <f ca="1">IF(ROWS($1:12)&gt;COUNT(Dong2),"",OFFSET(TH!C$1,SMALL(Dong2,ROWS($1:12)),))</f>
        <v>42279</v>
      </c>
      <c r="B23" s="260" t="str">
        <f ca="1">IF(ROWS($1:12)&gt;COUNT(Dong2),"",OFFSET(TH!D$1,SMALL(Dong2,ROWS($1:12)),))</f>
        <v>GBN</v>
      </c>
      <c r="C23" s="260">
        <f ca="1">IF(ROWS($1:12)&gt;COUNT(Dong2),"",OFFSET(TH!E$1,SMALL(Dong2,ROWS($1:12)),))</f>
        <v>42279</v>
      </c>
      <c r="D23" s="288" t="str">
        <f ca="1">IF(ROWS($1:12)&gt;COUNT(Dong2),"",OFFSET(TH!F$1,SMALL(Dong2,ROWS($1:12)),))</f>
        <v xml:space="preserve">VAT Phí chuyển tiền </v>
      </c>
      <c r="E23" s="288">
        <f ca="1">IF(ROWS($1:12)&gt;COUNT(Dong2),"",OFFSET(TH!G$1,SMALL(Dong2,ROWS($1:12)),))</f>
        <v>0</v>
      </c>
      <c r="F23" s="260" t="str">
        <f ca="1">IF(ROWS($1:12)&gt;COUNT(Dong2),"",IF(OFFSET(TH!K$1,SMALL(Dong2,ROWS($1:12)),)="1121",OFFSET(TH!J$1,SMALL(Dong2,ROWS($1:12)),),OFFSET(TH!K$1,SMALL(Dong2,ROWS($1:12)),)))</f>
        <v>1331</v>
      </c>
      <c r="G23" s="261">
        <f ca="1">IF(ROWS($1:12)&gt;COUNT(Dong2),"",IF(OFFSET(TH!J$1,SMALL(Dong2,ROWS($1:12)),)="1121",OFFSET(TH!I$1,SMALL(Dong2,ROWS($1:12)),),0))</f>
        <v>0</v>
      </c>
      <c r="H23" s="261">
        <f ca="1">IF(ROWS($1:12)&gt;COUNT(Dong2),"",IF(OFFSET(TH!K$1,SMALL(Dong2,ROWS($1:12)),)="1121",OFFSET(TH!I$1,SMALL(Dong2,ROWS($1:12)),),0))</f>
        <v>11259</v>
      </c>
      <c r="I23" s="262">
        <f t="shared" ca="1" si="0"/>
        <v>474587640</v>
      </c>
      <c r="J23" s="262"/>
    </row>
    <row r="24" spans="1:10" s="247" customFormat="1" ht="18" customHeight="1">
      <c r="A24" s="260">
        <f ca="1">IF(ROWS($1:13)&gt;COUNT(Dong2),"",OFFSET(TH!C$1,SMALL(Dong2,ROWS($1:13)),))</f>
        <v>42279</v>
      </c>
      <c r="B24" s="260" t="str">
        <f ca="1">IF(ROWS($1:13)&gt;COUNT(Dong2),"",OFFSET(TH!D$1,SMALL(Dong2,ROWS($1:13)),))</f>
        <v>GBN</v>
      </c>
      <c r="C24" s="260">
        <f ca="1">IF(ROWS($1:13)&gt;COUNT(Dong2),"",OFFSET(TH!E$1,SMALL(Dong2,ROWS($1:13)),))</f>
        <v>42279</v>
      </c>
      <c r="D24" s="288" t="str">
        <f ca="1">IF(ROWS($1:13)&gt;COUNT(Dong2),"",OFFSET(TH!F$1,SMALL(Dong2,ROWS($1:13)),))</f>
        <v>Thanh toán tiền thi công</v>
      </c>
      <c r="E24" s="288">
        <f ca="1">IF(ROWS($1:13)&gt;COUNT(Dong2),"",OFFSET(TH!G$1,SMALL(Dong2,ROWS($1:13)),))</f>
        <v>0</v>
      </c>
      <c r="F24" s="260" t="str">
        <f ca="1">IF(ROWS($1:13)&gt;COUNT(Dong2),"",IF(OFFSET(TH!K$1,SMALL(Dong2,ROWS($1:13)),)="1121",OFFSET(TH!J$1,SMALL(Dong2,ROWS($1:13)),),OFFSET(TH!K$1,SMALL(Dong2,ROWS($1:13)),)))</f>
        <v>331</v>
      </c>
      <c r="G24" s="261">
        <f ca="1">IF(ROWS($1:13)&gt;COUNT(Dong2),"",IF(OFFSET(TH!J$1,SMALL(Dong2,ROWS($1:13)),)="1121",OFFSET(TH!I$1,SMALL(Dong2,ROWS($1:13)),),0))</f>
        <v>0</v>
      </c>
      <c r="H24" s="261">
        <f ca="1">IF(ROWS($1:13)&gt;COUNT(Dong2),"",IF(OFFSET(TH!K$1,SMALL(Dong2,ROWS($1:13)),)="1121",OFFSET(TH!I$1,SMALL(Dong2,ROWS($1:13)),),0))</f>
        <v>400000000</v>
      </c>
      <c r="I24" s="262">
        <f t="shared" ca="1" si="0"/>
        <v>74587640</v>
      </c>
      <c r="J24" s="262"/>
    </row>
    <row r="25" spans="1:10" s="247" customFormat="1" ht="18" customHeight="1">
      <c r="A25" s="260">
        <f ca="1">IF(ROWS($1:14)&gt;COUNT(Dong2),"",OFFSET(TH!C$1,SMALL(Dong2,ROWS($1:14)),))</f>
        <v>42279</v>
      </c>
      <c r="B25" s="260" t="str">
        <f ca="1">IF(ROWS($1:14)&gt;COUNT(Dong2),"",OFFSET(TH!D$1,SMALL(Dong2,ROWS($1:14)),))</f>
        <v>GBN</v>
      </c>
      <c r="C25" s="260">
        <f ca="1">IF(ROWS($1:14)&gt;COUNT(Dong2),"",OFFSET(TH!E$1,SMALL(Dong2,ROWS($1:14)),))</f>
        <v>42279</v>
      </c>
      <c r="D25" s="288" t="str">
        <f ca="1">IF(ROWS($1:14)&gt;COUNT(Dong2),"",OFFSET(TH!F$1,SMALL(Dong2,ROWS($1:14)),))</f>
        <v xml:space="preserve">Phí chuyển tiền </v>
      </c>
      <c r="E25" s="288">
        <f ca="1">IF(ROWS($1:14)&gt;COUNT(Dong2),"",OFFSET(TH!G$1,SMALL(Dong2,ROWS($1:14)),))</f>
        <v>0</v>
      </c>
      <c r="F25" s="260" t="str">
        <f ca="1">IF(ROWS($1:14)&gt;COUNT(Dong2),"",IF(OFFSET(TH!K$1,SMALL(Dong2,ROWS($1:14)),)="1121",OFFSET(TH!J$1,SMALL(Dong2,ROWS($1:14)),),OFFSET(TH!K$1,SMALL(Dong2,ROWS($1:14)),)))</f>
        <v>642</v>
      </c>
      <c r="G25" s="261">
        <f ca="1">IF(ROWS($1:14)&gt;COUNT(Dong2),"",IF(OFFSET(TH!J$1,SMALL(Dong2,ROWS($1:14)),)="1121",OFFSET(TH!I$1,SMALL(Dong2,ROWS($1:14)),),0))</f>
        <v>0</v>
      </c>
      <c r="H25" s="261">
        <f ca="1">IF(ROWS($1:14)&gt;COUNT(Dong2),"",IF(OFFSET(TH!K$1,SMALL(Dong2,ROWS($1:14)),)="1121",OFFSET(TH!I$1,SMALL(Dong2,ROWS($1:14)),),0))</f>
        <v>320000</v>
      </c>
      <c r="I25" s="262">
        <f t="shared" ca="1" si="0"/>
        <v>74267640</v>
      </c>
      <c r="J25" s="262"/>
    </row>
    <row r="26" spans="1:10" s="247" customFormat="1" ht="18" customHeight="1">
      <c r="A26" s="260">
        <f ca="1">IF(ROWS($1:15)&gt;COUNT(Dong2),"",OFFSET(TH!C$1,SMALL(Dong2,ROWS($1:15)),))</f>
        <v>42279</v>
      </c>
      <c r="B26" s="260" t="str">
        <f ca="1">IF(ROWS($1:15)&gt;COUNT(Dong2),"",OFFSET(TH!D$1,SMALL(Dong2,ROWS($1:15)),))</f>
        <v>GBN</v>
      </c>
      <c r="C26" s="260">
        <f ca="1">IF(ROWS($1:15)&gt;COUNT(Dong2),"",OFFSET(TH!E$1,SMALL(Dong2,ROWS($1:15)),))</f>
        <v>42279</v>
      </c>
      <c r="D26" s="288" t="str">
        <f ca="1">IF(ROWS($1:15)&gt;COUNT(Dong2),"",OFFSET(TH!F$1,SMALL(Dong2,ROWS($1:15)),))</f>
        <v xml:space="preserve">VAT Phí chuyển tiền </v>
      </c>
      <c r="E26" s="288">
        <f ca="1">IF(ROWS($1:15)&gt;COUNT(Dong2),"",OFFSET(TH!G$1,SMALL(Dong2,ROWS($1:15)),))</f>
        <v>0</v>
      </c>
      <c r="F26" s="260" t="str">
        <f ca="1">IF(ROWS($1:15)&gt;COUNT(Dong2),"",IF(OFFSET(TH!K$1,SMALL(Dong2,ROWS($1:15)),)="1121",OFFSET(TH!J$1,SMALL(Dong2,ROWS($1:15)),),OFFSET(TH!K$1,SMALL(Dong2,ROWS($1:15)),)))</f>
        <v>1331</v>
      </c>
      <c r="G26" s="261">
        <f ca="1">IF(ROWS($1:15)&gt;COUNT(Dong2),"",IF(OFFSET(TH!J$1,SMALL(Dong2,ROWS($1:15)),)="1121",OFFSET(TH!I$1,SMALL(Dong2,ROWS($1:15)),),0))</f>
        <v>0</v>
      </c>
      <c r="H26" s="261">
        <f ca="1">IF(ROWS($1:15)&gt;COUNT(Dong2),"",IF(OFFSET(TH!K$1,SMALL(Dong2,ROWS($1:15)),)="1121",OFFSET(TH!I$1,SMALL(Dong2,ROWS($1:15)),),0))</f>
        <v>32000</v>
      </c>
      <c r="I26" s="262">
        <f t="shared" ca="1" si="0"/>
        <v>74235640</v>
      </c>
      <c r="J26" s="262"/>
    </row>
    <row r="27" spans="1:10" s="247" customFormat="1" ht="18" customHeight="1">
      <c r="A27" s="260">
        <f ca="1">IF(ROWS($1:16)&gt;COUNT(Dong2),"",OFFSET(TH!C$1,SMALL(Dong2,ROWS($1:16)),))</f>
        <v>42285</v>
      </c>
      <c r="B27" s="260" t="str">
        <f ca="1">IF(ROWS($1:16)&gt;COUNT(Dong2),"",OFFSET(TH!D$1,SMALL(Dong2,ROWS($1:16)),))</f>
        <v>GBN</v>
      </c>
      <c r="C27" s="260">
        <f ca="1">IF(ROWS($1:16)&gt;COUNT(Dong2),"",OFFSET(TH!E$1,SMALL(Dong2,ROWS($1:16)),))</f>
        <v>42285</v>
      </c>
      <c r="D27" s="288" t="str">
        <f ca="1">IF(ROWS($1:16)&gt;COUNT(Dong2),"",OFFSET(TH!F$1,SMALL(Dong2,ROWS($1:16)),))</f>
        <v>Thanh toán tiền công trình</v>
      </c>
      <c r="E27" s="288">
        <f ca="1">IF(ROWS($1:16)&gt;COUNT(Dong2),"",OFFSET(TH!G$1,SMALL(Dong2,ROWS($1:16)),))</f>
        <v>0</v>
      </c>
      <c r="F27" s="260" t="str">
        <f ca="1">IF(ROWS($1:16)&gt;COUNT(Dong2),"",IF(OFFSET(TH!K$1,SMALL(Dong2,ROWS($1:16)),)="1121",OFFSET(TH!J$1,SMALL(Dong2,ROWS($1:16)),),OFFSET(TH!K$1,SMALL(Dong2,ROWS($1:16)),)))</f>
        <v>331</v>
      </c>
      <c r="G27" s="261">
        <f ca="1">IF(ROWS($1:16)&gt;COUNT(Dong2),"",IF(OFFSET(TH!J$1,SMALL(Dong2,ROWS($1:16)),)="1121",OFFSET(TH!I$1,SMALL(Dong2,ROWS($1:16)),),0))</f>
        <v>0</v>
      </c>
      <c r="H27" s="261">
        <f ca="1">IF(ROWS($1:16)&gt;COUNT(Dong2),"",IF(OFFSET(TH!K$1,SMALL(Dong2,ROWS($1:16)),)="1121",OFFSET(TH!I$1,SMALL(Dong2,ROWS($1:16)),),0))</f>
        <v>30000000</v>
      </c>
      <c r="I27" s="262">
        <f t="shared" ca="1" si="0"/>
        <v>44235640</v>
      </c>
      <c r="J27" s="262"/>
    </row>
    <row r="28" spans="1:10" s="247" customFormat="1" ht="18" customHeight="1">
      <c r="A28" s="260">
        <f ca="1">IF(ROWS($1:17)&gt;COUNT(Dong2),"",OFFSET(TH!C$1,SMALL(Dong2,ROWS($1:17)),))</f>
        <v>42285</v>
      </c>
      <c r="B28" s="260" t="str">
        <f ca="1">IF(ROWS($1:17)&gt;COUNT(Dong2),"",OFFSET(TH!D$1,SMALL(Dong2,ROWS($1:17)),))</f>
        <v>GBN</v>
      </c>
      <c r="C28" s="260">
        <f ca="1">IF(ROWS($1:17)&gt;COUNT(Dong2),"",OFFSET(TH!E$1,SMALL(Dong2,ROWS($1:17)),))</f>
        <v>42285</v>
      </c>
      <c r="D28" s="288" t="str">
        <f ca="1">IF(ROWS($1:17)&gt;COUNT(Dong2),"",OFFSET(TH!F$1,SMALL(Dong2,ROWS($1:17)),))</f>
        <v xml:space="preserve">Phí chuyển tiền </v>
      </c>
      <c r="E28" s="288">
        <f ca="1">IF(ROWS($1:17)&gt;COUNT(Dong2),"",OFFSET(TH!G$1,SMALL(Dong2,ROWS($1:17)),))</f>
        <v>0</v>
      </c>
      <c r="F28" s="260" t="str">
        <f ca="1">IF(ROWS($1:17)&gt;COUNT(Dong2),"",IF(OFFSET(TH!K$1,SMALL(Dong2,ROWS($1:17)),)="1121",OFFSET(TH!J$1,SMALL(Dong2,ROWS($1:17)),),OFFSET(TH!K$1,SMALL(Dong2,ROWS($1:17)),)))</f>
        <v>642</v>
      </c>
      <c r="G28" s="261">
        <f ca="1">IF(ROWS($1:17)&gt;COUNT(Dong2),"",IF(OFFSET(TH!J$1,SMALL(Dong2,ROWS($1:17)),)="1121",OFFSET(TH!I$1,SMALL(Dong2,ROWS($1:17)),),0))</f>
        <v>0</v>
      </c>
      <c r="H28" s="261">
        <f ca="1">IF(ROWS($1:17)&gt;COUNT(Dong2),"",IF(OFFSET(TH!K$1,SMALL(Dong2,ROWS($1:17)),)="1121",OFFSET(TH!I$1,SMALL(Dong2,ROWS($1:17)),),0))</f>
        <v>25000</v>
      </c>
      <c r="I28" s="262">
        <f t="shared" ca="1" si="0"/>
        <v>44210640</v>
      </c>
      <c r="J28" s="262"/>
    </row>
    <row r="29" spans="1:10" s="247" customFormat="1" ht="18" customHeight="1">
      <c r="A29" s="260">
        <f ca="1">IF(ROWS($1:18)&gt;COUNT(Dong2),"",OFFSET(TH!C$1,SMALL(Dong2,ROWS($1:18)),))</f>
        <v>42285</v>
      </c>
      <c r="B29" s="260" t="str">
        <f ca="1">IF(ROWS($1:18)&gt;COUNT(Dong2),"",OFFSET(TH!D$1,SMALL(Dong2,ROWS($1:18)),))</f>
        <v>GBN</v>
      </c>
      <c r="C29" s="260">
        <f ca="1">IF(ROWS($1:18)&gt;COUNT(Dong2),"",OFFSET(TH!E$1,SMALL(Dong2,ROWS($1:18)),))</f>
        <v>42285</v>
      </c>
      <c r="D29" s="288" t="str">
        <f ca="1">IF(ROWS($1:18)&gt;COUNT(Dong2),"",OFFSET(TH!F$1,SMALL(Dong2,ROWS($1:18)),))</f>
        <v xml:space="preserve">VAT Phí chuyển tiền </v>
      </c>
      <c r="E29" s="288">
        <f ca="1">IF(ROWS($1:18)&gt;COUNT(Dong2),"",OFFSET(TH!G$1,SMALL(Dong2,ROWS($1:18)),))</f>
        <v>0</v>
      </c>
      <c r="F29" s="260" t="str">
        <f ca="1">IF(ROWS($1:18)&gt;COUNT(Dong2),"",IF(OFFSET(TH!K$1,SMALL(Dong2,ROWS($1:18)),)="1121",OFFSET(TH!J$1,SMALL(Dong2,ROWS($1:18)),),OFFSET(TH!K$1,SMALL(Dong2,ROWS($1:18)),)))</f>
        <v>1331</v>
      </c>
      <c r="G29" s="261">
        <f ca="1">IF(ROWS($1:18)&gt;COUNT(Dong2),"",IF(OFFSET(TH!J$1,SMALL(Dong2,ROWS($1:18)),)="1121",OFFSET(TH!I$1,SMALL(Dong2,ROWS($1:18)),),0))</f>
        <v>0</v>
      </c>
      <c r="H29" s="261">
        <f ca="1">IF(ROWS($1:18)&gt;COUNT(Dong2),"",IF(OFFSET(TH!K$1,SMALL(Dong2,ROWS($1:18)),)="1121",OFFSET(TH!I$1,SMALL(Dong2,ROWS($1:18)),),0))</f>
        <v>2500</v>
      </c>
      <c r="I29" s="262">
        <f t="shared" ca="1" si="0"/>
        <v>44208140</v>
      </c>
      <c r="J29" s="262"/>
    </row>
    <row r="30" spans="1:10" s="247" customFormat="1" ht="18" customHeight="1">
      <c r="A30" s="260">
        <f ca="1">IF(ROWS($1:19)&gt;COUNT(Dong2),"",OFFSET(TH!C$1,SMALL(Dong2,ROWS($1:19)),))</f>
        <v>42291</v>
      </c>
      <c r="B30" s="260" t="str">
        <f ca="1">IF(ROWS($1:19)&gt;COUNT(Dong2),"",OFFSET(TH!D$1,SMALL(Dong2,ROWS($1:19)),))</f>
        <v>C25</v>
      </c>
      <c r="C30" s="260">
        <f ca="1">IF(ROWS($1:19)&gt;COUNT(Dong2),"",OFFSET(TH!E$1,SMALL(Dong2,ROWS($1:19)),))</f>
        <v>42291</v>
      </c>
      <c r="D30" s="288" t="str">
        <f ca="1">IF(ROWS($1:19)&gt;COUNT(Dong2),"",OFFSET(TH!F$1,SMALL(Dong2,ROWS($1:19)),))</f>
        <v>Nộp tiền mặt vào tài khoản ngân hàng</v>
      </c>
      <c r="E30" s="288">
        <f ca="1">IF(ROWS($1:19)&gt;COUNT(Dong2),"",OFFSET(TH!G$1,SMALL(Dong2,ROWS($1:19)),))</f>
        <v>0</v>
      </c>
      <c r="F30" s="260" t="str">
        <f ca="1">IF(ROWS($1:19)&gt;COUNT(Dong2),"",IF(OFFSET(TH!K$1,SMALL(Dong2,ROWS($1:19)),)="1121",OFFSET(TH!J$1,SMALL(Dong2,ROWS($1:19)),),OFFSET(TH!K$1,SMALL(Dong2,ROWS($1:19)),)))</f>
        <v>1111</v>
      </c>
      <c r="G30" s="261">
        <f ca="1">IF(ROWS($1:19)&gt;COUNT(Dong2),"",IF(OFFSET(TH!J$1,SMALL(Dong2,ROWS($1:19)),)="1121",OFFSET(TH!I$1,SMALL(Dong2,ROWS($1:19)),),0))</f>
        <v>150000000</v>
      </c>
      <c r="H30" s="261">
        <f ca="1">IF(ROWS($1:19)&gt;COUNT(Dong2),"",IF(OFFSET(TH!K$1,SMALL(Dong2,ROWS($1:19)),)="1121",OFFSET(TH!I$1,SMALL(Dong2,ROWS($1:19)),),0))</f>
        <v>0</v>
      </c>
      <c r="I30" s="262">
        <f t="shared" ca="1" si="0"/>
        <v>194208140</v>
      </c>
      <c r="J30" s="262"/>
    </row>
    <row r="31" spans="1:10" s="247" customFormat="1" ht="18" customHeight="1">
      <c r="A31" s="260">
        <f ca="1">IF(ROWS($1:20)&gt;COUNT(Dong2),"",OFFSET(TH!C$1,SMALL(Dong2,ROWS($1:20)),))</f>
        <v>42291</v>
      </c>
      <c r="B31" s="260" t="str">
        <f ca="1">IF(ROWS($1:20)&gt;COUNT(Dong2),"",OFFSET(TH!D$1,SMALL(Dong2,ROWS($1:20)),))</f>
        <v>GBN</v>
      </c>
      <c r="C31" s="260">
        <f ca="1">IF(ROWS($1:20)&gt;COUNT(Dong2),"",OFFSET(TH!E$1,SMALL(Dong2,ROWS($1:20)),))</f>
        <v>42291</v>
      </c>
      <c r="D31" s="288" t="str">
        <f ca="1">IF(ROWS($1:20)&gt;COUNT(Dong2),"",OFFSET(TH!F$1,SMALL(Dong2,ROWS($1:20)),))</f>
        <v>Thanh toán tiền công trình</v>
      </c>
      <c r="E31" s="288">
        <f ca="1">IF(ROWS($1:20)&gt;COUNT(Dong2),"",OFFSET(TH!G$1,SMALL(Dong2,ROWS($1:20)),))</f>
        <v>0</v>
      </c>
      <c r="F31" s="260" t="str">
        <f ca="1">IF(ROWS($1:20)&gt;COUNT(Dong2),"",IF(OFFSET(TH!K$1,SMALL(Dong2,ROWS($1:20)),)="1121",OFFSET(TH!J$1,SMALL(Dong2,ROWS($1:20)),),OFFSET(TH!K$1,SMALL(Dong2,ROWS($1:20)),)))</f>
        <v>331</v>
      </c>
      <c r="G31" s="261">
        <f ca="1">IF(ROWS($1:20)&gt;COUNT(Dong2),"",IF(OFFSET(TH!J$1,SMALL(Dong2,ROWS($1:20)),)="1121",OFFSET(TH!I$1,SMALL(Dong2,ROWS($1:20)),),0))</f>
        <v>0</v>
      </c>
      <c r="H31" s="261">
        <f ca="1">IF(ROWS($1:20)&gt;COUNT(Dong2),"",IF(OFFSET(TH!K$1,SMALL(Dong2,ROWS($1:20)),)="1121",OFFSET(TH!I$1,SMALL(Dong2,ROWS($1:20)),),0))</f>
        <v>150000000</v>
      </c>
      <c r="I31" s="262">
        <f t="shared" ca="1" si="0"/>
        <v>44208140</v>
      </c>
      <c r="J31" s="262"/>
    </row>
    <row r="32" spans="1:10" s="247" customFormat="1" ht="18" customHeight="1">
      <c r="A32" s="260">
        <f ca="1">IF(ROWS($1:21)&gt;COUNT(Dong2),"",OFFSET(TH!C$1,SMALL(Dong2,ROWS($1:21)),))</f>
        <v>42291</v>
      </c>
      <c r="B32" s="260" t="str">
        <f ca="1">IF(ROWS($1:21)&gt;COUNT(Dong2),"",OFFSET(TH!D$1,SMALL(Dong2,ROWS($1:21)),))</f>
        <v>GBN</v>
      </c>
      <c r="C32" s="260">
        <f ca="1">IF(ROWS($1:21)&gt;COUNT(Dong2),"",OFFSET(TH!E$1,SMALL(Dong2,ROWS($1:21)),))</f>
        <v>42291</v>
      </c>
      <c r="D32" s="288" t="str">
        <f ca="1">IF(ROWS($1:21)&gt;COUNT(Dong2),"",OFFSET(TH!F$1,SMALL(Dong2,ROWS($1:21)),))</f>
        <v xml:space="preserve">Phí chuyển tiền </v>
      </c>
      <c r="E32" s="288">
        <f ca="1">IF(ROWS($1:21)&gt;COUNT(Dong2),"",OFFSET(TH!G$1,SMALL(Dong2,ROWS($1:21)),))</f>
        <v>0</v>
      </c>
      <c r="F32" s="260" t="str">
        <f ca="1">IF(ROWS($1:21)&gt;COUNT(Dong2),"",IF(OFFSET(TH!K$1,SMALL(Dong2,ROWS($1:21)),)="1121",OFFSET(TH!J$1,SMALL(Dong2,ROWS($1:21)),),OFFSET(TH!K$1,SMALL(Dong2,ROWS($1:21)),)))</f>
        <v>642</v>
      </c>
      <c r="G32" s="261">
        <f ca="1">IF(ROWS($1:21)&gt;COUNT(Dong2),"",IF(OFFSET(TH!J$1,SMALL(Dong2,ROWS($1:21)),)="1121",OFFSET(TH!I$1,SMALL(Dong2,ROWS($1:21)),),0))</f>
        <v>0</v>
      </c>
      <c r="H32" s="261">
        <f ca="1">IF(ROWS($1:21)&gt;COUNT(Dong2),"",IF(OFFSET(TH!K$1,SMALL(Dong2,ROWS($1:21)),)="1121",OFFSET(TH!I$1,SMALL(Dong2,ROWS($1:21)),),0))</f>
        <v>106738</v>
      </c>
      <c r="I32" s="262">
        <f t="shared" ca="1" si="0"/>
        <v>44101402</v>
      </c>
      <c r="J32" s="262"/>
    </row>
    <row r="33" spans="1:10" s="247" customFormat="1" ht="18" customHeight="1">
      <c r="A33" s="260">
        <f ca="1">IF(ROWS($1:22)&gt;COUNT(Dong2),"",OFFSET(TH!C$1,SMALL(Dong2,ROWS($1:22)),))</f>
        <v>42291</v>
      </c>
      <c r="B33" s="260" t="str">
        <f ca="1">IF(ROWS($1:22)&gt;COUNT(Dong2),"",OFFSET(TH!D$1,SMALL(Dong2,ROWS($1:22)),))</f>
        <v>GBN</v>
      </c>
      <c r="C33" s="260">
        <f ca="1">IF(ROWS($1:22)&gt;COUNT(Dong2),"",OFFSET(TH!E$1,SMALL(Dong2,ROWS($1:22)),))</f>
        <v>42291</v>
      </c>
      <c r="D33" s="288" t="str">
        <f ca="1">IF(ROWS($1:22)&gt;COUNT(Dong2),"",OFFSET(TH!F$1,SMALL(Dong2,ROWS($1:22)),))</f>
        <v xml:space="preserve">VAT Phí chuyển tiền </v>
      </c>
      <c r="E33" s="288">
        <f ca="1">IF(ROWS($1:22)&gt;COUNT(Dong2),"",OFFSET(TH!G$1,SMALL(Dong2,ROWS($1:22)),))</f>
        <v>0</v>
      </c>
      <c r="F33" s="260" t="str">
        <f ca="1">IF(ROWS($1:22)&gt;COUNT(Dong2),"",IF(OFFSET(TH!K$1,SMALL(Dong2,ROWS($1:22)),)="1121",OFFSET(TH!J$1,SMALL(Dong2,ROWS($1:22)),),OFFSET(TH!K$1,SMALL(Dong2,ROWS($1:22)),)))</f>
        <v>1331</v>
      </c>
      <c r="G33" s="261">
        <f ca="1">IF(ROWS($1:22)&gt;COUNT(Dong2),"",IF(OFFSET(TH!J$1,SMALL(Dong2,ROWS($1:22)),)="1121",OFFSET(TH!I$1,SMALL(Dong2,ROWS($1:22)),),0))</f>
        <v>0</v>
      </c>
      <c r="H33" s="261">
        <f ca="1">IF(ROWS($1:22)&gt;COUNT(Dong2),"",IF(OFFSET(TH!K$1,SMALL(Dong2,ROWS($1:22)),)="1121",OFFSET(TH!I$1,SMALL(Dong2,ROWS($1:22)),),0))</f>
        <v>10674</v>
      </c>
      <c r="I33" s="262">
        <f t="shared" ref="I33:I52" ca="1" si="1">IF(A33&lt;&gt;"",I32+G33-H33,0)</f>
        <v>44090728</v>
      </c>
      <c r="J33" s="262"/>
    </row>
    <row r="34" spans="1:10" s="247" customFormat="1" ht="18" customHeight="1">
      <c r="A34" s="260">
        <f ca="1">IF(ROWS($1:23)&gt;COUNT(Dong2),"",OFFSET(TH!C$1,SMALL(Dong2,ROWS($1:23)),))</f>
        <v>42292</v>
      </c>
      <c r="B34" s="260" t="str">
        <f ca="1">IF(ROWS($1:23)&gt;COUNT(Dong2),"",OFFSET(TH!D$1,SMALL(Dong2,ROWS($1:23)),))</f>
        <v>GBN</v>
      </c>
      <c r="C34" s="260">
        <f ca="1">IF(ROWS($1:23)&gt;COUNT(Dong2),"",OFFSET(TH!E$1,SMALL(Dong2,ROWS($1:23)),))</f>
        <v>42292</v>
      </c>
      <c r="D34" s="288" t="str">
        <f ca="1">IF(ROWS($1:23)&gt;COUNT(Dong2),"",OFFSET(TH!F$1,SMALL(Dong2,ROWS($1:23)),))</f>
        <v>Thanh toán tiền điện kỳ 1 /T10</v>
      </c>
      <c r="E34" s="288">
        <f ca="1">IF(ROWS($1:23)&gt;COUNT(Dong2),"",OFFSET(TH!G$1,SMALL(Dong2,ROWS($1:23)),))</f>
        <v>0</v>
      </c>
      <c r="F34" s="260" t="str">
        <f ca="1">IF(ROWS($1:23)&gt;COUNT(Dong2),"",IF(OFFSET(TH!K$1,SMALL(Dong2,ROWS($1:23)),)="1121",OFFSET(TH!J$1,SMALL(Dong2,ROWS($1:23)),),OFFSET(TH!K$1,SMALL(Dong2,ROWS($1:23)),)))</f>
        <v>1388</v>
      </c>
      <c r="G34" s="261">
        <f ca="1">IF(ROWS($1:23)&gt;COUNT(Dong2),"",IF(OFFSET(TH!J$1,SMALL(Dong2,ROWS($1:23)),)="1121",OFFSET(TH!I$1,SMALL(Dong2,ROWS($1:23)),),0))</f>
        <v>0</v>
      </c>
      <c r="H34" s="261">
        <f ca="1">IF(ROWS($1:23)&gt;COUNT(Dong2),"",IF(OFFSET(TH!K$1,SMALL(Dong2,ROWS($1:23)),)="1121",OFFSET(TH!I$1,SMALL(Dong2,ROWS($1:23)),),0))</f>
        <v>16950519</v>
      </c>
      <c r="I34" s="262">
        <f t="shared" ca="1" si="1"/>
        <v>27140209</v>
      </c>
      <c r="J34" s="262"/>
    </row>
    <row r="35" spans="1:10" s="247" customFormat="1" ht="18" customHeight="1">
      <c r="A35" s="260">
        <f ca="1">IF(ROWS($1:24)&gt;COUNT(Dong2),"",OFFSET(TH!C$1,SMALL(Dong2,ROWS($1:24)),))</f>
        <v>42292</v>
      </c>
      <c r="B35" s="260" t="str">
        <f ca="1">IF(ROWS($1:24)&gt;COUNT(Dong2),"",OFFSET(TH!D$1,SMALL(Dong2,ROWS($1:24)),))</f>
        <v>GBN</v>
      </c>
      <c r="C35" s="260">
        <f ca="1">IF(ROWS($1:24)&gt;COUNT(Dong2),"",OFFSET(TH!E$1,SMALL(Dong2,ROWS($1:24)),))</f>
        <v>42292</v>
      </c>
      <c r="D35" s="288" t="str">
        <f ca="1">IF(ROWS($1:24)&gt;COUNT(Dong2),"",OFFSET(TH!F$1,SMALL(Dong2,ROWS($1:24)),))</f>
        <v xml:space="preserve">Phí chuyển tiền </v>
      </c>
      <c r="E35" s="288">
        <f ca="1">IF(ROWS($1:24)&gt;COUNT(Dong2),"",OFFSET(TH!G$1,SMALL(Dong2,ROWS($1:24)),))</f>
        <v>0</v>
      </c>
      <c r="F35" s="260" t="str">
        <f ca="1">IF(ROWS($1:24)&gt;COUNT(Dong2),"",IF(OFFSET(TH!K$1,SMALL(Dong2,ROWS($1:24)),)="1121",OFFSET(TH!J$1,SMALL(Dong2,ROWS($1:24)),),OFFSET(TH!K$1,SMALL(Dong2,ROWS($1:24)),)))</f>
        <v>642</v>
      </c>
      <c r="G35" s="261">
        <f ca="1">IF(ROWS($1:24)&gt;COUNT(Dong2),"",IF(OFFSET(TH!J$1,SMALL(Dong2,ROWS($1:24)),)="1121",OFFSET(TH!I$1,SMALL(Dong2,ROWS($1:24)),),0))</f>
        <v>0</v>
      </c>
      <c r="H35" s="261">
        <f ca="1">IF(ROWS($1:24)&gt;COUNT(Dong2),"",IF(OFFSET(TH!K$1,SMALL(Dong2,ROWS($1:24)),)="1121",OFFSET(TH!I$1,SMALL(Dong2,ROWS($1:24)),),0))</f>
        <v>45000</v>
      </c>
      <c r="I35" s="262">
        <f t="shared" ca="1" si="1"/>
        <v>27095209</v>
      </c>
      <c r="J35" s="262"/>
    </row>
    <row r="36" spans="1:10" s="247" customFormat="1" ht="18" customHeight="1">
      <c r="A36" s="260">
        <f ca="1">IF(ROWS($1:25)&gt;COUNT(Dong2),"",OFFSET(TH!C$1,SMALL(Dong2,ROWS($1:25)),))</f>
        <v>42292</v>
      </c>
      <c r="B36" s="260" t="str">
        <f ca="1">IF(ROWS($1:25)&gt;COUNT(Dong2),"",OFFSET(TH!D$1,SMALL(Dong2,ROWS($1:25)),))</f>
        <v>GBN</v>
      </c>
      <c r="C36" s="260">
        <f ca="1">IF(ROWS($1:25)&gt;COUNT(Dong2),"",OFFSET(TH!E$1,SMALL(Dong2,ROWS($1:25)),))</f>
        <v>42292</v>
      </c>
      <c r="D36" s="288" t="str">
        <f ca="1">IF(ROWS($1:25)&gt;COUNT(Dong2),"",OFFSET(TH!F$1,SMALL(Dong2,ROWS($1:25)),))</f>
        <v xml:space="preserve">VAT Phí chuyển tiền </v>
      </c>
      <c r="E36" s="288">
        <f ca="1">IF(ROWS($1:25)&gt;COUNT(Dong2),"",OFFSET(TH!G$1,SMALL(Dong2,ROWS($1:25)),))</f>
        <v>0</v>
      </c>
      <c r="F36" s="260" t="str">
        <f ca="1">IF(ROWS($1:25)&gt;COUNT(Dong2),"",IF(OFFSET(TH!K$1,SMALL(Dong2,ROWS($1:25)),)="1121",OFFSET(TH!J$1,SMALL(Dong2,ROWS($1:25)),),OFFSET(TH!K$1,SMALL(Dong2,ROWS($1:25)),)))</f>
        <v>1331</v>
      </c>
      <c r="G36" s="261">
        <f ca="1">IF(ROWS($1:25)&gt;COUNT(Dong2),"",IF(OFFSET(TH!J$1,SMALL(Dong2,ROWS($1:25)),)="1121",OFFSET(TH!I$1,SMALL(Dong2,ROWS($1:25)),),0))</f>
        <v>0</v>
      </c>
      <c r="H36" s="261">
        <f ca="1">IF(ROWS($1:25)&gt;COUNT(Dong2),"",IF(OFFSET(TH!K$1,SMALL(Dong2,ROWS($1:25)),)="1121",OFFSET(TH!I$1,SMALL(Dong2,ROWS($1:25)),),0))</f>
        <v>4500</v>
      </c>
      <c r="I36" s="262">
        <f t="shared" ca="1" si="1"/>
        <v>27090709</v>
      </c>
      <c r="J36" s="262"/>
    </row>
    <row r="37" spans="1:10" s="247" customFormat="1" ht="18" customHeight="1">
      <c r="A37" s="260">
        <f ca="1">IF(ROWS($1:26)&gt;COUNT(Dong2),"",OFFSET(TH!C$1,SMALL(Dong2,ROWS($1:26)),))</f>
        <v>42293</v>
      </c>
      <c r="B37" s="260" t="str">
        <f ca="1">IF(ROWS($1:26)&gt;COUNT(Dong2),"",OFFSET(TH!D$1,SMALL(Dong2,ROWS($1:26)),))</f>
        <v>GBC</v>
      </c>
      <c r="C37" s="260">
        <f ca="1">IF(ROWS($1:26)&gt;COUNT(Dong2),"",OFFSET(TH!E$1,SMALL(Dong2,ROWS($1:26)),))</f>
        <v>42293</v>
      </c>
      <c r="D37" s="288" t="str">
        <f ca="1">IF(ROWS($1:26)&gt;COUNT(Dong2),"",OFFSET(TH!F$1,SMALL(Dong2,ROWS($1:26)),))</f>
        <v xml:space="preserve">Hoàn tiền do sai tên cty </v>
      </c>
      <c r="E37" s="288">
        <f ca="1">IF(ROWS($1:26)&gt;COUNT(Dong2),"",OFFSET(TH!G$1,SMALL(Dong2,ROWS($1:26)),))</f>
        <v>0</v>
      </c>
      <c r="F37" s="260" t="str">
        <f ca="1">IF(ROWS($1:26)&gt;COUNT(Dong2),"",IF(OFFSET(TH!K$1,SMALL(Dong2,ROWS($1:26)),)="1121",OFFSET(TH!J$1,SMALL(Dong2,ROWS($1:26)),),OFFSET(TH!K$1,SMALL(Dong2,ROWS($1:26)),)))</f>
        <v>1388</v>
      </c>
      <c r="G37" s="261">
        <f ca="1">IF(ROWS($1:26)&gt;COUNT(Dong2),"",IF(OFFSET(TH!J$1,SMALL(Dong2,ROWS($1:26)),)="1121",OFFSET(TH!I$1,SMALL(Dong2,ROWS($1:26)),),0))</f>
        <v>16950519</v>
      </c>
      <c r="H37" s="261">
        <f ca="1">IF(ROWS($1:26)&gt;COUNT(Dong2),"",IF(OFFSET(TH!K$1,SMALL(Dong2,ROWS($1:26)),)="1121",OFFSET(TH!I$1,SMALL(Dong2,ROWS($1:26)),),0))</f>
        <v>0</v>
      </c>
      <c r="I37" s="262">
        <f t="shared" ca="1" si="1"/>
        <v>44041228</v>
      </c>
      <c r="J37" s="262"/>
    </row>
    <row r="38" spans="1:10" s="247" customFormat="1" ht="18" customHeight="1">
      <c r="A38" s="260">
        <f ca="1">IF(ROWS($1:27)&gt;COUNT(Dong2),"",OFFSET(TH!C$1,SMALL(Dong2,ROWS($1:27)),))</f>
        <v>42293</v>
      </c>
      <c r="B38" s="260" t="str">
        <f ca="1">IF(ROWS($1:27)&gt;COUNT(Dong2),"",OFFSET(TH!D$1,SMALL(Dong2,ROWS($1:27)),))</f>
        <v>GBN</v>
      </c>
      <c r="C38" s="260">
        <f ca="1">IF(ROWS($1:27)&gt;COUNT(Dong2),"",OFFSET(TH!E$1,SMALL(Dong2,ROWS($1:27)),))</f>
        <v>42293</v>
      </c>
      <c r="D38" s="288" t="str">
        <f ca="1">IF(ROWS($1:27)&gt;COUNT(Dong2),"",OFFSET(TH!F$1,SMALL(Dong2,ROWS($1:27)),))</f>
        <v>Thanh toán tiền điện kỳ 1 /T10</v>
      </c>
      <c r="E38" s="288">
        <f ca="1">IF(ROWS($1:27)&gt;COUNT(Dong2),"",OFFSET(TH!G$1,SMALL(Dong2,ROWS($1:27)),))</f>
        <v>0</v>
      </c>
      <c r="F38" s="260" t="str">
        <f ca="1">IF(ROWS($1:27)&gt;COUNT(Dong2),"",IF(OFFSET(TH!K$1,SMALL(Dong2,ROWS($1:27)),)="1121",OFFSET(TH!J$1,SMALL(Dong2,ROWS($1:27)),),OFFSET(TH!K$1,SMALL(Dong2,ROWS($1:27)),)))</f>
        <v>331</v>
      </c>
      <c r="G38" s="261">
        <f ca="1">IF(ROWS($1:27)&gt;COUNT(Dong2),"",IF(OFFSET(TH!J$1,SMALL(Dong2,ROWS($1:27)),)="1121",OFFSET(TH!I$1,SMALL(Dong2,ROWS($1:27)),),0))</f>
        <v>0</v>
      </c>
      <c r="H38" s="261">
        <f ca="1">IF(ROWS($1:27)&gt;COUNT(Dong2),"",IF(OFFSET(TH!K$1,SMALL(Dong2,ROWS($1:27)),)="1121",OFFSET(TH!I$1,SMALL(Dong2,ROWS($1:27)),),0))</f>
        <v>16950519</v>
      </c>
      <c r="I38" s="262">
        <f t="shared" ca="1" si="1"/>
        <v>27090709</v>
      </c>
      <c r="J38" s="262"/>
    </row>
    <row r="39" spans="1:10" s="247" customFormat="1" ht="18" customHeight="1">
      <c r="A39" s="260">
        <f ca="1">IF(ROWS($1:28)&gt;COUNT(Dong2),"",OFFSET(TH!C$1,SMALL(Dong2,ROWS($1:28)),))</f>
        <v>42293</v>
      </c>
      <c r="B39" s="260" t="str">
        <f ca="1">IF(ROWS($1:28)&gt;COUNT(Dong2),"",OFFSET(TH!D$1,SMALL(Dong2,ROWS($1:28)),))</f>
        <v>GBN</v>
      </c>
      <c r="C39" s="260">
        <f ca="1">IF(ROWS($1:28)&gt;COUNT(Dong2),"",OFFSET(TH!E$1,SMALL(Dong2,ROWS($1:28)),))</f>
        <v>42293</v>
      </c>
      <c r="D39" s="288" t="str">
        <f ca="1">IF(ROWS($1:28)&gt;COUNT(Dong2),"",OFFSET(TH!F$1,SMALL(Dong2,ROWS($1:28)),))</f>
        <v xml:space="preserve">Phí chuyển tiền </v>
      </c>
      <c r="E39" s="288">
        <f ca="1">IF(ROWS($1:28)&gt;COUNT(Dong2),"",OFFSET(TH!G$1,SMALL(Dong2,ROWS($1:28)),))</f>
        <v>0</v>
      </c>
      <c r="F39" s="260" t="str">
        <f ca="1">IF(ROWS($1:28)&gt;COUNT(Dong2),"",IF(OFFSET(TH!K$1,SMALL(Dong2,ROWS($1:28)),)="1121",OFFSET(TH!J$1,SMALL(Dong2,ROWS($1:28)),),OFFSET(TH!K$1,SMALL(Dong2,ROWS($1:28)),)))</f>
        <v>642</v>
      </c>
      <c r="G39" s="261">
        <f ca="1">IF(ROWS($1:28)&gt;COUNT(Dong2),"",IF(OFFSET(TH!J$1,SMALL(Dong2,ROWS($1:28)),)="1121",OFFSET(TH!I$1,SMALL(Dong2,ROWS($1:28)),),0))</f>
        <v>0</v>
      </c>
      <c r="H39" s="261">
        <f ca="1">IF(ROWS($1:28)&gt;COUNT(Dong2),"",IF(OFFSET(TH!K$1,SMALL(Dong2,ROWS($1:28)),)="1121",OFFSET(TH!I$1,SMALL(Dong2,ROWS($1:28)),),0))</f>
        <v>25000</v>
      </c>
      <c r="I39" s="262">
        <f t="shared" ca="1" si="1"/>
        <v>27065709</v>
      </c>
      <c r="J39" s="262"/>
    </row>
    <row r="40" spans="1:10" s="247" customFormat="1" ht="18" customHeight="1">
      <c r="A40" s="260">
        <f ca="1">IF(ROWS($1:29)&gt;COUNT(Dong2),"",OFFSET(TH!C$1,SMALL(Dong2,ROWS($1:29)),))</f>
        <v>42293</v>
      </c>
      <c r="B40" s="260" t="str">
        <f ca="1">IF(ROWS($1:29)&gt;COUNT(Dong2),"",OFFSET(TH!D$1,SMALL(Dong2,ROWS($1:29)),))</f>
        <v>GBN</v>
      </c>
      <c r="C40" s="260">
        <f ca="1">IF(ROWS($1:29)&gt;COUNT(Dong2),"",OFFSET(TH!E$1,SMALL(Dong2,ROWS($1:29)),))</f>
        <v>42293</v>
      </c>
      <c r="D40" s="288" t="str">
        <f ca="1">IF(ROWS($1:29)&gt;COUNT(Dong2),"",OFFSET(TH!F$1,SMALL(Dong2,ROWS($1:29)),))</f>
        <v xml:space="preserve">VAT Phí chuyển tiền </v>
      </c>
      <c r="E40" s="288">
        <f ca="1">IF(ROWS($1:29)&gt;COUNT(Dong2),"",OFFSET(TH!G$1,SMALL(Dong2,ROWS($1:29)),))</f>
        <v>0</v>
      </c>
      <c r="F40" s="260" t="str">
        <f ca="1">IF(ROWS($1:29)&gt;COUNT(Dong2),"",IF(OFFSET(TH!K$1,SMALL(Dong2,ROWS($1:29)),)="1121",OFFSET(TH!J$1,SMALL(Dong2,ROWS($1:29)),),OFFSET(TH!K$1,SMALL(Dong2,ROWS($1:29)),)))</f>
        <v>1331</v>
      </c>
      <c r="G40" s="261">
        <f ca="1">IF(ROWS($1:29)&gt;COUNT(Dong2),"",IF(OFFSET(TH!J$1,SMALL(Dong2,ROWS($1:29)),)="1121",OFFSET(TH!I$1,SMALL(Dong2,ROWS($1:29)),),0))</f>
        <v>0</v>
      </c>
      <c r="H40" s="261">
        <f ca="1">IF(ROWS($1:29)&gt;COUNT(Dong2),"",IF(OFFSET(TH!K$1,SMALL(Dong2,ROWS($1:29)),)="1121",OFFSET(TH!I$1,SMALL(Dong2,ROWS($1:29)),),0))</f>
        <v>2500</v>
      </c>
      <c r="I40" s="262">
        <f t="shared" ca="1" si="1"/>
        <v>27063209</v>
      </c>
      <c r="J40" s="262"/>
    </row>
    <row r="41" spans="1:10" s="247" customFormat="1" ht="18" customHeight="1">
      <c r="A41" s="260">
        <f ca="1">IF(ROWS($1:30)&gt;COUNT(Dong2),"",OFFSET(TH!C$1,SMALL(Dong2,ROWS($1:30)),))</f>
        <v>42297</v>
      </c>
      <c r="B41" s="260" t="str">
        <f ca="1">IF(ROWS($1:30)&gt;COUNT(Dong2),"",OFFSET(TH!D$1,SMALL(Dong2,ROWS($1:30)),))</f>
        <v>GBN</v>
      </c>
      <c r="C41" s="260">
        <f ca="1">IF(ROWS($1:30)&gt;COUNT(Dong2),"",OFFSET(TH!E$1,SMALL(Dong2,ROWS($1:30)),))</f>
        <v>42297</v>
      </c>
      <c r="D41" s="288" t="str">
        <f ca="1">IF(ROWS($1:30)&gt;COUNT(Dong2),"",OFFSET(TH!F$1,SMALL(Dong2,ROWS($1:30)),))</f>
        <v>Lãi vay KU 1402LDS201401630</v>
      </c>
      <c r="E41" s="288">
        <f ca="1">IF(ROWS($1:30)&gt;COUNT(Dong2),"",OFFSET(TH!G$1,SMALL(Dong2,ROWS($1:30)),))</f>
        <v>0</v>
      </c>
      <c r="F41" s="260" t="str">
        <f ca="1">IF(ROWS($1:30)&gt;COUNT(Dong2),"",IF(OFFSET(TH!K$1,SMALL(Dong2,ROWS($1:30)),)="1121",OFFSET(TH!J$1,SMALL(Dong2,ROWS($1:30)),),OFFSET(TH!K$1,SMALL(Dong2,ROWS($1:30)),)))</f>
        <v>635</v>
      </c>
      <c r="G41" s="261">
        <f ca="1">IF(ROWS($1:30)&gt;COUNT(Dong2),"",IF(OFFSET(TH!J$1,SMALL(Dong2,ROWS($1:30)),)="1121",OFFSET(TH!I$1,SMALL(Dong2,ROWS($1:30)),),0))</f>
        <v>0</v>
      </c>
      <c r="H41" s="261">
        <f ca="1">IF(ROWS($1:30)&gt;COUNT(Dong2),"",IF(OFFSET(TH!K$1,SMALL(Dong2,ROWS($1:30)),)="1121",OFFSET(TH!I$1,SMALL(Dong2,ROWS($1:30)),),0))</f>
        <v>7919801</v>
      </c>
      <c r="I41" s="262">
        <f t="shared" ca="1" si="1"/>
        <v>19143408</v>
      </c>
      <c r="J41" s="262"/>
    </row>
    <row r="42" spans="1:10" s="247" customFormat="1" ht="18" customHeight="1">
      <c r="A42" s="260">
        <f ca="1">IF(ROWS($1:31)&gt;COUNT(Dong2),"",OFFSET(TH!C$1,SMALL(Dong2,ROWS($1:31)),))</f>
        <v>42297</v>
      </c>
      <c r="B42" s="260" t="str">
        <f ca="1">IF(ROWS($1:31)&gt;COUNT(Dong2),"",OFFSET(TH!D$1,SMALL(Dong2,ROWS($1:31)),))</f>
        <v>GBN</v>
      </c>
      <c r="C42" s="260">
        <f ca="1">IF(ROWS($1:31)&gt;COUNT(Dong2),"",OFFSET(TH!E$1,SMALL(Dong2,ROWS($1:31)),))</f>
        <v>42297</v>
      </c>
      <c r="D42" s="288" t="str">
        <f ca="1">IF(ROWS($1:31)&gt;COUNT(Dong2),"",OFFSET(TH!F$1,SMALL(Dong2,ROWS($1:31)),))</f>
        <v>Lãi vay KU 1402LDS201403045</v>
      </c>
      <c r="E42" s="288">
        <f ca="1">IF(ROWS($1:31)&gt;COUNT(Dong2),"",OFFSET(TH!G$1,SMALL(Dong2,ROWS($1:31)),))</f>
        <v>0</v>
      </c>
      <c r="F42" s="260" t="str">
        <f ca="1">IF(ROWS($1:31)&gt;COUNT(Dong2),"",IF(OFFSET(TH!K$1,SMALL(Dong2,ROWS($1:31)),)="1121",OFFSET(TH!J$1,SMALL(Dong2,ROWS($1:31)),),OFFSET(TH!K$1,SMALL(Dong2,ROWS($1:31)),)))</f>
        <v>635</v>
      </c>
      <c r="G42" s="261">
        <f ca="1">IF(ROWS($1:31)&gt;COUNT(Dong2),"",IF(OFFSET(TH!J$1,SMALL(Dong2,ROWS($1:31)),)="1121",OFFSET(TH!I$1,SMALL(Dong2,ROWS($1:31)),),0))</f>
        <v>0</v>
      </c>
      <c r="H42" s="261">
        <f ca="1">IF(ROWS($1:31)&gt;COUNT(Dong2),"",IF(OFFSET(TH!K$1,SMALL(Dong2,ROWS($1:31)),)="1121",OFFSET(TH!I$1,SMALL(Dong2,ROWS($1:31)),),0))</f>
        <v>7919801</v>
      </c>
      <c r="I42" s="262">
        <f t="shared" ca="1" si="1"/>
        <v>11223607</v>
      </c>
      <c r="J42" s="262"/>
    </row>
    <row r="43" spans="1:10" s="247" customFormat="1" ht="18" customHeight="1">
      <c r="A43" s="260">
        <f ca="1">IF(ROWS($1:32)&gt;COUNT(Dong2),"",OFFSET(TH!C$1,SMALL(Dong2,ROWS($1:32)),))</f>
        <v>42297</v>
      </c>
      <c r="B43" s="260" t="str">
        <f ca="1">IF(ROWS($1:32)&gt;COUNT(Dong2),"",OFFSET(TH!D$1,SMALL(Dong2,ROWS($1:32)),))</f>
        <v>GBN</v>
      </c>
      <c r="C43" s="260">
        <f ca="1">IF(ROWS($1:32)&gt;COUNT(Dong2),"",OFFSET(TH!E$1,SMALL(Dong2,ROWS($1:32)),))</f>
        <v>42297</v>
      </c>
      <c r="D43" s="288" t="str">
        <f ca="1">IF(ROWS($1:32)&gt;COUNT(Dong2),"",OFFSET(TH!F$1,SMALL(Dong2,ROWS($1:32)),))</f>
        <v>Lãi vay KU 1402LDS201501248</v>
      </c>
      <c r="E43" s="288">
        <f ca="1">IF(ROWS($1:32)&gt;COUNT(Dong2),"",OFFSET(TH!G$1,SMALL(Dong2,ROWS($1:32)),))</f>
        <v>0</v>
      </c>
      <c r="F43" s="260" t="str">
        <f ca="1">IF(ROWS($1:32)&gt;COUNT(Dong2),"",IF(OFFSET(TH!K$1,SMALL(Dong2,ROWS($1:32)),)="1121",OFFSET(TH!J$1,SMALL(Dong2,ROWS($1:32)),),OFFSET(TH!K$1,SMALL(Dong2,ROWS($1:32)),)))</f>
        <v>635</v>
      </c>
      <c r="G43" s="261">
        <f ca="1">IF(ROWS($1:32)&gt;COUNT(Dong2),"",IF(OFFSET(TH!J$1,SMALL(Dong2,ROWS($1:32)),)="1121",OFFSET(TH!I$1,SMALL(Dong2,ROWS($1:32)),),0))</f>
        <v>0</v>
      </c>
      <c r="H43" s="261">
        <f ca="1">IF(ROWS($1:32)&gt;COUNT(Dong2),"",IF(OFFSET(TH!K$1,SMALL(Dong2,ROWS($1:32)),)="1121",OFFSET(TH!I$1,SMALL(Dong2,ROWS($1:32)),),0))</f>
        <v>11087720</v>
      </c>
      <c r="I43" s="262">
        <f t="shared" ca="1" si="1"/>
        <v>135887</v>
      </c>
      <c r="J43" s="262"/>
    </row>
    <row r="44" spans="1:10" s="247" customFormat="1" ht="18" customHeight="1">
      <c r="A44" s="260">
        <f ca="1">IF(ROWS($1:33)&gt;COUNT(Dong2),"",OFFSET(TH!C$1,SMALL(Dong2,ROWS($1:33)),))</f>
        <v>42299</v>
      </c>
      <c r="B44" s="260" t="str">
        <f ca="1">IF(ROWS($1:33)&gt;COUNT(Dong2),"",OFFSET(TH!D$1,SMALL(Dong2,ROWS($1:33)),))</f>
        <v>C30</v>
      </c>
      <c r="C44" s="260">
        <f ca="1">IF(ROWS($1:33)&gt;COUNT(Dong2),"",OFFSET(TH!E$1,SMALL(Dong2,ROWS($1:33)),))</f>
        <v>42299</v>
      </c>
      <c r="D44" s="288" t="str">
        <f ca="1">IF(ROWS($1:33)&gt;COUNT(Dong2),"",OFFSET(TH!F$1,SMALL(Dong2,ROWS($1:33)),))</f>
        <v>Nộp tiền mặt vào tài khoản ngân hàng</v>
      </c>
      <c r="E44" s="288">
        <f ca="1">IF(ROWS($1:33)&gt;COUNT(Dong2),"",OFFSET(TH!G$1,SMALL(Dong2,ROWS($1:33)),))</f>
        <v>0</v>
      </c>
      <c r="F44" s="260" t="str">
        <f ca="1">IF(ROWS($1:33)&gt;COUNT(Dong2),"",IF(OFFSET(TH!K$1,SMALL(Dong2,ROWS($1:33)),)="1121",OFFSET(TH!J$1,SMALL(Dong2,ROWS($1:33)),),OFFSET(TH!K$1,SMALL(Dong2,ROWS($1:33)),)))</f>
        <v>1111</v>
      </c>
      <c r="G44" s="261">
        <f ca="1">IF(ROWS($1:33)&gt;COUNT(Dong2),"",IF(OFFSET(TH!J$1,SMALL(Dong2,ROWS($1:33)),)="1121",OFFSET(TH!I$1,SMALL(Dong2,ROWS($1:33)),),0))</f>
        <v>140000000</v>
      </c>
      <c r="H44" s="261">
        <f ca="1">IF(ROWS($1:33)&gt;COUNT(Dong2),"",IF(OFFSET(TH!K$1,SMALL(Dong2,ROWS($1:33)),)="1121",OFFSET(TH!I$1,SMALL(Dong2,ROWS($1:33)),),0))</f>
        <v>0</v>
      </c>
      <c r="I44" s="262">
        <f t="shared" ca="1" si="1"/>
        <v>140135887</v>
      </c>
      <c r="J44" s="262"/>
    </row>
    <row r="45" spans="1:10" s="247" customFormat="1" ht="18" customHeight="1">
      <c r="A45" s="260">
        <f ca="1">IF(ROWS($1:34)&gt;COUNT(Dong2),"",OFFSET(TH!C$1,SMALL(Dong2,ROWS($1:34)),))</f>
        <v>42299</v>
      </c>
      <c r="B45" s="260" t="str">
        <f ca="1">IF(ROWS($1:34)&gt;COUNT(Dong2),"",OFFSET(TH!D$1,SMALL(Dong2,ROWS($1:34)),))</f>
        <v>GBN</v>
      </c>
      <c r="C45" s="260">
        <f ca="1">IF(ROWS($1:34)&gt;COUNT(Dong2),"",OFFSET(TH!E$1,SMALL(Dong2,ROWS($1:34)),))</f>
        <v>42299</v>
      </c>
      <c r="D45" s="288" t="str">
        <f ca="1">IF(ROWS($1:34)&gt;COUNT(Dong2),"",OFFSET(TH!F$1,SMALL(Dong2,ROWS($1:34)),))</f>
        <v>Lãi vay KU 1402LDS201402000</v>
      </c>
      <c r="E45" s="288">
        <f ca="1">IF(ROWS($1:34)&gt;COUNT(Dong2),"",OFFSET(TH!G$1,SMALL(Dong2,ROWS($1:34)),))</f>
        <v>0</v>
      </c>
      <c r="F45" s="260" t="str">
        <f ca="1">IF(ROWS($1:34)&gt;COUNT(Dong2),"",IF(OFFSET(TH!K$1,SMALL(Dong2,ROWS($1:34)),)="1121",OFFSET(TH!J$1,SMALL(Dong2,ROWS($1:34)),),OFFSET(TH!K$1,SMALL(Dong2,ROWS($1:34)),)))</f>
        <v>635</v>
      </c>
      <c r="G45" s="261">
        <f ca="1">IF(ROWS($1:34)&gt;COUNT(Dong2),"",IF(OFFSET(TH!J$1,SMALL(Dong2,ROWS($1:34)),)="1121",OFFSET(TH!I$1,SMALL(Dong2,ROWS($1:34)),),0))</f>
        <v>0</v>
      </c>
      <c r="H45" s="261">
        <f ca="1">IF(ROWS($1:34)&gt;COUNT(Dong2),"",IF(OFFSET(TH!K$1,SMALL(Dong2,ROWS($1:34)),)="1121",OFFSET(TH!I$1,SMALL(Dong2,ROWS($1:34)),),0))</f>
        <v>15852135</v>
      </c>
      <c r="I45" s="262">
        <f t="shared" ca="1" si="1"/>
        <v>124283752</v>
      </c>
      <c r="J45" s="262"/>
    </row>
    <row r="46" spans="1:10" s="247" customFormat="1" ht="18" customHeight="1">
      <c r="A46" s="260">
        <f ca="1">IF(ROWS($1:35)&gt;COUNT(Dong2),"",OFFSET(TH!C$1,SMALL(Dong2,ROWS($1:35)),))</f>
        <v>42299</v>
      </c>
      <c r="B46" s="260" t="str">
        <f ca="1">IF(ROWS($1:35)&gt;COUNT(Dong2),"",OFFSET(TH!D$1,SMALL(Dong2,ROWS($1:35)),))</f>
        <v>GBN</v>
      </c>
      <c r="C46" s="260">
        <f ca="1">IF(ROWS($1:35)&gt;COUNT(Dong2),"",OFFSET(TH!E$1,SMALL(Dong2,ROWS($1:35)),))</f>
        <v>42299</v>
      </c>
      <c r="D46" s="288" t="str">
        <f ca="1">IF(ROWS($1:35)&gt;COUNT(Dong2),"",OFFSET(TH!F$1,SMALL(Dong2,ROWS($1:35)),))</f>
        <v>Lãi vay KU 1402LDS201402374</v>
      </c>
      <c r="E46" s="288">
        <f ca="1">IF(ROWS($1:35)&gt;COUNT(Dong2),"",OFFSET(TH!G$1,SMALL(Dong2,ROWS($1:35)),))</f>
        <v>0</v>
      </c>
      <c r="F46" s="260" t="str">
        <f ca="1">IF(ROWS($1:35)&gt;COUNT(Dong2),"",IF(OFFSET(TH!K$1,SMALL(Dong2,ROWS($1:35)),)="1121",OFFSET(TH!J$1,SMALL(Dong2,ROWS($1:35)),),OFFSET(TH!K$1,SMALL(Dong2,ROWS($1:35)),)))</f>
        <v>635</v>
      </c>
      <c r="G46" s="261">
        <f ca="1">IF(ROWS($1:35)&gt;COUNT(Dong2),"",IF(OFFSET(TH!J$1,SMALL(Dong2,ROWS($1:35)),)="1121",OFFSET(TH!I$1,SMALL(Dong2,ROWS($1:35)),),0))</f>
        <v>0</v>
      </c>
      <c r="H46" s="261">
        <f ca="1">IF(ROWS($1:35)&gt;COUNT(Dong2),"",IF(OFFSET(TH!K$1,SMALL(Dong2,ROWS($1:35)),)="1121",OFFSET(TH!I$1,SMALL(Dong2,ROWS($1:35)),),0))</f>
        <v>12681709</v>
      </c>
      <c r="I46" s="262">
        <f t="shared" ca="1" si="1"/>
        <v>111602043</v>
      </c>
      <c r="J46" s="262"/>
    </row>
    <row r="47" spans="1:10" s="247" customFormat="1" ht="18" customHeight="1">
      <c r="A47" s="260">
        <f ca="1">IF(ROWS($1:36)&gt;COUNT(Dong2),"",OFFSET(TH!C$1,SMALL(Dong2,ROWS($1:36)),))</f>
        <v>42299</v>
      </c>
      <c r="B47" s="260" t="str">
        <f ca="1">IF(ROWS($1:36)&gt;COUNT(Dong2),"",OFFSET(TH!D$1,SMALL(Dong2,ROWS($1:36)),))</f>
        <v>GBN</v>
      </c>
      <c r="C47" s="260">
        <f ca="1">IF(ROWS($1:36)&gt;COUNT(Dong2),"",OFFSET(TH!E$1,SMALL(Dong2,ROWS($1:36)),))</f>
        <v>42299</v>
      </c>
      <c r="D47" s="288" t="str">
        <f ca="1">IF(ROWS($1:36)&gt;COUNT(Dong2),"",OFFSET(TH!F$1,SMALL(Dong2,ROWS($1:36)),))</f>
        <v>Lãi vay KU 1402LDS201402740</v>
      </c>
      <c r="E47" s="288">
        <f ca="1">IF(ROWS($1:36)&gt;COUNT(Dong2),"",OFFSET(TH!G$1,SMALL(Dong2,ROWS($1:36)),))</f>
        <v>0</v>
      </c>
      <c r="F47" s="260" t="str">
        <f ca="1">IF(ROWS($1:36)&gt;COUNT(Dong2),"",IF(OFFSET(TH!K$1,SMALL(Dong2,ROWS($1:36)),)="1121",OFFSET(TH!J$1,SMALL(Dong2,ROWS($1:36)),),OFFSET(TH!K$1,SMALL(Dong2,ROWS($1:36)),)))</f>
        <v>635</v>
      </c>
      <c r="G47" s="261">
        <f ca="1">IF(ROWS($1:36)&gt;COUNT(Dong2),"",IF(OFFSET(TH!J$1,SMALL(Dong2,ROWS($1:36)),)="1121",OFFSET(TH!I$1,SMALL(Dong2,ROWS($1:36)),),0))</f>
        <v>0</v>
      </c>
      <c r="H47" s="261">
        <f ca="1">IF(ROWS($1:36)&gt;COUNT(Dong2),"",IF(OFFSET(TH!K$1,SMALL(Dong2,ROWS($1:36)),)="1121",OFFSET(TH!I$1,SMALL(Dong2,ROWS($1:36)),),0))</f>
        <v>11889102</v>
      </c>
      <c r="I47" s="262">
        <f t="shared" ca="1" si="1"/>
        <v>99712941</v>
      </c>
      <c r="J47" s="262"/>
    </row>
    <row r="48" spans="1:10" s="247" customFormat="1" ht="18" customHeight="1">
      <c r="A48" s="260">
        <f ca="1">IF(ROWS($1:37)&gt;COUNT(Dong2),"",OFFSET(TH!C$1,SMALL(Dong2,ROWS($1:37)),))</f>
        <v>42299</v>
      </c>
      <c r="B48" s="260" t="str">
        <f ca="1">IF(ROWS($1:37)&gt;COUNT(Dong2),"",OFFSET(TH!D$1,SMALL(Dong2,ROWS($1:37)),))</f>
        <v>GBN</v>
      </c>
      <c r="C48" s="260">
        <f ca="1">IF(ROWS($1:37)&gt;COUNT(Dong2),"",OFFSET(TH!E$1,SMALL(Dong2,ROWS($1:37)),))</f>
        <v>42299</v>
      </c>
      <c r="D48" s="288" t="str">
        <f ca="1">IF(ROWS($1:37)&gt;COUNT(Dong2),"",OFFSET(TH!F$1,SMALL(Dong2,ROWS($1:37)),))</f>
        <v>Lãi vay KU 1402LDS201500362</v>
      </c>
      <c r="E48" s="288">
        <f ca="1">IF(ROWS($1:37)&gt;COUNT(Dong2),"",OFFSET(TH!G$1,SMALL(Dong2,ROWS($1:37)),))</f>
        <v>0</v>
      </c>
      <c r="F48" s="260" t="str">
        <f ca="1">IF(ROWS($1:37)&gt;COUNT(Dong2),"",IF(OFFSET(TH!K$1,SMALL(Dong2,ROWS($1:37)),)="1121",OFFSET(TH!J$1,SMALL(Dong2,ROWS($1:37)),),OFFSET(TH!K$1,SMALL(Dong2,ROWS($1:37)),)))</f>
        <v>635</v>
      </c>
      <c r="G48" s="261">
        <f ca="1">IF(ROWS($1:37)&gt;COUNT(Dong2),"",IF(OFFSET(TH!J$1,SMALL(Dong2,ROWS($1:37)),)="1121",OFFSET(TH!I$1,SMALL(Dong2,ROWS($1:37)),),0))</f>
        <v>0</v>
      </c>
      <c r="H48" s="261">
        <f ca="1">IF(ROWS($1:37)&gt;COUNT(Dong2),"",IF(OFFSET(TH!K$1,SMALL(Dong2,ROWS($1:37)),)="1121",OFFSET(TH!I$1,SMALL(Dong2,ROWS($1:37)),),0))</f>
        <v>11889102</v>
      </c>
      <c r="I48" s="262">
        <f t="shared" ca="1" si="1"/>
        <v>87823839</v>
      </c>
      <c r="J48" s="262"/>
    </row>
    <row r="49" spans="1:10" s="247" customFormat="1" ht="18" customHeight="1">
      <c r="A49" s="260">
        <f ca="1">IF(ROWS($1:38)&gt;COUNT(Dong2),"",OFFSET(TH!C$1,SMALL(Dong2,ROWS($1:38)),))</f>
        <v>42299</v>
      </c>
      <c r="B49" s="260" t="str">
        <f ca="1">IF(ROWS($1:38)&gt;COUNT(Dong2),"",OFFSET(TH!D$1,SMALL(Dong2,ROWS($1:38)),))</f>
        <v>GBN</v>
      </c>
      <c r="C49" s="260">
        <f ca="1">IF(ROWS($1:38)&gt;COUNT(Dong2),"",OFFSET(TH!E$1,SMALL(Dong2,ROWS($1:38)),))</f>
        <v>42299</v>
      </c>
      <c r="D49" s="288" t="str">
        <f ca="1">IF(ROWS($1:38)&gt;COUNT(Dong2),"",OFFSET(TH!F$1,SMALL(Dong2,ROWS($1:38)),))</f>
        <v>Lãi vay KU 1402LDS201500909</v>
      </c>
      <c r="E49" s="288">
        <f ca="1">IF(ROWS($1:38)&gt;COUNT(Dong2),"",OFFSET(TH!G$1,SMALL(Dong2,ROWS($1:38)),))</f>
        <v>0</v>
      </c>
      <c r="F49" s="260" t="str">
        <f ca="1">IF(ROWS($1:38)&gt;COUNT(Dong2),"",IF(OFFSET(TH!K$1,SMALL(Dong2,ROWS($1:38)),)="1121",OFFSET(TH!J$1,SMALL(Dong2,ROWS($1:38)),),OFFSET(TH!K$1,SMALL(Dong2,ROWS($1:38)),)))</f>
        <v>635</v>
      </c>
      <c r="G49" s="261">
        <f ca="1">IF(ROWS($1:38)&gt;COUNT(Dong2),"",IF(OFFSET(TH!J$1,SMALL(Dong2,ROWS($1:38)),)="1121",OFFSET(TH!I$1,SMALL(Dong2,ROWS($1:38)),),0))</f>
        <v>0</v>
      </c>
      <c r="H49" s="261">
        <f ca="1">IF(ROWS($1:38)&gt;COUNT(Dong2),"",IF(OFFSET(TH!K$1,SMALL(Dong2,ROWS($1:38)),)="1121",OFFSET(TH!I$1,SMALL(Dong2,ROWS($1:38)),),0))</f>
        <v>15852135</v>
      </c>
      <c r="I49" s="262">
        <f t="shared" ca="1" si="1"/>
        <v>71971704</v>
      </c>
      <c r="J49" s="262"/>
    </row>
    <row r="50" spans="1:10" s="247" customFormat="1" ht="18" customHeight="1">
      <c r="A50" s="260">
        <f ca="1">IF(ROWS($1:39)&gt;COUNT(Dong2),"",OFFSET(TH!C$1,SMALL(Dong2,ROWS($1:39)),))</f>
        <v>42299</v>
      </c>
      <c r="B50" s="260" t="str">
        <f ca="1">IF(ROWS($1:39)&gt;COUNT(Dong2),"",OFFSET(TH!D$1,SMALL(Dong2,ROWS($1:39)),))</f>
        <v>GBN</v>
      </c>
      <c r="C50" s="260">
        <f ca="1">IF(ROWS($1:39)&gt;COUNT(Dong2),"",OFFSET(TH!E$1,SMALL(Dong2,ROWS($1:39)),))</f>
        <v>42299</v>
      </c>
      <c r="D50" s="288" t="str">
        <f ca="1">IF(ROWS($1:39)&gt;COUNT(Dong2),"",OFFSET(TH!F$1,SMALL(Dong2,ROWS($1:39)),))</f>
        <v>Lãi vay KU 1402LDS201501494</v>
      </c>
      <c r="E50" s="288">
        <f ca="1">IF(ROWS($1:39)&gt;COUNT(Dong2),"",OFFSET(TH!G$1,SMALL(Dong2,ROWS($1:39)),))</f>
        <v>0</v>
      </c>
      <c r="F50" s="260" t="str">
        <f ca="1">IF(ROWS($1:39)&gt;COUNT(Dong2),"",IF(OFFSET(TH!K$1,SMALL(Dong2,ROWS($1:39)),)="1121",OFFSET(TH!J$1,SMALL(Dong2,ROWS($1:39)),),OFFSET(TH!K$1,SMALL(Dong2,ROWS($1:39)),)))</f>
        <v>635</v>
      </c>
      <c r="G50" s="261">
        <f ca="1">IF(ROWS($1:39)&gt;COUNT(Dong2),"",IF(OFFSET(TH!J$1,SMALL(Dong2,ROWS($1:39)),)="1121",OFFSET(TH!I$1,SMALL(Dong2,ROWS($1:39)),),0))</f>
        <v>0</v>
      </c>
      <c r="H50" s="261">
        <f ca="1">IF(ROWS($1:39)&gt;COUNT(Dong2),"",IF(OFFSET(TH!K$1,SMALL(Dong2,ROWS($1:39)),)="1121",OFFSET(TH!I$1,SMALL(Dong2,ROWS($1:39)),),0))</f>
        <v>11889102</v>
      </c>
      <c r="I50" s="262">
        <f t="shared" ca="1" si="1"/>
        <v>60082602</v>
      </c>
      <c r="J50" s="262"/>
    </row>
    <row r="51" spans="1:10" s="247" customFormat="1" ht="18" customHeight="1">
      <c r="A51" s="260">
        <f ca="1">IF(ROWS($1:40)&gt;COUNT(Dong2),"",OFFSET(TH!C$1,SMALL(Dong2,ROWS($1:40)),))</f>
        <v>42299</v>
      </c>
      <c r="B51" s="260" t="str">
        <f ca="1">IF(ROWS($1:40)&gt;COUNT(Dong2),"",OFFSET(TH!D$1,SMALL(Dong2,ROWS($1:40)),))</f>
        <v>GBN</v>
      </c>
      <c r="C51" s="260">
        <f ca="1">IF(ROWS($1:40)&gt;COUNT(Dong2),"",OFFSET(TH!E$1,SMALL(Dong2,ROWS($1:40)),))</f>
        <v>42299</v>
      </c>
      <c r="D51" s="288" t="str">
        <f ca="1">IF(ROWS($1:40)&gt;COUNT(Dong2),"",OFFSET(TH!F$1,SMALL(Dong2,ROWS($1:40)),))</f>
        <v>Lãi vay KU 1402LDS201502113</v>
      </c>
      <c r="E51" s="288">
        <f ca="1">IF(ROWS($1:40)&gt;COUNT(Dong2),"",OFFSET(TH!G$1,SMALL(Dong2,ROWS($1:40)),))</f>
        <v>0</v>
      </c>
      <c r="F51" s="260" t="str">
        <f ca="1">IF(ROWS($1:40)&gt;COUNT(Dong2),"",IF(OFFSET(TH!K$1,SMALL(Dong2,ROWS($1:40)),)="1121",OFFSET(TH!J$1,SMALL(Dong2,ROWS($1:40)),),OFFSET(TH!K$1,SMALL(Dong2,ROWS($1:40)),)))</f>
        <v>635</v>
      </c>
      <c r="G51" s="261">
        <f ca="1">IF(ROWS($1:40)&gt;COUNT(Dong2),"",IF(OFFSET(TH!J$1,SMALL(Dong2,ROWS($1:40)),)="1121",OFFSET(TH!I$1,SMALL(Dong2,ROWS($1:40)),),0))</f>
        <v>0</v>
      </c>
      <c r="H51" s="261">
        <f ca="1">IF(ROWS($1:40)&gt;COUNT(Dong2),"",IF(OFFSET(TH!K$1,SMALL(Dong2,ROWS($1:40)),)="1121",OFFSET(TH!I$1,SMALL(Dong2,ROWS($1:40)),),0))</f>
        <v>11889102</v>
      </c>
      <c r="I51" s="262">
        <f t="shared" ca="1" si="1"/>
        <v>48193500</v>
      </c>
      <c r="J51" s="262"/>
    </row>
    <row r="52" spans="1:10" s="247" customFormat="1" ht="18" customHeight="1">
      <c r="A52" s="260">
        <f ca="1">IF(ROWS($1:41)&gt;COUNT(Dong2),"",OFFSET(TH!C$1,SMALL(Dong2,ROWS($1:41)),))</f>
        <v>42299</v>
      </c>
      <c r="B52" s="260" t="str">
        <f ca="1">IF(ROWS($1:41)&gt;COUNT(Dong2),"",OFFSET(TH!D$1,SMALL(Dong2,ROWS($1:41)),))</f>
        <v>GBN</v>
      </c>
      <c r="C52" s="260">
        <f ca="1">IF(ROWS($1:41)&gt;COUNT(Dong2),"",OFFSET(TH!E$1,SMALL(Dong2,ROWS($1:41)),))</f>
        <v>42299</v>
      </c>
      <c r="D52" s="288" t="str">
        <f ca="1">IF(ROWS($1:41)&gt;COUNT(Dong2),"",OFFSET(TH!F$1,SMALL(Dong2,ROWS($1:41)),))</f>
        <v>Lãi vay KU 1402LDS201502211</v>
      </c>
      <c r="E52" s="288">
        <f ca="1">IF(ROWS($1:41)&gt;COUNT(Dong2),"",OFFSET(TH!G$1,SMALL(Dong2,ROWS($1:41)),))</f>
        <v>0</v>
      </c>
      <c r="F52" s="260" t="str">
        <f ca="1">IF(ROWS($1:41)&gt;COUNT(Dong2),"",IF(OFFSET(TH!K$1,SMALL(Dong2,ROWS($1:41)),)="1121",OFFSET(TH!J$1,SMALL(Dong2,ROWS($1:41)),),OFFSET(TH!K$1,SMALL(Dong2,ROWS($1:41)),)))</f>
        <v>635</v>
      </c>
      <c r="G52" s="261">
        <f ca="1">IF(ROWS($1:41)&gt;COUNT(Dong2),"",IF(OFFSET(TH!J$1,SMALL(Dong2,ROWS($1:41)),)="1121",OFFSET(TH!I$1,SMALL(Dong2,ROWS($1:41)),),0))</f>
        <v>0</v>
      </c>
      <c r="H52" s="261">
        <f ca="1">IF(ROWS($1:41)&gt;COUNT(Dong2),"",IF(OFFSET(TH!K$1,SMALL(Dong2,ROWS($1:41)),)="1121",OFFSET(TH!I$1,SMALL(Dong2,ROWS($1:41)),),0))</f>
        <v>11889102</v>
      </c>
      <c r="I52" s="262">
        <f t="shared" ca="1" si="1"/>
        <v>36304398</v>
      </c>
      <c r="J52" s="262"/>
    </row>
    <row r="53" spans="1:10" s="247" customFormat="1" ht="18" customHeight="1">
      <c r="A53" s="260">
        <f ca="1">IF(ROWS($1:42)&gt;COUNT(Dong2),"",OFFSET(TH!C$1,SMALL(Dong2,ROWS($1:42)),))</f>
        <v>42299</v>
      </c>
      <c r="B53" s="260" t="str">
        <f ca="1">IF(ROWS($1:42)&gt;COUNT(Dong2),"",OFFSET(TH!D$1,SMALL(Dong2,ROWS($1:42)),))</f>
        <v>GBN</v>
      </c>
      <c r="C53" s="260">
        <f ca="1">IF(ROWS($1:42)&gt;COUNT(Dong2),"",OFFSET(TH!E$1,SMALL(Dong2,ROWS($1:42)),))</f>
        <v>42299</v>
      </c>
      <c r="D53" s="288" t="str">
        <f ca="1">IF(ROWS($1:42)&gt;COUNT(Dong2),"",OFFSET(TH!F$1,SMALL(Dong2,ROWS($1:42)),))</f>
        <v>Lãi vay KU 1402LDS201502415</v>
      </c>
      <c r="E53" s="288">
        <f ca="1">IF(ROWS($1:42)&gt;COUNT(Dong2),"",OFFSET(TH!G$1,SMALL(Dong2,ROWS($1:42)),))</f>
        <v>0</v>
      </c>
      <c r="F53" s="260" t="str">
        <f ca="1">IF(ROWS($1:42)&gt;COUNT(Dong2),"",IF(OFFSET(TH!K$1,SMALL(Dong2,ROWS($1:42)),)="1121",OFFSET(TH!J$1,SMALL(Dong2,ROWS($1:42)),),OFFSET(TH!K$1,SMALL(Dong2,ROWS($1:42)),)))</f>
        <v>635</v>
      </c>
      <c r="G53" s="261">
        <f ca="1">IF(ROWS($1:42)&gt;COUNT(Dong2),"",IF(OFFSET(TH!J$1,SMALL(Dong2,ROWS($1:42)),)="1121",OFFSET(TH!I$1,SMALL(Dong2,ROWS($1:42)),),0))</f>
        <v>0</v>
      </c>
      <c r="H53" s="261">
        <f ca="1">IF(ROWS($1:42)&gt;COUNT(Dong2),"",IF(OFFSET(TH!K$1,SMALL(Dong2,ROWS($1:42)),)="1121",OFFSET(TH!I$1,SMALL(Dong2,ROWS($1:42)),),0))</f>
        <v>7926068</v>
      </c>
      <c r="I53" s="262">
        <f t="shared" ref="I53:I65" ca="1" si="2">IF(A53&lt;&gt;"",I52+G53-H53,0)</f>
        <v>28378330</v>
      </c>
      <c r="J53" s="262"/>
    </row>
    <row r="54" spans="1:10" s="247" customFormat="1" ht="18" customHeight="1">
      <c r="A54" s="260">
        <f ca="1">IF(ROWS($1:43)&gt;COUNT(Dong2),"",OFFSET(TH!C$1,SMALL(Dong2,ROWS($1:43)),))</f>
        <v>42299</v>
      </c>
      <c r="B54" s="260" t="str">
        <f ca="1">IF(ROWS($1:43)&gt;COUNT(Dong2),"",OFFSET(TH!D$1,SMALL(Dong2,ROWS($1:43)),))</f>
        <v>GBN</v>
      </c>
      <c r="C54" s="260">
        <f ca="1">IF(ROWS($1:43)&gt;COUNT(Dong2),"",OFFSET(TH!E$1,SMALL(Dong2,ROWS($1:43)),))</f>
        <v>42299</v>
      </c>
      <c r="D54" s="288" t="str">
        <f ca="1">IF(ROWS($1:43)&gt;COUNT(Dong2),"",OFFSET(TH!F$1,SMALL(Dong2,ROWS($1:43)),))</f>
        <v>Lãi vay KU 1402LDS201502591</v>
      </c>
      <c r="E54" s="288">
        <f ca="1">IF(ROWS($1:43)&gt;COUNT(Dong2),"",OFFSET(TH!G$1,SMALL(Dong2,ROWS($1:43)),))</f>
        <v>0</v>
      </c>
      <c r="F54" s="260" t="str">
        <f ca="1">IF(ROWS($1:43)&gt;COUNT(Dong2),"",IF(OFFSET(TH!K$1,SMALL(Dong2,ROWS($1:43)),)="1121",OFFSET(TH!J$1,SMALL(Dong2,ROWS($1:43)),),OFFSET(TH!K$1,SMALL(Dong2,ROWS($1:43)),)))</f>
        <v>635</v>
      </c>
      <c r="G54" s="261">
        <f ca="1">IF(ROWS($1:43)&gt;COUNT(Dong2),"",IF(OFFSET(TH!J$1,SMALL(Dong2,ROWS($1:43)),)="1121",OFFSET(TH!I$1,SMALL(Dong2,ROWS($1:43)),),0))</f>
        <v>0</v>
      </c>
      <c r="H54" s="261">
        <f ca="1">IF(ROWS($1:43)&gt;COUNT(Dong2),"",IF(OFFSET(TH!K$1,SMALL(Dong2,ROWS($1:43)),)="1121",OFFSET(TH!I$1,SMALL(Dong2,ROWS($1:43)),),0))</f>
        <v>7926068</v>
      </c>
      <c r="I54" s="262">
        <f t="shared" ca="1" si="2"/>
        <v>20452262</v>
      </c>
      <c r="J54" s="262"/>
    </row>
    <row r="55" spans="1:10" s="247" customFormat="1" ht="18" customHeight="1">
      <c r="A55" s="260">
        <f ca="1">IF(ROWS($1:44)&gt;COUNT(Dong2),"",OFFSET(TH!C$1,SMALL(Dong2,ROWS($1:44)),))</f>
        <v>42299</v>
      </c>
      <c r="B55" s="260" t="str">
        <f ca="1">IF(ROWS($1:44)&gt;COUNT(Dong2),"",OFFSET(TH!D$1,SMALL(Dong2,ROWS($1:44)),))</f>
        <v>GBN</v>
      </c>
      <c r="C55" s="260">
        <f ca="1">IF(ROWS($1:44)&gt;COUNT(Dong2),"",OFFSET(TH!E$1,SMALL(Dong2,ROWS($1:44)),))</f>
        <v>42299</v>
      </c>
      <c r="D55" s="288" t="str">
        <f ca="1">IF(ROWS($1:44)&gt;COUNT(Dong2),"",OFFSET(TH!F$1,SMALL(Dong2,ROWS($1:44)),))</f>
        <v>Lãi vay KU 1402LDS201501796</v>
      </c>
      <c r="E55" s="288">
        <f ca="1">IF(ROWS($1:44)&gt;COUNT(Dong2),"",OFFSET(TH!G$1,SMALL(Dong2,ROWS($1:44)),))</f>
        <v>0</v>
      </c>
      <c r="F55" s="260" t="str">
        <f ca="1">IF(ROWS($1:44)&gt;COUNT(Dong2),"",IF(OFFSET(TH!K$1,SMALL(Dong2,ROWS($1:44)),)="1121",OFFSET(TH!J$1,SMALL(Dong2,ROWS($1:44)),),OFFSET(TH!K$1,SMALL(Dong2,ROWS($1:44)),)))</f>
        <v>635</v>
      </c>
      <c r="G55" s="261">
        <f ca="1">IF(ROWS($1:44)&gt;COUNT(Dong2),"",IF(OFFSET(TH!J$1,SMALL(Dong2,ROWS($1:44)),)="1121",OFFSET(TH!I$1,SMALL(Dong2,ROWS($1:44)),),0))</f>
        <v>0</v>
      </c>
      <c r="H55" s="261">
        <f ca="1">IF(ROWS($1:44)&gt;COUNT(Dong2),"",IF(OFFSET(TH!K$1,SMALL(Dong2,ROWS($1:44)),)="1121",OFFSET(TH!I$1,SMALL(Dong2,ROWS($1:44)),),0))</f>
        <v>11889102</v>
      </c>
      <c r="I55" s="262">
        <f t="shared" ca="1" si="2"/>
        <v>8563160</v>
      </c>
      <c r="J55" s="262"/>
    </row>
    <row r="56" spans="1:10" s="247" customFormat="1" ht="18" customHeight="1">
      <c r="A56" s="260">
        <f ca="1">IF(ROWS($1:45)&gt;COUNT(Dong2),"",OFFSET(TH!C$1,SMALL(Dong2,ROWS($1:45)),))</f>
        <v>42301</v>
      </c>
      <c r="B56" s="260" t="str">
        <f ca="1">IF(ROWS($1:45)&gt;COUNT(Dong2),"",OFFSET(TH!D$1,SMALL(Dong2,ROWS($1:45)),))</f>
        <v>GBC</v>
      </c>
      <c r="C56" s="260">
        <f ca="1">IF(ROWS($1:45)&gt;COUNT(Dong2),"",OFFSET(TH!E$1,SMALL(Dong2,ROWS($1:45)),))</f>
        <v>42301</v>
      </c>
      <c r="D56" s="288" t="str">
        <f ca="1">IF(ROWS($1:45)&gt;COUNT(Dong2),"",OFFSET(TH!F$1,SMALL(Dong2,ROWS($1:45)),))</f>
        <v>Thưởng NH</v>
      </c>
      <c r="E56" s="288">
        <f ca="1">IF(ROWS($1:45)&gt;COUNT(Dong2),"",OFFSET(TH!G$1,SMALL(Dong2,ROWS($1:45)),))</f>
        <v>0</v>
      </c>
      <c r="F56" s="260" t="str">
        <f ca="1">IF(ROWS($1:45)&gt;COUNT(Dong2),"",IF(OFFSET(TH!K$1,SMALL(Dong2,ROWS($1:45)),)="1121",OFFSET(TH!J$1,SMALL(Dong2,ROWS($1:45)),),OFFSET(TH!K$1,SMALL(Dong2,ROWS($1:45)),)))</f>
        <v>515</v>
      </c>
      <c r="G56" s="261">
        <f ca="1">IF(ROWS($1:45)&gt;COUNT(Dong2),"",IF(OFFSET(TH!J$1,SMALL(Dong2,ROWS($1:45)),)="1121",OFFSET(TH!I$1,SMALL(Dong2,ROWS($1:45)),),0))</f>
        <v>400000</v>
      </c>
      <c r="H56" s="261">
        <f ca="1">IF(ROWS($1:45)&gt;COUNT(Dong2),"",IF(OFFSET(TH!K$1,SMALL(Dong2,ROWS($1:45)),)="1121",OFFSET(TH!I$1,SMALL(Dong2,ROWS($1:45)),),0))</f>
        <v>0</v>
      </c>
      <c r="I56" s="262">
        <f t="shared" ca="1" si="2"/>
        <v>8963160</v>
      </c>
      <c r="J56" s="262"/>
    </row>
    <row r="57" spans="1:10" s="247" customFormat="1" ht="18" customHeight="1">
      <c r="A57" s="260">
        <f ca="1">IF(ROWS($1:46)&gt;COUNT(Dong2),"",OFFSET(TH!C$1,SMALL(Dong2,ROWS($1:46)),))</f>
        <v>42301</v>
      </c>
      <c r="B57" s="260" t="str">
        <f ca="1">IF(ROWS($1:46)&gt;COUNT(Dong2),"",OFFSET(TH!D$1,SMALL(Dong2,ROWS($1:46)),))</f>
        <v>GBC</v>
      </c>
      <c r="C57" s="260">
        <f ca="1">IF(ROWS($1:46)&gt;COUNT(Dong2),"",OFFSET(TH!E$1,SMALL(Dong2,ROWS($1:46)),))</f>
        <v>42301</v>
      </c>
      <c r="D57" s="288" t="str">
        <f ca="1">IF(ROWS($1:46)&gt;COUNT(Dong2),"",OFFSET(TH!F$1,SMALL(Dong2,ROWS($1:46)),))</f>
        <v>Lãi tiền gửi</v>
      </c>
      <c r="E57" s="288">
        <f ca="1">IF(ROWS($1:46)&gt;COUNT(Dong2),"",OFFSET(TH!G$1,SMALL(Dong2,ROWS($1:46)),))</f>
        <v>0</v>
      </c>
      <c r="F57" s="260" t="str">
        <f ca="1">IF(ROWS($1:46)&gt;COUNT(Dong2),"",IF(OFFSET(TH!K$1,SMALL(Dong2,ROWS($1:46)),)="1121",OFFSET(TH!J$1,SMALL(Dong2,ROWS($1:46)),),OFFSET(TH!K$1,SMALL(Dong2,ROWS($1:46)),)))</f>
        <v>515</v>
      </c>
      <c r="G57" s="261">
        <f ca="1">IF(ROWS($1:46)&gt;COUNT(Dong2),"",IF(OFFSET(TH!J$1,SMALL(Dong2,ROWS($1:46)),)="1121",OFFSET(TH!I$1,SMALL(Dong2,ROWS($1:46)),),0))</f>
        <v>9085</v>
      </c>
      <c r="H57" s="261">
        <f ca="1">IF(ROWS($1:46)&gt;COUNT(Dong2),"",IF(OFFSET(TH!K$1,SMALL(Dong2,ROWS($1:46)),)="1121",OFFSET(TH!I$1,SMALL(Dong2,ROWS($1:46)),),0))</f>
        <v>0</v>
      </c>
      <c r="I57" s="262">
        <f t="shared" ca="1" si="2"/>
        <v>8972245</v>
      </c>
      <c r="J57" s="262"/>
    </row>
    <row r="58" spans="1:10" s="247" customFormat="1" ht="18" customHeight="1">
      <c r="A58" s="260">
        <f ca="1">IF(ROWS($1:47)&gt;COUNT(Dong2),"",OFFSET(TH!C$1,SMALL(Dong2,ROWS($1:47)),))</f>
        <v>42303</v>
      </c>
      <c r="B58" s="260" t="str">
        <f ca="1">IF(ROWS($1:47)&gt;COUNT(Dong2),"",OFFSET(TH!D$1,SMALL(Dong2,ROWS($1:47)),))</f>
        <v>C33</v>
      </c>
      <c r="C58" s="260">
        <f ca="1">IF(ROWS($1:47)&gt;COUNT(Dong2),"",OFFSET(TH!E$1,SMALL(Dong2,ROWS($1:47)),))</f>
        <v>42303</v>
      </c>
      <c r="D58" s="288" t="str">
        <f ca="1">IF(ROWS($1:47)&gt;COUNT(Dong2),"",OFFSET(TH!F$1,SMALL(Dong2,ROWS($1:47)),))</f>
        <v>Nộp tiền mặt vào tài khoản ngân hàng</v>
      </c>
      <c r="E58" s="288">
        <f ca="1">IF(ROWS($1:47)&gt;COUNT(Dong2),"",OFFSET(TH!G$1,SMALL(Dong2,ROWS($1:47)),))</f>
        <v>0</v>
      </c>
      <c r="F58" s="260" t="str">
        <f ca="1">IF(ROWS($1:47)&gt;COUNT(Dong2),"",IF(OFFSET(TH!K$1,SMALL(Dong2,ROWS($1:47)),)="1121",OFFSET(TH!J$1,SMALL(Dong2,ROWS($1:47)),),OFFSET(TH!K$1,SMALL(Dong2,ROWS($1:47)),)))</f>
        <v>1111</v>
      </c>
      <c r="G58" s="261">
        <f ca="1">IF(ROWS($1:47)&gt;COUNT(Dong2),"",IF(OFFSET(TH!J$1,SMALL(Dong2,ROWS($1:47)),)="1121",OFFSET(TH!I$1,SMALL(Dong2,ROWS($1:47)),),0))</f>
        <v>20000000</v>
      </c>
      <c r="H58" s="261">
        <f ca="1">IF(ROWS($1:47)&gt;COUNT(Dong2),"",IF(OFFSET(TH!K$1,SMALL(Dong2,ROWS($1:47)),)="1121",OFFSET(TH!I$1,SMALL(Dong2,ROWS($1:47)),),0))</f>
        <v>0</v>
      </c>
      <c r="I58" s="262">
        <f t="shared" ca="1" si="2"/>
        <v>28972245</v>
      </c>
      <c r="J58" s="262"/>
    </row>
    <row r="59" spans="1:10" s="247" customFormat="1" ht="18" customHeight="1">
      <c r="A59" s="260">
        <f ca="1">IF(ROWS($1:48)&gt;COUNT(Dong2),"",OFFSET(TH!C$1,SMALL(Dong2,ROWS($1:48)),))</f>
        <v>42304</v>
      </c>
      <c r="B59" s="260" t="str">
        <f ca="1">IF(ROWS($1:48)&gt;COUNT(Dong2),"",OFFSET(TH!D$1,SMALL(Dong2,ROWS($1:48)),))</f>
        <v>GBN</v>
      </c>
      <c r="C59" s="260">
        <f ca="1">IF(ROWS($1:48)&gt;COUNT(Dong2),"",OFFSET(TH!E$1,SMALL(Dong2,ROWS($1:48)),))</f>
        <v>42304</v>
      </c>
      <c r="D59" s="288" t="str">
        <f ca="1">IF(ROWS($1:48)&gt;COUNT(Dong2),"",OFFSET(TH!F$1,SMALL(Dong2,ROWS($1:48)),))</f>
        <v>Thanh toán tiền tủ nhôm</v>
      </c>
      <c r="E59" s="288">
        <f ca="1">IF(ROWS($1:48)&gt;COUNT(Dong2),"",OFFSET(TH!G$1,SMALL(Dong2,ROWS($1:48)),))</f>
        <v>0</v>
      </c>
      <c r="F59" s="260" t="str">
        <f ca="1">IF(ROWS($1:48)&gt;COUNT(Dong2),"",IF(OFFSET(TH!K$1,SMALL(Dong2,ROWS($1:48)),)="1121",OFFSET(TH!J$1,SMALL(Dong2,ROWS($1:48)),),OFFSET(TH!K$1,SMALL(Dong2,ROWS($1:48)),)))</f>
        <v>331</v>
      </c>
      <c r="G59" s="261">
        <f ca="1">IF(ROWS($1:48)&gt;COUNT(Dong2),"",IF(OFFSET(TH!J$1,SMALL(Dong2,ROWS($1:48)),)="1121",OFFSET(TH!I$1,SMALL(Dong2,ROWS($1:48)),),0))</f>
        <v>0</v>
      </c>
      <c r="H59" s="261">
        <f ca="1">IF(ROWS($1:48)&gt;COUNT(Dong2),"",IF(OFFSET(TH!K$1,SMALL(Dong2,ROWS($1:48)),)="1121",OFFSET(TH!I$1,SMALL(Dong2,ROWS($1:48)),),0))</f>
        <v>20382000</v>
      </c>
      <c r="I59" s="262">
        <f t="shared" ca="1" si="2"/>
        <v>8590245</v>
      </c>
      <c r="J59" s="262"/>
    </row>
    <row r="60" spans="1:10" s="247" customFormat="1" ht="18" customHeight="1">
      <c r="A60" s="260">
        <f ca="1">IF(ROWS($1:49)&gt;COUNT(Dong2),"",OFFSET(TH!C$1,SMALL(Dong2,ROWS($1:49)),))</f>
        <v>42304</v>
      </c>
      <c r="B60" s="260" t="str">
        <f ca="1">IF(ROWS($1:49)&gt;COUNT(Dong2),"",OFFSET(TH!D$1,SMALL(Dong2,ROWS($1:49)),))</f>
        <v>GBN</v>
      </c>
      <c r="C60" s="260">
        <f ca="1">IF(ROWS($1:49)&gt;COUNT(Dong2),"",OFFSET(TH!E$1,SMALL(Dong2,ROWS($1:49)),))</f>
        <v>42304</v>
      </c>
      <c r="D60" s="288" t="str">
        <f ca="1">IF(ROWS($1:49)&gt;COUNT(Dong2),"",OFFSET(TH!F$1,SMALL(Dong2,ROWS($1:49)),))</f>
        <v xml:space="preserve">Phí chuyển tiền </v>
      </c>
      <c r="E60" s="288">
        <f ca="1">IF(ROWS($1:49)&gt;COUNT(Dong2),"",OFFSET(TH!G$1,SMALL(Dong2,ROWS($1:49)),))</f>
        <v>0</v>
      </c>
      <c r="F60" s="260" t="str">
        <f ca="1">IF(ROWS($1:49)&gt;COUNT(Dong2),"",IF(OFFSET(TH!K$1,SMALL(Dong2,ROWS($1:49)),)="1121",OFFSET(TH!J$1,SMALL(Dong2,ROWS($1:49)),),OFFSET(TH!K$1,SMALL(Dong2,ROWS($1:49)),)))</f>
        <v>642</v>
      </c>
      <c r="G60" s="261">
        <f ca="1">IF(ROWS($1:49)&gt;COUNT(Dong2),"",IF(OFFSET(TH!J$1,SMALL(Dong2,ROWS($1:49)),)="1121",OFFSET(TH!I$1,SMALL(Dong2,ROWS($1:49)),),0))</f>
        <v>0</v>
      </c>
      <c r="H60" s="261">
        <f ca="1">IF(ROWS($1:49)&gt;COUNT(Dong2),"",IF(OFFSET(TH!K$1,SMALL(Dong2,ROWS($1:49)),)="1121",OFFSET(TH!I$1,SMALL(Dong2,ROWS($1:49)),),0))</f>
        <v>45000</v>
      </c>
      <c r="I60" s="262">
        <f t="shared" ca="1" si="2"/>
        <v>8545245</v>
      </c>
      <c r="J60" s="262"/>
    </row>
    <row r="61" spans="1:10" s="247" customFormat="1" ht="18" customHeight="1">
      <c r="A61" s="260">
        <f ca="1">IF(ROWS($1:50)&gt;COUNT(Dong2),"",OFFSET(TH!C$1,SMALL(Dong2,ROWS($1:50)),))</f>
        <v>42304</v>
      </c>
      <c r="B61" s="260" t="str">
        <f ca="1">IF(ROWS($1:50)&gt;COUNT(Dong2),"",OFFSET(TH!D$1,SMALL(Dong2,ROWS($1:50)),))</f>
        <v>GBN</v>
      </c>
      <c r="C61" s="260">
        <f ca="1">IF(ROWS($1:50)&gt;COUNT(Dong2),"",OFFSET(TH!E$1,SMALL(Dong2,ROWS($1:50)),))</f>
        <v>42304</v>
      </c>
      <c r="D61" s="288" t="str">
        <f ca="1">IF(ROWS($1:50)&gt;COUNT(Dong2),"",OFFSET(TH!F$1,SMALL(Dong2,ROWS($1:50)),))</f>
        <v xml:space="preserve">VAT Phí chuyển tiền </v>
      </c>
      <c r="E61" s="288">
        <f ca="1">IF(ROWS($1:50)&gt;COUNT(Dong2),"",OFFSET(TH!G$1,SMALL(Dong2,ROWS($1:50)),))</f>
        <v>0</v>
      </c>
      <c r="F61" s="260" t="str">
        <f ca="1">IF(ROWS($1:50)&gt;COUNT(Dong2),"",IF(OFFSET(TH!K$1,SMALL(Dong2,ROWS($1:50)),)="1121",OFFSET(TH!J$1,SMALL(Dong2,ROWS($1:50)),),OFFSET(TH!K$1,SMALL(Dong2,ROWS($1:50)),)))</f>
        <v>1331</v>
      </c>
      <c r="G61" s="261">
        <f ca="1">IF(ROWS($1:50)&gt;COUNT(Dong2),"",IF(OFFSET(TH!J$1,SMALL(Dong2,ROWS($1:50)),)="1121",OFFSET(TH!I$1,SMALL(Dong2,ROWS($1:50)),),0))</f>
        <v>0</v>
      </c>
      <c r="H61" s="261">
        <f ca="1">IF(ROWS($1:50)&gt;COUNT(Dong2),"",IF(OFFSET(TH!K$1,SMALL(Dong2,ROWS($1:50)),)="1121",OFFSET(TH!I$1,SMALL(Dong2,ROWS($1:50)),),0))</f>
        <v>4500</v>
      </c>
      <c r="I61" s="262">
        <f t="shared" ca="1" si="2"/>
        <v>8540745</v>
      </c>
      <c r="J61" s="262"/>
    </row>
    <row r="62" spans="1:10" s="247" customFormat="1" ht="18" customHeight="1">
      <c r="A62" s="260">
        <f ca="1">IF(ROWS($1:51)&gt;COUNT(Dong2),"",OFFSET(TH!C$1,SMALL(Dong2,ROWS($1:51)),))</f>
        <v>42305</v>
      </c>
      <c r="B62" s="260" t="str">
        <f ca="1">IF(ROWS($1:51)&gt;COUNT(Dong2),"",OFFSET(TH!D$1,SMALL(Dong2,ROWS($1:51)),))</f>
        <v>C35</v>
      </c>
      <c r="C62" s="260">
        <f ca="1">IF(ROWS($1:51)&gt;COUNT(Dong2),"",OFFSET(TH!E$1,SMALL(Dong2,ROWS($1:51)),))</f>
        <v>42303</v>
      </c>
      <c r="D62" s="288" t="str">
        <f ca="1">IF(ROWS($1:51)&gt;COUNT(Dong2),"",OFFSET(TH!F$1,SMALL(Dong2,ROWS($1:51)),))</f>
        <v>Nộp tiền mặt vào tài khoản ngân hàng</v>
      </c>
      <c r="E62" s="288">
        <f ca="1">IF(ROWS($1:51)&gt;COUNT(Dong2),"",OFFSET(TH!G$1,SMALL(Dong2,ROWS($1:51)),))</f>
        <v>0</v>
      </c>
      <c r="F62" s="260" t="str">
        <f ca="1">IF(ROWS($1:51)&gt;COUNT(Dong2),"",IF(OFFSET(TH!K$1,SMALL(Dong2,ROWS($1:51)),)="1121",OFFSET(TH!J$1,SMALL(Dong2,ROWS($1:51)),),OFFSET(TH!K$1,SMALL(Dong2,ROWS($1:51)),)))</f>
        <v>1111</v>
      </c>
      <c r="G62" s="261">
        <f ca="1">IF(ROWS($1:51)&gt;COUNT(Dong2),"",IF(OFFSET(TH!J$1,SMALL(Dong2,ROWS($1:51)),)="1121",OFFSET(TH!I$1,SMALL(Dong2,ROWS($1:51)),),0))</f>
        <v>400000000</v>
      </c>
      <c r="H62" s="261">
        <f ca="1">IF(ROWS($1:51)&gt;COUNT(Dong2),"",IF(OFFSET(TH!K$1,SMALL(Dong2,ROWS($1:51)),)="1121",OFFSET(TH!I$1,SMALL(Dong2,ROWS($1:51)),),0))</f>
        <v>0</v>
      </c>
      <c r="I62" s="262">
        <f t="shared" ca="1" si="2"/>
        <v>408540745</v>
      </c>
      <c r="J62" s="262"/>
    </row>
    <row r="63" spans="1:10" s="247" customFormat="1" ht="18" customHeight="1">
      <c r="A63" s="260">
        <f ca="1">IF(ROWS($1:52)&gt;COUNT(Dong2),"",OFFSET(TH!C$1,SMALL(Dong2,ROWS($1:52)),))</f>
        <v>42305</v>
      </c>
      <c r="B63" s="260" t="str">
        <f ca="1">IF(ROWS($1:52)&gt;COUNT(Dong2),"",OFFSET(TH!D$1,SMALL(Dong2,ROWS($1:52)),))</f>
        <v>GBN</v>
      </c>
      <c r="C63" s="260">
        <f ca="1">IF(ROWS($1:52)&gt;COUNT(Dong2),"",OFFSET(TH!E$1,SMALL(Dong2,ROWS($1:52)),))</f>
        <v>42305</v>
      </c>
      <c r="D63" s="288" t="str">
        <f ca="1">IF(ROWS($1:52)&gt;COUNT(Dong2),"",OFFSET(TH!F$1,SMALL(Dong2,ROWS($1:52)),))</f>
        <v>Thanh toán tiền công trình</v>
      </c>
      <c r="E63" s="288">
        <f ca="1">IF(ROWS($1:52)&gt;COUNT(Dong2),"",OFFSET(TH!G$1,SMALL(Dong2,ROWS($1:52)),))</f>
        <v>0</v>
      </c>
      <c r="F63" s="260" t="str">
        <f ca="1">IF(ROWS($1:52)&gt;COUNT(Dong2),"",IF(OFFSET(TH!K$1,SMALL(Dong2,ROWS($1:52)),)="1121",OFFSET(TH!J$1,SMALL(Dong2,ROWS($1:52)),),OFFSET(TH!K$1,SMALL(Dong2,ROWS($1:52)),)))</f>
        <v>331</v>
      </c>
      <c r="G63" s="261">
        <f ca="1">IF(ROWS($1:52)&gt;COUNT(Dong2),"",IF(OFFSET(TH!J$1,SMALL(Dong2,ROWS($1:52)),)="1121",OFFSET(TH!I$1,SMALL(Dong2,ROWS($1:52)),),0))</f>
        <v>0</v>
      </c>
      <c r="H63" s="261">
        <f ca="1">IF(ROWS($1:52)&gt;COUNT(Dong2),"",IF(OFFSET(TH!K$1,SMALL(Dong2,ROWS($1:52)),)="1121",OFFSET(TH!I$1,SMALL(Dong2,ROWS($1:52)),),0))</f>
        <v>400000000</v>
      </c>
      <c r="I63" s="262">
        <f t="shared" ca="1" si="2"/>
        <v>8540745</v>
      </c>
      <c r="J63" s="262"/>
    </row>
    <row r="64" spans="1:10" s="247" customFormat="1" ht="18" customHeight="1">
      <c r="A64" s="260">
        <f ca="1">IF(ROWS($1:53)&gt;COUNT(Dong2),"",OFFSET(TH!C$1,SMALL(Dong2,ROWS($1:53)),))</f>
        <v>42305</v>
      </c>
      <c r="B64" s="260" t="str">
        <f ca="1">IF(ROWS($1:53)&gt;COUNT(Dong2),"",OFFSET(TH!D$1,SMALL(Dong2,ROWS($1:53)),))</f>
        <v>GBN</v>
      </c>
      <c r="C64" s="260">
        <f ca="1">IF(ROWS($1:53)&gt;COUNT(Dong2),"",OFFSET(TH!E$1,SMALL(Dong2,ROWS($1:53)),))</f>
        <v>42305</v>
      </c>
      <c r="D64" s="288" t="str">
        <f ca="1">IF(ROWS($1:53)&gt;COUNT(Dong2),"",OFFSET(TH!F$1,SMALL(Dong2,ROWS($1:53)),))</f>
        <v xml:space="preserve">Phí chuyển tiền </v>
      </c>
      <c r="E64" s="288">
        <f ca="1">IF(ROWS($1:53)&gt;COUNT(Dong2),"",OFFSET(TH!G$1,SMALL(Dong2,ROWS($1:53)),))</f>
        <v>0</v>
      </c>
      <c r="F64" s="260" t="str">
        <f ca="1">IF(ROWS($1:53)&gt;COUNT(Dong2),"",IF(OFFSET(TH!K$1,SMALL(Dong2,ROWS($1:53)),)="1121",OFFSET(TH!J$1,SMALL(Dong2,ROWS($1:53)),),OFFSET(TH!K$1,SMALL(Dong2,ROWS($1:53)),)))</f>
        <v>642</v>
      </c>
      <c r="G64" s="261">
        <f ca="1">IF(ROWS($1:53)&gt;COUNT(Dong2),"",IF(OFFSET(TH!J$1,SMALL(Dong2,ROWS($1:53)),)="1121",OFFSET(TH!I$1,SMALL(Dong2,ROWS($1:53)),),0))</f>
        <v>0</v>
      </c>
      <c r="H64" s="261">
        <f ca="1">IF(ROWS($1:53)&gt;COUNT(Dong2),"",IF(OFFSET(TH!K$1,SMALL(Dong2,ROWS($1:53)),)="1121",OFFSET(TH!I$1,SMALL(Dong2,ROWS($1:53)),),0))</f>
        <v>317438</v>
      </c>
      <c r="I64" s="262">
        <f t="shared" ca="1" si="2"/>
        <v>8223307</v>
      </c>
      <c r="J64" s="262"/>
    </row>
    <row r="65" spans="1:10" s="247" customFormat="1" ht="18" customHeight="1">
      <c r="A65" s="260">
        <f ca="1">IF(ROWS($1:54)&gt;COUNT(Dong2),"",OFFSET(TH!C$1,SMALL(Dong2,ROWS($1:54)),))</f>
        <v>42305</v>
      </c>
      <c r="B65" s="260" t="str">
        <f ca="1">IF(ROWS($1:54)&gt;COUNT(Dong2),"",OFFSET(TH!D$1,SMALL(Dong2,ROWS($1:54)),))</f>
        <v>GBN</v>
      </c>
      <c r="C65" s="260">
        <f ca="1">IF(ROWS($1:54)&gt;COUNT(Dong2),"",OFFSET(TH!E$1,SMALL(Dong2,ROWS($1:54)),))</f>
        <v>42305</v>
      </c>
      <c r="D65" s="288" t="str">
        <f ca="1">IF(ROWS($1:54)&gt;COUNT(Dong2),"",OFFSET(TH!F$1,SMALL(Dong2,ROWS($1:54)),))</f>
        <v xml:space="preserve">VAT Phí chuyển tiền </v>
      </c>
      <c r="E65" s="288">
        <f ca="1">IF(ROWS($1:54)&gt;COUNT(Dong2),"",OFFSET(TH!G$1,SMALL(Dong2,ROWS($1:54)),))</f>
        <v>0</v>
      </c>
      <c r="F65" s="260" t="str">
        <f ca="1">IF(ROWS($1:54)&gt;COUNT(Dong2),"",IF(OFFSET(TH!K$1,SMALL(Dong2,ROWS($1:54)),)="1121",OFFSET(TH!J$1,SMALL(Dong2,ROWS($1:54)),),OFFSET(TH!K$1,SMALL(Dong2,ROWS($1:54)),)))</f>
        <v>1331</v>
      </c>
      <c r="G65" s="261">
        <f ca="1">IF(ROWS($1:54)&gt;COUNT(Dong2),"",IF(OFFSET(TH!J$1,SMALL(Dong2,ROWS($1:54)),)="1121",OFFSET(TH!I$1,SMALL(Dong2,ROWS($1:54)),),0))</f>
        <v>0</v>
      </c>
      <c r="H65" s="261">
        <f ca="1">IF(ROWS($1:54)&gt;COUNT(Dong2),"",IF(OFFSET(TH!K$1,SMALL(Dong2,ROWS($1:54)),)="1121",OFFSET(TH!I$1,SMALL(Dong2,ROWS($1:54)),),0))</f>
        <v>31744</v>
      </c>
      <c r="I65" s="262">
        <f t="shared" ca="1" si="2"/>
        <v>8191563</v>
      </c>
      <c r="J65" s="262"/>
    </row>
    <row r="66" spans="1:10" s="247" customFormat="1" ht="18" customHeight="1">
      <c r="A66" s="260" t="str">
        <f ca="1">IF(ROWS($1:55)&gt;COUNT(Dong2),"",OFFSET(TH!C$1,SMALL(Dong2,ROWS($1:55)),))</f>
        <v/>
      </c>
      <c r="B66" s="260" t="str">
        <f ca="1">IF(ROWS($1:55)&gt;COUNT(Dong2),"",OFFSET(TH!D$1,SMALL(Dong2,ROWS($1:55)),))</f>
        <v/>
      </c>
      <c r="C66" s="260" t="str">
        <f ca="1">IF(ROWS($1:55)&gt;COUNT(Dong2),"",OFFSET(TH!E$1,SMALL(Dong2,ROWS($1:55)),))</f>
        <v/>
      </c>
      <c r="D66" s="288" t="str">
        <f ca="1">IF(ROWS($1:55)&gt;COUNT(Dong2),"",OFFSET(TH!F$1,SMALL(Dong2,ROWS($1:55)),))</f>
        <v/>
      </c>
      <c r="E66" s="288" t="str">
        <f ca="1">IF(ROWS($1:55)&gt;COUNT(Dong2),"",OFFSET(TH!G$1,SMALL(Dong2,ROWS($1:55)),))</f>
        <v/>
      </c>
      <c r="F66" s="260" t="str">
        <f ca="1">IF(ROWS($1:55)&gt;COUNT(Dong2),"",IF(OFFSET(TH!K$1,SMALL(Dong2,ROWS($1:55)),)="1121",OFFSET(TH!J$1,SMALL(Dong2,ROWS($1:55)),),OFFSET(TH!K$1,SMALL(Dong2,ROWS($1:55)),)))</f>
        <v/>
      </c>
      <c r="G66" s="261" t="str">
        <f ca="1">IF(ROWS($1:55)&gt;COUNT(Dong2),"",IF(OFFSET(TH!J$1,SMALL(Dong2,ROWS($1:55)),)="1121",OFFSET(TH!I$1,SMALL(Dong2,ROWS($1:55)),),0))</f>
        <v/>
      </c>
      <c r="H66" s="261" t="str">
        <f ca="1">IF(ROWS($1:55)&gt;COUNT(Dong2),"",IF(OFFSET(TH!K$1,SMALL(Dong2,ROWS($1:55)),)="1121",OFFSET(TH!I$1,SMALL(Dong2,ROWS($1:55)),),0))</f>
        <v/>
      </c>
      <c r="I66" s="262">
        <f t="shared" ref="I66:I75" ca="1" si="3">IF(A66&lt;&gt;"",I65+G66-H66,0)</f>
        <v>0</v>
      </c>
      <c r="J66" s="262"/>
    </row>
    <row r="67" spans="1:10" s="247" customFormat="1" ht="18" customHeight="1">
      <c r="A67" s="260" t="str">
        <f ca="1">IF(ROWS($1:56)&gt;COUNT(Dong2),"",OFFSET(TH!C$1,SMALL(Dong2,ROWS($1:56)),))</f>
        <v/>
      </c>
      <c r="B67" s="260" t="str">
        <f ca="1">IF(ROWS($1:56)&gt;COUNT(Dong2),"",OFFSET(TH!D$1,SMALL(Dong2,ROWS($1:56)),))</f>
        <v/>
      </c>
      <c r="C67" s="260" t="str">
        <f ca="1">IF(ROWS($1:56)&gt;COUNT(Dong2),"",OFFSET(TH!E$1,SMALL(Dong2,ROWS($1:56)),))</f>
        <v/>
      </c>
      <c r="D67" s="288" t="str">
        <f ca="1">IF(ROWS($1:56)&gt;COUNT(Dong2),"",OFFSET(TH!F$1,SMALL(Dong2,ROWS($1:56)),))</f>
        <v/>
      </c>
      <c r="E67" s="288" t="str">
        <f ca="1">IF(ROWS($1:56)&gt;COUNT(Dong2),"",OFFSET(TH!G$1,SMALL(Dong2,ROWS($1:56)),))</f>
        <v/>
      </c>
      <c r="F67" s="260" t="str">
        <f ca="1">IF(ROWS($1:56)&gt;COUNT(Dong2),"",IF(OFFSET(TH!K$1,SMALL(Dong2,ROWS($1:56)),)="1121",OFFSET(TH!J$1,SMALL(Dong2,ROWS($1:56)),),OFFSET(TH!K$1,SMALL(Dong2,ROWS($1:56)),)))</f>
        <v/>
      </c>
      <c r="G67" s="261" t="str">
        <f ca="1">IF(ROWS($1:56)&gt;COUNT(Dong2),"",IF(OFFSET(TH!J$1,SMALL(Dong2,ROWS($1:56)),)="1121",OFFSET(TH!I$1,SMALL(Dong2,ROWS($1:56)),),0))</f>
        <v/>
      </c>
      <c r="H67" s="261" t="str">
        <f ca="1">IF(ROWS($1:56)&gt;COUNT(Dong2),"",IF(OFFSET(TH!K$1,SMALL(Dong2,ROWS($1:56)),)="1121",OFFSET(TH!I$1,SMALL(Dong2,ROWS($1:56)),),0))</f>
        <v/>
      </c>
      <c r="I67" s="262">
        <f t="shared" ca="1" si="3"/>
        <v>0</v>
      </c>
      <c r="J67" s="262"/>
    </row>
    <row r="68" spans="1:10" s="247" customFormat="1" ht="18" customHeight="1">
      <c r="A68" s="260" t="str">
        <f ca="1">IF(ROWS($1:57)&gt;COUNT(Dong2),"",OFFSET(TH!C$1,SMALL(Dong2,ROWS($1:57)),))</f>
        <v/>
      </c>
      <c r="B68" s="260" t="str">
        <f ca="1">IF(ROWS($1:57)&gt;COUNT(Dong2),"",OFFSET(TH!D$1,SMALL(Dong2,ROWS($1:57)),))</f>
        <v/>
      </c>
      <c r="C68" s="260" t="str">
        <f ca="1">IF(ROWS($1:57)&gt;COUNT(Dong2),"",OFFSET(TH!E$1,SMALL(Dong2,ROWS($1:57)),))</f>
        <v/>
      </c>
      <c r="D68" s="288" t="str">
        <f ca="1">IF(ROWS($1:57)&gt;COUNT(Dong2),"",OFFSET(TH!F$1,SMALL(Dong2,ROWS($1:57)),))</f>
        <v/>
      </c>
      <c r="E68" s="288" t="str">
        <f ca="1">IF(ROWS($1:57)&gt;COUNT(Dong2),"",OFFSET(TH!G$1,SMALL(Dong2,ROWS($1:57)),))</f>
        <v/>
      </c>
      <c r="F68" s="260" t="str">
        <f ca="1">IF(ROWS($1:57)&gt;COUNT(Dong2),"",IF(OFFSET(TH!K$1,SMALL(Dong2,ROWS($1:57)),)="1121",OFFSET(TH!J$1,SMALL(Dong2,ROWS($1:57)),),OFFSET(TH!K$1,SMALL(Dong2,ROWS($1:57)),)))</f>
        <v/>
      </c>
      <c r="G68" s="261" t="str">
        <f ca="1">IF(ROWS($1:57)&gt;COUNT(Dong2),"",IF(OFFSET(TH!J$1,SMALL(Dong2,ROWS($1:57)),)="1121",OFFSET(TH!I$1,SMALL(Dong2,ROWS($1:57)),),0))</f>
        <v/>
      </c>
      <c r="H68" s="261" t="str">
        <f ca="1">IF(ROWS($1:57)&gt;COUNT(Dong2),"",IF(OFFSET(TH!K$1,SMALL(Dong2,ROWS($1:57)),)="1121",OFFSET(TH!I$1,SMALL(Dong2,ROWS($1:57)),),0))</f>
        <v/>
      </c>
      <c r="I68" s="262">
        <f t="shared" ca="1" si="3"/>
        <v>0</v>
      </c>
      <c r="J68" s="262"/>
    </row>
    <row r="69" spans="1:10" s="247" customFormat="1" ht="18" customHeight="1">
      <c r="A69" s="260" t="str">
        <f ca="1">IF(ROWS($1:58)&gt;COUNT(Dong2),"",OFFSET(TH!C$1,SMALL(Dong2,ROWS($1:58)),))</f>
        <v/>
      </c>
      <c r="B69" s="260" t="str">
        <f ca="1">IF(ROWS($1:58)&gt;COUNT(Dong2),"",OFFSET(TH!D$1,SMALL(Dong2,ROWS($1:58)),))</f>
        <v/>
      </c>
      <c r="C69" s="260" t="str">
        <f ca="1">IF(ROWS($1:58)&gt;COUNT(Dong2),"",OFFSET(TH!E$1,SMALL(Dong2,ROWS($1:58)),))</f>
        <v/>
      </c>
      <c r="D69" s="288" t="str">
        <f ca="1">IF(ROWS($1:58)&gt;COUNT(Dong2),"",OFFSET(TH!F$1,SMALL(Dong2,ROWS($1:58)),))</f>
        <v/>
      </c>
      <c r="E69" s="288" t="str">
        <f ca="1">IF(ROWS($1:58)&gt;COUNT(Dong2),"",OFFSET(TH!G$1,SMALL(Dong2,ROWS($1:58)),))</f>
        <v/>
      </c>
      <c r="F69" s="260" t="str">
        <f ca="1">IF(ROWS($1:58)&gt;COUNT(Dong2),"",IF(OFFSET(TH!K$1,SMALL(Dong2,ROWS($1:58)),)="1121",OFFSET(TH!J$1,SMALL(Dong2,ROWS($1:58)),),OFFSET(TH!K$1,SMALL(Dong2,ROWS($1:58)),)))</f>
        <v/>
      </c>
      <c r="G69" s="261" t="str">
        <f ca="1">IF(ROWS($1:58)&gt;COUNT(Dong2),"",IF(OFFSET(TH!J$1,SMALL(Dong2,ROWS($1:58)),)="1121",OFFSET(TH!I$1,SMALL(Dong2,ROWS($1:58)),),0))</f>
        <v/>
      </c>
      <c r="H69" s="261" t="str">
        <f ca="1">IF(ROWS($1:58)&gt;COUNT(Dong2),"",IF(OFFSET(TH!K$1,SMALL(Dong2,ROWS($1:58)),)="1121",OFFSET(TH!I$1,SMALL(Dong2,ROWS($1:58)),),0))</f>
        <v/>
      </c>
      <c r="I69" s="262">
        <f t="shared" ca="1" si="3"/>
        <v>0</v>
      </c>
      <c r="J69" s="262"/>
    </row>
    <row r="70" spans="1:10" s="247" customFormat="1" ht="18" customHeight="1">
      <c r="A70" s="260" t="str">
        <f ca="1">IF(ROWS($1:59)&gt;COUNT(Dong2),"",OFFSET(TH!C$1,SMALL(Dong2,ROWS($1:59)),))</f>
        <v/>
      </c>
      <c r="B70" s="260" t="str">
        <f ca="1">IF(ROWS($1:59)&gt;COUNT(Dong2),"",OFFSET(TH!D$1,SMALL(Dong2,ROWS($1:59)),))</f>
        <v/>
      </c>
      <c r="C70" s="260" t="str">
        <f ca="1">IF(ROWS($1:59)&gt;COUNT(Dong2),"",OFFSET(TH!E$1,SMALL(Dong2,ROWS($1:59)),))</f>
        <v/>
      </c>
      <c r="D70" s="288" t="str">
        <f ca="1">IF(ROWS($1:59)&gt;COUNT(Dong2),"",OFFSET(TH!F$1,SMALL(Dong2,ROWS($1:59)),))</f>
        <v/>
      </c>
      <c r="E70" s="288" t="str">
        <f ca="1">IF(ROWS($1:59)&gt;COUNT(Dong2),"",OFFSET(TH!G$1,SMALL(Dong2,ROWS($1:59)),))</f>
        <v/>
      </c>
      <c r="F70" s="260" t="str">
        <f ca="1">IF(ROWS($1:59)&gt;COUNT(Dong2),"",IF(OFFSET(TH!K$1,SMALL(Dong2,ROWS($1:59)),)="1121",OFFSET(TH!J$1,SMALL(Dong2,ROWS($1:59)),),OFFSET(TH!K$1,SMALL(Dong2,ROWS($1:59)),)))</f>
        <v/>
      </c>
      <c r="G70" s="261" t="str">
        <f ca="1">IF(ROWS($1:59)&gt;COUNT(Dong2),"",IF(OFFSET(TH!J$1,SMALL(Dong2,ROWS($1:59)),)="1121",OFFSET(TH!I$1,SMALL(Dong2,ROWS($1:59)),),0))</f>
        <v/>
      </c>
      <c r="H70" s="261" t="str">
        <f ca="1">IF(ROWS($1:59)&gt;COUNT(Dong2),"",IF(OFFSET(TH!K$1,SMALL(Dong2,ROWS($1:59)),)="1121",OFFSET(TH!I$1,SMALL(Dong2,ROWS($1:59)),),0))</f>
        <v/>
      </c>
      <c r="I70" s="262">
        <f t="shared" ca="1" si="3"/>
        <v>0</v>
      </c>
      <c r="J70" s="262"/>
    </row>
    <row r="71" spans="1:10" s="247" customFormat="1" ht="18" customHeight="1">
      <c r="A71" s="260" t="str">
        <f ca="1">IF(ROWS($1:60)&gt;COUNT(Dong2),"",OFFSET(TH!C$1,SMALL(Dong2,ROWS($1:60)),))</f>
        <v/>
      </c>
      <c r="B71" s="260" t="str">
        <f ca="1">IF(ROWS($1:60)&gt;COUNT(Dong2),"",OFFSET(TH!D$1,SMALL(Dong2,ROWS($1:60)),))</f>
        <v/>
      </c>
      <c r="C71" s="260" t="str">
        <f ca="1">IF(ROWS($1:60)&gt;COUNT(Dong2),"",OFFSET(TH!E$1,SMALL(Dong2,ROWS($1:60)),))</f>
        <v/>
      </c>
      <c r="D71" s="288" t="str">
        <f ca="1">IF(ROWS($1:60)&gt;COUNT(Dong2),"",OFFSET(TH!F$1,SMALL(Dong2,ROWS($1:60)),))</f>
        <v/>
      </c>
      <c r="E71" s="288" t="str">
        <f ca="1">IF(ROWS($1:60)&gt;COUNT(Dong2),"",OFFSET(TH!G$1,SMALL(Dong2,ROWS($1:60)),))</f>
        <v/>
      </c>
      <c r="F71" s="260" t="str">
        <f ca="1">IF(ROWS($1:60)&gt;COUNT(Dong2),"",IF(OFFSET(TH!K$1,SMALL(Dong2,ROWS($1:60)),)="1121",OFFSET(TH!J$1,SMALL(Dong2,ROWS($1:60)),),OFFSET(TH!K$1,SMALL(Dong2,ROWS($1:60)),)))</f>
        <v/>
      </c>
      <c r="G71" s="261" t="str">
        <f ca="1">IF(ROWS($1:60)&gt;COUNT(Dong2),"",IF(OFFSET(TH!J$1,SMALL(Dong2,ROWS($1:60)),)="1121",OFFSET(TH!I$1,SMALL(Dong2,ROWS($1:60)),),0))</f>
        <v/>
      </c>
      <c r="H71" s="261" t="str">
        <f ca="1">IF(ROWS($1:60)&gt;COUNT(Dong2),"",IF(OFFSET(TH!K$1,SMALL(Dong2,ROWS($1:60)),)="1121",OFFSET(TH!I$1,SMALL(Dong2,ROWS($1:60)),),0))</f>
        <v/>
      </c>
      <c r="I71" s="262">
        <f t="shared" ca="1" si="3"/>
        <v>0</v>
      </c>
      <c r="J71" s="262"/>
    </row>
    <row r="72" spans="1:10" s="247" customFormat="1" ht="18" customHeight="1">
      <c r="A72" s="260" t="str">
        <f ca="1">IF(ROWS($1:61)&gt;COUNT(Dong2),"",OFFSET(TH!C$1,SMALL(Dong2,ROWS($1:61)),))</f>
        <v/>
      </c>
      <c r="B72" s="260" t="str">
        <f ca="1">IF(ROWS($1:61)&gt;COUNT(Dong2),"",OFFSET(TH!D$1,SMALL(Dong2,ROWS($1:61)),))</f>
        <v/>
      </c>
      <c r="C72" s="260" t="str">
        <f ca="1">IF(ROWS($1:61)&gt;COUNT(Dong2),"",OFFSET(TH!E$1,SMALL(Dong2,ROWS($1:61)),))</f>
        <v/>
      </c>
      <c r="D72" s="288" t="str">
        <f ca="1">IF(ROWS($1:61)&gt;COUNT(Dong2),"",OFFSET(TH!F$1,SMALL(Dong2,ROWS($1:61)),))</f>
        <v/>
      </c>
      <c r="E72" s="288" t="str">
        <f ca="1">IF(ROWS($1:61)&gt;COUNT(Dong2),"",OFFSET(TH!G$1,SMALL(Dong2,ROWS($1:61)),))</f>
        <v/>
      </c>
      <c r="F72" s="260" t="str">
        <f ca="1">IF(ROWS($1:61)&gt;COUNT(Dong2),"",IF(OFFSET(TH!K$1,SMALL(Dong2,ROWS($1:61)),)="1121",OFFSET(TH!J$1,SMALL(Dong2,ROWS($1:61)),),OFFSET(TH!K$1,SMALL(Dong2,ROWS($1:61)),)))</f>
        <v/>
      </c>
      <c r="G72" s="261" t="str">
        <f ca="1">IF(ROWS($1:61)&gt;COUNT(Dong2),"",IF(OFFSET(TH!J$1,SMALL(Dong2,ROWS($1:61)),)="1121",OFFSET(TH!I$1,SMALL(Dong2,ROWS($1:61)),),0))</f>
        <v/>
      </c>
      <c r="H72" s="261" t="str">
        <f ca="1">IF(ROWS($1:61)&gt;COUNT(Dong2),"",IF(OFFSET(TH!K$1,SMALL(Dong2,ROWS($1:61)),)="1121",OFFSET(TH!I$1,SMALL(Dong2,ROWS($1:61)),),0))</f>
        <v/>
      </c>
      <c r="I72" s="262">
        <f t="shared" ca="1" si="3"/>
        <v>0</v>
      </c>
      <c r="J72" s="262"/>
    </row>
    <row r="73" spans="1:10" s="247" customFormat="1" ht="18" customHeight="1">
      <c r="A73" s="260" t="str">
        <f ca="1">IF(ROWS($1:62)&gt;COUNT(Dong2),"",OFFSET(TH!C$1,SMALL(Dong2,ROWS($1:62)),))</f>
        <v/>
      </c>
      <c r="B73" s="260" t="str">
        <f ca="1">IF(ROWS($1:62)&gt;COUNT(Dong2),"",OFFSET(TH!D$1,SMALL(Dong2,ROWS($1:62)),))</f>
        <v/>
      </c>
      <c r="C73" s="260" t="str">
        <f ca="1">IF(ROWS($1:62)&gt;COUNT(Dong2),"",OFFSET(TH!E$1,SMALL(Dong2,ROWS($1:62)),))</f>
        <v/>
      </c>
      <c r="D73" s="288" t="str">
        <f ca="1">IF(ROWS($1:62)&gt;COUNT(Dong2),"",OFFSET(TH!F$1,SMALL(Dong2,ROWS($1:62)),))</f>
        <v/>
      </c>
      <c r="E73" s="288" t="str">
        <f ca="1">IF(ROWS($1:62)&gt;COUNT(Dong2),"",OFFSET(TH!G$1,SMALL(Dong2,ROWS($1:62)),))</f>
        <v/>
      </c>
      <c r="F73" s="260" t="str">
        <f ca="1">IF(ROWS($1:62)&gt;COUNT(Dong2),"",IF(OFFSET(TH!K$1,SMALL(Dong2,ROWS($1:62)),)="1121",OFFSET(TH!J$1,SMALL(Dong2,ROWS($1:62)),),OFFSET(TH!K$1,SMALL(Dong2,ROWS($1:62)),)))</f>
        <v/>
      </c>
      <c r="G73" s="261" t="str">
        <f ca="1">IF(ROWS($1:62)&gt;COUNT(Dong2),"",IF(OFFSET(TH!J$1,SMALL(Dong2,ROWS($1:62)),)="1121",OFFSET(TH!I$1,SMALL(Dong2,ROWS($1:62)),),0))</f>
        <v/>
      </c>
      <c r="H73" s="261" t="str">
        <f ca="1">IF(ROWS($1:62)&gt;COUNT(Dong2),"",IF(OFFSET(TH!K$1,SMALL(Dong2,ROWS($1:62)),)="1121",OFFSET(TH!I$1,SMALL(Dong2,ROWS($1:62)),),0))</f>
        <v/>
      </c>
      <c r="I73" s="262">
        <f t="shared" ca="1" si="3"/>
        <v>0</v>
      </c>
      <c r="J73" s="262"/>
    </row>
    <row r="74" spans="1:10" s="247" customFormat="1" ht="18" customHeight="1">
      <c r="A74" s="260" t="str">
        <f ca="1">IF(ROWS($1:63)&gt;COUNT(Dong2),"",OFFSET(TH!C$1,SMALL(Dong2,ROWS($1:63)),))</f>
        <v/>
      </c>
      <c r="B74" s="260" t="str">
        <f ca="1">IF(ROWS($1:63)&gt;COUNT(Dong2),"",OFFSET(TH!D$1,SMALL(Dong2,ROWS($1:63)),))</f>
        <v/>
      </c>
      <c r="C74" s="260" t="str">
        <f ca="1">IF(ROWS($1:63)&gt;COUNT(Dong2),"",OFFSET(TH!E$1,SMALL(Dong2,ROWS($1:63)),))</f>
        <v/>
      </c>
      <c r="D74" s="288" t="str">
        <f ca="1">IF(ROWS($1:63)&gt;COUNT(Dong2),"",OFFSET(TH!F$1,SMALL(Dong2,ROWS($1:63)),))</f>
        <v/>
      </c>
      <c r="E74" s="288" t="str">
        <f ca="1">IF(ROWS($1:63)&gt;COUNT(Dong2),"",OFFSET(TH!G$1,SMALL(Dong2,ROWS($1:63)),))</f>
        <v/>
      </c>
      <c r="F74" s="260" t="str">
        <f ca="1">IF(ROWS($1:63)&gt;COUNT(Dong2),"",IF(OFFSET(TH!K$1,SMALL(Dong2,ROWS($1:63)),)="1121",OFFSET(TH!J$1,SMALL(Dong2,ROWS($1:63)),),OFFSET(TH!K$1,SMALL(Dong2,ROWS($1:63)),)))</f>
        <v/>
      </c>
      <c r="G74" s="261" t="str">
        <f ca="1">IF(ROWS($1:63)&gt;COUNT(Dong2),"",IF(OFFSET(TH!J$1,SMALL(Dong2,ROWS($1:63)),)="1121",OFFSET(TH!I$1,SMALL(Dong2,ROWS($1:63)),),0))</f>
        <v/>
      </c>
      <c r="H74" s="261" t="str">
        <f ca="1">IF(ROWS($1:63)&gt;COUNT(Dong2),"",IF(OFFSET(TH!K$1,SMALL(Dong2,ROWS($1:63)),)="1121",OFFSET(TH!I$1,SMALL(Dong2,ROWS($1:63)),),0))</f>
        <v/>
      </c>
      <c r="I74" s="262">
        <f t="shared" ca="1" si="3"/>
        <v>0</v>
      </c>
      <c r="J74" s="262"/>
    </row>
    <row r="75" spans="1:10" s="247" customFormat="1" ht="18" customHeight="1">
      <c r="A75" s="260" t="str">
        <f ca="1">IF(ROWS($1:64)&gt;COUNT(Dong2),"",OFFSET(TH!C$1,SMALL(Dong2,ROWS($1:64)),))</f>
        <v/>
      </c>
      <c r="B75" s="260" t="str">
        <f ca="1">IF(ROWS($1:64)&gt;COUNT(Dong2),"",OFFSET(TH!D$1,SMALL(Dong2,ROWS($1:64)),))</f>
        <v/>
      </c>
      <c r="C75" s="260" t="str">
        <f ca="1">IF(ROWS($1:64)&gt;COUNT(Dong2),"",OFFSET(TH!E$1,SMALL(Dong2,ROWS($1:64)),))</f>
        <v/>
      </c>
      <c r="D75" s="288" t="str">
        <f ca="1">IF(ROWS($1:64)&gt;COUNT(Dong2),"",OFFSET(TH!F$1,SMALL(Dong2,ROWS($1:64)),))</f>
        <v/>
      </c>
      <c r="E75" s="288" t="str">
        <f ca="1">IF(ROWS($1:64)&gt;COUNT(Dong2),"",OFFSET(TH!G$1,SMALL(Dong2,ROWS($1:64)),))</f>
        <v/>
      </c>
      <c r="F75" s="260" t="str">
        <f ca="1">IF(ROWS($1:64)&gt;COUNT(Dong2),"",IF(OFFSET(TH!K$1,SMALL(Dong2,ROWS($1:64)),)="1121",OFFSET(TH!J$1,SMALL(Dong2,ROWS($1:64)),),OFFSET(TH!K$1,SMALL(Dong2,ROWS($1:64)),)))</f>
        <v/>
      </c>
      <c r="G75" s="261" t="str">
        <f ca="1">IF(ROWS($1:64)&gt;COUNT(Dong2),"",IF(OFFSET(TH!J$1,SMALL(Dong2,ROWS($1:64)),)="1121",OFFSET(TH!I$1,SMALL(Dong2,ROWS($1:64)),),0))</f>
        <v/>
      </c>
      <c r="H75" s="261" t="str">
        <f ca="1">IF(ROWS($1:64)&gt;COUNT(Dong2),"",IF(OFFSET(TH!K$1,SMALL(Dong2,ROWS($1:64)),)="1121",OFFSET(TH!I$1,SMALL(Dong2,ROWS($1:64)),),0))</f>
        <v/>
      </c>
      <c r="I75" s="262">
        <f t="shared" ca="1" si="3"/>
        <v>0</v>
      </c>
      <c r="J75" s="262"/>
    </row>
    <row r="76" spans="1:10" s="247" customFormat="1" ht="18" customHeight="1">
      <c r="A76" s="260"/>
      <c r="B76" s="260"/>
      <c r="C76" s="260"/>
      <c r="D76" s="288"/>
      <c r="E76" s="288"/>
      <c r="F76" s="260"/>
      <c r="G76" s="261"/>
      <c r="H76" s="261"/>
      <c r="I76" s="262"/>
      <c r="J76" s="262"/>
    </row>
    <row r="77" spans="1:10" s="259" customFormat="1" ht="18" customHeight="1">
      <c r="A77" s="263"/>
      <c r="B77" s="264"/>
      <c r="C77" s="263"/>
      <c r="D77" s="257" t="s">
        <v>555</v>
      </c>
      <c r="E77" s="257"/>
      <c r="F77" s="265"/>
      <c r="G77" s="266">
        <f ca="1">SUM(G12:G76)</f>
        <v>1327415475</v>
      </c>
      <c r="H77" s="266">
        <f ca="1">SUM(H12:H76)</f>
        <v>1744245288</v>
      </c>
      <c r="I77" s="266">
        <f ca="1">I11+G77-H77</f>
        <v>8191563</v>
      </c>
      <c r="J77" s="265"/>
    </row>
    <row r="78" spans="1:10" s="259" customFormat="1" ht="18" customHeight="1">
      <c r="A78" s="263"/>
      <c r="B78" s="264"/>
      <c r="C78" s="263"/>
      <c r="D78" s="257" t="s">
        <v>13</v>
      </c>
      <c r="E78" s="257"/>
      <c r="F78" s="265"/>
      <c r="G78" s="257"/>
      <c r="H78" s="257"/>
      <c r="I78" s="266">
        <f ca="1">I77</f>
        <v>8191563</v>
      </c>
      <c r="J78" s="265"/>
    </row>
    <row r="79" spans="1:10" s="259" customFormat="1" ht="22.5" customHeight="1">
      <c r="A79" s="316" t="s">
        <v>574</v>
      </c>
      <c r="B79" s="267"/>
      <c r="G79" s="268"/>
      <c r="J79" s="269"/>
    </row>
    <row r="80" spans="1:10" s="259" customFormat="1" ht="12.75">
      <c r="A80" s="315" t="str">
        <f ca="1">"- Ngày mở sổ: "&amp;DAY($A$12)&amp;"/"&amp;MONTH($A$12)&amp;"/ 2015"</f>
        <v>- Ngày mở sổ: 1/10/ 2015</v>
      </c>
      <c r="B80" s="270"/>
      <c r="G80" s="268"/>
      <c r="J80" s="269"/>
    </row>
    <row r="81" spans="1:12" s="259" customFormat="1" ht="12.75">
      <c r="A81" s="271"/>
      <c r="B81" s="272"/>
      <c r="C81" s="273"/>
      <c r="G81" s="268"/>
      <c r="I81" s="488" t="str">
        <f>"Ngày "&amp;IF(OR($O$9=3,$O$9=12),"31","30")&amp;" tháng "&amp;$O$9&amp;"  năm  2015 "</f>
        <v xml:space="preserve">Ngày 31 tháng 12  năm  2015 </v>
      </c>
    </row>
    <row r="82" spans="1:12" s="259" customFormat="1" ht="17.25" customHeight="1">
      <c r="A82" s="578" t="s">
        <v>14</v>
      </c>
      <c r="B82" s="578"/>
      <c r="C82" s="272"/>
      <c r="F82" s="274" t="s">
        <v>15</v>
      </c>
      <c r="G82" s="275"/>
      <c r="H82" s="579" t="s">
        <v>409</v>
      </c>
      <c r="I82" s="579"/>
      <c r="J82" s="579"/>
      <c r="K82" s="276"/>
      <c r="L82" s="271"/>
    </row>
    <row r="83" spans="1:12" s="259" customFormat="1" ht="12.75">
      <c r="A83" s="580" t="s">
        <v>16</v>
      </c>
      <c r="B83" s="580"/>
      <c r="C83" s="277"/>
      <c r="F83" s="278" t="s">
        <v>16</v>
      </c>
      <c r="G83" s="279"/>
      <c r="H83" s="581" t="s">
        <v>558</v>
      </c>
      <c r="I83" s="581"/>
      <c r="J83" s="581"/>
      <c r="L83" s="280"/>
    </row>
  </sheetData>
  <autoFilter ref="A10:L80">
    <filterColumn colId="5"/>
  </autoFilter>
  <mergeCells count="17">
    <mergeCell ref="H1:J1"/>
    <mergeCell ref="H2:J2"/>
    <mergeCell ref="H3:J3"/>
    <mergeCell ref="A4:J4"/>
    <mergeCell ref="A5:J5"/>
    <mergeCell ref="A6:J6"/>
    <mergeCell ref="A8:A9"/>
    <mergeCell ref="B8:C8"/>
    <mergeCell ref="D8:D9"/>
    <mergeCell ref="F8:F9"/>
    <mergeCell ref="G8:I8"/>
    <mergeCell ref="J8:J9"/>
    <mergeCell ref="N8:O8"/>
    <mergeCell ref="A82:B82"/>
    <mergeCell ref="H82:J82"/>
    <mergeCell ref="A83:B83"/>
    <mergeCell ref="H83:J83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J88"/>
  <sheetViews>
    <sheetView topLeftCell="A8" workbookViewId="0">
      <pane ySplit="4" topLeftCell="A12" activePane="bottomLeft" state="frozen"/>
      <selection activeCell="A8" sqref="A8"/>
      <selection pane="bottomLeft" activeCell="D87" sqref="D87"/>
    </sheetView>
  </sheetViews>
  <sheetFormatPr defaultRowHeight="15"/>
  <cols>
    <col min="1" max="1" width="9.85546875" style="4" customWidth="1"/>
    <col min="2" max="2" width="10.28515625" style="290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89" customFormat="1" ht="15.75" customHeight="1">
      <c r="A1" s="235" t="s">
        <v>416</v>
      </c>
      <c r="D1" s="595" t="s">
        <v>577</v>
      </c>
      <c r="E1" s="595"/>
      <c r="G1" s="2"/>
      <c r="I1" s="2"/>
    </row>
    <row r="2" spans="1:10" s="289" customFormat="1" ht="15.75" customHeight="1">
      <c r="A2" s="162" t="s">
        <v>417</v>
      </c>
      <c r="D2" s="596" t="s">
        <v>578</v>
      </c>
      <c r="E2" s="596"/>
      <c r="G2" s="26"/>
      <c r="I2" s="26"/>
    </row>
    <row r="3" spans="1:10" s="289" customFormat="1">
      <c r="D3" s="596" t="s">
        <v>579</v>
      </c>
      <c r="E3" s="596"/>
      <c r="F3" s="26"/>
      <c r="G3" s="26"/>
      <c r="I3" s="26"/>
    </row>
    <row r="4" spans="1:10" ht="8.25" customHeight="1"/>
    <row r="5" spans="1:10" ht="23.25" customHeight="1">
      <c r="A5" s="597" t="s">
        <v>580</v>
      </c>
      <c r="B5" s="597"/>
      <c r="C5" s="597"/>
      <c r="D5" s="597"/>
      <c r="E5" s="597"/>
    </row>
    <row r="6" spans="1:10" ht="18" customHeight="1">
      <c r="A6" s="598" t="str">
        <f>$G$9&amp;"  năm  2015 "</f>
        <v xml:space="preserve">Quý IV  năm  2015 </v>
      </c>
      <c r="B6" s="598"/>
      <c r="C6" s="598"/>
      <c r="D6" s="598"/>
      <c r="E6" s="598"/>
    </row>
    <row r="7" spans="1:10" ht="10.5" customHeight="1"/>
    <row r="8" spans="1:10" s="291" customFormat="1" ht="20.25" customHeight="1" thickBot="1">
      <c r="A8" s="599" t="s">
        <v>1</v>
      </c>
      <c r="B8" s="599"/>
      <c r="C8" s="600" t="s">
        <v>0</v>
      </c>
      <c r="D8" s="600" t="s">
        <v>581</v>
      </c>
      <c r="E8" s="600" t="s">
        <v>582</v>
      </c>
      <c r="G8" s="236"/>
      <c r="H8" s="208"/>
      <c r="I8" s="573" t="s">
        <v>559</v>
      </c>
      <c r="J8" s="573"/>
    </row>
    <row r="9" spans="1:10" s="291" customFormat="1" ht="20.25" customHeight="1" thickBot="1">
      <c r="A9" s="292" t="s">
        <v>20</v>
      </c>
      <c r="B9" s="293" t="s">
        <v>43</v>
      </c>
      <c r="C9" s="600"/>
      <c r="D9" s="600"/>
      <c r="E9" s="600"/>
      <c r="G9" s="285" t="s">
        <v>576</v>
      </c>
      <c r="H9" s="208"/>
      <c r="I9" s="286">
        <f>IF(G9="Quý I",1,IF(G9="Quý II",4,IF(G9="Quý III",7,IF(G9="Quý IV",10,""))))</f>
        <v>10</v>
      </c>
      <c r="J9" s="287">
        <f>IF(G9="Quý I",3,IF(G9="Quý II",6,IF(G9="Quý III",9,IF(G9="Quý IV",12,""))))</f>
        <v>12</v>
      </c>
    </row>
    <row r="10" spans="1:10" s="297" customFormat="1" ht="11.25" customHeight="1">
      <c r="A10" s="294" t="s">
        <v>2</v>
      </c>
      <c r="B10" s="295" t="s">
        <v>3</v>
      </c>
      <c r="C10" s="295" t="s">
        <v>4</v>
      </c>
      <c r="D10" s="296" t="s">
        <v>583</v>
      </c>
      <c r="E10" s="296" t="s">
        <v>584</v>
      </c>
    </row>
    <row r="11" spans="1:10" s="297" customFormat="1" ht="18" customHeight="1">
      <c r="A11" s="298"/>
      <c r="B11" s="299"/>
      <c r="C11" s="300" t="s">
        <v>585</v>
      </c>
      <c r="D11" s="301">
        <f>IF($L$9="All",CDPS!$C$14,CDPS!$C$14+SUMIF(_N133,"x",TH)-SUMIF(_C133,"x",TH))</f>
        <v>1679121808</v>
      </c>
      <c r="E11" s="301"/>
    </row>
    <row r="12" spans="1:10" s="297" customFormat="1" ht="18" customHeight="1">
      <c r="A12" s="302"/>
      <c r="B12" s="303"/>
      <c r="C12" s="304" t="s">
        <v>586</v>
      </c>
      <c r="D12" s="305"/>
      <c r="E12" s="305"/>
    </row>
    <row r="13" spans="1:10" ht="18" customHeight="1">
      <c r="A13" s="318" t="str">
        <f ca="1">IF(ROWS($1:1)&gt;COUNT(Dong3),"",OFFSET(TH!D$1,SMALL(Dong3,ROWS($1:1)),))</f>
        <v>C01</v>
      </c>
      <c r="B13" s="306">
        <f ca="1">IF(ROWS($1:1)&gt;COUNT(Dong3),"",OFFSET(TH!E$1,SMALL(Dong3,ROWS($1:1)),))</f>
        <v>42261</v>
      </c>
      <c r="C13" s="317" t="str">
        <f ca="1">IF(ROWS($1:1)&gt;COUNT(Dong3),"",OFFSET(TH!F$1,SMALL(Dong3,ROWS($1:1)),))</f>
        <v>VAT cước điện thoại + Internet T8/15</v>
      </c>
      <c r="D13" s="319">
        <f ca="1">IF(ROWS($1:1)&gt;COUNT(Dong3),"",OFFSET(TH!I$1,SMALL(Dong3,ROWS($1:1)),))</f>
        <v>49060</v>
      </c>
      <c r="E13" s="307"/>
    </row>
    <row r="14" spans="1:10" ht="18" customHeight="1">
      <c r="A14" s="318" t="str">
        <f ca="1">IF(ROWS($1:2)&gt;COUNT(Dong3),"",OFFSET(TH!D$1,SMALL(Dong3,ROWS($1:2)),))</f>
        <v>C02</v>
      </c>
      <c r="B14" s="306">
        <f ca="1">IF(ROWS($1:2)&gt;COUNT(Dong3),"",OFFSET(TH!E$1,SMALL(Dong3,ROWS($1:2)),))</f>
        <v>42273</v>
      </c>
      <c r="C14" s="317" t="str">
        <f ca="1">IF(ROWS($1:2)&gt;COUNT(Dong3),"",OFFSET(TH!F$1,SMALL(Dong3,ROWS($1:2)),))</f>
        <v>VAT máy giặt Toshiba</v>
      </c>
      <c r="D14" s="319">
        <f ca="1">IF(ROWS($1:2)&gt;COUNT(Dong3),"",OFFSET(TH!I$1,SMALL(Dong3,ROWS($1:2)),))</f>
        <v>1281819</v>
      </c>
      <c r="E14" s="307"/>
    </row>
    <row r="15" spans="1:10" ht="18" customHeight="1">
      <c r="A15" s="318" t="str">
        <f ca="1">IF(ROWS($1:3)&gt;COUNT(Dong3),"",OFFSET(TH!D$1,SMALL(Dong3,ROWS($1:3)),))</f>
        <v>C03</v>
      </c>
      <c r="B15" s="306">
        <f ca="1">IF(ROWS($1:3)&gt;COUNT(Dong3),"",OFFSET(TH!E$1,SMALL(Dong3,ROWS($1:3)),))</f>
        <v>42278</v>
      </c>
      <c r="C15" s="317" t="str">
        <f ca="1">IF(ROWS($1:3)&gt;COUNT(Dong3),"",OFFSET(TH!F$1,SMALL(Dong3,ROWS($1:3)),))</f>
        <v>VAT Phí giao thông T9/2015</v>
      </c>
      <c r="D15" s="319">
        <f ca="1">IF(ROWS($1:3)&gt;COUNT(Dong3),"",OFFSET(TH!I$1,SMALL(Dong3,ROWS($1:3)),))</f>
        <v>133636</v>
      </c>
      <c r="E15" s="307"/>
    </row>
    <row r="16" spans="1:10" ht="18" customHeight="1">
      <c r="A16" s="318" t="str">
        <f ca="1">IF(ROWS($1:4)&gt;COUNT(Dong3),"",OFFSET(TH!D$1,SMALL(Dong3,ROWS($1:4)),))</f>
        <v>C04</v>
      </c>
      <c r="B16" s="306">
        <f ca="1">IF(ROWS($1:4)&gt;COUNT(Dong3),"",OFFSET(TH!E$1,SMALL(Dong3,ROWS($1:4)),))</f>
        <v>42278</v>
      </c>
      <c r="C16" s="317" t="str">
        <f ca="1">IF(ROWS($1:4)&gt;COUNT(Dong3),"",OFFSET(TH!F$1,SMALL(Dong3,ROWS($1:4)),))</f>
        <v>VAT Bàn inox 80 x 230</v>
      </c>
      <c r="D16" s="319">
        <f ca="1">IF(ROWS($1:4)&gt;COUNT(Dong3),"",OFFSET(TH!I$1,SMALL(Dong3,ROWS($1:4)),))</f>
        <v>1800000</v>
      </c>
      <c r="E16" s="307"/>
    </row>
    <row r="17" spans="1:5" ht="18" customHeight="1">
      <c r="A17" s="318" t="str">
        <f ca="1">IF(ROWS($1:5)&gt;COUNT(Dong3),"",OFFSET(TH!D$1,SMALL(Dong3,ROWS($1:5)),))</f>
        <v>CTGS</v>
      </c>
      <c r="B17" s="306">
        <f ca="1">IF(ROWS($1:5)&gt;COUNT(Dong3),"",OFFSET(TH!E$1,SMALL(Dong3,ROWS($1:5)),))</f>
        <v>42267</v>
      </c>
      <c r="C17" s="317" t="str">
        <f ca="1">IF(ROWS($1:5)&gt;COUNT(Dong3),"",OFFSET(TH!F$1,SMALL(Dong3,ROWS($1:5)),))</f>
        <v>VAT Vật liệu xây dựng</v>
      </c>
      <c r="D17" s="319">
        <f ca="1">IF(ROWS($1:5)&gt;COUNT(Dong3),"",OFFSET(TH!I$1,SMALL(Dong3,ROWS($1:5)),))</f>
        <v>9091087</v>
      </c>
      <c r="E17" s="307"/>
    </row>
    <row r="18" spans="1:5" ht="18" customHeight="1">
      <c r="A18" s="318" t="str">
        <f ca="1">IF(ROWS($1:6)&gt;COUNT(Dong3),"",OFFSET(TH!D$1,SMALL(Dong3,ROWS($1:6)),))</f>
        <v>CTGS</v>
      </c>
      <c r="B18" s="306">
        <f ca="1">IF(ROWS($1:6)&gt;COUNT(Dong3),"",OFFSET(TH!E$1,SMALL(Dong3,ROWS($1:6)),))</f>
        <v>42271</v>
      </c>
      <c r="C18" s="317" t="str">
        <f ca="1">IF(ROWS($1:6)&gt;COUNT(Dong3),"",OFFSET(TH!F$1,SMALL(Dong3,ROWS($1:6)),))</f>
        <v>VAT Vật liệu xây dựng</v>
      </c>
      <c r="D18" s="319">
        <f ca="1">IF(ROWS($1:6)&gt;COUNT(Dong3),"",OFFSET(TH!I$1,SMALL(Dong3,ROWS($1:6)),))</f>
        <v>7366100</v>
      </c>
      <c r="E18" s="307"/>
    </row>
    <row r="19" spans="1:5" ht="18" customHeight="1">
      <c r="A19" s="318" t="str">
        <f ca="1">IF(ROWS($1:7)&gt;COUNT(Dong3),"",OFFSET(TH!D$1,SMALL(Dong3,ROWS($1:7)),))</f>
        <v>C05</v>
      </c>
      <c r="B19" s="306">
        <f ca="1">IF(ROWS($1:7)&gt;COUNT(Dong3),"",OFFSET(TH!E$1,SMALL(Dong3,ROWS($1:7)),))</f>
        <v>42276</v>
      </c>
      <c r="C19" s="317" t="str">
        <f ca="1">IF(ROWS($1:7)&gt;COUNT(Dong3),"",OFFSET(TH!F$1,SMALL(Dong3,ROWS($1:7)),))</f>
        <v>VAT Điện kỳ 3 T9/2015</v>
      </c>
      <c r="D19" s="319">
        <f ca="1">IF(ROWS($1:7)&gt;COUNT(Dong3),"",OFFSET(TH!I$1,SMALL(Dong3,ROWS($1:7)),))</f>
        <v>1028540</v>
      </c>
      <c r="E19" s="307"/>
    </row>
    <row r="20" spans="1:5" ht="18" customHeight="1">
      <c r="A20" s="318" t="str">
        <f ca="1">IF(ROWS($1:8)&gt;COUNT(Dong3),"",OFFSET(TH!D$1,SMALL(Dong3,ROWS($1:8)),))</f>
        <v>GBN</v>
      </c>
      <c r="B20" s="306">
        <f ca="1">IF(ROWS($1:8)&gt;COUNT(Dong3),"",OFFSET(TH!E$1,SMALL(Dong3,ROWS($1:8)),))</f>
        <v>42271</v>
      </c>
      <c r="C20" s="317" t="str">
        <f ca="1">IF(ROWS($1:8)&gt;COUNT(Dong3),"",OFFSET(TH!F$1,SMALL(Dong3,ROWS($1:8)),))</f>
        <v>VAT Phí duy trì DV SMS</v>
      </c>
      <c r="D20" s="319">
        <f ca="1">IF(ROWS($1:8)&gt;COUNT(Dong3),"",OFFSET(TH!I$1,SMALL(Dong3,ROWS($1:8)),))</f>
        <v>5000</v>
      </c>
      <c r="E20" s="307"/>
    </row>
    <row r="21" spans="1:5" ht="18" customHeight="1">
      <c r="A21" s="318" t="str">
        <f ca="1">IF(ROWS($1:9)&gt;COUNT(Dong3),"",OFFSET(TH!D$1,SMALL(Dong3,ROWS($1:9)),))</f>
        <v>GBN</v>
      </c>
      <c r="B21" s="306">
        <f ca="1">IF(ROWS($1:9)&gt;COUNT(Dong3),"",OFFSET(TH!E$1,SMALL(Dong3,ROWS($1:9)),))</f>
        <v>42271</v>
      </c>
      <c r="C21" s="317" t="str">
        <f ca="1">IF(ROWS($1:9)&gt;COUNT(Dong3),"",OFFSET(TH!F$1,SMALL(Dong3,ROWS($1:9)),))</f>
        <v>VAT Phí duy trì DV SMS</v>
      </c>
      <c r="D21" s="319">
        <f ca="1">IF(ROWS($1:9)&gt;COUNT(Dong3),"",OFFSET(TH!I$1,SMALL(Dong3,ROWS($1:9)),))</f>
        <v>5000</v>
      </c>
      <c r="E21" s="307"/>
    </row>
    <row r="22" spans="1:5" ht="18" customHeight="1">
      <c r="A22" s="318" t="str">
        <f ca="1">IF(ROWS($1:10)&gt;COUNT(Dong3),"",OFFSET(TH!D$1,SMALL(Dong3,ROWS($1:10)),))</f>
        <v>GBN</v>
      </c>
      <c r="B22" s="306">
        <f ca="1">IF(ROWS($1:10)&gt;COUNT(Dong3),"",OFFSET(TH!E$1,SMALL(Dong3,ROWS($1:10)),))</f>
        <v>42275</v>
      </c>
      <c r="C22" s="317" t="str">
        <f ca="1">IF(ROWS($1:10)&gt;COUNT(Dong3),"",OFFSET(TH!F$1,SMALL(Dong3,ROWS($1:10)),))</f>
        <v xml:space="preserve">VAT Phí chuyển tiền </v>
      </c>
      <c r="D22" s="319">
        <f ca="1">IF(ROWS($1:10)&gt;COUNT(Dong3),"",OFFSET(TH!I$1,SMALL(Dong3,ROWS($1:10)),))</f>
        <v>23251</v>
      </c>
      <c r="E22" s="307"/>
    </row>
    <row r="23" spans="1:5" ht="18" customHeight="1">
      <c r="A23" s="318" t="str">
        <f ca="1">IF(ROWS($1:11)&gt;COUNT(Dong3),"",OFFSET(TH!D$1,SMALL(Dong3,ROWS($1:11)),))</f>
        <v>C06</v>
      </c>
      <c r="B23" s="306">
        <f ca="1">IF(ROWS($1:11)&gt;COUNT(Dong3),"",OFFSET(TH!E$1,SMALL(Dong3,ROWS($1:11)),))</f>
        <v>42278</v>
      </c>
      <c r="C23" s="317" t="str">
        <f ca="1">IF(ROWS($1:11)&gt;COUNT(Dong3),"",OFFSET(TH!F$1,SMALL(Dong3,ROWS($1:11)),))</f>
        <v>VAT Máy lạnh Toshiba 2Hp</v>
      </c>
      <c r="D23" s="319">
        <f ca="1">IF(ROWS($1:11)&gt;COUNT(Dong3),"",OFFSET(TH!I$1,SMALL(Dong3,ROWS($1:11)),))</f>
        <v>1500000</v>
      </c>
      <c r="E23" s="307"/>
    </row>
    <row r="24" spans="1:5" ht="18" customHeight="1">
      <c r="A24" s="318" t="str">
        <f ca="1">IF(ROWS($1:12)&gt;COUNT(Dong3),"",OFFSET(TH!D$1,SMALL(Dong3,ROWS($1:12)),))</f>
        <v>C08</v>
      </c>
      <c r="B24" s="306">
        <f ca="1">IF(ROWS($1:12)&gt;COUNT(Dong3),"",OFFSET(TH!E$1,SMALL(Dong3,ROWS($1:12)),))</f>
        <v>42279</v>
      </c>
      <c r="C24" s="317" t="str">
        <f ca="1">IF(ROWS($1:12)&gt;COUNT(Dong3),"",OFFSET(TH!F$1,SMALL(Dong3,ROWS($1:12)),))</f>
        <v>VAT Bàn inox 80 x 230</v>
      </c>
      <c r="D24" s="319">
        <f ca="1">IF(ROWS($1:12)&gt;COUNT(Dong3),"",OFFSET(TH!I$1,SMALL(Dong3,ROWS($1:12)),))</f>
        <v>1800000</v>
      </c>
      <c r="E24" s="307"/>
    </row>
    <row r="25" spans="1:5" ht="18" customHeight="1">
      <c r="A25" s="318" t="str">
        <f ca="1">IF(ROWS($1:13)&gt;COUNT(Dong3),"",OFFSET(TH!D$1,SMALL(Dong3,ROWS($1:13)),))</f>
        <v>CTGS</v>
      </c>
      <c r="B25" s="306">
        <f ca="1">IF(ROWS($1:13)&gt;COUNT(Dong3),"",OFFSET(TH!E$1,SMALL(Dong3,ROWS($1:13)),))</f>
        <v>42279</v>
      </c>
      <c r="C25" s="317" t="str">
        <f ca="1">IF(ROWS($1:13)&gt;COUNT(Dong3),"",OFFSET(TH!F$1,SMALL(Dong3,ROWS($1:13)),))</f>
        <v>VAT Sóng nhựa, ghế nhựa</v>
      </c>
      <c r="D25" s="319">
        <f ca="1">IF(ROWS($1:13)&gt;COUNT(Dong3),"",OFFSET(TH!I$1,SMALL(Dong3,ROWS($1:13)),))</f>
        <v>6818182</v>
      </c>
      <c r="E25" s="307"/>
    </row>
    <row r="26" spans="1:5" ht="18" customHeight="1">
      <c r="A26" s="318" t="str">
        <f ca="1">IF(ROWS($1:14)&gt;COUNT(Dong3),"",OFFSET(TH!D$1,SMALL(Dong3,ROWS($1:14)),))</f>
        <v>GBN</v>
      </c>
      <c r="B26" s="306">
        <f ca="1">IF(ROWS($1:14)&gt;COUNT(Dong3),"",OFFSET(TH!E$1,SMALL(Dong3,ROWS($1:14)),))</f>
        <v>42279</v>
      </c>
      <c r="C26" s="317" t="str">
        <f ca="1">IF(ROWS($1:14)&gt;COUNT(Dong3),"",OFFSET(TH!F$1,SMALL(Dong3,ROWS($1:14)),))</f>
        <v xml:space="preserve">VAT Phí chuyển tiền </v>
      </c>
      <c r="D26" s="319">
        <f ca="1">IF(ROWS($1:14)&gt;COUNT(Dong3),"",OFFSET(TH!I$1,SMALL(Dong3,ROWS($1:14)),))</f>
        <v>11259</v>
      </c>
      <c r="E26" s="307"/>
    </row>
    <row r="27" spans="1:5" ht="18" customHeight="1">
      <c r="A27" s="318" t="str">
        <f ca="1">IF(ROWS($1:15)&gt;COUNT(Dong3),"",OFFSET(TH!D$1,SMALL(Dong3,ROWS($1:15)),))</f>
        <v>GBN</v>
      </c>
      <c r="B27" s="306">
        <f ca="1">IF(ROWS($1:15)&gt;COUNT(Dong3),"",OFFSET(TH!E$1,SMALL(Dong3,ROWS($1:15)),))</f>
        <v>42279</v>
      </c>
      <c r="C27" s="317" t="str">
        <f ca="1">IF(ROWS($1:15)&gt;COUNT(Dong3),"",OFFSET(TH!F$1,SMALL(Dong3,ROWS($1:15)),))</f>
        <v xml:space="preserve">VAT Phí chuyển tiền </v>
      </c>
      <c r="D27" s="319">
        <f ca="1">IF(ROWS($1:15)&gt;COUNT(Dong3),"",OFFSET(TH!I$1,SMALL(Dong3,ROWS($1:15)),))</f>
        <v>32000</v>
      </c>
      <c r="E27" s="307"/>
    </row>
    <row r="28" spans="1:5" ht="18" customHeight="1">
      <c r="A28" s="318" t="str">
        <f ca="1">IF(ROWS($1:16)&gt;COUNT(Dong3),"",OFFSET(TH!D$1,SMALL(Dong3,ROWS($1:16)),))</f>
        <v>C09</v>
      </c>
      <c r="B28" s="306">
        <f ca="1">IF(ROWS($1:16)&gt;COUNT(Dong3),"",OFFSET(TH!E$1,SMALL(Dong3,ROWS($1:16)),))</f>
        <v>42280</v>
      </c>
      <c r="C28" s="317" t="str">
        <f ca="1">IF(ROWS($1:16)&gt;COUNT(Dong3),"",OFFSET(TH!F$1,SMALL(Dong3,ROWS($1:16)),))</f>
        <v>VAT Bàn inox 80 x 230</v>
      </c>
      <c r="D28" s="319">
        <f ca="1">IF(ROWS($1:16)&gt;COUNT(Dong3),"",OFFSET(TH!I$1,SMALL(Dong3,ROWS($1:16)),))</f>
        <v>1800000</v>
      </c>
      <c r="E28" s="307"/>
    </row>
    <row r="29" spans="1:5" ht="18" customHeight="1">
      <c r="A29" s="318" t="str">
        <f ca="1">IF(ROWS($1:17)&gt;COUNT(Dong3),"",OFFSET(TH!D$1,SMALL(Dong3,ROWS($1:17)),))</f>
        <v>C10</v>
      </c>
      <c r="B29" s="306">
        <f ca="1">IF(ROWS($1:17)&gt;COUNT(Dong3),"",OFFSET(TH!E$1,SMALL(Dong3,ROWS($1:17)),))</f>
        <v>42281</v>
      </c>
      <c r="C29" s="317" t="str">
        <f ca="1">IF(ROWS($1:17)&gt;COUNT(Dong3),"",OFFSET(TH!F$1,SMALL(Dong3,ROWS($1:17)),))</f>
        <v>VAT Bàn inox 80 x 230</v>
      </c>
      <c r="D29" s="319">
        <f ca="1">IF(ROWS($1:17)&gt;COUNT(Dong3),"",OFFSET(TH!I$1,SMALL(Dong3,ROWS($1:17)),))</f>
        <v>1800000</v>
      </c>
      <c r="E29" s="307"/>
    </row>
    <row r="30" spans="1:5" ht="18" customHeight="1">
      <c r="A30" s="318" t="str">
        <f ca="1">IF(ROWS($1:18)&gt;COUNT(Dong3),"",OFFSET(TH!D$1,SMALL(Dong3,ROWS($1:18)),))</f>
        <v>C11</v>
      </c>
      <c r="B30" s="306">
        <f ca="1">IF(ROWS($1:18)&gt;COUNT(Dong3),"",OFFSET(TH!E$1,SMALL(Dong3,ROWS($1:18)),))</f>
        <v>42281</v>
      </c>
      <c r="C30" s="317" t="str">
        <f ca="1">IF(ROWS($1:18)&gt;COUNT(Dong3),"",OFFSET(TH!F$1,SMALL(Dong3,ROWS($1:18)),))</f>
        <v>VAT Tivi LCD Sony KDL-40R350C</v>
      </c>
      <c r="D30" s="319">
        <f ca="1">IF(ROWS($1:18)&gt;COUNT(Dong3),"",OFFSET(TH!I$1,SMALL(Dong3,ROWS($1:18)),))</f>
        <v>784818</v>
      </c>
      <c r="E30" s="307"/>
    </row>
    <row r="31" spans="1:5" ht="18" customHeight="1">
      <c r="A31" s="318" t="str">
        <f ca="1">IF(ROWS($1:19)&gt;COUNT(Dong3),"",OFFSET(TH!D$1,SMALL(Dong3,ROWS($1:19)),))</f>
        <v>C11</v>
      </c>
      <c r="B31" s="306">
        <f ca="1">IF(ROWS($1:19)&gt;COUNT(Dong3),"",OFFSET(TH!E$1,SMALL(Dong3,ROWS($1:19)),))</f>
        <v>42281</v>
      </c>
      <c r="C31" s="317" t="str">
        <f ca="1">IF(ROWS($1:19)&gt;COUNT(Dong3),"",OFFSET(TH!F$1,SMALL(Dong3,ROWS($1:19)),))</f>
        <v>VAT Máy Fax Panasonic KX-MB2170</v>
      </c>
      <c r="D31" s="319">
        <f ca="1">IF(ROWS($1:19)&gt;COUNT(Dong3),"",OFFSET(TH!I$1,SMALL(Dong3,ROWS($1:19)),))</f>
        <v>666636</v>
      </c>
      <c r="E31" s="307"/>
    </row>
    <row r="32" spans="1:5" ht="18" customHeight="1">
      <c r="A32" s="318" t="str">
        <f ca="1">IF(ROWS($1:20)&gt;COUNT(Dong3),"",OFFSET(TH!D$1,SMALL(Dong3,ROWS($1:20)),))</f>
        <v>C12</v>
      </c>
      <c r="B32" s="306">
        <f ca="1">IF(ROWS($1:20)&gt;COUNT(Dong3),"",OFFSET(TH!E$1,SMALL(Dong3,ROWS($1:20)),))</f>
        <v>42282</v>
      </c>
      <c r="C32" s="317" t="str">
        <f ca="1">IF(ROWS($1:20)&gt;COUNT(Dong3),"",OFFSET(TH!F$1,SMALL(Dong3,ROWS($1:20)),))</f>
        <v>VAT Bàn inox 80 x 230</v>
      </c>
      <c r="D32" s="319">
        <f ca="1">IF(ROWS($1:20)&gt;COUNT(Dong3),"",OFFSET(TH!I$1,SMALL(Dong3,ROWS($1:20)),))</f>
        <v>1800000</v>
      </c>
      <c r="E32" s="307"/>
    </row>
    <row r="33" spans="1:5" ht="18" customHeight="1">
      <c r="A33" s="318" t="str">
        <f ca="1">IF(ROWS($1:21)&gt;COUNT(Dong3),"",OFFSET(TH!D$1,SMALL(Dong3,ROWS($1:21)),))</f>
        <v>C13</v>
      </c>
      <c r="B33" s="306">
        <f ca="1">IF(ROWS($1:21)&gt;COUNT(Dong3),"",OFFSET(TH!E$1,SMALL(Dong3,ROWS($1:21)),))</f>
        <v>42282</v>
      </c>
      <c r="C33" s="317" t="str">
        <f ca="1">IF(ROWS($1:21)&gt;COUNT(Dong3),"",OFFSET(TH!F$1,SMALL(Dong3,ROWS($1:21)),))</f>
        <v>VAT Bồn inox 2.000L</v>
      </c>
      <c r="D33" s="319">
        <f ca="1">IF(ROWS($1:21)&gt;COUNT(Dong3),"",OFFSET(TH!I$1,SMALL(Dong3,ROWS($1:21)),))</f>
        <v>518182</v>
      </c>
      <c r="E33" s="307"/>
    </row>
    <row r="34" spans="1:5" ht="18" customHeight="1">
      <c r="A34" s="318" t="str">
        <f ca="1">IF(ROWS($1:22)&gt;COUNT(Dong3),"",OFFSET(TH!D$1,SMALL(Dong3,ROWS($1:22)),))</f>
        <v>C14</v>
      </c>
      <c r="B34" s="306">
        <f ca="1">IF(ROWS($1:22)&gt;COUNT(Dong3),"",OFFSET(TH!E$1,SMALL(Dong3,ROWS($1:22)),))</f>
        <v>42283</v>
      </c>
      <c r="C34" s="317" t="str">
        <f ca="1">IF(ROWS($1:22)&gt;COUNT(Dong3),"",OFFSET(TH!F$1,SMALL(Dong3,ROWS($1:22)),))</f>
        <v>VAT Máy lạnh Toshiba 2Hp</v>
      </c>
      <c r="D34" s="319">
        <f ca="1">IF(ROWS($1:22)&gt;COUNT(Dong3),"",OFFSET(TH!I$1,SMALL(Dong3,ROWS($1:22)),))</f>
        <v>1500000</v>
      </c>
      <c r="E34" s="307"/>
    </row>
    <row r="35" spans="1:5" ht="18" customHeight="1">
      <c r="A35" s="318" t="str">
        <f ca="1">IF(ROWS($1:23)&gt;COUNT(Dong3),"",OFFSET(TH!D$1,SMALL(Dong3,ROWS($1:23)),))</f>
        <v>C16</v>
      </c>
      <c r="B35" s="306">
        <f ca="1">IF(ROWS($1:23)&gt;COUNT(Dong3),"",OFFSET(TH!E$1,SMALL(Dong3,ROWS($1:23)),))</f>
        <v>42285</v>
      </c>
      <c r="C35" s="317" t="str">
        <f ca="1">IF(ROWS($1:23)&gt;COUNT(Dong3),"",OFFSET(TH!F$1,SMALL(Dong3,ROWS($1:23)),))</f>
        <v>VAT Bảo hộ lao động</v>
      </c>
      <c r="D35" s="319">
        <f ca="1">IF(ROWS($1:23)&gt;COUNT(Dong3),"",OFFSET(TH!I$1,SMALL(Dong3,ROWS($1:23)),))</f>
        <v>265000</v>
      </c>
      <c r="E35" s="307"/>
    </row>
    <row r="36" spans="1:5" ht="18" customHeight="1">
      <c r="A36" s="318" t="str">
        <f ca="1">IF(ROWS($1:24)&gt;COUNT(Dong3),"",OFFSET(TH!D$1,SMALL(Dong3,ROWS($1:24)),))</f>
        <v>C17</v>
      </c>
      <c r="B36" s="306">
        <f ca="1">IF(ROWS($1:24)&gt;COUNT(Dong3),"",OFFSET(TH!E$1,SMALL(Dong3,ROWS($1:24)),))</f>
        <v>42285</v>
      </c>
      <c r="C36" s="317" t="str">
        <f ca="1">IF(ROWS($1:24)&gt;COUNT(Dong3),"",OFFSET(TH!F$1,SMALL(Dong3,ROWS($1:24)),))</f>
        <v>VAT Thiết bị mạng</v>
      </c>
      <c r="D36" s="319">
        <f ca="1">IF(ROWS($1:24)&gt;COUNT(Dong3),"",OFFSET(TH!I$1,SMALL(Dong3,ROWS($1:24)),))</f>
        <v>133818</v>
      </c>
      <c r="E36" s="307"/>
    </row>
    <row r="37" spans="1:5" ht="18" customHeight="1">
      <c r="A37" s="318" t="str">
        <f ca="1">IF(ROWS($1:25)&gt;COUNT(Dong3),"",OFFSET(TH!D$1,SMALL(Dong3,ROWS($1:25)),))</f>
        <v>GBN</v>
      </c>
      <c r="B37" s="306">
        <f ca="1">IF(ROWS($1:25)&gt;COUNT(Dong3),"",OFFSET(TH!E$1,SMALL(Dong3,ROWS($1:25)),))</f>
        <v>42285</v>
      </c>
      <c r="C37" s="317" t="str">
        <f ca="1">IF(ROWS($1:25)&gt;COUNT(Dong3),"",OFFSET(TH!F$1,SMALL(Dong3,ROWS($1:25)),))</f>
        <v xml:space="preserve">VAT Phí chuyển tiền </v>
      </c>
      <c r="D37" s="319">
        <f ca="1">IF(ROWS($1:25)&gt;COUNT(Dong3),"",OFFSET(TH!I$1,SMALL(Dong3,ROWS($1:25)),))</f>
        <v>2500</v>
      </c>
      <c r="E37" s="307"/>
    </row>
    <row r="38" spans="1:5" ht="18" customHeight="1">
      <c r="A38" s="318" t="str">
        <f ca="1">IF(ROWS($1:26)&gt;COUNT(Dong3),"",OFFSET(TH!D$1,SMALL(Dong3,ROWS($1:26)),))</f>
        <v>C19</v>
      </c>
      <c r="B38" s="306">
        <f ca="1">IF(ROWS($1:26)&gt;COUNT(Dong3),"",OFFSET(TH!E$1,SMALL(Dong3,ROWS($1:26)),))</f>
        <v>42286</v>
      </c>
      <c r="C38" s="317" t="str">
        <f ca="1">IF(ROWS($1:26)&gt;COUNT(Dong3),"",OFFSET(TH!F$1,SMALL(Dong3,ROWS($1:26)),))</f>
        <v>VAT Máy lạnh Toshiba 2Hp</v>
      </c>
      <c r="D38" s="319">
        <f ca="1">IF(ROWS($1:26)&gt;COUNT(Dong3),"",OFFSET(TH!I$1,SMALL(Dong3,ROWS($1:26)),))</f>
        <v>1500000</v>
      </c>
      <c r="E38" s="307"/>
    </row>
    <row r="39" spans="1:5" ht="18" customHeight="1">
      <c r="A39" s="318" t="str">
        <f ca="1">IF(ROWS($1:27)&gt;COUNT(Dong3),"",OFFSET(TH!D$1,SMALL(Dong3,ROWS($1:27)),))</f>
        <v>CTGS</v>
      </c>
      <c r="B39" s="306">
        <f ca="1">IF(ROWS($1:27)&gt;COUNT(Dong3),"",OFFSET(TH!E$1,SMALL(Dong3,ROWS($1:27)),))</f>
        <v>42288</v>
      </c>
      <c r="C39" s="317" t="str">
        <f ca="1">IF(ROWS($1:27)&gt;COUNT(Dong3),"",OFFSET(TH!F$1,SMALL(Dong3,ROWS($1:27)),))</f>
        <v>VAT Điện kỳ 1 T10/2015</v>
      </c>
      <c r="D39" s="319">
        <f ca="1">IF(ROWS($1:27)&gt;COUNT(Dong3),"",OFFSET(TH!I$1,SMALL(Dong3,ROWS($1:27)),))</f>
        <v>1455380</v>
      </c>
      <c r="E39" s="307"/>
    </row>
    <row r="40" spans="1:5" ht="18" customHeight="1">
      <c r="A40" s="318" t="str">
        <f ca="1">IF(ROWS($1:28)&gt;COUNT(Dong3),"",OFFSET(TH!D$1,SMALL(Dong3,ROWS($1:28)),))</f>
        <v>CTGS</v>
      </c>
      <c r="B40" s="306">
        <f ca="1">IF(ROWS($1:28)&gt;COUNT(Dong3),"",OFFSET(TH!E$1,SMALL(Dong3,ROWS($1:28)),))</f>
        <v>42288</v>
      </c>
      <c r="C40" s="317" t="str">
        <f ca="1">IF(ROWS($1:28)&gt;COUNT(Dong3),"",OFFSET(TH!F$1,SMALL(Dong3,ROWS($1:28)),))</f>
        <v>VAT CSPK điện kỳ 1 T10/2015</v>
      </c>
      <c r="D40" s="319">
        <f ca="1">IF(ROWS($1:28)&gt;COUNT(Dong3),"",OFFSET(TH!I$1,SMALL(Dong3,ROWS($1:28)),))</f>
        <v>85576</v>
      </c>
      <c r="E40" s="307"/>
    </row>
    <row r="41" spans="1:5" ht="18" customHeight="1">
      <c r="A41" s="318" t="str">
        <f ca="1">IF(ROWS($1:29)&gt;COUNT(Dong3),"",OFFSET(TH!D$1,SMALL(Dong3,ROWS($1:29)),))</f>
        <v>C22</v>
      </c>
      <c r="B41" s="306">
        <f ca="1">IF(ROWS($1:29)&gt;COUNT(Dong3),"",OFFSET(TH!E$1,SMALL(Dong3,ROWS($1:29)),))</f>
        <v>42289</v>
      </c>
      <c r="C41" s="317" t="str">
        <f ca="1">IF(ROWS($1:29)&gt;COUNT(Dong3),"",OFFSET(TH!F$1,SMALL(Dong3,ROWS($1:29)),))</f>
        <v>VAT Kết bít 1 tấc</v>
      </c>
      <c r="D41" s="319">
        <f ca="1">IF(ROWS($1:29)&gt;COUNT(Dong3),"",OFFSET(TH!I$1,SMALL(Dong3,ROWS($1:29)),))</f>
        <v>1000000</v>
      </c>
      <c r="E41" s="307"/>
    </row>
    <row r="42" spans="1:5" ht="18" customHeight="1">
      <c r="A42" s="318" t="str">
        <f ca="1">IF(ROWS($1:30)&gt;COUNT(Dong3),"",OFFSET(TH!D$1,SMALL(Dong3,ROWS($1:30)),))</f>
        <v>C23</v>
      </c>
      <c r="B42" s="306">
        <f ca="1">IF(ROWS($1:30)&gt;COUNT(Dong3),"",OFFSET(TH!E$1,SMALL(Dong3,ROWS($1:30)),))</f>
        <v>42291</v>
      </c>
      <c r="C42" s="317" t="str">
        <f ca="1">IF(ROWS($1:30)&gt;COUNT(Dong3),"",OFFSET(TH!F$1,SMALL(Dong3,ROWS($1:30)),))</f>
        <v>VAT Thùng rác 240, thùng tròn</v>
      </c>
      <c r="D42" s="319">
        <f ca="1">IF(ROWS($1:30)&gt;COUNT(Dong3),"",OFFSET(TH!I$1,SMALL(Dong3,ROWS($1:30)),))</f>
        <v>1199999</v>
      </c>
      <c r="E42" s="307"/>
    </row>
    <row r="43" spans="1:5" ht="18" customHeight="1">
      <c r="A43" s="318" t="str">
        <f ca="1">IF(ROWS($1:31)&gt;COUNT(Dong3),"",OFFSET(TH!D$1,SMALL(Dong3,ROWS($1:31)),))</f>
        <v>C24</v>
      </c>
      <c r="B43" s="306">
        <f ca="1">IF(ROWS($1:31)&gt;COUNT(Dong3),"",OFFSET(TH!E$1,SMALL(Dong3,ROWS($1:31)),))</f>
        <v>42268</v>
      </c>
      <c r="C43" s="317" t="str">
        <f ca="1">IF(ROWS($1:31)&gt;COUNT(Dong3),"",OFFSET(TH!F$1,SMALL(Dong3,ROWS($1:31)),))</f>
        <v>VAT Tiền nước T9/2015</v>
      </c>
      <c r="D43" s="319">
        <f ca="1">IF(ROWS($1:31)&gt;COUNT(Dong3),"",OFFSET(TH!I$1,SMALL(Dong3,ROWS($1:31)),))</f>
        <v>145040</v>
      </c>
      <c r="E43" s="307"/>
    </row>
    <row r="44" spans="1:5" ht="18" customHeight="1">
      <c r="A44" s="318" t="str">
        <f ca="1">IF(ROWS($1:32)&gt;COUNT(Dong3),"",OFFSET(TH!D$1,SMALL(Dong3,ROWS($1:32)),))</f>
        <v>GBN</v>
      </c>
      <c r="B44" s="306">
        <f ca="1">IF(ROWS($1:32)&gt;COUNT(Dong3),"",OFFSET(TH!E$1,SMALL(Dong3,ROWS($1:32)),))</f>
        <v>42291</v>
      </c>
      <c r="C44" s="317" t="str">
        <f ca="1">IF(ROWS($1:32)&gt;COUNT(Dong3),"",OFFSET(TH!F$1,SMALL(Dong3,ROWS($1:32)),))</f>
        <v xml:space="preserve">VAT Phí chuyển tiền </v>
      </c>
      <c r="D44" s="319">
        <f ca="1">IF(ROWS($1:32)&gt;COUNT(Dong3),"",OFFSET(TH!I$1,SMALL(Dong3,ROWS($1:32)),))</f>
        <v>10674</v>
      </c>
      <c r="E44" s="307"/>
    </row>
    <row r="45" spans="1:5" ht="18" customHeight="1">
      <c r="A45" s="318" t="str">
        <f ca="1">IF(ROWS($1:33)&gt;COUNT(Dong3),"",OFFSET(TH!D$1,SMALL(Dong3,ROWS($1:33)),))</f>
        <v>C26</v>
      </c>
      <c r="B45" s="306">
        <f ca="1">IF(ROWS($1:33)&gt;COUNT(Dong3),"",OFFSET(TH!E$1,SMALL(Dong3,ROWS($1:33)),))</f>
        <v>42291</v>
      </c>
      <c r="C45" s="317" t="str">
        <f ca="1">IF(ROWS($1:33)&gt;COUNT(Dong3),"",OFFSET(TH!F$1,SMALL(Dong3,ROWS($1:33)),))</f>
        <v>VAT Máy lạnh Toshiba 2Hp</v>
      </c>
      <c r="D45" s="319">
        <f ca="1">IF(ROWS($1:33)&gt;COUNT(Dong3),"",OFFSET(TH!I$1,SMALL(Dong3,ROWS($1:33)),))</f>
        <v>1500000</v>
      </c>
      <c r="E45" s="307"/>
    </row>
    <row r="46" spans="1:5" ht="18" customHeight="1">
      <c r="A46" s="318" t="str">
        <f ca="1">IF(ROWS($1:34)&gt;COUNT(Dong3),"",OFFSET(TH!D$1,SMALL(Dong3,ROWS($1:34)),))</f>
        <v>GBN</v>
      </c>
      <c r="B46" s="306">
        <f ca="1">IF(ROWS($1:34)&gt;COUNT(Dong3),"",OFFSET(TH!E$1,SMALL(Dong3,ROWS($1:34)),))</f>
        <v>42292</v>
      </c>
      <c r="C46" s="317" t="str">
        <f ca="1">IF(ROWS($1:34)&gt;COUNT(Dong3),"",OFFSET(TH!F$1,SMALL(Dong3,ROWS($1:34)),))</f>
        <v xml:space="preserve">VAT Phí chuyển tiền </v>
      </c>
      <c r="D46" s="319">
        <f ca="1">IF(ROWS($1:34)&gt;COUNT(Dong3),"",OFFSET(TH!I$1,SMALL(Dong3,ROWS($1:34)),))</f>
        <v>4500</v>
      </c>
      <c r="E46" s="307"/>
    </row>
    <row r="47" spans="1:5" ht="18" customHeight="1">
      <c r="A47" s="318" t="str">
        <f ca="1">IF(ROWS($1:35)&gt;COUNT(Dong3),"",OFFSET(TH!D$1,SMALL(Dong3,ROWS($1:35)),))</f>
        <v>GBN</v>
      </c>
      <c r="B47" s="306">
        <f ca="1">IF(ROWS($1:35)&gt;COUNT(Dong3),"",OFFSET(TH!E$1,SMALL(Dong3,ROWS($1:35)),))</f>
        <v>42293</v>
      </c>
      <c r="C47" s="317" t="str">
        <f ca="1">IF(ROWS($1:35)&gt;COUNT(Dong3),"",OFFSET(TH!F$1,SMALL(Dong3,ROWS($1:35)),))</f>
        <v xml:space="preserve">VAT Phí chuyển tiền </v>
      </c>
      <c r="D47" s="319">
        <f ca="1">IF(ROWS($1:35)&gt;COUNT(Dong3),"",OFFSET(TH!I$1,SMALL(Dong3,ROWS($1:35)),))</f>
        <v>2500</v>
      </c>
      <c r="E47" s="307"/>
    </row>
    <row r="48" spans="1:5" ht="18" customHeight="1">
      <c r="A48" s="318" t="str">
        <f ca="1">IF(ROWS($1:36)&gt;COUNT(Dong3),"",OFFSET(TH!D$1,SMALL(Dong3,ROWS($1:36)),))</f>
        <v>C27</v>
      </c>
      <c r="B48" s="306">
        <f ca="1">IF(ROWS($1:36)&gt;COUNT(Dong3),"",OFFSET(TH!E$1,SMALL(Dong3,ROWS($1:36)),))</f>
        <v>42297</v>
      </c>
      <c r="C48" s="317" t="str">
        <f ca="1">IF(ROWS($1:36)&gt;COUNT(Dong3),"",OFFSET(TH!F$1,SMALL(Dong3,ROWS($1:36)),))</f>
        <v>VAT Máy lạnh Toshiba 2Hp</v>
      </c>
      <c r="D48" s="319">
        <f ca="1">IF(ROWS($1:36)&gt;COUNT(Dong3),"",OFFSET(TH!I$1,SMALL(Dong3,ROWS($1:36)),))</f>
        <v>1500000</v>
      </c>
      <c r="E48" s="307"/>
    </row>
    <row r="49" spans="1:5" ht="18" customHeight="1">
      <c r="A49" s="318" t="str">
        <f ca="1">IF(ROWS($1:37)&gt;COUNT(Dong3),"",OFFSET(TH!D$1,SMALL(Dong3,ROWS($1:37)),))</f>
        <v>C28</v>
      </c>
      <c r="B49" s="306">
        <f ca="1">IF(ROWS($1:37)&gt;COUNT(Dong3),"",OFFSET(TH!E$1,SMALL(Dong3,ROWS($1:37)),))</f>
        <v>42298</v>
      </c>
      <c r="C49" s="317" t="str">
        <f ca="1">IF(ROWS($1:37)&gt;COUNT(Dong3),"",OFFSET(TH!F$1,SMALL(Dong3,ROWS($1:37)),))</f>
        <v>VAT Bảo trì, sạc gas, thay lốc máy</v>
      </c>
      <c r="D49" s="319">
        <f ca="1">IF(ROWS($1:37)&gt;COUNT(Dong3),"",OFFSET(TH!I$1,SMALL(Dong3,ROWS($1:37)),))</f>
        <v>1339000</v>
      </c>
      <c r="E49" s="307"/>
    </row>
    <row r="50" spans="1:5" ht="18" customHeight="1">
      <c r="A50" s="318" t="str">
        <f ca="1">IF(ROWS($1:38)&gt;COUNT(Dong3),"",OFFSET(TH!D$1,SMALL(Dong3,ROWS($1:38)),))</f>
        <v>C29</v>
      </c>
      <c r="B50" s="306">
        <f ca="1">IF(ROWS($1:38)&gt;COUNT(Dong3),"",OFFSET(TH!E$1,SMALL(Dong3,ROWS($1:38)),))</f>
        <v>42298</v>
      </c>
      <c r="C50" s="317" t="str">
        <f ca="1">IF(ROWS($1:38)&gt;COUNT(Dong3),"",OFFSET(TH!F$1,SMALL(Dong3,ROWS($1:38)),))</f>
        <v>VAT Tiền nước T10/2015</v>
      </c>
      <c r="D50" s="319">
        <f ca="1">IF(ROWS($1:38)&gt;COUNT(Dong3),"",OFFSET(TH!I$1,SMALL(Dong3,ROWS($1:38)),))</f>
        <v>238650</v>
      </c>
      <c r="E50" s="307"/>
    </row>
    <row r="51" spans="1:5" ht="18" customHeight="1">
      <c r="A51" s="318" t="str">
        <f ca="1">IF(ROWS($1:39)&gt;COUNT(Dong3),"",OFFSET(TH!D$1,SMALL(Dong3,ROWS($1:39)),))</f>
        <v>C31</v>
      </c>
      <c r="B51" s="306">
        <f ca="1">IF(ROWS($1:39)&gt;COUNT(Dong3),"",OFFSET(TH!E$1,SMALL(Dong3,ROWS($1:39)),))</f>
        <v>42301</v>
      </c>
      <c r="C51" s="317" t="str">
        <f ca="1">IF(ROWS($1:39)&gt;COUNT(Dong3),"",OFFSET(TH!F$1,SMALL(Dong3,ROWS($1:39)),))</f>
        <v>VAT Ống đồng</v>
      </c>
      <c r="D51" s="319">
        <f ca="1">IF(ROWS($1:39)&gt;COUNT(Dong3),"",OFFSET(TH!I$1,SMALL(Dong3,ROWS($1:39)),))</f>
        <v>1800000</v>
      </c>
      <c r="E51" s="307"/>
    </row>
    <row r="52" spans="1:5" ht="18" customHeight="1">
      <c r="A52" s="318" t="str">
        <f ca="1">IF(ROWS($1:40)&gt;COUNT(Dong3),"",OFFSET(TH!D$1,SMALL(Dong3,ROWS($1:40)),))</f>
        <v>C32</v>
      </c>
      <c r="B52" s="306">
        <f ca="1">IF(ROWS($1:40)&gt;COUNT(Dong3),"",OFFSET(TH!E$1,SMALL(Dong3,ROWS($1:40)),))</f>
        <v>42303</v>
      </c>
      <c r="C52" s="317" t="str">
        <f ca="1">IF(ROWS($1:40)&gt;COUNT(Dong3),"",OFFSET(TH!F$1,SMALL(Dong3,ROWS($1:40)),))</f>
        <v>VAT Tủ 30 cửa</v>
      </c>
      <c r="D52" s="319">
        <f ca="1">IF(ROWS($1:40)&gt;COUNT(Dong3),"",OFFSET(TH!I$1,SMALL(Dong3,ROWS($1:40)),))</f>
        <v>1600000</v>
      </c>
      <c r="E52" s="307"/>
    </row>
    <row r="53" spans="1:5" ht="18" customHeight="1">
      <c r="A53" s="318" t="str">
        <f ca="1">IF(ROWS($1:41)&gt;COUNT(Dong3),"",OFFSET(TH!D$1,SMALL(Dong3,ROWS($1:41)),))</f>
        <v>C34</v>
      </c>
      <c r="B53" s="306">
        <f ca="1">IF(ROWS($1:41)&gt;COUNT(Dong3),"",OFFSET(TH!E$1,SMALL(Dong3,ROWS($1:41)),))</f>
        <v>42303</v>
      </c>
      <c r="C53" s="317" t="str">
        <f ca="1">IF(ROWS($1:41)&gt;COUNT(Dong3),"",OFFSET(TH!F$1,SMALL(Dong3,ROWS($1:41)),))</f>
        <v>VAT Máy lạnh Toshiba 2Hp</v>
      </c>
      <c r="D53" s="319">
        <f ca="1">IF(ROWS($1:41)&gt;COUNT(Dong3),"",OFFSET(TH!I$1,SMALL(Dong3,ROWS($1:41)),))</f>
        <v>1500000</v>
      </c>
      <c r="E53" s="307"/>
    </row>
    <row r="54" spans="1:5" ht="18" customHeight="1">
      <c r="A54" s="318" t="str">
        <f ca="1">IF(ROWS($1:42)&gt;COUNT(Dong3),"",OFFSET(TH!D$1,SMALL(Dong3,ROWS($1:42)),))</f>
        <v>GBN</v>
      </c>
      <c r="B54" s="306">
        <f ca="1">IF(ROWS($1:42)&gt;COUNT(Dong3),"",OFFSET(TH!E$1,SMALL(Dong3,ROWS($1:42)),))</f>
        <v>42304</v>
      </c>
      <c r="C54" s="317" t="str">
        <f ca="1">IF(ROWS($1:42)&gt;COUNT(Dong3),"",OFFSET(TH!F$1,SMALL(Dong3,ROWS($1:42)),))</f>
        <v xml:space="preserve">VAT Phí chuyển tiền </v>
      </c>
      <c r="D54" s="319">
        <f ca="1">IF(ROWS($1:42)&gt;COUNT(Dong3),"",OFFSET(TH!I$1,SMALL(Dong3,ROWS($1:42)),))</f>
        <v>4500</v>
      </c>
      <c r="E54" s="307"/>
    </row>
    <row r="55" spans="1:5" ht="18" customHeight="1">
      <c r="A55" s="318" t="str">
        <f ca="1">IF(ROWS($1:43)&gt;COUNT(Dong3),"",OFFSET(TH!D$1,SMALL(Dong3,ROWS($1:43)),))</f>
        <v>CTGS</v>
      </c>
      <c r="B55" s="306">
        <f ca="1">IF(ROWS($1:43)&gt;COUNT(Dong3),"",OFFSET(TH!E$1,SMALL(Dong3,ROWS($1:43)),))</f>
        <v>42304</v>
      </c>
      <c r="C55" s="317" t="str">
        <f ca="1">IF(ROWS($1:43)&gt;COUNT(Dong3),"",OFFSET(TH!F$1,SMALL(Dong3,ROWS($1:43)),))</f>
        <v>VAT Gas</v>
      </c>
      <c r="D55" s="319">
        <f ca="1">IF(ROWS($1:43)&gt;COUNT(Dong3),"",OFFSET(TH!I$1,SMALL(Dong3,ROWS($1:43)),))</f>
        <v>927264</v>
      </c>
      <c r="E55" s="307"/>
    </row>
    <row r="56" spans="1:5" ht="18" customHeight="1">
      <c r="A56" s="318" t="str">
        <f ca="1">IF(ROWS($1:44)&gt;COUNT(Dong3),"",OFFSET(TH!D$1,SMALL(Dong3,ROWS($1:44)),))</f>
        <v>CTGS</v>
      </c>
      <c r="B56" s="306">
        <f ca="1">IF(ROWS($1:44)&gt;COUNT(Dong3),"",OFFSET(TH!E$1,SMALL(Dong3,ROWS($1:44)),))</f>
        <v>42304</v>
      </c>
      <c r="C56" s="317" t="str">
        <f ca="1">IF(ROWS($1:44)&gt;COUNT(Dong3),"",OFFSET(TH!F$1,SMALL(Dong3,ROWS($1:44)),))</f>
        <v>VAT Vật liệu xây dựng</v>
      </c>
      <c r="D56" s="319">
        <f ca="1">IF(ROWS($1:44)&gt;COUNT(Dong3),"",OFFSET(TH!I$1,SMALL(Dong3,ROWS($1:44)),))</f>
        <v>1031319</v>
      </c>
      <c r="E56" s="307"/>
    </row>
    <row r="57" spans="1:5" ht="18" customHeight="1">
      <c r="A57" s="318" t="str">
        <f ca="1">IF(ROWS($1:45)&gt;COUNT(Dong3),"",OFFSET(TH!D$1,SMALL(Dong3,ROWS($1:45)),))</f>
        <v>GBN</v>
      </c>
      <c r="B57" s="306">
        <f ca="1">IF(ROWS($1:45)&gt;COUNT(Dong3),"",OFFSET(TH!E$1,SMALL(Dong3,ROWS($1:45)),))</f>
        <v>42305</v>
      </c>
      <c r="C57" s="317" t="str">
        <f ca="1">IF(ROWS($1:45)&gt;COUNT(Dong3),"",OFFSET(TH!F$1,SMALL(Dong3,ROWS($1:45)),))</f>
        <v xml:space="preserve">VAT Phí chuyển tiền </v>
      </c>
      <c r="D57" s="319">
        <f ca="1">IF(ROWS($1:45)&gt;COUNT(Dong3),"",OFFSET(TH!I$1,SMALL(Dong3,ROWS($1:45)),))</f>
        <v>31744</v>
      </c>
      <c r="E57" s="307"/>
    </row>
    <row r="58" spans="1:5" ht="18" customHeight="1">
      <c r="A58" s="318" t="str">
        <f ca="1">IF(ROWS($1:46)&gt;COUNT(Dong3),"",OFFSET(TH!D$1,SMALL(Dong3,ROWS($1:46)),))</f>
        <v>C36</v>
      </c>
      <c r="B58" s="306">
        <f ca="1">IF(ROWS($1:46)&gt;COUNT(Dong3),"",OFFSET(TH!E$1,SMALL(Dong3,ROWS($1:46)),))</f>
        <v>42306</v>
      </c>
      <c r="C58" s="317" t="str">
        <f ca="1">IF(ROWS($1:46)&gt;COUNT(Dong3),"",OFFSET(TH!F$1,SMALL(Dong3,ROWS($1:46)),))</f>
        <v>VAT Ống đồng, eke, dây điện, máy lạnh</v>
      </c>
      <c r="D58" s="319">
        <f ca="1">IF(ROWS($1:46)&gt;COUNT(Dong3),"",OFFSET(TH!I$1,SMALL(Dong3,ROWS($1:46)),))</f>
        <v>1710000</v>
      </c>
      <c r="E58" s="307"/>
    </row>
    <row r="59" spans="1:5" ht="18" customHeight="1">
      <c r="A59" s="318" t="str">
        <f ca="1">IF(ROWS($1:47)&gt;COUNT(Dong3),"",OFFSET(TH!D$1,SMALL(Dong3,ROWS($1:47)),))</f>
        <v>C37</v>
      </c>
      <c r="B59" s="306">
        <f ca="1">IF(ROWS($1:47)&gt;COUNT(Dong3),"",OFFSET(TH!E$1,SMALL(Dong3,ROWS($1:47)),))</f>
        <v>42307</v>
      </c>
      <c r="C59" s="317" t="str">
        <f ca="1">IF(ROWS($1:47)&gt;COUNT(Dong3),"",OFFSET(TH!F$1,SMALL(Dong3,ROWS($1:47)),))</f>
        <v>VAT Bảo hộ lao động</v>
      </c>
      <c r="D59" s="319">
        <f ca="1">IF(ROWS($1:47)&gt;COUNT(Dong3),"",OFFSET(TH!I$1,SMALL(Dong3,ROWS($1:47)),))</f>
        <v>165000</v>
      </c>
      <c r="E59" s="307"/>
    </row>
    <row r="60" spans="1:5" ht="18" customHeight="1">
      <c r="A60" s="318" t="str">
        <f ca="1">IF(ROWS($1:48)&gt;COUNT(Dong3),"",OFFSET(TH!D$1,SMALL(Dong3,ROWS($1:48)),))</f>
        <v>C38</v>
      </c>
      <c r="B60" s="306">
        <f ca="1">IF(ROWS($1:48)&gt;COUNT(Dong3),"",OFFSET(TH!E$1,SMALL(Dong3,ROWS($1:48)),))</f>
        <v>42308</v>
      </c>
      <c r="C60" s="317" t="str">
        <f ca="1">IF(ROWS($1:48)&gt;COUNT(Dong3),"",OFFSET(TH!F$1,SMALL(Dong3,ROWS($1:48)),))</f>
        <v>VAT Máy lạnh Toshiba 2Hp</v>
      </c>
      <c r="D60" s="319">
        <f ca="1">IF(ROWS($1:48)&gt;COUNT(Dong3),"",OFFSET(TH!I$1,SMALL(Dong3,ROWS($1:48)),))</f>
        <v>1500000</v>
      </c>
      <c r="E60" s="307"/>
    </row>
    <row r="61" spans="1:5" ht="18" customHeight="1">
      <c r="A61" s="318" t="str">
        <f ca="1">IF(ROWS($1:49)&gt;COUNT(Dong3),"",OFFSET(TH!D$1,SMALL(Dong3,ROWS($1:49)),))</f>
        <v>C39</v>
      </c>
      <c r="B61" s="306">
        <f ca="1">IF(ROWS($1:49)&gt;COUNT(Dong3),"",OFFSET(TH!E$1,SMALL(Dong3,ROWS($1:49)),))</f>
        <v>42313</v>
      </c>
      <c r="C61" s="317" t="str">
        <f ca="1">IF(ROWS($1:49)&gt;COUNT(Dong3),"",OFFSET(TH!F$1,SMALL(Dong3,ROWS($1:49)),))</f>
        <v>VAT Van đạp chân, máng rửa tay</v>
      </c>
      <c r="D61" s="319">
        <f ca="1">IF(ROWS($1:49)&gt;COUNT(Dong3),"",OFFSET(TH!I$1,SMALL(Dong3,ROWS($1:49)),))</f>
        <v>1775000</v>
      </c>
      <c r="E61" s="307"/>
    </row>
    <row r="62" spans="1:5" ht="18" customHeight="1">
      <c r="A62" s="318" t="str">
        <f ca="1">IF(ROWS($1:50)&gt;COUNT(Dong3),"",OFFSET(TH!D$1,SMALL(Dong3,ROWS($1:50)),))</f>
        <v>C40</v>
      </c>
      <c r="B62" s="306">
        <f ca="1">IF(ROWS($1:50)&gt;COUNT(Dong3),"",OFFSET(TH!E$1,SMALL(Dong3,ROWS($1:50)),))</f>
        <v>42317</v>
      </c>
      <c r="C62" s="317" t="str">
        <f ca="1">IF(ROWS($1:50)&gt;COUNT(Dong3),"",OFFSET(TH!F$1,SMALL(Dong3,ROWS($1:50)),))</f>
        <v>VAT Màn chắn côn trùng</v>
      </c>
      <c r="D62" s="319">
        <f ca="1">IF(ROWS($1:50)&gt;COUNT(Dong3),"",OFFSET(TH!I$1,SMALL(Dong3,ROWS($1:50)),))</f>
        <v>1416070</v>
      </c>
      <c r="E62" s="307"/>
    </row>
    <row r="63" spans="1:5" ht="18" customHeight="1">
      <c r="A63" s="318" t="str">
        <f ca="1">IF(ROWS($1:51)&gt;COUNT(Dong3),"",OFFSET(TH!D$1,SMALL(Dong3,ROWS($1:51)),))</f>
        <v>C41</v>
      </c>
      <c r="B63" s="306">
        <f ca="1">IF(ROWS($1:51)&gt;COUNT(Dong3),"",OFFSET(TH!E$1,SMALL(Dong3,ROWS($1:51)),))</f>
        <v>42317</v>
      </c>
      <c r="C63" s="317" t="str">
        <f ca="1">IF(ROWS($1:51)&gt;COUNT(Dong3),"",OFFSET(TH!F$1,SMALL(Dong3,ROWS($1:51)),))</f>
        <v>VAT Van đạp chân, máng rửa tay</v>
      </c>
      <c r="D63" s="319">
        <f ca="1">IF(ROWS($1:51)&gt;COUNT(Dong3),"",OFFSET(TH!I$1,SMALL(Dong3,ROWS($1:51)),))</f>
        <v>1790000</v>
      </c>
      <c r="E63" s="307"/>
    </row>
    <row r="64" spans="1:5" ht="18" customHeight="1">
      <c r="A64" s="318" t="str">
        <f ca="1">IF(ROWS($1:52)&gt;COUNT(Dong3),"",OFFSET(TH!D$1,SMALL(Dong3,ROWS($1:52)),))</f>
        <v>C42</v>
      </c>
      <c r="B64" s="306">
        <f ca="1">IF(ROWS($1:52)&gt;COUNT(Dong3),"",OFFSET(TH!E$1,SMALL(Dong3,ROWS($1:52)),))</f>
        <v>42318</v>
      </c>
      <c r="C64" s="317" t="str">
        <f ca="1">IF(ROWS($1:52)&gt;COUNT(Dong3),"",OFFSET(TH!F$1,SMALL(Dong3,ROWS($1:52)),))</f>
        <v>VAT Màn chắn côn trùng</v>
      </c>
      <c r="D64" s="319">
        <f ca="1">IF(ROWS($1:52)&gt;COUNT(Dong3),"",OFFSET(TH!I$1,SMALL(Dong3,ROWS($1:52)),))</f>
        <v>1561055</v>
      </c>
      <c r="E64" s="307"/>
    </row>
    <row r="65" spans="1:5" ht="18" customHeight="1">
      <c r="A65" s="318" t="str">
        <f ca="1">IF(ROWS($1:53)&gt;COUNT(Dong3),"",OFFSET(TH!D$1,SMALL(Dong3,ROWS($1:53)),))</f>
        <v>C43</v>
      </c>
      <c r="B65" s="306">
        <f ca="1">IF(ROWS($1:53)&gt;COUNT(Dong3),"",OFFSET(TH!E$1,SMALL(Dong3,ROWS($1:53)),))</f>
        <v>42318</v>
      </c>
      <c r="C65" s="317" t="str">
        <f ca="1">IF(ROWS($1:53)&gt;COUNT(Dong3),"",OFFSET(TH!F$1,SMALL(Dong3,ROWS($1:53)),))</f>
        <v>VAT Dịch vụ bảo vệ</v>
      </c>
      <c r="D65" s="319">
        <f ca="1">IF(ROWS($1:53)&gt;COUNT(Dong3),"",OFFSET(TH!I$1,SMALL(Dong3,ROWS($1:53)),))</f>
        <v>681818</v>
      </c>
      <c r="E65" s="307"/>
    </row>
    <row r="66" spans="1:5" ht="18" customHeight="1">
      <c r="A66" s="318" t="str">
        <f ca="1">IF(ROWS($1:54)&gt;COUNT(Dong3),"",OFFSET(TH!D$1,SMALL(Dong3,ROWS($1:54)),))</f>
        <v>C45</v>
      </c>
      <c r="B66" s="306">
        <f ca="1">IF(ROWS($1:54)&gt;COUNT(Dong3),"",OFFSET(TH!E$1,SMALL(Dong3,ROWS($1:54)),))</f>
        <v>42319</v>
      </c>
      <c r="C66" s="317" t="str">
        <f ca="1">IF(ROWS($1:54)&gt;COUNT(Dong3),"",OFFSET(TH!F$1,SMALL(Dong3,ROWS($1:54)),))</f>
        <v>VAT Quạt chắn gió</v>
      </c>
      <c r="D66" s="319">
        <f ca="1">IF(ROWS($1:54)&gt;COUNT(Dong3),"",OFFSET(TH!I$1,SMALL(Dong3,ROWS($1:54)),))</f>
        <v>1500000</v>
      </c>
      <c r="E66" s="307"/>
    </row>
    <row r="67" spans="1:5" ht="18" customHeight="1">
      <c r="A67" s="318" t="str">
        <f ca="1">IF(ROWS($1:55)&gt;COUNT(Dong3),"",OFFSET(TH!D$1,SMALL(Dong3,ROWS($1:55)),))</f>
        <v>C46</v>
      </c>
      <c r="B67" s="306">
        <f ca="1">IF(ROWS($1:55)&gt;COUNT(Dong3),"",OFFSET(TH!E$1,SMALL(Dong3,ROWS($1:55)),))</f>
        <v>42319</v>
      </c>
      <c r="C67" s="317" t="str">
        <f ca="1">IF(ROWS($1:55)&gt;COUNT(Dong3),"",OFFSET(TH!F$1,SMALL(Dong3,ROWS($1:55)),))</f>
        <v>VAT Thùng nhựa</v>
      </c>
      <c r="D67" s="319">
        <f ca="1">IF(ROWS($1:55)&gt;COUNT(Dong3),"",OFFSET(TH!I$1,SMALL(Dong3,ROWS($1:55)),))</f>
        <v>818181</v>
      </c>
      <c r="E67" s="307"/>
    </row>
    <row r="68" spans="1:5" ht="18" customHeight="1">
      <c r="A68" s="318" t="str">
        <f ca="1">IF(ROWS($1:56)&gt;COUNT(Dong3),"",OFFSET(TH!D$1,SMALL(Dong3,ROWS($1:56)),))</f>
        <v/>
      </c>
      <c r="B68" s="306" t="str">
        <f ca="1">IF(ROWS($1:56)&gt;COUNT(Dong3),"",OFFSET(TH!E$1,SMALL(Dong3,ROWS($1:56)),))</f>
        <v/>
      </c>
      <c r="C68" s="317" t="str">
        <f ca="1">IF(ROWS($1:56)&gt;COUNT(Dong3),"",OFFSET(TH!F$1,SMALL(Dong3,ROWS($1:56)),))</f>
        <v/>
      </c>
      <c r="D68" s="319" t="str">
        <f ca="1">IF(ROWS($1:56)&gt;COUNT(Dong3),"",OFFSET(TH!I$1,SMALL(Dong3,ROWS($1:56)),))</f>
        <v/>
      </c>
      <c r="E68" s="307"/>
    </row>
    <row r="69" spans="1:5" ht="18" customHeight="1">
      <c r="A69" s="318" t="str">
        <f ca="1">IF(ROWS($1:57)&gt;COUNT(Dong3),"",OFFSET(TH!D$1,SMALL(Dong3,ROWS($1:57)),))</f>
        <v/>
      </c>
      <c r="B69" s="306" t="str">
        <f ca="1">IF(ROWS($1:57)&gt;COUNT(Dong3),"",OFFSET(TH!E$1,SMALL(Dong3,ROWS($1:57)),))</f>
        <v/>
      </c>
      <c r="C69" s="317" t="str">
        <f ca="1">IF(ROWS($1:57)&gt;COUNT(Dong3),"",OFFSET(TH!F$1,SMALL(Dong3,ROWS($1:57)),))</f>
        <v/>
      </c>
      <c r="D69" s="319" t="str">
        <f ca="1">IF(ROWS($1:57)&gt;COUNT(Dong3),"",OFFSET(TH!I$1,SMALL(Dong3,ROWS($1:57)),))</f>
        <v/>
      </c>
      <c r="E69" s="307"/>
    </row>
    <row r="70" spans="1:5" ht="18" customHeight="1">
      <c r="A70" s="318" t="str">
        <f ca="1">IF(ROWS($1:58)&gt;COUNT(Dong3),"",OFFSET(TH!D$1,SMALL(Dong3,ROWS($1:58)),))</f>
        <v/>
      </c>
      <c r="B70" s="306" t="str">
        <f ca="1">IF(ROWS($1:58)&gt;COUNT(Dong3),"",OFFSET(TH!E$1,SMALL(Dong3,ROWS($1:58)),))</f>
        <v/>
      </c>
      <c r="C70" s="317" t="str">
        <f ca="1">IF(ROWS($1:58)&gt;COUNT(Dong3),"",OFFSET(TH!F$1,SMALL(Dong3,ROWS($1:58)),))</f>
        <v/>
      </c>
      <c r="D70" s="319" t="str">
        <f ca="1">IF(ROWS($1:58)&gt;COUNT(Dong3),"",OFFSET(TH!I$1,SMALL(Dong3,ROWS($1:58)),))</f>
        <v/>
      </c>
      <c r="E70" s="307"/>
    </row>
    <row r="71" spans="1:5" ht="18" customHeight="1">
      <c r="A71" s="318" t="str">
        <f ca="1">IF(ROWS($1:59)&gt;COUNT(Dong3),"",OFFSET(TH!D$1,SMALL(Dong3,ROWS($1:59)),))</f>
        <v/>
      </c>
      <c r="B71" s="306" t="str">
        <f ca="1">IF(ROWS($1:59)&gt;COUNT(Dong3),"",OFFSET(TH!E$1,SMALL(Dong3,ROWS($1:59)),))</f>
        <v/>
      </c>
      <c r="C71" s="317" t="str">
        <f ca="1">IF(ROWS($1:59)&gt;COUNT(Dong3),"",OFFSET(TH!F$1,SMALL(Dong3,ROWS($1:59)),))</f>
        <v/>
      </c>
      <c r="D71" s="319" t="str">
        <f ca="1">IF(ROWS($1:59)&gt;COUNT(Dong3),"",OFFSET(TH!I$1,SMALL(Dong3,ROWS($1:59)),))</f>
        <v/>
      </c>
      <c r="E71" s="307"/>
    </row>
    <row r="72" spans="1:5" ht="18" customHeight="1">
      <c r="A72" s="318" t="str">
        <f ca="1">IF(ROWS($1:60)&gt;COUNT(Dong3),"",OFFSET(TH!D$1,SMALL(Dong3,ROWS($1:60)),))</f>
        <v/>
      </c>
      <c r="B72" s="306" t="str">
        <f ca="1">IF(ROWS($1:60)&gt;COUNT(Dong3),"",OFFSET(TH!E$1,SMALL(Dong3,ROWS($1:60)),))</f>
        <v/>
      </c>
      <c r="C72" s="317" t="str">
        <f ca="1">IF(ROWS($1:60)&gt;COUNT(Dong3),"",OFFSET(TH!F$1,SMALL(Dong3,ROWS($1:60)),))</f>
        <v/>
      </c>
      <c r="D72" s="319" t="str">
        <f ca="1">IF(ROWS($1:60)&gt;COUNT(Dong3),"",OFFSET(TH!I$1,SMALL(Dong3,ROWS($1:60)),))</f>
        <v/>
      </c>
      <c r="E72" s="307"/>
    </row>
    <row r="73" spans="1:5" ht="18" customHeight="1">
      <c r="A73" s="318" t="str">
        <f ca="1">IF(ROWS($1:61)&gt;COUNT(Dong3),"",OFFSET(TH!D$1,SMALL(Dong3,ROWS($1:61)),))</f>
        <v/>
      </c>
      <c r="B73" s="306" t="str">
        <f ca="1">IF(ROWS($1:61)&gt;COUNT(Dong3),"",OFFSET(TH!E$1,SMALL(Dong3,ROWS($1:61)),))</f>
        <v/>
      </c>
      <c r="C73" s="317" t="str">
        <f ca="1">IF(ROWS($1:61)&gt;COUNT(Dong3),"",OFFSET(TH!F$1,SMALL(Dong3,ROWS($1:61)),))</f>
        <v/>
      </c>
      <c r="D73" s="319" t="str">
        <f ca="1">IF(ROWS($1:61)&gt;COUNT(Dong3),"",OFFSET(TH!I$1,SMALL(Dong3,ROWS($1:61)),))</f>
        <v/>
      </c>
      <c r="E73" s="307"/>
    </row>
    <row r="74" spans="1:5" ht="18" customHeight="1">
      <c r="A74" s="318" t="str">
        <f ca="1">IF(ROWS($1:62)&gt;COUNT(Dong3),"",OFFSET(TH!D$1,SMALL(Dong3,ROWS($1:62)),))</f>
        <v/>
      </c>
      <c r="B74" s="306" t="str">
        <f ca="1">IF(ROWS($1:62)&gt;COUNT(Dong3),"",OFFSET(TH!E$1,SMALL(Dong3,ROWS($1:62)),))</f>
        <v/>
      </c>
      <c r="C74" s="317" t="str">
        <f ca="1">IF(ROWS($1:62)&gt;COUNT(Dong3),"",OFFSET(TH!F$1,SMALL(Dong3,ROWS($1:62)),))</f>
        <v/>
      </c>
      <c r="D74" s="319" t="str">
        <f ca="1">IF(ROWS($1:62)&gt;COUNT(Dong3),"",OFFSET(TH!I$1,SMALL(Dong3,ROWS($1:62)),))</f>
        <v/>
      </c>
      <c r="E74" s="307"/>
    </row>
    <row r="75" spans="1:5" ht="18" customHeight="1">
      <c r="A75" s="318" t="str">
        <f ca="1">IF(ROWS($1:63)&gt;COUNT(Dong3),"",OFFSET(TH!D$1,SMALL(Dong3,ROWS($1:63)),))</f>
        <v/>
      </c>
      <c r="B75" s="306" t="str">
        <f ca="1">IF(ROWS($1:63)&gt;COUNT(Dong3),"",OFFSET(TH!E$1,SMALL(Dong3,ROWS($1:63)),))</f>
        <v/>
      </c>
      <c r="C75" s="317" t="str">
        <f ca="1">IF(ROWS($1:63)&gt;COUNT(Dong3),"",OFFSET(TH!F$1,SMALL(Dong3,ROWS($1:63)),))</f>
        <v/>
      </c>
      <c r="D75" s="319" t="str">
        <f ca="1">IF(ROWS($1:63)&gt;COUNT(Dong3),"",OFFSET(TH!I$1,SMALL(Dong3,ROWS($1:63)),))</f>
        <v/>
      </c>
      <c r="E75" s="307"/>
    </row>
    <row r="76" spans="1:5" ht="18" customHeight="1">
      <c r="A76" s="318" t="str">
        <f ca="1">IF(ROWS($1:64)&gt;COUNT(Dong3),"",OFFSET(TH!D$1,SMALL(Dong3,ROWS($1:64)),))</f>
        <v/>
      </c>
      <c r="B76" s="306" t="str">
        <f ca="1">IF(ROWS($1:64)&gt;COUNT(Dong3),"",OFFSET(TH!E$1,SMALL(Dong3,ROWS($1:64)),))</f>
        <v/>
      </c>
      <c r="C76" s="317" t="str">
        <f ca="1">IF(ROWS($1:64)&gt;COUNT(Dong3),"",OFFSET(TH!F$1,SMALL(Dong3,ROWS($1:64)),))</f>
        <v/>
      </c>
      <c r="D76" s="319" t="str">
        <f ca="1">IF(ROWS($1:64)&gt;COUNT(Dong3),"",OFFSET(TH!I$1,SMALL(Dong3,ROWS($1:64)),))</f>
        <v/>
      </c>
      <c r="E76" s="307"/>
    </row>
    <row r="77" spans="1:5" ht="18" customHeight="1">
      <c r="A77" s="318" t="str">
        <f ca="1">IF(ROWS($1:65)&gt;COUNT(Dong3),"",OFFSET(TH!D$1,SMALL(Dong3,ROWS($1:65)),))</f>
        <v/>
      </c>
      <c r="B77" s="306" t="str">
        <f ca="1">IF(ROWS($1:65)&gt;COUNT(Dong3),"",OFFSET(TH!E$1,SMALL(Dong3,ROWS($1:65)),))</f>
        <v/>
      </c>
      <c r="C77" s="317" t="str">
        <f ca="1">IF(ROWS($1:65)&gt;COUNT(Dong3),"",OFFSET(TH!F$1,SMALL(Dong3,ROWS($1:65)),))</f>
        <v/>
      </c>
      <c r="D77" s="319" t="str">
        <f ca="1">IF(ROWS($1:65)&gt;COUNT(Dong3),"",OFFSET(TH!I$1,SMALL(Dong3,ROWS($1:65)),))</f>
        <v/>
      </c>
      <c r="E77" s="307"/>
    </row>
    <row r="78" spans="1:5" ht="18" customHeight="1">
      <c r="A78" s="318" t="str">
        <f ca="1">IF(ROWS($1:66)&gt;COUNT(Dong3),"",OFFSET(TH!D$1,SMALL(Dong3,ROWS($1:66)),))</f>
        <v/>
      </c>
      <c r="B78" s="306" t="str">
        <f ca="1">IF(ROWS($1:66)&gt;COUNT(Dong3),"",OFFSET(TH!E$1,SMALL(Dong3,ROWS($1:66)),))</f>
        <v/>
      </c>
      <c r="C78" s="317" t="str">
        <f ca="1">IF(ROWS($1:66)&gt;COUNT(Dong3),"",OFFSET(TH!F$1,SMALL(Dong3,ROWS($1:66)),))</f>
        <v/>
      </c>
      <c r="D78" s="319" t="str">
        <f ca="1">IF(ROWS($1:66)&gt;COUNT(Dong3),"",OFFSET(TH!I$1,SMALL(Dong3,ROWS($1:66)),))</f>
        <v/>
      </c>
      <c r="E78" s="307"/>
    </row>
    <row r="79" spans="1:5" ht="18" customHeight="1">
      <c r="A79" s="318" t="str">
        <f ca="1">IF(ROWS($1:67)&gt;COUNT(Dong3),"",OFFSET(TH!D$1,SMALL(Dong3,ROWS($1:67)),))</f>
        <v/>
      </c>
      <c r="B79" s="306" t="str">
        <f ca="1">IF(ROWS($1:67)&gt;COUNT(Dong3),"",OFFSET(TH!E$1,SMALL(Dong3,ROWS($1:67)),))</f>
        <v/>
      </c>
      <c r="C79" s="317" t="str">
        <f ca="1">IF(ROWS($1:67)&gt;COUNT(Dong3),"",OFFSET(TH!F$1,SMALL(Dong3,ROWS($1:67)),))</f>
        <v/>
      </c>
      <c r="D79" s="319" t="str">
        <f ca="1">IF(ROWS($1:67)&gt;COUNT(Dong3),"",OFFSET(TH!I$1,SMALL(Dong3,ROWS($1:67)),))</f>
        <v/>
      </c>
      <c r="E79" s="307"/>
    </row>
    <row r="80" spans="1:5" ht="18" customHeight="1">
      <c r="A80" s="318" t="str">
        <f ca="1">IF(ROWS($1:68)&gt;COUNT(Dong3),"",OFFSET(TH!D$1,SMALL(Dong3,ROWS($1:68)),))</f>
        <v/>
      </c>
      <c r="B80" s="306" t="str">
        <f ca="1">IF(ROWS($1:68)&gt;COUNT(Dong3),"",OFFSET(TH!E$1,SMALL(Dong3,ROWS($1:68)),))</f>
        <v/>
      </c>
      <c r="C80" s="317" t="str">
        <f ca="1">IF(ROWS($1:68)&gt;COUNT(Dong3),"",OFFSET(TH!F$1,SMALL(Dong3,ROWS($1:68)),))</f>
        <v/>
      </c>
      <c r="D80" s="319" t="str">
        <f ca="1">IF(ROWS($1:68)&gt;COUNT(Dong3),"",OFFSET(TH!I$1,SMALL(Dong3,ROWS($1:68)),))</f>
        <v/>
      </c>
      <c r="E80" s="307"/>
    </row>
    <row r="81" spans="1:5" s="297" customFormat="1" ht="18" customHeight="1">
      <c r="A81" s="308"/>
      <c r="B81" s="309"/>
      <c r="C81" s="310" t="s">
        <v>587</v>
      </c>
      <c r="D81" s="311">
        <f ca="1">SUM(D13:D80)</f>
        <v>70009158</v>
      </c>
      <c r="E81" s="311">
        <f>SUM(E13:E80)</f>
        <v>0</v>
      </c>
    </row>
    <row r="82" spans="1:5" s="297" customFormat="1" ht="18" customHeight="1">
      <c r="A82" s="312"/>
      <c r="B82" s="313"/>
      <c r="C82" s="310" t="s">
        <v>588</v>
      </c>
      <c r="D82" s="311">
        <f ca="1">IF(D81+D11-E81&gt;0,D11+D81-E81,0)</f>
        <v>1749130966</v>
      </c>
      <c r="E82" s="311"/>
    </row>
    <row r="84" spans="1:5">
      <c r="B84" s="314" t="s">
        <v>589</v>
      </c>
    </row>
    <row r="85" spans="1:5">
      <c r="B85" s="315" t="str">
        <f ca="1">IF(YEAR($B$13)&lt;&gt;2015,"- Ngày mở sổ: 01/01/2015","- Ngày mở sổ: "&amp;DAY($B$13)&amp;"/"&amp;MONTH($B$13)&amp;"/ 2015")</f>
        <v>- Ngày mở sổ: 14/9/ 2015</v>
      </c>
    </row>
    <row r="86" spans="1:5">
      <c r="D86" s="232" t="str">
        <f>"Trà Vinh, Ngày "&amp;IF(OR($J$9=3,$J$9=12),"31","30")&amp;" tháng "&amp;$J$9&amp;"  năm  2015 "</f>
        <v xml:space="preserve">Trà Vinh, Ngày 31 tháng 12  năm  2015 </v>
      </c>
    </row>
    <row r="87" spans="1:5" s="290" customFormat="1">
      <c r="A87" s="4"/>
      <c r="B87" s="290" t="s">
        <v>14</v>
      </c>
      <c r="D87" s="290" t="s">
        <v>15</v>
      </c>
    </row>
    <row r="88" spans="1:5" s="290" customFormat="1">
      <c r="A88" s="4"/>
      <c r="B88" s="290" t="s">
        <v>16</v>
      </c>
      <c r="D88" s="290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23"/>
  <sheetViews>
    <sheetView showZeros="0" workbookViewId="0">
      <pane ySplit="3" topLeftCell="A4" activePane="bottomLeft" state="frozen"/>
      <selection activeCell="B4" sqref="A4:N18"/>
      <selection pane="bottomLeft" activeCell="H11" sqref="H11"/>
    </sheetView>
  </sheetViews>
  <sheetFormatPr defaultColWidth="8" defaultRowHeight="13.5"/>
  <cols>
    <col min="1" max="1" width="4.28515625" style="320" customWidth="1"/>
    <col min="2" max="2" width="21.85546875" style="320" customWidth="1"/>
    <col min="3" max="4" width="8.7109375" style="320" customWidth="1"/>
    <col min="5" max="10" width="16.28515625" style="320" customWidth="1"/>
    <col min="11" max="16384" width="8" style="320"/>
  </cols>
  <sheetData>
    <row r="1" spans="1:10" ht="21.75" customHeight="1">
      <c r="A1" s="558" t="s">
        <v>591</v>
      </c>
      <c r="B1" s="558"/>
      <c r="C1" s="558"/>
      <c r="D1" s="558"/>
      <c r="E1" s="558"/>
      <c r="F1" s="558"/>
      <c r="G1" s="558"/>
      <c r="H1" s="558"/>
      <c r="I1" s="558"/>
      <c r="J1" s="558"/>
    </row>
    <row r="2" spans="1:10" s="13" customFormat="1" ht="24" customHeight="1">
      <c r="A2" s="559" t="s">
        <v>51</v>
      </c>
      <c r="B2" s="561" t="s">
        <v>592</v>
      </c>
      <c r="C2" s="561" t="s">
        <v>593</v>
      </c>
      <c r="D2" s="561" t="s">
        <v>606</v>
      </c>
      <c r="E2" s="321" t="s">
        <v>53</v>
      </c>
      <c r="F2" s="321"/>
      <c r="G2" s="321" t="s">
        <v>54</v>
      </c>
      <c r="H2" s="321"/>
      <c r="I2" s="321" t="s">
        <v>69</v>
      </c>
      <c r="J2" s="321"/>
    </row>
    <row r="3" spans="1:10" s="13" customFormat="1" ht="24" customHeight="1">
      <c r="A3" s="560"/>
      <c r="B3" s="562"/>
      <c r="C3" s="562"/>
      <c r="D3" s="562"/>
      <c r="E3" s="202" t="s">
        <v>70</v>
      </c>
      <c r="F3" s="202" t="s">
        <v>71</v>
      </c>
      <c r="G3" s="202" t="s">
        <v>70</v>
      </c>
      <c r="H3" s="202" t="s">
        <v>71</v>
      </c>
      <c r="I3" s="202" t="s">
        <v>70</v>
      </c>
      <c r="J3" s="202" t="s">
        <v>71</v>
      </c>
    </row>
    <row r="4" spans="1:10" s="13" customFormat="1" ht="18" customHeight="1">
      <c r="A4" s="6">
        <v>1</v>
      </c>
      <c r="B4" s="7" t="s">
        <v>250</v>
      </c>
      <c r="C4" s="322">
        <v>41870</v>
      </c>
      <c r="D4" s="322">
        <v>46253</v>
      </c>
      <c r="E4" s="8">
        <v>0</v>
      </c>
      <c r="F4" s="8">
        <v>1000000000</v>
      </c>
      <c r="G4" s="8">
        <f t="array" ref="G4">SUM(IF("3411"&amp;B4=KHN&amp;KH,TH))</f>
        <v>0</v>
      </c>
      <c r="H4" s="8">
        <f t="array" ref="H4">SUM(IF("3411"&amp;B4=KHC&amp;KH,TH))</f>
        <v>0</v>
      </c>
      <c r="I4" s="325">
        <f t="shared" ref="I4:I17" si="0">ROUND(MAX(E4+G4-F4-H4,0),2)</f>
        <v>0</v>
      </c>
      <c r="J4" s="325">
        <f t="shared" ref="J4:J17" si="1">ROUND(MAX(F4+H4-E4-G4,0),2)</f>
        <v>1000000000</v>
      </c>
    </row>
    <row r="5" spans="1:10" s="13" customFormat="1" ht="18" customHeight="1">
      <c r="A5" s="6">
        <v>2</v>
      </c>
      <c r="B5" s="7" t="s">
        <v>251</v>
      </c>
      <c r="C5" s="322">
        <v>41905</v>
      </c>
      <c r="D5" s="322">
        <v>46253</v>
      </c>
      <c r="E5" s="8">
        <v>0</v>
      </c>
      <c r="F5" s="8">
        <v>2000000000</v>
      </c>
      <c r="G5" s="8">
        <f t="array" ref="G5">SUM(IF("3411"&amp;B5=KHN&amp;KH,TH))</f>
        <v>0</v>
      </c>
      <c r="H5" s="8">
        <f t="array" ref="H5">SUM(IF("3411"&amp;B5=KHC&amp;KH,TH))</f>
        <v>0</v>
      </c>
      <c r="I5" s="325">
        <f t="shared" si="0"/>
        <v>0</v>
      </c>
      <c r="J5" s="325">
        <f t="shared" si="1"/>
        <v>2000000000</v>
      </c>
    </row>
    <row r="6" spans="1:10" s="13" customFormat="1" ht="18" customHeight="1">
      <c r="A6" s="6">
        <v>3</v>
      </c>
      <c r="B6" s="7" t="s">
        <v>253</v>
      </c>
      <c r="C6" s="322">
        <v>41934</v>
      </c>
      <c r="D6" s="322">
        <v>46253</v>
      </c>
      <c r="E6" s="8">
        <v>0</v>
      </c>
      <c r="F6" s="8">
        <v>1600000000</v>
      </c>
      <c r="G6" s="8">
        <f t="array" ref="G6">SUM(IF("3411"&amp;B6=KHN&amp;KH,TH))</f>
        <v>0</v>
      </c>
      <c r="H6" s="8">
        <f t="array" ref="H6">SUM(IF("3411"&amp;B6=KHC&amp;KH,TH))</f>
        <v>0</v>
      </c>
      <c r="I6" s="325">
        <f t="shared" si="0"/>
        <v>0</v>
      </c>
      <c r="J6" s="325">
        <f t="shared" si="1"/>
        <v>1600000000</v>
      </c>
    </row>
    <row r="7" spans="1:10" s="13" customFormat="1" ht="18" customHeight="1">
      <c r="A7" s="6">
        <v>4</v>
      </c>
      <c r="B7" s="7" t="s">
        <v>252</v>
      </c>
      <c r="C7" s="322">
        <v>41963</v>
      </c>
      <c r="D7" s="322">
        <v>46253</v>
      </c>
      <c r="E7" s="8">
        <v>0</v>
      </c>
      <c r="F7" s="8">
        <v>1500000000</v>
      </c>
      <c r="G7" s="8">
        <f t="array" ref="G7">SUM(IF("3411"&amp;B7=KHN&amp;KH,TH))</f>
        <v>0</v>
      </c>
      <c r="H7" s="8">
        <f t="array" ref="H7">SUM(IF("3411"&amp;B7=KHC&amp;KH,TH))</f>
        <v>0</v>
      </c>
      <c r="I7" s="325">
        <f t="shared" si="0"/>
        <v>0</v>
      </c>
      <c r="J7" s="325">
        <f t="shared" si="1"/>
        <v>1500000000</v>
      </c>
    </row>
    <row r="8" spans="1:10" s="13" customFormat="1" ht="18" customHeight="1">
      <c r="A8" s="6">
        <v>5</v>
      </c>
      <c r="B8" s="7" t="s">
        <v>254</v>
      </c>
      <c r="C8" s="322">
        <v>41984</v>
      </c>
      <c r="D8" s="322">
        <v>46253</v>
      </c>
      <c r="E8" s="8">
        <v>0</v>
      </c>
      <c r="F8" s="8">
        <v>1000000000</v>
      </c>
      <c r="G8" s="8">
        <f t="array" ref="G8">SUM(IF("3411"&amp;B8=KHN&amp;KH,TH))</f>
        <v>0</v>
      </c>
      <c r="H8" s="8">
        <f t="array" ref="H8">SUM(IF("3411"&amp;B8=KHC&amp;KH,TH))</f>
        <v>0</v>
      </c>
      <c r="I8" s="325">
        <f t="shared" si="0"/>
        <v>0</v>
      </c>
      <c r="J8" s="325">
        <f t="shared" si="1"/>
        <v>1000000000</v>
      </c>
    </row>
    <row r="9" spans="1:10" s="13" customFormat="1" ht="18" customHeight="1">
      <c r="A9" s="6">
        <v>6</v>
      </c>
      <c r="B9" s="7" t="s">
        <v>255</v>
      </c>
      <c r="C9" s="322">
        <v>42033</v>
      </c>
      <c r="D9" s="322">
        <v>46253</v>
      </c>
      <c r="E9" s="8">
        <v>0</v>
      </c>
      <c r="F9" s="8">
        <v>0</v>
      </c>
      <c r="G9" s="8">
        <f t="array" ref="G9">SUM(IF("3411"&amp;B9=KHN&amp;KH,TH))</f>
        <v>0</v>
      </c>
      <c r="H9" s="8">
        <f t="array" ref="H9">SUM(IF("3411"&amp;B9=KHC&amp;KH,TH))</f>
        <v>1500000000</v>
      </c>
      <c r="I9" s="325">
        <f t="shared" si="0"/>
        <v>0</v>
      </c>
      <c r="J9" s="325">
        <f t="shared" si="1"/>
        <v>1500000000</v>
      </c>
    </row>
    <row r="10" spans="1:10" s="13" customFormat="1" ht="18" customHeight="1">
      <c r="A10" s="6">
        <v>7</v>
      </c>
      <c r="B10" s="7" t="s">
        <v>256</v>
      </c>
      <c r="C10" s="322">
        <v>42088</v>
      </c>
      <c r="D10" s="322">
        <v>46253</v>
      </c>
      <c r="E10" s="8">
        <v>0</v>
      </c>
      <c r="F10" s="8">
        <v>0</v>
      </c>
      <c r="G10" s="8">
        <f t="array" ref="G10">SUM(IF("3411"&amp;B10=KHN&amp;KH,TH))</f>
        <v>0</v>
      </c>
      <c r="H10" s="8">
        <f t="array" ref="H10">SUM(IF("3411"&amp;B10=KHC&amp;KH,TH))</f>
        <v>2000000000</v>
      </c>
      <c r="I10" s="325">
        <f t="shared" si="0"/>
        <v>0</v>
      </c>
      <c r="J10" s="325">
        <f t="shared" si="1"/>
        <v>2000000000</v>
      </c>
    </row>
    <row r="11" spans="1:10" s="13" customFormat="1" ht="18" customHeight="1">
      <c r="A11" s="6">
        <v>8</v>
      </c>
      <c r="B11" s="7" t="s">
        <v>257</v>
      </c>
      <c r="C11" s="322">
        <v>42114</v>
      </c>
      <c r="D11" s="322">
        <v>46253</v>
      </c>
      <c r="E11" s="8">
        <v>0</v>
      </c>
      <c r="F11" s="8">
        <v>0</v>
      </c>
      <c r="G11" s="8">
        <f t="array" ref="G11">SUM(IF("3411"&amp;B11=KHN&amp;KH,TH))</f>
        <v>0</v>
      </c>
      <c r="H11" s="8">
        <f t="array" ref="H11">SUM(IF("3411"&amp;B11=KHC&amp;KH,TH))</f>
        <v>1400000000</v>
      </c>
      <c r="I11" s="325">
        <f t="shared" si="0"/>
        <v>0</v>
      </c>
      <c r="J11" s="325">
        <f t="shared" si="1"/>
        <v>1400000000</v>
      </c>
    </row>
    <row r="12" spans="1:10" s="13" customFormat="1" ht="18" customHeight="1">
      <c r="A12" s="6">
        <v>9</v>
      </c>
      <c r="B12" s="7" t="s">
        <v>258</v>
      </c>
      <c r="C12" s="322">
        <v>42138</v>
      </c>
      <c r="D12" s="322">
        <v>46253</v>
      </c>
      <c r="E12" s="8">
        <v>0</v>
      </c>
      <c r="F12" s="8">
        <v>0</v>
      </c>
      <c r="G12" s="8">
        <f t="array" ref="G12">SUM(IF("3411"&amp;B12=KHN&amp;KH,TH))</f>
        <v>0</v>
      </c>
      <c r="H12" s="8">
        <f t="array" ref="H12">SUM(IF("3411"&amp;B12=KHC&amp;KH,TH))</f>
        <v>1500000000</v>
      </c>
      <c r="I12" s="325">
        <f t="shared" si="0"/>
        <v>0</v>
      </c>
      <c r="J12" s="325">
        <f t="shared" si="1"/>
        <v>1500000000</v>
      </c>
    </row>
    <row r="13" spans="1:10" s="13" customFormat="1" ht="18" customHeight="1">
      <c r="A13" s="6">
        <v>10</v>
      </c>
      <c r="B13" s="7" t="s">
        <v>260</v>
      </c>
      <c r="C13" s="322">
        <v>42164</v>
      </c>
      <c r="D13" s="322">
        <v>46253</v>
      </c>
      <c r="E13" s="8">
        <v>0</v>
      </c>
      <c r="F13" s="8">
        <v>0</v>
      </c>
      <c r="G13" s="8">
        <f t="array" ref="G13">SUM(IF("3411"&amp;B13=KHN&amp;KH,TH))</f>
        <v>0</v>
      </c>
      <c r="H13" s="8">
        <f t="array" ref="H13">SUM(IF("3411"&amp;B13=KHC&amp;KH,TH))</f>
        <v>1500000000</v>
      </c>
      <c r="I13" s="325">
        <f t="shared" si="0"/>
        <v>0</v>
      </c>
      <c r="J13" s="325">
        <f t="shared" si="1"/>
        <v>1500000000</v>
      </c>
    </row>
    <row r="14" spans="1:10" s="13" customFormat="1" ht="18" customHeight="1">
      <c r="A14" s="6">
        <v>11</v>
      </c>
      <c r="B14" s="7" t="s">
        <v>262</v>
      </c>
      <c r="C14" s="322">
        <v>42187</v>
      </c>
      <c r="D14" s="322">
        <v>46253</v>
      </c>
      <c r="E14" s="8">
        <v>0</v>
      </c>
      <c r="F14" s="8">
        <v>0</v>
      </c>
      <c r="G14" s="8">
        <f t="array" ref="G14">SUM(IF("3411"&amp;B14=KHN&amp;KH,TH))</f>
        <v>0</v>
      </c>
      <c r="H14" s="8">
        <f t="array" ref="H14">SUM(IF("3411"&amp;B14=KHC&amp;KH,TH))</f>
        <v>1500000000</v>
      </c>
      <c r="I14" s="325">
        <f t="shared" si="0"/>
        <v>0</v>
      </c>
      <c r="J14" s="325">
        <f t="shared" si="1"/>
        <v>1500000000</v>
      </c>
    </row>
    <row r="15" spans="1:10" s="13" customFormat="1" ht="18" customHeight="1">
      <c r="A15" s="6">
        <v>12</v>
      </c>
      <c r="B15" s="7" t="s">
        <v>316</v>
      </c>
      <c r="C15" s="322">
        <v>42195</v>
      </c>
      <c r="D15" s="322">
        <v>46253</v>
      </c>
      <c r="E15" s="8">
        <v>0</v>
      </c>
      <c r="F15" s="8">
        <v>0</v>
      </c>
      <c r="G15" s="8">
        <f t="array" ref="G15">SUM(IF("3411"&amp;B15=KHN&amp;KH,TH))</f>
        <v>0</v>
      </c>
      <c r="H15" s="8">
        <f t="array" ref="H15">SUM(IF("3411"&amp;B15=KHC&amp;KH,TH))</f>
        <v>1500000000</v>
      </c>
      <c r="I15" s="325">
        <f t="shared" si="0"/>
        <v>0</v>
      </c>
      <c r="J15" s="325">
        <f t="shared" si="1"/>
        <v>1500000000</v>
      </c>
    </row>
    <row r="16" spans="1:10" s="13" customFormat="1" ht="18" customHeight="1">
      <c r="A16" s="6">
        <v>13</v>
      </c>
      <c r="B16" s="7" t="s">
        <v>321</v>
      </c>
      <c r="C16" s="322">
        <v>42215</v>
      </c>
      <c r="D16" s="322">
        <v>46253</v>
      </c>
      <c r="E16" s="8">
        <v>0</v>
      </c>
      <c r="F16" s="8">
        <v>0</v>
      </c>
      <c r="G16" s="8">
        <f t="array" ref="G16">SUM(IF("3411"&amp;B16=KHN&amp;KH,TH))</f>
        <v>0</v>
      </c>
      <c r="H16" s="8">
        <f t="array" ref="H16">SUM(IF("3411"&amp;B16=KHC&amp;KH,TH))</f>
        <v>1000000000</v>
      </c>
      <c r="I16" s="325">
        <f t="shared" si="0"/>
        <v>0</v>
      </c>
      <c r="J16" s="325">
        <f t="shared" si="1"/>
        <v>1000000000</v>
      </c>
    </row>
    <row r="17" spans="1:10" s="13" customFormat="1" ht="18" customHeight="1">
      <c r="A17" s="6">
        <v>14</v>
      </c>
      <c r="B17" s="7" t="s">
        <v>348</v>
      </c>
      <c r="C17" s="322">
        <v>42229</v>
      </c>
      <c r="D17" s="322">
        <v>46253</v>
      </c>
      <c r="E17" s="8">
        <v>0</v>
      </c>
      <c r="F17" s="8">
        <v>0</v>
      </c>
      <c r="G17" s="8">
        <f t="array" ref="G17">SUM(IF("3411"&amp;B17=KHN&amp;KH,TH))</f>
        <v>0</v>
      </c>
      <c r="H17" s="8">
        <f t="array" ref="H17">SUM(IF("3411"&amp;B17=KHC&amp;KH,TH))</f>
        <v>1000000000</v>
      </c>
      <c r="I17" s="325">
        <f t="shared" si="0"/>
        <v>0</v>
      </c>
      <c r="J17" s="325">
        <f t="shared" si="1"/>
        <v>1000000000</v>
      </c>
    </row>
    <row r="18" spans="1:10" s="13" customFormat="1" ht="18" customHeight="1">
      <c r="A18" s="6"/>
      <c r="B18" s="326"/>
      <c r="C18" s="327"/>
      <c r="D18" s="327"/>
      <c r="E18" s="323"/>
      <c r="F18" s="323"/>
      <c r="G18" s="323"/>
      <c r="H18" s="323"/>
      <c r="I18" s="324"/>
      <c r="J18" s="324"/>
    </row>
    <row r="19" spans="1:10" s="19" customFormat="1" ht="18" customHeight="1">
      <c r="A19" s="16"/>
      <c r="B19" s="17" t="s">
        <v>63</v>
      </c>
      <c r="C19" s="17"/>
      <c r="D19" s="17"/>
      <c r="E19" s="18">
        <f t="shared" ref="E19:J19" si="2">SUM(E4:E18)</f>
        <v>0</v>
      </c>
      <c r="F19" s="18">
        <f t="shared" si="2"/>
        <v>7100000000</v>
      </c>
      <c r="G19" s="18">
        <f t="shared" si="2"/>
        <v>0</v>
      </c>
      <c r="H19" s="18">
        <f t="shared" si="2"/>
        <v>12900000000</v>
      </c>
      <c r="I19" s="18">
        <f t="shared" si="2"/>
        <v>0</v>
      </c>
      <c r="J19" s="18">
        <f t="shared" si="2"/>
        <v>20000000000</v>
      </c>
    </row>
    <row r="23" spans="1:10">
      <c r="G23" s="328"/>
      <c r="H23" s="328"/>
    </row>
  </sheetData>
  <mergeCells count="5">
    <mergeCell ref="D2:D3"/>
    <mergeCell ref="A1:J1"/>
    <mergeCell ref="A2:A3"/>
    <mergeCell ref="B2:B3"/>
    <mergeCell ref="C2:C3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N33"/>
  <sheetViews>
    <sheetView workbookViewId="0">
      <selection activeCell="H30" sqref="H30"/>
    </sheetView>
  </sheetViews>
  <sheetFormatPr defaultRowHeight="12.75"/>
  <cols>
    <col min="1" max="1" width="9.140625" style="335"/>
    <col min="2" max="2" width="7.42578125" style="335" customWidth="1"/>
    <col min="3" max="3" width="9.140625" style="335"/>
    <col min="4" max="4" width="24" style="335" customWidth="1"/>
    <col min="5" max="5" width="6.85546875" style="335" customWidth="1"/>
    <col min="6" max="6" width="12.85546875" style="335" customWidth="1"/>
    <col min="7" max="8" width="14.28515625" style="335" customWidth="1"/>
    <col min="9" max="9" width="9.7109375" style="335" customWidth="1"/>
    <col min="10" max="10" width="12.140625" style="335" customWidth="1"/>
    <col min="11" max="11" width="10.85546875" style="335" customWidth="1"/>
    <col min="12" max="12" width="13.42578125" style="335" customWidth="1"/>
    <col min="13" max="13" width="10.85546875" style="335" customWidth="1"/>
    <col min="14" max="14" width="13.42578125" style="335" customWidth="1"/>
    <col min="15" max="16384" width="9.140625" style="335"/>
  </cols>
  <sheetData>
    <row r="1" spans="1:14" s="330" customFormat="1" ht="16.5" customHeight="1">
      <c r="A1" s="336" t="s">
        <v>17</v>
      </c>
      <c r="B1" s="329"/>
      <c r="C1" s="329"/>
      <c r="F1" s="337"/>
      <c r="G1" s="338" t="s">
        <v>594</v>
      </c>
      <c r="H1" s="329"/>
      <c r="I1" s="329"/>
      <c r="L1" s="329"/>
      <c r="M1" s="329"/>
      <c r="N1" s="329"/>
    </row>
    <row r="2" spans="1:14" s="330" customFormat="1" ht="16.5" customHeight="1">
      <c r="A2" s="339" t="s">
        <v>595</v>
      </c>
      <c r="B2" s="203"/>
      <c r="C2" s="203"/>
      <c r="F2" s="337"/>
      <c r="G2" s="330" t="s">
        <v>596</v>
      </c>
      <c r="H2" s="331"/>
      <c r="I2" s="331"/>
      <c r="L2" s="331"/>
      <c r="M2" s="331"/>
      <c r="N2" s="331"/>
    </row>
    <row r="3" spans="1:14" s="330" customFormat="1" ht="16.5" customHeight="1">
      <c r="A3" s="203"/>
      <c r="B3" s="203"/>
      <c r="C3" s="203"/>
      <c r="F3" s="337"/>
      <c r="G3" s="330" t="s">
        <v>579</v>
      </c>
      <c r="H3" s="331"/>
      <c r="I3" s="331"/>
      <c r="L3" s="331"/>
      <c r="M3" s="331"/>
      <c r="N3" s="331"/>
    </row>
    <row r="4" spans="1:14" s="330" customFormat="1" ht="16.5" customHeight="1">
      <c r="A4" s="203"/>
      <c r="B4" s="203"/>
      <c r="C4" s="203"/>
      <c r="F4" s="337"/>
      <c r="H4" s="331"/>
      <c r="I4" s="331"/>
      <c r="J4" s="204"/>
      <c r="K4" s="204"/>
      <c r="L4" s="204"/>
      <c r="M4" s="204"/>
      <c r="N4" s="204"/>
    </row>
    <row r="5" spans="1:14" s="27" customFormat="1" ht="23.25" customHeight="1">
      <c r="A5" s="572" t="s">
        <v>597</v>
      </c>
      <c r="B5" s="572"/>
      <c r="C5" s="572"/>
      <c r="D5" s="572"/>
      <c r="E5" s="572"/>
      <c r="F5" s="572"/>
      <c r="G5" s="572"/>
      <c r="H5" s="572"/>
      <c r="I5" s="340"/>
      <c r="J5" s="340"/>
      <c r="K5" s="340"/>
      <c r="L5" s="340"/>
      <c r="M5" s="340"/>
      <c r="N5" s="340"/>
    </row>
    <row r="6" spans="1:14" s="27" customFormat="1">
      <c r="A6" s="605" t="s">
        <v>598</v>
      </c>
      <c r="B6" s="605"/>
      <c r="C6" s="605"/>
      <c r="D6" s="605"/>
      <c r="E6" s="605"/>
      <c r="F6" s="605"/>
      <c r="G6" s="605"/>
      <c r="H6" s="605"/>
    </row>
    <row r="7" spans="1:14" s="27" customFormat="1">
      <c r="D7" s="601" t="s">
        <v>599</v>
      </c>
      <c r="E7" s="601"/>
      <c r="F7" s="601"/>
    </row>
    <row r="8" spans="1:14" s="27" customFormat="1" ht="15" customHeight="1">
      <c r="D8" s="601" t="s">
        <v>600</v>
      </c>
      <c r="E8" s="601"/>
      <c r="F8" s="601"/>
    </row>
    <row r="9" spans="1:14" s="27" customFormat="1">
      <c r="A9" s="205"/>
      <c r="B9" s="205"/>
      <c r="C9" s="205"/>
      <c r="D9" s="27" t="s">
        <v>601</v>
      </c>
      <c r="E9" s="602" t="s">
        <v>348</v>
      </c>
      <c r="F9" s="602"/>
      <c r="G9" s="205" t="str">
        <f>"ngày: "&amp;TEXT(VLOOKUP($E$9,'3411'!B4:J18,2,0),"dd/MM/yy")</f>
        <v>ngày: 13/08/15</v>
      </c>
      <c r="H9" s="343"/>
      <c r="L9" s="205"/>
      <c r="M9" s="205"/>
      <c r="N9" s="205"/>
    </row>
    <row r="10" spans="1:14" s="27" customFormat="1">
      <c r="D10" s="341" t="s">
        <v>605</v>
      </c>
      <c r="E10" s="344"/>
      <c r="F10" s="342"/>
    </row>
    <row r="11" spans="1:14" s="27" customFormat="1">
      <c r="C11" s="341"/>
      <c r="D11" s="341"/>
      <c r="E11" s="341"/>
      <c r="F11" s="341"/>
      <c r="G11" s="341"/>
      <c r="H11" s="341"/>
      <c r="I11" s="341"/>
      <c r="J11" s="341"/>
      <c r="K11" s="341"/>
      <c r="L11" s="341"/>
      <c r="M11" s="341"/>
      <c r="N11" s="341"/>
    </row>
    <row r="12" spans="1:14" s="346" customFormat="1" ht="24.75" customHeight="1">
      <c r="A12" s="606" t="s">
        <v>602</v>
      </c>
      <c r="B12" s="603" t="s">
        <v>1</v>
      </c>
      <c r="C12" s="604"/>
      <c r="D12" s="606" t="s">
        <v>0</v>
      </c>
      <c r="E12" s="606" t="s">
        <v>19</v>
      </c>
      <c r="F12" s="608" t="s">
        <v>603</v>
      </c>
      <c r="G12" s="610" t="s">
        <v>569</v>
      </c>
      <c r="H12" s="610"/>
      <c r="I12" s="345"/>
      <c r="J12" s="345"/>
      <c r="K12" s="345"/>
      <c r="L12" s="345"/>
      <c r="M12" s="345"/>
      <c r="N12" s="345"/>
    </row>
    <row r="13" spans="1:14" s="346" customFormat="1" ht="24.75" customHeight="1">
      <c r="A13" s="607"/>
      <c r="B13" s="347" t="s">
        <v>20</v>
      </c>
      <c r="C13" s="347" t="s">
        <v>43</v>
      </c>
      <c r="D13" s="607"/>
      <c r="E13" s="607"/>
      <c r="F13" s="609"/>
      <c r="G13" s="348" t="s">
        <v>33</v>
      </c>
      <c r="H13" s="348" t="s">
        <v>34</v>
      </c>
      <c r="I13" s="349"/>
      <c r="J13" s="349"/>
      <c r="K13" s="349"/>
      <c r="L13" s="349"/>
      <c r="M13" s="349"/>
      <c r="N13" s="349"/>
    </row>
    <row r="14" spans="1:14" s="355" customFormat="1" ht="12" customHeight="1">
      <c r="A14" s="350" t="s">
        <v>2</v>
      </c>
      <c r="B14" s="351" t="s">
        <v>3</v>
      </c>
      <c r="C14" s="352" t="s">
        <v>4</v>
      </c>
      <c r="D14" s="352" t="s">
        <v>5</v>
      </c>
      <c r="E14" s="352" t="s">
        <v>6</v>
      </c>
      <c r="F14" s="353" t="s">
        <v>553</v>
      </c>
      <c r="G14" s="352">
        <v>2</v>
      </c>
      <c r="H14" s="352">
        <v>3</v>
      </c>
      <c r="I14" s="354"/>
      <c r="J14" s="354"/>
      <c r="K14" s="354"/>
      <c r="L14" s="354"/>
      <c r="M14" s="354"/>
      <c r="N14" s="354"/>
    </row>
    <row r="15" spans="1:14" s="340" customFormat="1" ht="23.25" customHeight="1">
      <c r="A15" s="356"/>
      <c r="B15" s="356"/>
      <c r="C15" s="356"/>
      <c r="D15" s="357" t="s">
        <v>7</v>
      </c>
      <c r="E15" s="358"/>
      <c r="F15" s="359"/>
      <c r="G15" s="386">
        <f>VLOOKUP($E$9,'3411'!B4:J18,4,0)</f>
        <v>0</v>
      </c>
      <c r="H15" s="386">
        <f>VLOOKUP($E$9,'3411'!B4:J18,5,0)</f>
        <v>0</v>
      </c>
      <c r="I15" s="360"/>
      <c r="J15" s="360"/>
      <c r="K15" s="361"/>
      <c r="L15" s="362"/>
      <c r="M15" s="361"/>
      <c r="N15" s="362"/>
    </row>
    <row r="16" spans="1:14" s="27" customFormat="1" ht="23.25" customHeight="1">
      <c r="A16" s="363">
        <f ca="1">IF(ROWS($1:1)&gt;COUNT(Dong4),"",OFFSET(TH!C$1,SMALL(Dong4,ROWS($1:1)),))</f>
        <v>42229</v>
      </c>
      <c r="B16" s="364" t="str">
        <f ca="1">IF(ROWS($1:1)&gt;COUNT(Dong4),"",OFFSET(TH!D$1,SMALL(Dong4,ROWS($1:1)),))</f>
        <v>GBC</v>
      </c>
      <c r="C16" s="363">
        <f ca="1">IF(ROWS($1:1)&gt;COUNT(Dong4),"",OFFSET(TH!E$1,SMALL(Dong4,ROWS($1:1)),))</f>
        <v>42229</v>
      </c>
      <c r="D16" s="387" t="str">
        <f ca="1">IF(ROWS($1:1)&gt;COUNT(Dong4),"",OFFSET(TH!F$1,SMALL(Dong4,ROWS($1:1)),))</f>
        <v>Vay KU 1402LDS201502591</v>
      </c>
      <c r="E16" s="365" t="str">
        <f ca="1">IF(ROWS($1:1)&gt;COUNT(Dong4),"",IF(OFFSET(TH!K$1,SMALL(Dong4,ROWS($1:1)),)="3411",OFFSET(TH!J$1,SMALL(Dong4,ROWS($1:1)),),OFFSET(TH!K$1,SMALL(Dong4,ROWS($1:1)),)))</f>
        <v>1121</v>
      </c>
      <c r="F16" s="366">
        <f ca="1">IF(D16&lt;&gt;"",VLOOKUP($E$9,'3411'!$B$4:$F$18,3,0),"")</f>
        <v>46253</v>
      </c>
      <c r="G16" s="388">
        <f ca="1">IF(ROWS($1:1)&gt;COUNT(Dong4),"",IF(OFFSET(TH!J$1,SMALL(Dong4,ROWS($1:1)),)="3411",OFFSET(TH!I$1,SMALL(Dong4,ROWS($1:1)),),0))</f>
        <v>0</v>
      </c>
      <c r="H16" s="388">
        <f ca="1">IF(ROWS($1:1)&gt;COUNT(Dong4),"",IF(OFFSET(TH!K$1,SMALL(Dong4,ROWS($1:1)),)="3411",OFFSET(TH!I$1,SMALL(Dong4,ROWS($1:1)),),0))</f>
        <v>1000000000</v>
      </c>
      <c r="I16" s="367"/>
      <c r="J16" s="368"/>
      <c r="K16" s="367"/>
      <c r="L16" s="368"/>
      <c r="M16" s="367"/>
      <c r="N16" s="368"/>
    </row>
    <row r="17" spans="1:14" s="27" customFormat="1" ht="23.25" customHeight="1">
      <c r="A17" s="363" t="str">
        <f ca="1">IF(ROWS($1:2)&gt;COUNT(Dong4),"",OFFSET(TH!C$1,SMALL(Dong4,ROWS($1:2)),))</f>
        <v/>
      </c>
      <c r="B17" s="364" t="str">
        <f ca="1">IF(ROWS($1:2)&gt;COUNT(Dong4),"",OFFSET(TH!D$1,SMALL(Dong4,ROWS($1:2)),))</f>
        <v/>
      </c>
      <c r="C17" s="363" t="str">
        <f ca="1">IF(ROWS($1:2)&gt;COUNT(Dong4),"",OFFSET(TH!E$1,SMALL(Dong4,ROWS($1:2)),))</f>
        <v/>
      </c>
      <c r="D17" s="387" t="str">
        <f ca="1">IF(ROWS($1:2)&gt;COUNT(Dong4),"",OFFSET(TH!F$1,SMALL(Dong4,ROWS($1:2)),))</f>
        <v/>
      </c>
      <c r="E17" s="365" t="str">
        <f ca="1">IF(ROWS($1:2)&gt;COUNT(Dong4),"",IF(OFFSET(TH!K$1,SMALL(Dong4,ROWS($1:2)),)="3411",OFFSET(TH!J$1,SMALL(Dong4,ROWS($1:2)),),OFFSET(TH!K$1,SMALL(Dong4,ROWS($1:2)),)))</f>
        <v/>
      </c>
      <c r="F17" s="366" t="str">
        <f ca="1">IF(D17&lt;&gt;"",VLOOKUP($E$9,'3411'!$B$4:$F$18,3,0),"")</f>
        <v/>
      </c>
      <c r="G17" s="388" t="str">
        <f ca="1">IF(ROWS($1:2)&gt;COUNT(Dong4),"",IF(OFFSET(TH!J$1,SMALL(Dong4,ROWS($1:2)),)="3411",OFFSET(TH!I$1,SMALL(Dong4,ROWS($1:2)),),0))</f>
        <v/>
      </c>
      <c r="H17" s="388" t="str">
        <f ca="1">IF(ROWS($1:2)&gt;COUNT(Dong4),"",IF(OFFSET(TH!K$1,SMALL(Dong4,ROWS($1:2)),)="3411",OFFSET(TH!I$1,SMALL(Dong4,ROWS($1:2)),),0))</f>
        <v/>
      </c>
      <c r="I17" s="367"/>
      <c r="J17" s="368"/>
      <c r="K17" s="367"/>
      <c r="L17" s="368"/>
      <c r="M17" s="367"/>
      <c r="N17" s="368"/>
    </row>
    <row r="18" spans="1:14" s="27" customFormat="1" ht="23.25" customHeight="1">
      <c r="A18" s="332"/>
      <c r="B18" s="332"/>
      <c r="C18" s="332"/>
      <c r="D18" s="369"/>
      <c r="E18" s="370"/>
      <c r="F18" s="371"/>
      <c r="G18" s="369"/>
      <c r="H18" s="369"/>
      <c r="I18" s="341"/>
      <c r="J18" s="341"/>
      <c r="K18" s="367"/>
      <c r="L18" s="368"/>
      <c r="M18" s="372"/>
      <c r="N18" s="368"/>
    </row>
    <row r="19" spans="1:14" s="340" customFormat="1" ht="23.25" customHeight="1">
      <c r="A19" s="373"/>
      <c r="B19" s="373"/>
      <c r="C19" s="373"/>
      <c r="D19" s="374" t="s">
        <v>47</v>
      </c>
      <c r="E19" s="375" t="s">
        <v>26</v>
      </c>
      <c r="F19" s="376" t="s">
        <v>26</v>
      </c>
      <c r="G19" s="377">
        <f ca="1">SUM(G16:G18)</f>
        <v>0</v>
      </c>
      <c r="H19" s="378">
        <f ca="1">SUM(H16:H18)</f>
        <v>1000000000</v>
      </c>
      <c r="I19" s="379"/>
      <c r="J19" s="380"/>
      <c r="K19" s="380"/>
      <c r="L19" s="360"/>
      <c r="M19" s="380"/>
      <c r="N19" s="380"/>
    </row>
    <row r="20" spans="1:14" s="340" customFormat="1" ht="23.25" customHeight="1">
      <c r="A20" s="381"/>
      <c r="B20" s="381"/>
      <c r="C20" s="381"/>
      <c r="D20" s="374" t="s">
        <v>13</v>
      </c>
      <c r="E20" s="375" t="s">
        <v>26</v>
      </c>
      <c r="F20" s="376" t="s">
        <v>26</v>
      </c>
      <c r="G20" s="382">
        <f ca="1">IF(G15+G19-H19&gt;0,G15+G19-H19,0)</f>
        <v>0</v>
      </c>
      <c r="H20" s="378">
        <f ca="1">IF(H15+H19-G19&gt;0,H15+H19-G19,0)</f>
        <v>1000000000</v>
      </c>
      <c r="I20" s="345"/>
      <c r="J20" s="345"/>
      <c r="K20" s="383"/>
      <c r="L20" s="380"/>
      <c r="M20" s="379"/>
      <c r="N20" s="380"/>
    </row>
    <row r="21" spans="1:14" s="27" customFormat="1">
      <c r="E21" s="205"/>
      <c r="F21" s="343"/>
    </row>
    <row r="22" spans="1:14" s="27" customFormat="1">
      <c r="A22" s="384" t="s">
        <v>604</v>
      </c>
      <c r="C22" s="333"/>
      <c r="E22" s="205"/>
      <c r="F22" s="343"/>
    </row>
    <row r="23" spans="1:14" s="27" customFormat="1">
      <c r="A23" s="384" t="str">
        <f ca="1">"- Ngày mở sổ: "&amp;DAY(A16)&amp;"/"&amp;MONTH(A16)&amp;"/"&amp;YEAR(A16)</f>
        <v>- Ngày mở sổ: 13/8/2015</v>
      </c>
      <c r="C23" s="333"/>
      <c r="E23" s="205"/>
      <c r="F23" s="343"/>
    </row>
    <row r="24" spans="1:14" s="27" customFormat="1">
      <c r="E24" s="205"/>
      <c r="F24" s="343"/>
      <c r="G24" s="385" t="str">
        <f ca="1">"Ngày 31 tháng 12 năm "&amp;YEAR(A16)</f>
        <v>Ngày 31 tháng 12 năm 2015</v>
      </c>
    </row>
    <row r="25" spans="1:14" s="27" customFormat="1">
      <c r="C25" s="205" t="s">
        <v>14</v>
      </c>
      <c r="E25" s="205"/>
      <c r="F25" s="343"/>
      <c r="G25" s="205" t="s">
        <v>15</v>
      </c>
    </row>
    <row r="26" spans="1:14" s="27" customFormat="1">
      <c r="C26" s="205" t="s">
        <v>16</v>
      </c>
      <c r="E26" s="205"/>
      <c r="F26" s="343"/>
      <c r="G26" s="205" t="s">
        <v>16</v>
      </c>
    </row>
    <row r="27" spans="1:14" s="334" customFormat="1"/>
    <row r="28" spans="1:14" s="334" customFormat="1"/>
    <row r="29" spans="1:14" s="334" customFormat="1"/>
    <row r="30" spans="1:14" s="334" customFormat="1"/>
    <row r="31" spans="1:14" s="334" customFormat="1"/>
    <row r="32" spans="1:14" s="334" customFormat="1"/>
    <row r="33" s="334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24</vt:i4>
      </vt:variant>
    </vt:vector>
  </HeadingPairs>
  <TitlesOfParts>
    <vt:vector size="39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3</cp:lastModifiedBy>
  <cp:lastPrinted>2015-10-24T02:42:42Z</cp:lastPrinted>
  <dcterms:created xsi:type="dcterms:W3CDTF">1996-10-14T23:33:28Z</dcterms:created>
  <dcterms:modified xsi:type="dcterms:W3CDTF">2015-11-17T01:39:19Z</dcterms:modified>
</cp:coreProperties>
</file>