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10" windowWidth="15150" windowHeight="8580" tabRatio="897" activeTab="11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0" hidden="1">TH!$A$10:$Z$51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0" hidden="1">{#N/A,#N/A,FALSE,"Chi tiÆt"}</definedName>
    <definedName name="dh" hidden="1">{#N/A,#N/A,FALSE,"Chi tiÆt"}</definedName>
    <definedName name="DS">TH!$B$11:$X$56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- 01'!$A$1:$AS$143</definedName>
    <definedName name="_xlnm.Print_Area" localSheetId="3">'CC - 02'!$A$1:$AS$141</definedName>
    <definedName name="_xlnm.Print_Area" localSheetId="5">'CC - 03'!$A$1:$AS$141</definedName>
    <definedName name="_xlnm.Print_Area" localSheetId="7">'CC - 04'!$A$1:$AS$141</definedName>
    <definedName name="_xlnm.Print_Area" localSheetId="9">'CC - 05'!$A$1:$AS$141</definedName>
    <definedName name="_xlnm.Print_Area" localSheetId="11">'CC - 06'!$A$1:$AS$141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AK57" i="19" l="1"/>
  <c r="AN57" i="19" s="1"/>
  <c r="AL57" i="19"/>
  <c r="AM57" i="19"/>
  <c r="AK59" i="19"/>
  <c r="AN59" i="19" s="1"/>
  <c r="AL59" i="19"/>
  <c r="AM59" i="19"/>
  <c r="AK61" i="19"/>
  <c r="AN61" i="19" s="1"/>
  <c r="AL61" i="19"/>
  <c r="AM61" i="19"/>
  <c r="AK63" i="19"/>
  <c r="AN63" i="19" s="1"/>
  <c r="AL63" i="19"/>
  <c r="AM63" i="19"/>
  <c r="AK65" i="19"/>
  <c r="AN65" i="19" s="1"/>
  <c r="AL65" i="19"/>
  <c r="AM65" i="19"/>
  <c r="AK67" i="19"/>
  <c r="AN67" i="19" s="1"/>
  <c r="AL67" i="19"/>
  <c r="AM67" i="19"/>
  <c r="AK69" i="19"/>
  <c r="AN69" i="19" s="1"/>
  <c r="AL69" i="19"/>
  <c r="AM69" i="19"/>
  <c r="AK71" i="19"/>
  <c r="AN71" i="19" s="1"/>
  <c r="AL71" i="19"/>
  <c r="AM71" i="19"/>
  <c r="AK73" i="19"/>
  <c r="AN73" i="19" s="1"/>
  <c r="AL73" i="19"/>
  <c r="AM73" i="19"/>
  <c r="AM55" i="19"/>
  <c r="AL55" i="19"/>
  <c r="AK55" i="19"/>
  <c r="AN55" i="19" s="1"/>
  <c r="AK16" i="19"/>
  <c r="AN16" i="19" s="1"/>
  <c r="AL16" i="19"/>
  <c r="AM16" i="19"/>
  <c r="AK18" i="19"/>
  <c r="AN18" i="19" s="1"/>
  <c r="AL18" i="19"/>
  <c r="AM18" i="19"/>
  <c r="AK20" i="19"/>
  <c r="AN20" i="19" s="1"/>
  <c r="AL20" i="19"/>
  <c r="AM20" i="19"/>
  <c r="AK22" i="19"/>
  <c r="AN22" i="19" s="1"/>
  <c r="AL22" i="19"/>
  <c r="AM22" i="19"/>
  <c r="AK24" i="19"/>
  <c r="AN24" i="19" s="1"/>
  <c r="AL24" i="19"/>
  <c r="AM24" i="19"/>
  <c r="AK26" i="19"/>
  <c r="AN26" i="19" s="1"/>
  <c r="AL26" i="19"/>
  <c r="AM26" i="19"/>
  <c r="AK28" i="19"/>
  <c r="AN28" i="19" s="1"/>
  <c r="AL28" i="19"/>
  <c r="AM28" i="19"/>
  <c r="AK30" i="19"/>
  <c r="AN30" i="19" s="1"/>
  <c r="AL30" i="19"/>
  <c r="AM30" i="19"/>
  <c r="AK32" i="19"/>
  <c r="AN32" i="19" s="1"/>
  <c r="AL32" i="19"/>
  <c r="AM32" i="19"/>
  <c r="AK34" i="19"/>
  <c r="AN34" i="19" s="1"/>
  <c r="AL34" i="19"/>
  <c r="AM34" i="19"/>
  <c r="AK36" i="19"/>
  <c r="AN36" i="19" s="1"/>
  <c r="AL36" i="19"/>
  <c r="AM36" i="19"/>
  <c r="AK38" i="19"/>
  <c r="AN38" i="19" s="1"/>
  <c r="AL38" i="19"/>
  <c r="AM38" i="19"/>
  <c r="AK40" i="19"/>
  <c r="AN40" i="19" s="1"/>
  <c r="AL40" i="19"/>
  <c r="AM40" i="19"/>
  <c r="AK42" i="19"/>
  <c r="AN42" i="19" s="1"/>
  <c r="AL42" i="19"/>
  <c r="AM42" i="19"/>
  <c r="AK44" i="19"/>
  <c r="AN44" i="19" s="1"/>
  <c r="AL44" i="19"/>
  <c r="AM44" i="19"/>
  <c r="AK46" i="19"/>
  <c r="AN46" i="19" s="1"/>
  <c r="AL46" i="19"/>
  <c r="AM46" i="19"/>
  <c r="AK48" i="19"/>
  <c r="AN48" i="19" s="1"/>
  <c r="AL48" i="19"/>
  <c r="AM48" i="19"/>
  <c r="AK50" i="19"/>
  <c r="AN50" i="19" s="1"/>
  <c r="AL50" i="19"/>
  <c r="AM50" i="19"/>
  <c r="AK52" i="19"/>
  <c r="AN52" i="19" s="1"/>
  <c r="AL52" i="19"/>
  <c r="AM52" i="19"/>
  <c r="AM14" i="19"/>
  <c r="AL14" i="19"/>
  <c r="AK14" i="19"/>
  <c r="AN14" i="19" s="1"/>
  <c r="AK11" i="19"/>
  <c r="AN11" i="19" s="1"/>
  <c r="AL11" i="19"/>
  <c r="AM11" i="19"/>
  <c r="AK9" i="19"/>
  <c r="AK111" i="21"/>
  <c r="AN111" i="21" s="1"/>
  <c r="AL111" i="21"/>
  <c r="AM111" i="21"/>
  <c r="AK113" i="21"/>
  <c r="AN113" i="21" s="1"/>
  <c r="AL113" i="21"/>
  <c r="AM113" i="21"/>
  <c r="AK115" i="21"/>
  <c r="AN115" i="21" s="1"/>
  <c r="AL115" i="21"/>
  <c r="AM115" i="21"/>
  <c r="AK117" i="21"/>
  <c r="AN117" i="21" s="1"/>
  <c r="AL117" i="21"/>
  <c r="AM117" i="21"/>
  <c r="AK119" i="21"/>
  <c r="AN119" i="21" s="1"/>
  <c r="AL119" i="21"/>
  <c r="AM119" i="21"/>
  <c r="AK121" i="21"/>
  <c r="AN121" i="21" s="1"/>
  <c r="AL121" i="21"/>
  <c r="AM121" i="21"/>
  <c r="AM109" i="21"/>
  <c r="AL109" i="21"/>
  <c r="AK109" i="21"/>
  <c r="AN109" i="21" s="1"/>
  <c r="AK57" i="21"/>
  <c r="AN57" i="21" s="1"/>
  <c r="AL57" i="21"/>
  <c r="AM57" i="21"/>
  <c r="AK59" i="21"/>
  <c r="AN59" i="21" s="1"/>
  <c r="AL59" i="21"/>
  <c r="AM59" i="21"/>
  <c r="AK61" i="21"/>
  <c r="AN61" i="21" s="1"/>
  <c r="AL61" i="21"/>
  <c r="AM61" i="21"/>
  <c r="AK63" i="21"/>
  <c r="AN63" i="21" s="1"/>
  <c r="AL63" i="21"/>
  <c r="AM63" i="21"/>
  <c r="AK65" i="21"/>
  <c r="AN65" i="21" s="1"/>
  <c r="AL65" i="21"/>
  <c r="AM65" i="21"/>
  <c r="AK67" i="21"/>
  <c r="AN67" i="21" s="1"/>
  <c r="AL67" i="21"/>
  <c r="AM67" i="21"/>
  <c r="AK69" i="21"/>
  <c r="AN69" i="21" s="1"/>
  <c r="AL69" i="21"/>
  <c r="AM69" i="21"/>
  <c r="AK71" i="21"/>
  <c r="AN71" i="21" s="1"/>
  <c r="AL71" i="21"/>
  <c r="AM71" i="21"/>
  <c r="AK73" i="21"/>
  <c r="AN73" i="21" s="1"/>
  <c r="AL73" i="21"/>
  <c r="AM73" i="21"/>
  <c r="AM55" i="21"/>
  <c r="AL55" i="21"/>
  <c r="AK55" i="21"/>
  <c r="AN55" i="21" s="1"/>
  <c r="AK16" i="21"/>
  <c r="AN16" i="21" s="1"/>
  <c r="AL16" i="21"/>
  <c r="AM16" i="21"/>
  <c r="AK18" i="21"/>
  <c r="AN18" i="21" s="1"/>
  <c r="AL18" i="21"/>
  <c r="AM18" i="21"/>
  <c r="AK20" i="21"/>
  <c r="AN20" i="21" s="1"/>
  <c r="AL20" i="21"/>
  <c r="AM20" i="21"/>
  <c r="AK22" i="21"/>
  <c r="AN22" i="21" s="1"/>
  <c r="AL22" i="21"/>
  <c r="AM22" i="21"/>
  <c r="AK24" i="21"/>
  <c r="AN24" i="21" s="1"/>
  <c r="AL24" i="21"/>
  <c r="AM24" i="21"/>
  <c r="AK26" i="21"/>
  <c r="AN26" i="21" s="1"/>
  <c r="AL26" i="21"/>
  <c r="AM26" i="21"/>
  <c r="AK28" i="21"/>
  <c r="AN28" i="21" s="1"/>
  <c r="AL28" i="21"/>
  <c r="AM28" i="21"/>
  <c r="AK30" i="21"/>
  <c r="AN30" i="21" s="1"/>
  <c r="AL30" i="21"/>
  <c r="AM30" i="21"/>
  <c r="AK32" i="21"/>
  <c r="AN32" i="21" s="1"/>
  <c r="AL32" i="21"/>
  <c r="AM32" i="21"/>
  <c r="AK34" i="21"/>
  <c r="AN34" i="21" s="1"/>
  <c r="AL34" i="21"/>
  <c r="AM34" i="21"/>
  <c r="AK36" i="21"/>
  <c r="AN36" i="21" s="1"/>
  <c r="AL36" i="21"/>
  <c r="AM36" i="21"/>
  <c r="AK38" i="21"/>
  <c r="AN38" i="21" s="1"/>
  <c r="AL38" i="21"/>
  <c r="AM38" i="21"/>
  <c r="AK40" i="21"/>
  <c r="AN40" i="21" s="1"/>
  <c r="AL40" i="21"/>
  <c r="AM40" i="21"/>
  <c r="AK42" i="21"/>
  <c r="AN42" i="21" s="1"/>
  <c r="AL42" i="21"/>
  <c r="AM42" i="21"/>
  <c r="AK44" i="21"/>
  <c r="AN44" i="21" s="1"/>
  <c r="AL44" i="21"/>
  <c r="AM44" i="21"/>
  <c r="AK46" i="21"/>
  <c r="AN46" i="21" s="1"/>
  <c r="AL46" i="21"/>
  <c r="AM46" i="21"/>
  <c r="AK48" i="21"/>
  <c r="AN48" i="21" s="1"/>
  <c r="AL48" i="21"/>
  <c r="AM48" i="21"/>
  <c r="AK50" i="21"/>
  <c r="AN50" i="21" s="1"/>
  <c r="AL50" i="21"/>
  <c r="AM50" i="21"/>
  <c r="AK52" i="21"/>
  <c r="AN52" i="21" s="1"/>
  <c r="AL52" i="21"/>
  <c r="AM52" i="21"/>
  <c r="AM14" i="21"/>
  <c r="AL14" i="21"/>
  <c r="AK14" i="21"/>
  <c r="AN14" i="21" s="1"/>
  <c r="AK11" i="21"/>
  <c r="AN11" i="21" s="1"/>
  <c r="AL11" i="21"/>
  <c r="AM11" i="21"/>
  <c r="AK9" i="21"/>
  <c r="AK111" i="23"/>
  <c r="AN111" i="23" s="1"/>
  <c r="AL111" i="23"/>
  <c r="AM111" i="23"/>
  <c r="AK113" i="23"/>
  <c r="AN113" i="23" s="1"/>
  <c r="AL113" i="23"/>
  <c r="AM113" i="23"/>
  <c r="AK115" i="23"/>
  <c r="AN115" i="23" s="1"/>
  <c r="AL115" i="23"/>
  <c r="AM115" i="23"/>
  <c r="AK117" i="23"/>
  <c r="AN117" i="23" s="1"/>
  <c r="AL117" i="23"/>
  <c r="AM117" i="23"/>
  <c r="AK119" i="23"/>
  <c r="AN119" i="23" s="1"/>
  <c r="AL119" i="23"/>
  <c r="AM119" i="23"/>
  <c r="AK121" i="23"/>
  <c r="AN121" i="23" s="1"/>
  <c r="AL121" i="23"/>
  <c r="AM121" i="23"/>
  <c r="AM109" i="23"/>
  <c r="AL109" i="23"/>
  <c r="AK109" i="23"/>
  <c r="AN109" i="23" s="1"/>
  <c r="AK57" i="23"/>
  <c r="AN57" i="23" s="1"/>
  <c r="AL57" i="23"/>
  <c r="AM57" i="23"/>
  <c r="AK59" i="23"/>
  <c r="AN59" i="23" s="1"/>
  <c r="AL59" i="23"/>
  <c r="AM59" i="23"/>
  <c r="AK61" i="23"/>
  <c r="AN61" i="23" s="1"/>
  <c r="AL61" i="23"/>
  <c r="AM61" i="23"/>
  <c r="AK63" i="23"/>
  <c r="AN63" i="23" s="1"/>
  <c r="AL63" i="23"/>
  <c r="AM63" i="23"/>
  <c r="AK65" i="23"/>
  <c r="AN65" i="23" s="1"/>
  <c r="AL65" i="23"/>
  <c r="AM65" i="23"/>
  <c r="AK67" i="23"/>
  <c r="AN67" i="23" s="1"/>
  <c r="AL67" i="23"/>
  <c r="AM67" i="23"/>
  <c r="AK69" i="23"/>
  <c r="AN69" i="23" s="1"/>
  <c r="AL69" i="23"/>
  <c r="AM69" i="23"/>
  <c r="AK71" i="23"/>
  <c r="AN71" i="23" s="1"/>
  <c r="AL71" i="23"/>
  <c r="AM71" i="23"/>
  <c r="AK73" i="23"/>
  <c r="AN73" i="23" s="1"/>
  <c r="AL73" i="23"/>
  <c r="AM73" i="23"/>
  <c r="AM55" i="23"/>
  <c r="AL55" i="23"/>
  <c r="AK55" i="23"/>
  <c r="AN55" i="23" s="1"/>
  <c r="AK16" i="23"/>
  <c r="AN16" i="23" s="1"/>
  <c r="AL16" i="23"/>
  <c r="AM16" i="23"/>
  <c r="AK18" i="23"/>
  <c r="AN18" i="23" s="1"/>
  <c r="AL18" i="23"/>
  <c r="AM18" i="23"/>
  <c r="AK20" i="23"/>
  <c r="AN20" i="23" s="1"/>
  <c r="AL20" i="23"/>
  <c r="AM20" i="23"/>
  <c r="AK22" i="23"/>
  <c r="AN22" i="23" s="1"/>
  <c r="AL22" i="23"/>
  <c r="AM22" i="23"/>
  <c r="AK24" i="23"/>
  <c r="AN24" i="23" s="1"/>
  <c r="AL24" i="23"/>
  <c r="AM24" i="23"/>
  <c r="AK26" i="23"/>
  <c r="AN26" i="23" s="1"/>
  <c r="AL26" i="23"/>
  <c r="AM26" i="23"/>
  <c r="AK28" i="23"/>
  <c r="AN28" i="23" s="1"/>
  <c r="AL28" i="23"/>
  <c r="AM28" i="23"/>
  <c r="AK30" i="23"/>
  <c r="AN30" i="23" s="1"/>
  <c r="AL30" i="23"/>
  <c r="AM30" i="23"/>
  <c r="AK32" i="23"/>
  <c r="AN32" i="23" s="1"/>
  <c r="AL32" i="23"/>
  <c r="AM32" i="23"/>
  <c r="AK34" i="23"/>
  <c r="AN34" i="23" s="1"/>
  <c r="AL34" i="23"/>
  <c r="AM34" i="23"/>
  <c r="AK36" i="23"/>
  <c r="AN36" i="23" s="1"/>
  <c r="AL36" i="23"/>
  <c r="AM36" i="23"/>
  <c r="AK38" i="23"/>
  <c r="AN38" i="23" s="1"/>
  <c r="AL38" i="23"/>
  <c r="AM38" i="23"/>
  <c r="AK40" i="23"/>
  <c r="AN40" i="23" s="1"/>
  <c r="AL40" i="23"/>
  <c r="AM40" i="23"/>
  <c r="AK42" i="23"/>
  <c r="AN42" i="23" s="1"/>
  <c r="AL42" i="23"/>
  <c r="AM42" i="23"/>
  <c r="AK44" i="23"/>
  <c r="AN44" i="23" s="1"/>
  <c r="AL44" i="23"/>
  <c r="AM44" i="23"/>
  <c r="AK46" i="23"/>
  <c r="AN46" i="23" s="1"/>
  <c r="AL46" i="23"/>
  <c r="AM46" i="23"/>
  <c r="AK48" i="23"/>
  <c r="AN48" i="23" s="1"/>
  <c r="AL48" i="23"/>
  <c r="AM48" i="23"/>
  <c r="AK50" i="23"/>
  <c r="AN50" i="23" s="1"/>
  <c r="AL50" i="23"/>
  <c r="AM50" i="23"/>
  <c r="AK52" i="23"/>
  <c r="AN52" i="23" s="1"/>
  <c r="AL52" i="23"/>
  <c r="AM52" i="23"/>
  <c r="AM14" i="23"/>
  <c r="AL14" i="23"/>
  <c r="AK14" i="23"/>
  <c r="AN14" i="23" s="1"/>
  <c r="AK11" i="23"/>
  <c r="AN11" i="23" s="1"/>
  <c r="AL11" i="23"/>
  <c r="AM11" i="23"/>
  <c r="AK9" i="23"/>
  <c r="AK111" i="25"/>
  <c r="AN111" i="25" s="1"/>
  <c r="AL111" i="25"/>
  <c r="AM111" i="25"/>
  <c r="AK113" i="25"/>
  <c r="AN113" i="25" s="1"/>
  <c r="AL113" i="25"/>
  <c r="AM113" i="25"/>
  <c r="AK115" i="25"/>
  <c r="AN115" i="25" s="1"/>
  <c r="AL115" i="25"/>
  <c r="AM115" i="25"/>
  <c r="AK117" i="25"/>
  <c r="AN117" i="25" s="1"/>
  <c r="AL117" i="25"/>
  <c r="AM117" i="25"/>
  <c r="AK119" i="25"/>
  <c r="AN119" i="25" s="1"/>
  <c r="AL119" i="25"/>
  <c r="AM119" i="25"/>
  <c r="AK121" i="25"/>
  <c r="AN121" i="25" s="1"/>
  <c r="AL121" i="25"/>
  <c r="AM121" i="25"/>
  <c r="AM109" i="25"/>
  <c r="AL109" i="25"/>
  <c r="AK109" i="25"/>
  <c r="AN109" i="25" s="1"/>
  <c r="AK57" i="25"/>
  <c r="AN57" i="25" s="1"/>
  <c r="AL57" i="25"/>
  <c r="AM57" i="25"/>
  <c r="AK59" i="25"/>
  <c r="AN59" i="25" s="1"/>
  <c r="AL59" i="25"/>
  <c r="AM59" i="25"/>
  <c r="AK61" i="25"/>
  <c r="AN61" i="25" s="1"/>
  <c r="AL61" i="25"/>
  <c r="AM61" i="25"/>
  <c r="AK63" i="25"/>
  <c r="AN63" i="25" s="1"/>
  <c r="AL63" i="25"/>
  <c r="AM63" i="25"/>
  <c r="AK65" i="25"/>
  <c r="AN65" i="25" s="1"/>
  <c r="AL65" i="25"/>
  <c r="AM65" i="25"/>
  <c r="AK67" i="25"/>
  <c r="AN67" i="25" s="1"/>
  <c r="AL67" i="25"/>
  <c r="AM67" i="25"/>
  <c r="AK69" i="25"/>
  <c r="AN69" i="25" s="1"/>
  <c r="AL69" i="25"/>
  <c r="AM69" i="25"/>
  <c r="AK71" i="25"/>
  <c r="AN71" i="25" s="1"/>
  <c r="AL71" i="25"/>
  <c r="AM71" i="25"/>
  <c r="AK73" i="25"/>
  <c r="AN73" i="25" s="1"/>
  <c r="AL73" i="25"/>
  <c r="AM73" i="25"/>
  <c r="AM55" i="25"/>
  <c r="AL55" i="25"/>
  <c r="AK55" i="25"/>
  <c r="AN55" i="25" s="1"/>
  <c r="AK16" i="25"/>
  <c r="AN16" i="25" s="1"/>
  <c r="AL16" i="25"/>
  <c r="AM16" i="25"/>
  <c r="AK18" i="25"/>
  <c r="AN18" i="25" s="1"/>
  <c r="AL18" i="25"/>
  <c r="AM18" i="25"/>
  <c r="AK20" i="25"/>
  <c r="AN20" i="25" s="1"/>
  <c r="AL20" i="25"/>
  <c r="AM20" i="25"/>
  <c r="AK22" i="25"/>
  <c r="AN22" i="25" s="1"/>
  <c r="AL22" i="25"/>
  <c r="AM22" i="25"/>
  <c r="AK24" i="25"/>
  <c r="AN24" i="25" s="1"/>
  <c r="AL24" i="25"/>
  <c r="AM24" i="25"/>
  <c r="AK26" i="25"/>
  <c r="AN26" i="25" s="1"/>
  <c r="AL26" i="25"/>
  <c r="AM26" i="25"/>
  <c r="AK28" i="25"/>
  <c r="AN28" i="25" s="1"/>
  <c r="AL28" i="25"/>
  <c r="AM28" i="25"/>
  <c r="AK30" i="25"/>
  <c r="AN30" i="25" s="1"/>
  <c r="AL30" i="25"/>
  <c r="AM30" i="25"/>
  <c r="AK32" i="25"/>
  <c r="AN32" i="25" s="1"/>
  <c r="AL32" i="25"/>
  <c r="AM32" i="25"/>
  <c r="AK34" i="25"/>
  <c r="AN34" i="25" s="1"/>
  <c r="AL34" i="25"/>
  <c r="AM34" i="25"/>
  <c r="AK36" i="25"/>
  <c r="AN36" i="25" s="1"/>
  <c r="AL36" i="25"/>
  <c r="AM36" i="25"/>
  <c r="AK38" i="25"/>
  <c r="AN38" i="25" s="1"/>
  <c r="AL38" i="25"/>
  <c r="AM38" i="25"/>
  <c r="AK40" i="25"/>
  <c r="AN40" i="25" s="1"/>
  <c r="AL40" i="25"/>
  <c r="AM40" i="25"/>
  <c r="AK42" i="25"/>
  <c r="AN42" i="25" s="1"/>
  <c r="AL42" i="25"/>
  <c r="AM42" i="25"/>
  <c r="AK44" i="25"/>
  <c r="AN44" i="25" s="1"/>
  <c r="AL44" i="25"/>
  <c r="AM44" i="25"/>
  <c r="AK46" i="25"/>
  <c r="AN46" i="25" s="1"/>
  <c r="AL46" i="25"/>
  <c r="AM46" i="25"/>
  <c r="AK48" i="25"/>
  <c r="AN48" i="25" s="1"/>
  <c r="AL48" i="25"/>
  <c r="AM48" i="25"/>
  <c r="AK50" i="25"/>
  <c r="AN50" i="25" s="1"/>
  <c r="AL50" i="25"/>
  <c r="AM50" i="25"/>
  <c r="AK52" i="25"/>
  <c r="AN52" i="25" s="1"/>
  <c r="AL52" i="25"/>
  <c r="AM52" i="25"/>
  <c r="AM14" i="25"/>
  <c r="AL14" i="25"/>
  <c r="AK14" i="25"/>
  <c r="AN14" i="25" s="1"/>
  <c r="AK11" i="25"/>
  <c r="AN11" i="25" s="1"/>
  <c r="AL11" i="25"/>
  <c r="AM11" i="25"/>
  <c r="AK9" i="25"/>
  <c r="AM9" i="25"/>
  <c r="AL9" i="25"/>
  <c r="AK65" i="14" l="1"/>
  <c r="AK16" i="17"/>
  <c r="AK9" i="17"/>
  <c r="AK111" i="19"/>
  <c r="AN111" i="19" s="1"/>
  <c r="AL111" i="19"/>
  <c r="AM111" i="19"/>
  <c r="AK113" i="19"/>
  <c r="AN113" i="19" s="1"/>
  <c r="AL113" i="19"/>
  <c r="AM113" i="19"/>
  <c r="AK115" i="19"/>
  <c r="AN115" i="19" s="1"/>
  <c r="AL115" i="19"/>
  <c r="AM115" i="19"/>
  <c r="AK117" i="19"/>
  <c r="AN117" i="19" s="1"/>
  <c r="AL117" i="19"/>
  <c r="AM117" i="19"/>
  <c r="AK119" i="19"/>
  <c r="AN119" i="19" s="1"/>
  <c r="AL119" i="19"/>
  <c r="AM119" i="19"/>
  <c r="AK121" i="19"/>
  <c r="AN121" i="19" s="1"/>
  <c r="AL121" i="19"/>
  <c r="AM121" i="19"/>
  <c r="AM109" i="19"/>
  <c r="AL109" i="19"/>
  <c r="AK109" i="19"/>
  <c r="AN109" i="19" s="1"/>
  <c r="AM9" i="19"/>
  <c r="AL9" i="19"/>
  <c r="AM9" i="21"/>
  <c r="AL9" i="21"/>
  <c r="AM9" i="23"/>
  <c r="AL9" i="23"/>
  <c r="AN9" i="23"/>
  <c r="V75" i="16" l="1"/>
  <c r="A22" i="25"/>
  <c r="A24" i="25" s="1"/>
  <c r="A26" i="25" s="1"/>
  <c r="A28" i="25" s="1"/>
  <c r="A30" i="25" s="1"/>
  <c r="A24" i="23"/>
  <c r="A26" i="23"/>
  <c r="A28" i="23"/>
  <c r="A30" i="23" s="1"/>
  <c r="A22" i="21"/>
  <c r="A24" i="21"/>
  <c r="A26" i="21"/>
  <c r="A28" i="21" s="1"/>
  <c r="A30" i="21" s="1"/>
  <c r="A24" i="19"/>
  <c r="A26" i="19"/>
  <c r="A28" i="19"/>
  <c r="A24" i="17"/>
  <c r="A26" i="17"/>
  <c r="A28" i="17"/>
  <c r="A30" i="17" s="1"/>
  <c r="A32" i="17" s="1"/>
  <c r="E60" i="15"/>
  <c r="P72" i="26" l="1"/>
  <c r="O72" i="26"/>
  <c r="N72" i="26"/>
  <c r="P71" i="26"/>
  <c r="O71" i="26"/>
  <c r="N71" i="26"/>
  <c r="P70" i="26"/>
  <c r="O70" i="26"/>
  <c r="N70" i="26"/>
  <c r="P69" i="26"/>
  <c r="O69" i="26"/>
  <c r="N69" i="26"/>
  <c r="N74" i="26" s="1"/>
  <c r="P68" i="26"/>
  <c r="O68" i="26"/>
  <c r="N68" i="26"/>
  <c r="P67" i="26"/>
  <c r="P74" i="26" s="1"/>
  <c r="O67" i="26"/>
  <c r="N67" i="26"/>
  <c r="P66" i="26"/>
  <c r="O66" i="26"/>
  <c r="N66" i="26"/>
  <c r="P43" i="26"/>
  <c r="O43" i="26"/>
  <c r="N43" i="26"/>
  <c r="P42" i="26"/>
  <c r="O42" i="26"/>
  <c r="N42" i="26"/>
  <c r="P41" i="26"/>
  <c r="O41" i="26"/>
  <c r="N41" i="26"/>
  <c r="P40" i="26"/>
  <c r="O40" i="26"/>
  <c r="N40" i="26"/>
  <c r="P39" i="26"/>
  <c r="O39" i="26"/>
  <c r="N39" i="26"/>
  <c r="P38" i="26"/>
  <c r="O38" i="26"/>
  <c r="N38" i="26"/>
  <c r="P37" i="26"/>
  <c r="O37" i="26"/>
  <c r="N37" i="26"/>
  <c r="P36" i="26"/>
  <c r="O36" i="26"/>
  <c r="N36" i="26"/>
  <c r="P35" i="26"/>
  <c r="O35" i="26"/>
  <c r="N35" i="26"/>
  <c r="P34" i="26"/>
  <c r="O34" i="26"/>
  <c r="N34" i="26"/>
  <c r="P32" i="26"/>
  <c r="O32" i="26"/>
  <c r="N32" i="26"/>
  <c r="P31" i="26"/>
  <c r="O31" i="26"/>
  <c r="N31" i="26"/>
  <c r="P30" i="26"/>
  <c r="O30" i="26"/>
  <c r="N30" i="26"/>
  <c r="P29" i="26"/>
  <c r="O29" i="26"/>
  <c r="N29" i="26"/>
  <c r="P28" i="26"/>
  <c r="O28" i="26"/>
  <c r="N28" i="26"/>
  <c r="P27" i="26"/>
  <c r="O27" i="26"/>
  <c r="N27" i="26"/>
  <c r="P26" i="26"/>
  <c r="O26" i="26"/>
  <c r="N26" i="26"/>
  <c r="P25" i="26"/>
  <c r="O25" i="26"/>
  <c r="N25" i="26"/>
  <c r="P24" i="26"/>
  <c r="O24" i="26"/>
  <c r="N24" i="26"/>
  <c r="P23" i="26"/>
  <c r="O23" i="26"/>
  <c r="N23" i="26"/>
  <c r="P22" i="26"/>
  <c r="O22" i="26"/>
  <c r="N22" i="26"/>
  <c r="P21" i="26"/>
  <c r="O21" i="26"/>
  <c r="N21" i="26"/>
  <c r="P20" i="26"/>
  <c r="O20" i="26"/>
  <c r="N20" i="26"/>
  <c r="P19" i="26"/>
  <c r="O19" i="26"/>
  <c r="N19" i="26"/>
  <c r="P18" i="26"/>
  <c r="O18" i="26"/>
  <c r="N18" i="26"/>
  <c r="P17" i="26"/>
  <c r="O17" i="26"/>
  <c r="N17" i="26"/>
  <c r="P16" i="26"/>
  <c r="O16" i="26"/>
  <c r="N16" i="26"/>
  <c r="P15" i="26"/>
  <c r="O15" i="26"/>
  <c r="N15" i="26"/>
  <c r="P14" i="26"/>
  <c r="O14" i="26"/>
  <c r="N14" i="26"/>
  <c r="P13" i="26"/>
  <c r="O13" i="26"/>
  <c r="N13" i="26"/>
  <c r="P11" i="26"/>
  <c r="O11" i="26"/>
  <c r="N11" i="26"/>
  <c r="P10" i="26"/>
  <c r="O10" i="26"/>
  <c r="N10" i="26"/>
  <c r="R72" i="26"/>
  <c r="E72" i="26"/>
  <c r="D72" i="26"/>
  <c r="C72" i="26"/>
  <c r="R71" i="26"/>
  <c r="E71" i="26"/>
  <c r="D71" i="26"/>
  <c r="C71" i="26"/>
  <c r="R70" i="26"/>
  <c r="E70" i="26"/>
  <c r="D70" i="26"/>
  <c r="C70" i="26"/>
  <c r="R69" i="26"/>
  <c r="E69" i="26"/>
  <c r="D69" i="26"/>
  <c r="C69" i="26"/>
  <c r="R68" i="26"/>
  <c r="E68" i="26"/>
  <c r="D68" i="26"/>
  <c r="C68" i="26"/>
  <c r="R67" i="26"/>
  <c r="E67" i="26"/>
  <c r="D67" i="26"/>
  <c r="C67" i="26"/>
  <c r="R66" i="26"/>
  <c r="R74" i="26" s="1"/>
  <c r="O74" i="26"/>
  <c r="E66" i="26"/>
  <c r="D66" i="26"/>
  <c r="C66" i="26"/>
  <c r="A60" i="26"/>
  <c r="A59" i="26"/>
  <c r="R43" i="26"/>
  <c r="E43" i="26"/>
  <c r="D43" i="26"/>
  <c r="C43" i="26"/>
  <c r="R42" i="26"/>
  <c r="E42" i="26"/>
  <c r="D42" i="26"/>
  <c r="C42" i="26"/>
  <c r="R41" i="26"/>
  <c r="E41" i="26"/>
  <c r="D41" i="26"/>
  <c r="C41" i="26"/>
  <c r="R40" i="26"/>
  <c r="E40" i="26"/>
  <c r="D40" i="26"/>
  <c r="C40" i="26"/>
  <c r="R39" i="26"/>
  <c r="E39" i="26"/>
  <c r="D39" i="26"/>
  <c r="C39" i="26"/>
  <c r="R38" i="26"/>
  <c r="E38" i="26"/>
  <c r="D38" i="26"/>
  <c r="C38" i="26"/>
  <c r="R37" i="26"/>
  <c r="E37" i="26"/>
  <c r="D37" i="26"/>
  <c r="C37" i="26"/>
  <c r="R36" i="26"/>
  <c r="E36" i="26"/>
  <c r="D36" i="26"/>
  <c r="C36" i="26"/>
  <c r="R35" i="26"/>
  <c r="E35" i="26"/>
  <c r="D35" i="26"/>
  <c r="C35" i="26"/>
  <c r="R34" i="26"/>
  <c r="E34" i="26"/>
  <c r="D34" i="26"/>
  <c r="C34" i="26"/>
  <c r="R32" i="26"/>
  <c r="E32" i="26"/>
  <c r="D32" i="26"/>
  <c r="C32" i="26"/>
  <c r="R31" i="26"/>
  <c r="E31" i="26"/>
  <c r="D31" i="26"/>
  <c r="C31" i="26"/>
  <c r="R30" i="26"/>
  <c r="E30" i="26"/>
  <c r="D30" i="26"/>
  <c r="C30" i="26"/>
  <c r="R29" i="26"/>
  <c r="E29" i="26"/>
  <c r="D29" i="26"/>
  <c r="C29" i="26"/>
  <c r="R28" i="26"/>
  <c r="E28" i="26"/>
  <c r="D28" i="26"/>
  <c r="C28" i="26"/>
  <c r="R27" i="26"/>
  <c r="E27" i="26"/>
  <c r="D27" i="26"/>
  <c r="C27" i="26"/>
  <c r="R26" i="26"/>
  <c r="E26" i="26"/>
  <c r="D26" i="26"/>
  <c r="C26" i="26"/>
  <c r="R25" i="26"/>
  <c r="E25" i="26"/>
  <c r="D25" i="26"/>
  <c r="C25" i="26"/>
  <c r="R24" i="26"/>
  <c r="E24" i="26"/>
  <c r="D24" i="26"/>
  <c r="C24" i="26"/>
  <c r="R23" i="26"/>
  <c r="E23" i="26"/>
  <c r="D23" i="26"/>
  <c r="C23" i="26"/>
  <c r="R22" i="26"/>
  <c r="E22" i="26"/>
  <c r="D22" i="26"/>
  <c r="C22" i="26"/>
  <c r="R21" i="26"/>
  <c r="E21" i="26"/>
  <c r="D21" i="26"/>
  <c r="C21" i="26"/>
  <c r="R20" i="26"/>
  <c r="E20" i="26"/>
  <c r="D20" i="26"/>
  <c r="C20" i="26"/>
  <c r="R19" i="26"/>
  <c r="E19" i="26"/>
  <c r="D19" i="26"/>
  <c r="C19" i="26"/>
  <c r="R18" i="26"/>
  <c r="E18" i="26"/>
  <c r="D18" i="26"/>
  <c r="C18" i="26"/>
  <c r="R17" i="26"/>
  <c r="E17" i="26"/>
  <c r="D17" i="26"/>
  <c r="C17" i="26"/>
  <c r="R16" i="26"/>
  <c r="E16" i="26"/>
  <c r="D16" i="26"/>
  <c r="C16" i="26"/>
  <c r="R15" i="26"/>
  <c r="E15" i="26"/>
  <c r="D15" i="26"/>
  <c r="C15" i="26"/>
  <c r="R14" i="26"/>
  <c r="E14" i="26"/>
  <c r="D14" i="26"/>
  <c r="C14" i="26"/>
  <c r="R13" i="26"/>
  <c r="E13" i="26"/>
  <c r="D13" i="26"/>
  <c r="C13" i="26"/>
  <c r="R11" i="26"/>
  <c r="E11" i="26"/>
  <c r="D11" i="26"/>
  <c r="C11" i="26"/>
  <c r="R10" i="26"/>
  <c r="P45" i="26"/>
  <c r="E10" i="26"/>
  <c r="D10" i="26"/>
  <c r="C10" i="26"/>
  <c r="E4" i="26"/>
  <c r="S47" i="26" s="1"/>
  <c r="S76" i="26" s="1"/>
  <c r="A3" i="26"/>
  <c r="A2" i="26"/>
  <c r="D121" i="25"/>
  <c r="C121" i="25"/>
  <c r="D119" i="25"/>
  <c r="C119" i="25"/>
  <c r="D117" i="25"/>
  <c r="C117" i="25"/>
  <c r="D115" i="25"/>
  <c r="C115" i="25"/>
  <c r="D113" i="25"/>
  <c r="C113" i="25"/>
  <c r="D111" i="25"/>
  <c r="C111" i="25"/>
  <c r="A111" i="25"/>
  <c r="A113" i="25" s="1"/>
  <c r="A115" i="25" s="1"/>
  <c r="A117" i="25" s="1"/>
  <c r="A119" i="25" s="1"/>
  <c r="A121" i="25" s="1"/>
  <c r="D109" i="25"/>
  <c r="C109" i="25"/>
  <c r="E105" i="25"/>
  <c r="F106" i="25" s="1"/>
  <c r="D73" i="25"/>
  <c r="C73" i="25"/>
  <c r="D71" i="25"/>
  <c r="C71" i="25"/>
  <c r="D69" i="25"/>
  <c r="C69" i="25"/>
  <c r="D67" i="25"/>
  <c r="C67" i="25"/>
  <c r="D65" i="25"/>
  <c r="C65" i="25"/>
  <c r="D63" i="25"/>
  <c r="C63" i="25"/>
  <c r="D61" i="25"/>
  <c r="C61" i="25"/>
  <c r="D59" i="25"/>
  <c r="C59" i="25"/>
  <c r="D57" i="25"/>
  <c r="C57" i="25"/>
  <c r="D55" i="25"/>
  <c r="C55" i="25"/>
  <c r="D52" i="25"/>
  <c r="C52" i="25"/>
  <c r="D50" i="25"/>
  <c r="C50" i="25"/>
  <c r="D48" i="25"/>
  <c r="C48" i="25"/>
  <c r="D46" i="25"/>
  <c r="C46" i="25"/>
  <c r="D44" i="25"/>
  <c r="C44" i="25"/>
  <c r="D42" i="25"/>
  <c r="C42" i="25"/>
  <c r="D40" i="25"/>
  <c r="C40" i="25"/>
  <c r="D38" i="25"/>
  <c r="C38" i="25"/>
  <c r="D36" i="25"/>
  <c r="C36" i="25"/>
  <c r="D34" i="25"/>
  <c r="C34" i="25"/>
  <c r="D32" i="25"/>
  <c r="C32" i="25"/>
  <c r="D30" i="25"/>
  <c r="C30" i="25"/>
  <c r="D28" i="25"/>
  <c r="C28" i="25"/>
  <c r="D26" i="25"/>
  <c r="C26" i="25"/>
  <c r="D24" i="25"/>
  <c r="C24" i="25"/>
  <c r="D22" i="25"/>
  <c r="C22" i="25"/>
  <c r="D20" i="25"/>
  <c r="C20" i="25"/>
  <c r="D18" i="25"/>
  <c r="C18" i="25"/>
  <c r="D16" i="25"/>
  <c r="C16" i="25"/>
  <c r="A16" i="25"/>
  <c r="A18" i="25" s="1"/>
  <c r="A20" i="25" s="1"/>
  <c r="A32" i="25" s="1"/>
  <c r="A34" i="25" s="1"/>
  <c r="A36" i="25" s="1"/>
  <c r="A38" i="25" s="1"/>
  <c r="A40" i="25" s="1"/>
  <c r="A42" i="25" s="1"/>
  <c r="A44" i="25" s="1"/>
  <c r="A46" i="25" s="1"/>
  <c r="A48" i="25" s="1"/>
  <c r="A50" i="25" s="1"/>
  <c r="A52" i="25" s="1"/>
  <c r="A55" i="25" s="1"/>
  <c r="A57" i="25" s="1"/>
  <c r="A59" i="25" s="1"/>
  <c r="A61" i="25" s="1"/>
  <c r="A63" i="25" s="1"/>
  <c r="A65" i="25" s="1"/>
  <c r="A67" i="25" s="1"/>
  <c r="A69" i="25" s="1"/>
  <c r="A71" i="25" s="1"/>
  <c r="A73" i="25" s="1"/>
  <c r="D14" i="25"/>
  <c r="C14" i="25"/>
  <c r="D11" i="25"/>
  <c r="C11" i="25"/>
  <c r="A11" i="25"/>
  <c r="D9" i="25"/>
  <c r="C9" i="25"/>
  <c r="F5" i="25"/>
  <c r="G5" i="25" s="1"/>
  <c r="A3" i="25"/>
  <c r="A104" i="25" s="1"/>
  <c r="A2" i="25"/>
  <c r="A103" i="25" s="1"/>
  <c r="S1" i="25"/>
  <c r="S102" i="25" s="1"/>
  <c r="P72" i="24"/>
  <c r="O72" i="24"/>
  <c r="N72" i="24"/>
  <c r="P71" i="24"/>
  <c r="O71" i="24"/>
  <c r="N71" i="24"/>
  <c r="P70" i="24"/>
  <c r="O70" i="24"/>
  <c r="N70" i="24"/>
  <c r="P69" i="24"/>
  <c r="O69" i="24"/>
  <c r="N69" i="24"/>
  <c r="P68" i="24"/>
  <c r="O68" i="24"/>
  <c r="N68" i="24"/>
  <c r="P67" i="24"/>
  <c r="O67" i="24"/>
  <c r="N67" i="24"/>
  <c r="P66" i="24"/>
  <c r="O66" i="24"/>
  <c r="N66" i="24"/>
  <c r="P43" i="24"/>
  <c r="O43" i="24"/>
  <c r="N43" i="24"/>
  <c r="P42" i="24"/>
  <c r="O42" i="24"/>
  <c r="N42" i="24"/>
  <c r="P41" i="24"/>
  <c r="O41" i="24"/>
  <c r="N41" i="24"/>
  <c r="P40" i="24"/>
  <c r="O40" i="24"/>
  <c r="N40" i="24"/>
  <c r="P39" i="24"/>
  <c r="O39" i="24"/>
  <c r="N39" i="24"/>
  <c r="P38" i="24"/>
  <c r="O38" i="24"/>
  <c r="N38" i="24"/>
  <c r="P37" i="24"/>
  <c r="O37" i="24"/>
  <c r="N37" i="24"/>
  <c r="P36" i="24"/>
  <c r="O36" i="24"/>
  <c r="N36" i="24"/>
  <c r="P35" i="24"/>
  <c r="O35" i="24"/>
  <c r="N35" i="24"/>
  <c r="P34" i="24"/>
  <c r="O34" i="24"/>
  <c r="N34" i="24"/>
  <c r="P32" i="24"/>
  <c r="O32" i="24"/>
  <c r="N32" i="24"/>
  <c r="P31" i="24"/>
  <c r="O31" i="24"/>
  <c r="N31" i="24"/>
  <c r="P30" i="24"/>
  <c r="O30" i="24"/>
  <c r="N30" i="24"/>
  <c r="P29" i="24"/>
  <c r="O29" i="24"/>
  <c r="N29" i="24"/>
  <c r="P28" i="24"/>
  <c r="O28" i="24"/>
  <c r="N28" i="24"/>
  <c r="P27" i="24"/>
  <c r="O27" i="24"/>
  <c r="N27" i="24"/>
  <c r="P26" i="24"/>
  <c r="O26" i="24"/>
  <c r="N26" i="24"/>
  <c r="P25" i="24"/>
  <c r="O25" i="24"/>
  <c r="N25" i="24"/>
  <c r="P24" i="24"/>
  <c r="O24" i="24"/>
  <c r="N24" i="24"/>
  <c r="P23" i="24"/>
  <c r="O23" i="24"/>
  <c r="N23" i="24"/>
  <c r="P22" i="24"/>
  <c r="O22" i="24"/>
  <c r="N22" i="24"/>
  <c r="P21" i="24"/>
  <c r="O21" i="24"/>
  <c r="N21" i="24"/>
  <c r="P20" i="24"/>
  <c r="O20" i="24"/>
  <c r="N20" i="24"/>
  <c r="P19" i="24"/>
  <c r="O19" i="24"/>
  <c r="N19" i="24"/>
  <c r="P18" i="24"/>
  <c r="O18" i="24"/>
  <c r="N18" i="24"/>
  <c r="P17" i="24"/>
  <c r="O17" i="24"/>
  <c r="N17" i="24"/>
  <c r="P16" i="24"/>
  <c r="O16" i="24"/>
  <c r="N16" i="24"/>
  <c r="P15" i="24"/>
  <c r="O15" i="24"/>
  <c r="N15" i="24"/>
  <c r="P14" i="24"/>
  <c r="O14" i="24"/>
  <c r="N14" i="24"/>
  <c r="P13" i="24"/>
  <c r="O13" i="24"/>
  <c r="N13" i="24"/>
  <c r="P11" i="24"/>
  <c r="O11" i="24"/>
  <c r="N11" i="24"/>
  <c r="P10" i="24"/>
  <c r="O10" i="24"/>
  <c r="N10" i="24"/>
  <c r="R72" i="24"/>
  <c r="E72" i="24"/>
  <c r="D72" i="24"/>
  <c r="C72" i="24"/>
  <c r="R71" i="24"/>
  <c r="E71" i="24"/>
  <c r="D71" i="24"/>
  <c r="C71" i="24"/>
  <c r="R70" i="24"/>
  <c r="E70" i="24"/>
  <c r="D70" i="24"/>
  <c r="C70" i="24"/>
  <c r="R69" i="24"/>
  <c r="E69" i="24"/>
  <c r="D69" i="24"/>
  <c r="C69" i="24"/>
  <c r="R68" i="24"/>
  <c r="E68" i="24"/>
  <c r="D68" i="24"/>
  <c r="C68" i="24"/>
  <c r="R67" i="24"/>
  <c r="E67" i="24"/>
  <c r="D67" i="24"/>
  <c r="C67" i="24"/>
  <c r="R66" i="24"/>
  <c r="R74" i="24" s="1"/>
  <c r="E66" i="24"/>
  <c r="E74" i="24" s="1"/>
  <c r="D66" i="24"/>
  <c r="C66" i="24"/>
  <c r="A60" i="24"/>
  <c r="A59" i="24"/>
  <c r="R43" i="24"/>
  <c r="E43" i="24"/>
  <c r="D43" i="24"/>
  <c r="C43" i="24"/>
  <c r="R42" i="24"/>
  <c r="E42" i="24"/>
  <c r="D42" i="24"/>
  <c r="C42" i="24"/>
  <c r="R41" i="24"/>
  <c r="E41" i="24"/>
  <c r="D41" i="24"/>
  <c r="C41" i="24"/>
  <c r="R40" i="24"/>
  <c r="E40" i="24"/>
  <c r="D40" i="24"/>
  <c r="C40" i="24"/>
  <c r="R39" i="24"/>
  <c r="E39" i="24"/>
  <c r="D39" i="24"/>
  <c r="C39" i="24"/>
  <c r="R38" i="24"/>
  <c r="E38" i="24"/>
  <c r="D38" i="24"/>
  <c r="C38" i="24"/>
  <c r="R37" i="24"/>
  <c r="E37" i="24"/>
  <c r="D37" i="24"/>
  <c r="C37" i="24"/>
  <c r="R36" i="24"/>
  <c r="E36" i="24"/>
  <c r="D36" i="24"/>
  <c r="C36" i="24"/>
  <c r="R35" i="24"/>
  <c r="E35" i="24"/>
  <c r="D35" i="24"/>
  <c r="C35" i="24"/>
  <c r="R34" i="24"/>
  <c r="E34" i="24"/>
  <c r="D34" i="24"/>
  <c r="C34" i="24"/>
  <c r="R32" i="24"/>
  <c r="E32" i="24"/>
  <c r="D32" i="24"/>
  <c r="C32" i="24"/>
  <c r="R31" i="24"/>
  <c r="E31" i="24"/>
  <c r="D31" i="24"/>
  <c r="C31" i="24"/>
  <c r="R30" i="24"/>
  <c r="E30" i="24"/>
  <c r="D30" i="24"/>
  <c r="C30" i="24"/>
  <c r="R29" i="24"/>
  <c r="E29" i="24"/>
  <c r="D29" i="24"/>
  <c r="C29" i="24"/>
  <c r="R28" i="24"/>
  <c r="E28" i="24"/>
  <c r="D28" i="24"/>
  <c r="C28" i="24"/>
  <c r="R27" i="24"/>
  <c r="E27" i="24"/>
  <c r="D27" i="24"/>
  <c r="C27" i="24"/>
  <c r="R26" i="24"/>
  <c r="E26" i="24"/>
  <c r="D26" i="24"/>
  <c r="C26" i="24"/>
  <c r="R25" i="24"/>
  <c r="E25" i="24"/>
  <c r="D25" i="24"/>
  <c r="C25" i="24"/>
  <c r="R24" i="24"/>
  <c r="E24" i="24"/>
  <c r="D24" i="24"/>
  <c r="C24" i="24"/>
  <c r="R23" i="24"/>
  <c r="E23" i="24"/>
  <c r="D23" i="24"/>
  <c r="C23" i="24"/>
  <c r="R22" i="24"/>
  <c r="E22" i="24"/>
  <c r="D22" i="24"/>
  <c r="C22" i="24"/>
  <c r="R21" i="24"/>
  <c r="E21" i="24"/>
  <c r="D21" i="24"/>
  <c r="C21" i="24"/>
  <c r="R20" i="24"/>
  <c r="E20" i="24"/>
  <c r="D20" i="24"/>
  <c r="C20" i="24"/>
  <c r="R19" i="24"/>
  <c r="E19" i="24"/>
  <c r="D19" i="24"/>
  <c r="C19" i="24"/>
  <c r="R18" i="24"/>
  <c r="E18" i="24"/>
  <c r="D18" i="24"/>
  <c r="C18" i="24"/>
  <c r="R17" i="24"/>
  <c r="E17" i="24"/>
  <c r="D17" i="24"/>
  <c r="C17" i="24"/>
  <c r="R16" i="24"/>
  <c r="E16" i="24"/>
  <c r="D16" i="24"/>
  <c r="C16" i="24"/>
  <c r="R15" i="24"/>
  <c r="E15" i="24"/>
  <c r="D15" i="24"/>
  <c r="C15" i="24"/>
  <c r="R14" i="24"/>
  <c r="E14" i="24"/>
  <c r="D14" i="24"/>
  <c r="C14" i="24"/>
  <c r="R13" i="24"/>
  <c r="E13" i="24"/>
  <c r="D13" i="24"/>
  <c r="C13" i="24"/>
  <c r="R11" i="24"/>
  <c r="E11" i="24"/>
  <c r="D11" i="24"/>
  <c r="C11" i="24"/>
  <c r="R10" i="24"/>
  <c r="R45" i="24" s="1"/>
  <c r="E10" i="24"/>
  <c r="E45" i="24" s="1"/>
  <c r="D10" i="24"/>
  <c r="C10" i="24"/>
  <c r="E4" i="24"/>
  <c r="S47" i="24" s="1"/>
  <c r="S76" i="24" s="1"/>
  <c r="A3" i="24"/>
  <c r="A2" i="24"/>
  <c r="D121" i="23"/>
  <c r="C121" i="23"/>
  <c r="D119" i="23"/>
  <c r="C119" i="23"/>
  <c r="D117" i="23"/>
  <c r="C117" i="23"/>
  <c r="D115" i="23"/>
  <c r="C115" i="23"/>
  <c r="D113" i="23"/>
  <c r="C113" i="23"/>
  <c r="D111" i="23"/>
  <c r="C111" i="23"/>
  <c r="A111" i="23"/>
  <c r="A113" i="23" s="1"/>
  <c r="A115" i="23" s="1"/>
  <c r="A117" i="23" s="1"/>
  <c r="A119" i="23" s="1"/>
  <c r="A121" i="23" s="1"/>
  <c r="D109" i="23"/>
  <c r="C109" i="23"/>
  <c r="E105" i="23"/>
  <c r="F106" i="23" s="1"/>
  <c r="D73" i="23"/>
  <c r="C73" i="23"/>
  <c r="D71" i="23"/>
  <c r="C71" i="23"/>
  <c r="D69" i="23"/>
  <c r="C69" i="23"/>
  <c r="D67" i="23"/>
  <c r="C67" i="23"/>
  <c r="D65" i="23"/>
  <c r="C65" i="23"/>
  <c r="D63" i="23"/>
  <c r="C63" i="23"/>
  <c r="D61" i="23"/>
  <c r="C61" i="23"/>
  <c r="D59" i="23"/>
  <c r="C59" i="23"/>
  <c r="D57" i="23"/>
  <c r="C57" i="23"/>
  <c r="D55" i="23"/>
  <c r="C55" i="23"/>
  <c r="D52" i="23"/>
  <c r="C52" i="23"/>
  <c r="D50" i="23"/>
  <c r="C50" i="23"/>
  <c r="D48" i="23"/>
  <c r="C48" i="23"/>
  <c r="D46" i="23"/>
  <c r="C46" i="23"/>
  <c r="D44" i="23"/>
  <c r="C44" i="23"/>
  <c r="D42" i="23"/>
  <c r="C42" i="23"/>
  <c r="D40" i="23"/>
  <c r="C40" i="23"/>
  <c r="D38" i="23"/>
  <c r="C38" i="23"/>
  <c r="D36" i="23"/>
  <c r="C36" i="23"/>
  <c r="D34" i="23"/>
  <c r="C34" i="23"/>
  <c r="D32" i="23"/>
  <c r="C32" i="23"/>
  <c r="D30" i="23"/>
  <c r="C30" i="23"/>
  <c r="D28" i="23"/>
  <c r="C28" i="23"/>
  <c r="D26" i="23"/>
  <c r="C26" i="23"/>
  <c r="D24" i="23"/>
  <c r="C24" i="23"/>
  <c r="D22" i="23"/>
  <c r="C22" i="23"/>
  <c r="D20" i="23"/>
  <c r="C20" i="23"/>
  <c r="D18" i="23"/>
  <c r="C18" i="23"/>
  <c r="D16" i="23"/>
  <c r="C16" i="23"/>
  <c r="A16" i="23"/>
  <c r="A18" i="23" s="1"/>
  <c r="A20" i="23" s="1"/>
  <c r="A22" i="23" s="1"/>
  <c r="A32" i="23" s="1"/>
  <c r="A34" i="23" s="1"/>
  <c r="A36" i="23" s="1"/>
  <c r="A38" i="23" s="1"/>
  <c r="A40" i="23" s="1"/>
  <c r="A42" i="23" s="1"/>
  <c r="A44" i="23" s="1"/>
  <c r="A46" i="23" s="1"/>
  <c r="A48" i="23" s="1"/>
  <c r="A50" i="23" s="1"/>
  <c r="A52" i="23" s="1"/>
  <c r="A55" i="23" s="1"/>
  <c r="A57" i="23" s="1"/>
  <c r="A59" i="23" s="1"/>
  <c r="A61" i="23" s="1"/>
  <c r="A63" i="23" s="1"/>
  <c r="A65" i="23" s="1"/>
  <c r="A67" i="23" s="1"/>
  <c r="A69" i="23" s="1"/>
  <c r="A71" i="23" s="1"/>
  <c r="A73" i="23" s="1"/>
  <c r="D14" i="23"/>
  <c r="C14" i="23"/>
  <c r="D11" i="23"/>
  <c r="C11" i="23"/>
  <c r="A11" i="23"/>
  <c r="D9" i="23"/>
  <c r="C9" i="23"/>
  <c r="F5" i="23"/>
  <c r="F6" i="23" s="1"/>
  <c r="A3" i="23"/>
  <c r="A104" i="23" s="1"/>
  <c r="A2" i="23"/>
  <c r="A103" i="23" s="1"/>
  <c r="S1" i="23"/>
  <c r="S102" i="23" s="1"/>
  <c r="P72" i="22"/>
  <c r="O72" i="22"/>
  <c r="N72" i="22"/>
  <c r="P71" i="22"/>
  <c r="O71" i="22"/>
  <c r="N71" i="22"/>
  <c r="P70" i="22"/>
  <c r="O70" i="22"/>
  <c r="N70" i="22"/>
  <c r="P69" i="22"/>
  <c r="O69" i="22"/>
  <c r="N69" i="22"/>
  <c r="P68" i="22"/>
  <c r="O68" i="22"/>
  <c r="N68" i="22"/>
  <c r="P67" i="22"/>
  <c r="O67" i="22"/>
  <c r="N67" i="22"/>
  <c r="P66" i="22"/>
  <c r="O66" i="22"/>
  <c r="N66" i="22"/>
  <c r="P43" i="22"/>
  <c r="O43" i="22"/>
  <c r="N43" i="22"/>
  <c r="P42" i="22"/>
  <c r="O42" i="22"/>
  <c r="N42" i="22"/>
  <c r="P41" i="22"/>
  <c r="O41" i="22"/>
  <c r="N41" i="22"/>
  <c r="P40" i="22"/>
  <c r="O40" i="22"/>
  <c r="N40" i="22"/>
  <c r="P39" i="22"/>
  <c r="O39" i="22"/>
  <c r="N39" i="22"/>
  <c r="P38" i="22"/>
  <c r="O38" i="22"/>
  <c r="N38" i="22"/>
  <c r="P37" i="22"/>
  <c r="O37" i="22"/>
  <c r="N37" i="22"/>
  <c r="P36" i="22"/>
  <c r="O36" i="22"/>
  <c r="N36" i="22"/>
  <c r="P35" i="22"/>
  <c r="O35" i="22"/>
  <c r="N35" i="22"/>
  <c r="P34" i="22"/>
  <c r="O34" i="22"/>
  <c r="N34" i="22"/>
  <c r="P32" i="22"/>
  <c r="O32" i="22"/>
  <c r="N32" i="22"/>
  <c r="P31" i="22"/>
  <c r="O31" i="22"/>
  <c r="N31" i="22"/>
  <c r="P30" i="22"/>
  <c r="O30" i="22"/>
  <c r="N30" i="22"/>
  <c r="P29" i="22"/>
  <c r="O29" i="22"/>
  <c r="N29" i="22"/>
  <c r="P28" i="22"/>
  <c r="O28" i="22"/>
  <c r="N28" i="22"/>
  <c r="P27" i="22"/>
  <c r="O27" i="22"/>
  <c r="N27" i="22"/>
  <c r="P26" i="22"/>
  <c r="O26" i="22"/>
  <c r="N26" i="22"/>
  <c r="P25" i="22"/>
  <c r="O25" i="22"/>
  <c r="N25" i="22"/>
  <c r="P24" i="22"/>
  <c r="O24" i="22"/>
  <c r="N24" i="22"/>
  <c r="P23" i="22"/>
  <c r="O23" i="22"/>
  <c r="N23" i="22"/>
  <c r="P22" i="22"/>
  <c r="O22" i="22"/>
  <c r="N22" i="22"/>
  <c r="P21" i="22"/>
  <c r="O21" i="22"/>
  <c r="N21" i="22"/>
  <c r="P20" i="22"/>
  <c r="O20" i="22"/>
  <c r="N20" i="22"/>
  <c r="P19" i="22"/>
  <c r="O19" i="22"/>
  <c r="N19" i="22"/>
  <c r="P18" i="22"/>
  <c r="O18" i="22"/>
  <c r="N18" i="22"/>
  <c r="P17" i="22"/>
  <c r="O17" i="22"/>
  <c r="N17" i="22"/>
  <c r="P16" i="22"/>
  <c r="O16" i="22"/>
  <c r="N16" i="22"/>
  <c r="P15" i="22"/>
  <c r="O15" i="22"/>
  <c r="N15" i="22"/>
  <c r="P14" i="22"/>
  <c r="O14" i="22"/>
  <c r="N14" i="22"/>
  <c r="P13" i="22"/>
  <c r="O13" i="22"/>
  <c r="N13" i="22"/>
  <c r="P11" i="22"/>
  <c r="O11" i="22"/>
  <c r="N11" i="22"/>
  <c r="P10" i="22"/>
  <c r="O10" i="22"/>
  <c r="N10" i="22"/>
  <c r="R72" i="22"/>
  <c r="E72" i="22"/>
  <c r="D72" i="22"/>
  <c r="C72" i="22"/>
  <c r="R71" i="22"/>
  <c r="E71" i="22"/>
  <c r="D71" i="22"/>
  <c r="C71" i="22"/>
  <c r="R70" i="22"/>
  <c r="E70" i="22"/>
  <c r="D70" i="22"/>
  <c r="C70" i="22"/>
  <c r="R69" i="22"/>
  <c r="E69" i="22"/>
  <c r="D69" i="22"/>
  <c r="C69" i="22"/>
  <c r="R68" i="22"/>
  <c r="E68" i="22"/>
  <c r="D68" i="22"/>
  <c r="C68" i="22"/>
  <c r="R67" i="22"/>
  <c r="E67" i="22"/>
  <c r="D67" i="22"/>
  <c r="C67" i="22"/>
  <c r="R66" i="22"/>
  <c r="R74" i="22" s="1"/>
  <c r="E66" i="22"/>
  <c r="D66" i="22"/>
  <c r="C66" i="22"/>
  <c r="A60" i="22"/>
  <c r="A59" i="22"/>
  <c r="R43" i="22"/>
  <c r="E43" i="22"/>
  <c r="D43" i="22"/>
  <c r="C43" i="22"/>
  <c r="R42" i="22"/>
  <c r="E42" i="22"/>
  <c r="D42" i="22"/>
  <c r="C42" i="22"/>
  <c r="R41" i="22"/>
  <c r="E41" i="22"/>
  <c r="D41" i="22"/>
  <c r="C41" i="22"/>
  <c r="R40" i="22"/>
  <c r="E40" i="22"/>
  <c r="D40" i="22"/>
  <c r="C40" i="22"/>
  <c r="R39" i="22"/>
  <c r="E39" i="22"/>
  <c r="D39" i="22"/>
  <c r="C39" i="22"/>
  <c r="R38" i="22"/>
  <c r="E38" i="22"/>
  <c r="D38" i="22"/>
  <c r="C38" i="22"/>
  <c r="R37" i="22"/>
  <c r="E37" i="22"/>
  <c r="D37" i="22"/>
  <c r="C37" i="22"/>
  <c r="R36" i="22"/>
  <c r="E36" i="22"/>
  <c r="D36" i="22"/>
  <c r="C36" i="22"/>
  <c r="R35" i="22"/>
  <c r="E35" i="22"/>
  <c r="D35" i="22"/>
  <c r="C35" i="22"/>
  <c r="R34" i="22"/>
  <c r="E34" i="22"/>
  <c r="D34" i="22"/>
  <c r="C34" i="22"/>
  <c r="R32" i="22"/>
  <c r="E32" i="22"/>
  <c r="D32" i="22"/>
  <c r="C32" i="22"/>
  <c r="R31" i="22"/>
  <c r="E31" i="22"/>
  <c r="D31" i="22"/>
  <c r="C31" i="22"/>
  <c r="R30" i="22"/>
  <c r="E30" i="22"/>
  <c r="D30" i="22"/>
  <c r="C30" i="22"/>
  <c r="R29" i="22"/>
  <c r="E29" i="22"/>
  <c r="D29" i="22"/>
  <c r="C29" i="22"/>
  <c r="R28" i="22"/>
  <c r="E28" i="22"/>
  <c r="D28" i="22"/>
  <c r="C28" i="22"/>
  <c r="R27" i="22"/>
  <c r="E27" i="22"/>
  <c r="D27" i="22"/>
  <c r="C27" i="22"/>
  <c r="R26" i="22"/>
  <c r="E26" i="22"/>
  <c r="D26" i="22"/>
  <c r="C26" i="22"/>
  <c r="R25" i="22"/>
  <c r="E25" i="22"/>
  <c r="D25" i="22"/>
  <c r="C25" i="22"/>
  <c r="R24" i="22"/>
  <c r="E24" i="22"/>
  <c r="D24" i="22"/>
  <c r="C24" i="22"/>
  <c r="R23" i="22"/>
  <c r="E23" i="22"/>
  <c r="D23" i="22"/>
  <c r="C23" i="22"/>
  <c r="R22" i="22"/>
  <c r="E22" i="22"/>
  <c r="D22" i="22"/>
  <c r="C22" i="22"/>
  <c r="R21" i="22"/>
  <c r="E21" i="22"/>
  <c r="D21" i="22"/>
  <c r="C21" i="22"/>
  <c r="R20" i="22"/>
  <c r="E20" i="22"/>
  <c r="D20" i="22"/>
  <c r="C20" i="22"/>
  <c r="R19" i="22"/>
  <c r="E19" i="22"/>
  <c r="D19" i="22"/>
  <c r="C19" i="22"/>
  <c r="R18" i="22"/>
  <c r="E18" i="22"/>
  <c r="D18" i="22"/>
  <c r="C18" i="22"/>
  <c r="R17" i="22"/>
  <c r="E17" i="22"/>
  <c r="D17" i="22"/>
  <c r="C17" i="22"/>
  <c r="R16" i="22"/>
  <c r="E16" i="22"/>
  <c r="D16" i="22"/>
  <c r="C16" i="22"/>
  <c r="R15" i="22"/>
  <c r="E15" i="22"/>
  <c r="D15" i="22"/>
  <c r="C15" i="22"/>
  <c r="R14" i="22"/>
  <c r="E14" i="22"/>
  <c r="D14" i="22"/>
  <c r="C14" i="22"/>
  <c r="R13" i="22"/>
  <c r="E13" i="22"/>
  <c r="D13" i="22"/>
  <c r="C13" i="22"/>
  <c r="R11" i="22"/>
  <c r="E11" i="22"/>
  <c r="D11" i="22"/>
  <c r="C11" i="22"/>
  <c r="R10" i="22"/>
  <c r="R45" i="22" s="1"/>
  <c r="E10" i="22"/>
  <c r="D10" i="22"/>
  <c r="C10" i="22"/>
  <c r="E4" i="22"/>
  <c r="S47" i="22" s="1"/>
  <c r="S76" i="22" s="1"/>
  <c r="A3" i="22"/>
  <c r="A2" i="22"/>
  <c r="D121" i="21"/>
  <c r="C121" i="21"/>
  <c r="D119" i="21"/>
  <c r="C119" i="21"/>
  <c r="D117" i="21"/>
  <c r="C117" i="21"/>
  <c r="D115" i="21"/>
  <c r="C115" i="21"/>
  <c r="D113" i="21"/>
  <c r="C113" i="21"/>
  <c r="D111" i="21"/>
  <c r="C111" i="21"/>
  <c r="A111" i="21"/>
  <c r="A113" i="21" s="1"/>
  <c r="A115" i="21" s="1"/>
  <c r="A117" i="21" s="1"/>
  <c r="A119" i="21" s="1"/>
  <c r="A121" i="21" s="1"/>
  <c r="D109" i="21"/>
  <c r="C109" i="21"/>
  <c r="E105" i="21"/>
  <c r="F106" i="21" s="1"/>
  <c r="G106" i="21" s="1"/>
  <c r="D73" i="21"/>
  <c r="C73" i="21"/>
  <c r="D71" i="21"/>
  <c r="C71" i="21"/>
  <c r="D69" i="21"/>
  <c r="C69" i="21"/>
  <c r="D67" i="21"/>
  <c r="C67" i="21"/>
  <c r="D65" i="21"/>
  <c r="C65" i="21"/>
  <c r="D63" i="21"/>
  <c r="C63" i="21"/>
  <c r="D61" i="21"/>
  <c r="C61" i="21"/>
  <c r="D59" i="21"/>
  <c r="C59" i="21"/>
  <c r="D57" i="21"/>
  <c r="C57" i="21"/>
  <c r="D55" i="21"/>
  <c r="C55" i="21"/>
  <c r="D52" i="21"/>
  <c r="C52" i="21"/>
  <c r="D50" i="21"/>
  <c r="C50" i="21"/>
  <c r="D48" i="21"/>
  <c r="C48" i="21"/>
  <c r="D46" i="21"/>
  <c r="C46" i="21"/>
  <c r="D44" i="21"/>
  <c r="C44" i="21"/>
  <c r="D42" i="21"/>
  <c r="C42" i="21"/>
  <c r="D40" i="21"/>
  <c r="C40" i="21"/>
  <c r="D38" i="21"/>
  <c r="C38" i="21"/>
  <c r="D36" i="21"/>
  <c r="C36" i="21"/>
  <c r="D34" i="21"/>
  <c r="C34" i="21"/>
  <c r="D32" i="21"/>
  <c r="C32" i="21"/>
  <c r="D30" i="21"/>
  <c r="C30" i="21"/>
  <c r="D28" i="21"/>
  <c r="C28" i="21"/>
  <c r="D26" i="21"/>
  <c r="C26" i="21"/>
  <c r="D24" i="21"/>
  <c r="C24" i="21"/>
  <c r="D22" i="21"/>
  <c r="C22" i="21"/>
  <c r="D20" i="21"/>
  <c r="C20" i="21"/>
  <c r="D18" i="21"/>
  <c r="C18" i="21"/>
  <c r="D16" i="21"/>
  <c r="C16" i="21"/>
  <c r="A16" i="21"/>
  <c r="A18" i="21" s="1"/>
  <c r="A20" i="21" s="1"/>
  <c r="A32" i="21" s="1"/>
  <c r="A34" i="21" s="1"/>
  <c r="A36" i="21" s="1"/>
  <c r="A38" i="21" s="1"/>
  <c r="A40" i="21" s="1"/>
  <c r="A42" i="21" s="1"/>
  <c r="A44" i="21" s="1"/>
  <c r="A46" i="21" s="1"/>
  <c r="A48" i="21" s="1"/>
  <c r="A50" i="21" s="1"/>
  <c r="A52" i="21" s="1"/>
  <c r="A55" i="21" s="1"/>
  <c r="A57" i="21" s="1"/>
  <c r="A59" i="21" s="1"/>
  <c r="A61" i="21" s="1"/>
  <c r="A63" i="21" s="1"/>
  <c r="A65" i="21" s="1"/>
  <c r="A67" i="21" s="1"/>
  <c r="A69" i="21" s="1"/>
  <c r="A71" i="21" s="1"/>
  <c r="A73" i="21" s="1"/>
  <c r="D14" i="21"/>
  <c r="C14" i="21"/>
  <c r="D11" i="21"/>
  <c r="C11" i="21"/>
  <c r="A11" i="21"/>
  <c r="D9" i="21"/>
  <c r="C9" i="21"/>
  <c r="F5" i="21"/>
  <c r="G5" i="21" s="1"/>
  <c r="G6" i="21" s="1"/>
  <c r="A3" i="21"/>
  <c r="A104" i="21" s="1"/>
  <c r="A2" i="21"/>
  <c r="A103" i="21" s="1"/>
  <c r="S1" i="21"/>
  <c r="S102" i="21" s="1"/>
  <c r="R72" i="20"/>
  <c r="E72" i="20"/>
  <c r="D72" i="20"/>
  <c r="C72" i="20"/>
  <c r="R71" i="20"/>
  <c r="E71" i="20"/>
  <c r="D71" i="20"/>
  <c r="C71" i="20"/>
  <c r="R70" i="20"/>
  <c r="E70" i="20"/>
  <c r="D70" i="20"/>
  <c r="C70" i="20"/>
  <c r="R69" i="20"/>
  <c r="E69" i="20"/>
  <c r="D69" i="20"/>
  <c r="C69" i="20"/>
  <c r="R68" i="20"/>
  <c r="E68" i="20"/>
  <c r="D68" i="20"/>
  <c r="C68" i="20"/>
  <c r="R67" i="20"/>
  <c r="E67" i="20"/>
  <c r="D67" i="20"/>
  <c r="C67" i="20"/>
  <c r="R66" i="20"/>
  <c r="R74" i="20" s="1"/>
  <c r="E66" i="20"/>
  <c r="D66" i="20"/>
  <c r="C66" i="20"/>
  <c r="A60" i="20"/>
  <c r="A59" i="20"/>
  <c r="R43" i="20"/>
  <c r="E43" i="20"/>
  <c r="D43" i="20"/>
  <c r="C43" i="20"/>
  <c r="R42" i="20"/>
  <c r="E42" i="20"/>
  <c r="D42" i="20"/>
  <c r="C42" i="20"/>
  <c r="R41" i="20"/>
  <c r="E41" i="20"/>
  <c r="D41" i="20"/>
  <c r="C41" i="20"/>
  <c r="R40" i="20"/>
  <c r="E40" i="20"/>
  <c r="D40" i="20"/>
  <c r="C40" i="20"/>
  <c r="R39" i="20"/>
  <c r="E39" i="20"/>
  <c r="D39" i="20"/>
  <c r="C39" i="20"/>
  <c r="R38" i="20"/>
  <c r="E38" i="20"/>
  <c r="D38" i="20"/>
  <c r="C38" i="20"/>
  <c r="R37" i="20"/>
  <c r="E37" i="20"/>
  <c r="O37" i="20" s="1"/>
  <c r="D37" i="20"/>
  <c r="C37" i="20"/>
  <c r="R36" i="20"/>
  <c r="E36" i="20"/>
  <c r="P36" i="20" s="1"/>
  <c r="D36" i="20"/>
  <c r="C36" i="20"/>
  <c r="R35" i="20"/>
  <c r="E35" i="20"/>
  <c r="O35" i="20" s="1"/>
  <c r="D35" i="20"/>
  <c r="C35" i="20"/>
  <c r="R34" i="20"/>
  <c r="E34" i="20"/>
  <c r="N34" i="20" s="1"/>
  <c r="D34" i="20"/>
  <c r="C34" i="20"/>
  <c r="R32" i="20"/>
  <c r="E32" i="20"/>
  <c r="O32" i="20" s="1"/>
  <c r="D32" i="20"/>
  <c r="C32" i="20"/>
  <c r="R31" i="20"/>
  <c r="E31" i="20"/>
  <c r="P31" i="20" s="1"/>
  <c r="D31" i="20"/>
  <c r="C31" i="20"/>
  <c r="R30" i="20"/>
  <c r="E30" i="20"/>
  <c r="O30" i="20" s="1"/>
  <c r="D30" i="20"/>
  <c r="C30" i="20"/>
  <c r="R29" i="20"/>
  <c r="E29" i="20"/>
  <c r="N29" i="20" s="1"/>
  <c r="D29" i="20"/>
  <c r="C29" i="20"/>
  <c r="R28" i="20"/>
  <c r="E28" i="20"/>
  <c r="P28" i="20" s="1"/>
  <c r="D28" i="20"/>
  <c r="C28" i="20"/>
  <c r="R27" i="20"/>
  <c r="E27" i="20"/>
  <c r="P27" i="20" s="1"/>
  <c r="D27" i="20"/>
  <c r="C27" i="20"/>
  <c r="R26" i="20"/>
  <c r="E26" i="20"/>
  <c r="O26" i="20" s="1"/>
  <c r="D26" i="20"/>
  <c r="C26" i="20"/>
  <c r="R25" i="20"/>
  <c r="E25" i="20"/>
  <c r="N25" i="20" s="1"/>
  <c r="D25" i="20"/>
  <c r="C25" i="20"/>
  <c r="R24" i="20"/>
  <c r="E24" i="20"/>
  <c r="P24" i="20" s="1"/>
  <c r="D24" i="20"/>
  <c r="C24" i="20"/>
  <c r="R23" i="20"/>
  <c r="E23" i="20"/>
  <c r="P23" i="20" s="1"/>
  <c r="D23" i="20"/>
  <c r="C23" i="20"/>
  <c r="R22" i="20"/>
  <c r="E22" i="20"/>
  <c r="O22" i="20" s="1"/>
  <c r="D22" i="20"/>
  <c r="C22" i="20"/>
  <c r="R21" i="20"/>
  <c r="E21" i="20"/>
  <c r="N21" i="20" s="1"/>
  <c r="D21" i="20"/>
  <c r="C21" i="20"/>
  <c r="R20" i="20"/>
  <c r="E20" i="20"/>
  <c r="N20" i="20" s="1"/>
  <c r="D20" i="20"/>
  <c r="C20" i="20"/>
  <c r="R19" i="20"/>
  <c r="E19" i="20"/>
  <c r="P19" i="20" s="1"/>
  <c r="D19" i="20"/>
  <c r="C19" i="20"/>
  <c r="R18" i="20"/>
  <c r="E18" i="20"/>
  <c r="O18" i="20" s="1"/>
  <c r="D18" i="20"/>
  <c r="C18" i="20"/>
  <c r="R17" i="20"/>
  <c r="E17" i="20"/>
  <c r="P17" i="20" s="1"/>
  <c r="D17" i="20"/>
  <c r="C17" i="20"/>
  <c r="R16" i="20"/>
  <c r="E16" i="20"/>
  <c r="P16" i="20" s="1"/>
  <c r="D16" i="20"/>
  <c r="C16" i="20"/>
  <c r="R15" i="20"/>
  <c r="E15" i="20"/>
  <c r="O15" i="20" s="1"/>
  <c r="D15" i="20"/>
  <c r="C15" i="20"/>
  <c r="R14" i="20"/>
  <c r="E14" i="20"/>
  <c r="N14" i="20" s="1"/>
  <c r="D14" i="20"/>
  <c r="C14" i="20"/>
  <c r="R13" i="20"/>
  <c r="E13" i="20"/>
  <c r="P13" i="20" s="1"/>
  <c r="D13" i="20"/>
  <c r="C13" i="20"/>
  <c r="R11" i="20"/>
  <c r="E11" i="20"/>
  <c r="P11" i="20" s="1"/>
  <c r="D11" i="20"/>
  <c r="C11" i="20"/>
  <c r="R10" i="20"/>
  <c r="E10" i="20"/>
  <c r="P10" i="20" s="1"/>
  <c r="D10" i="20"/>
  <c r="C10" i="20"/>
  <c r="E4" i="20"/>
  <c r="S47" i="20" s="1"/>
  <c r="S76" i="20" s="1"/>
  <c r="A3" i="20"/>
  <c r="A2" i="20"/>
  <c r="D121" i="19"/>
  <c r="C121" i="19"/>
  <c r="D119" i="19"/>
  <c r="C119" i="19"/>
  <c r="D117" i="19"/>
  <c r="C117" i="19"/>
  <c r="D115" i="19"/>
  <c r="C115" i="19"/>
  <c r="D113" i="19"/>
  <c r="C113" i="19"/>
  <c r="D111" i="19"/>
  <c r="C111" i="19"/>
  <c r="A111" i="19"/>
  <c r="A113" i="19" s="1"/>
  <c r="A115" i="19" s="1"/>
  <c r="A117" i="19" s="1"/>
  <c r="A119" i="19" s="1"/>
  <c r="A121" i="19" s="1"/>
  <c r="D109" i="19"/>
  <c r="C109" i="19"/>
  <c r="E105" i="19"/>
  <c r="F106" i="19" s="1"/>
  <c r="D73" i="19"/>
  <c r="C73" i="19"/>
  <c r="D71" i="19"/>
  <c r="C71" i="19"/>
  <c r="D69" i="19"/>
  <c r="C69" i="19"/>
  <c r="D67" i="19"/>
  <c r="C67" i="19"/>
  <c r="D65" i="19"/>
  <c r="C65" i="19"/>
  <c r="D63" i="19"/>
  <c r="C63" i="19"/>
  <c r="D61" i="19"/>
  <c r="C61" i="19"/>
  <c r="D59" i="19"/>
  <c r="C59" i="19"/>
  <c r="D57" i="19"/>
  <c r="C57" i="19"/>
  <c r="D55" i="19"/>
  <c r="C55" i="19"/>
  <c r="D52" i="19"/>
  <c r="C52" i="19"/>
  <c r="D50" i="19"/>
  <c r="C50" i="19"/>
  <c r="D48" i="19"/>
  <c r="C48" i="19"/>
  <c r="D46" i="19"/>
  <c r="C46" i="19"/>
  <c r="D44" i="19"/>
  <c r="C44" i="19"/>
  <c r="D42" i="19"/>
  <c r="C42" i="19"/>
  <c r="D40" i="19"/>
  <c r="C40" i="19"/>
  <c r="D38" i="19"/>
  <c r="C38" i="19"/>
  <c r="D36" i="19"/>
  <c r="C36" i="19"/>
  <c r="D34" i="19"/>
  <c r="C34" i="19"/>
  <c r="D32" i="19"/>
  <c r="C32" i="19"/>
  <c r="D30" i="19"/>
  <c r="C30" i="19"/>
  <c r="D28" i="19"/>
  <c r="C28" i="19"/>
  <c r="D26" i="19"/>
  <c r="C26" i="19"/>
  <c r="D24" i="19"/>
  <c r="C24" i="19"/>
  <c r="D22" i="19"/>
  <c r="C22" i="19"/>
  <c r="D20" i="19"/>
  <c r="C20" i="19"/>
  <c r="D18" i="19"/>
  <c r="C18" i="19"/>
  <c r="D16" i="19"/>
  <c r="C16" i="19"/>
  <c r="A16" i="19"/>
  <c r="A18" i="19" s="1"/>
  <c r="A20" i="19" s="1"/>
  <c r="A22" i="19" s="1"/>
  <c r="A30" i="19" s="1"/>
  <c r="A32" i="19" s="1"/>
  <c r="A34" i="19" s="1"/>
  <c r="A36" i="19" s="1"/>
  <c r="A38" i="19" s="1"/>
  <c r="A40" i="19" s="1"/>
  <c r="A42" i="19" s="1"/>
  <c r="A44" i="19" s="1"/>
  <c r="A46" i="19" s="1"/>
  <c r="A48" i="19" s="1"/>
  <c r="A50" i="19" s="1"/>
  <c r="A52" i="19" s="1"/>
  <c r="A55" i="19" s="1"/>
  <c r="A57" i="19" s="1"/>
  <c r="A59" i="19" s="1"/>
  <c r="A61" i="19" s="1"/>
  <c r="A63" i="19" s="1"/>
  <c r="A65" i="19" s="1"/>
  <c r="A67" i="19" s="1"/>
  <c r="A69" i="19" s="1"/>
  <c r="A71" i="19" s="1"/>
  <c r="A73" i="19" s="1"/>
  <c r="D14" i="19"/>
  <c r="C14" i="19"/>
  <c r="D11" i="19"/>
  <c r="C11" i="19"/>
  <c r="A11" i="19"/>
  <c r="D9" i="19"/>
  <c r="C9" i="19"/>
  <c r="F5" i="19"/>
  <c r="G5" i="19" s="1"/>
  <c r="A3" i="19"/>
  <c r="A104" i="19" s="1"/>
  <c r="A2" i="19"/>
  <c r="A103" i="19" s="1"/>
  <c r="S1" i="19"/>
  <c r="S102" i="19" s="1"/>
  <c r="J54" i="15"/>
  <c r="F54" i="15"/>
  <c r="E10" i="18"/>
  <c r="N10" i="18" s="1"/>
  <c r="R72" i="18"/>
  <c r="E72" i="18"/>
  <c r="N72" i="18" s="1"/>
  <c r="D72" i="18"/>
  <c r="C72" i="18"/>
  <c r="R71" i="18"/>
  <c r="E71" i="18"/>
  <c r="N71" i="18" s="1"/>
  <c r="D71" i="18"/>
  <c r="C71" i="18"/>
  <c r="R70" i="18"/>
  <c r="E70" i="18"/>
  <c r="P70" i="18" s="1"/>
  <c r="D70" i="18"/>
  <c r="C70" i="18"/>
  <c r="R69" i="18"/>
  <c r="E69" i="18"/>
  <c r="O69" i="18" s="1"/>
  <c r="D69" i="18"/>
  <c r="C69" i="18"/>
  <c r="R68" i="18"/>
  <c r="E68" i="18"/>
  <c r="N68" i="18" s="1"/>
  <c r="D68" i="18"/>
  <c r="C68" i="18"/>
  <c r="R67" i="18"/>
  <c r="E67" i="18"/>
  <c r="N67" i="18" s="1"/>
  <c r="D67" i="18"/>
  <c r="C67" i="18"/>
  <c r="R66" i="18"/>
  <c r="E66" i="18"/>
  <c r="O66" i="18" s="1"/>
  <c r="D66" i="18"/>
  <c r="C66" i="18"/>
  <c r="A60" i="18"/>
  <c r="A59" i="18"/>
  <c r="R43" i="18"/>
  <c r="E43" i="18"/>
  <c r="O43" i="18" s="1"/>
  <c r="D43" i="18"/>
  <c r="C43" i="18"/>
  <c r="R42" i="18"/>
  <c r="E42" i="18"/>
  <c r="N42" i="18" s="1"/>
  <c r="D42" i="18"/>
  <c r="C42" i="18"/>
  <c r="R41" i="18"/>
  <c r="E41" i="18"/>
  <c r="N41" i="18" s="1"/>
  <c r="D41" i="18"/>
  <c r="C41" i="18"/>
  <c r="R40" i="18"/>
  <c r="E40" i="18"/>
  <c r="P40" i="18" s="1"/>
  <c r="D40" i="18"/>
  <c r="C40" i="18"/>
  <c r="R39" i="18"/>
  <c r="E39" i="18"/>
  <c r="O39" i="18" s="1"/>
  <c r="D39" i="18"/>
  <c r="C39" i="18"/>
  <c r="R38" i="18"/>
  <c r="E38" i="18"/>
  <c r="N38" i="18" s="1"/>
  <c r="D38" i="18"/>
  <c r="C38" i="18"/>
  <c r="R37" i="18"/>
  <c r="E37" i="18"/>
  <c r="N37" i="18" s="1"/>
  <c r="D37" i="18"/>
  <c r="C37" i="18"/>
  <c r="R36" i="18"/>
  <c r="E36" i="18"/>
  <c r="P36" i="18" s="1"/>
  <c r="D36" i="18"/>
  <c r="C36" i="18"/>
  <c r="R35" i="18"/>
  <c r="E35" i="18"/>
  <c r="O35" i="18" s="1"/>
  <c r="D35" i="18"/>
  <c r="C35" i="18"/>
  <c r="R34" i="18"/>
  <c r="E34" i="18"/>
  <c r="N34" i="18" s="1"/>
  <c r="D34" i="18"/>
  <c r="C34" i="18"/>
  <c r="R32" i="18"/>
  <c r="E32" i="18"/>
  <c r="N32" i="18" s="1"/>
  <c r="D32" i="18"/>
  <c r="C32" i="18"/>
  <c r="R31" i="18"/>
  <c r="E31" i="18"/>
  <c r="P31" i="18" s="1"/>
  <c r="D31" i="18"/>
  <c r="C31" i="18"/>
  <c r="R30" i="18"/>
  <c r="E30" i="18"/>
  <c r="O30" i="18" s="1"/>
  <c r="D30" i="18"/>
  <c r="C30" i="18"/>
  <c r="R29" i="18"/>
  <c r="E29" i="18"/>
  <c r="N29" i="18" s="1"/>
  <c r="D29" i="18"/>
  <c r="C29" i="18"/>
  <c r="R28" i="18"/>
  <c r="E28" i="18"/>
  <c r="N28" i="18" s="1"/>
  <c r="D28" i="18"/>
  <c r="C28" i="18"/>
  <c r="R27" i="18"/>
  <c r="E27" i="18"/>
  <c r="P27" i="18" s="1"/>
  <c r="D27" i="18"/>
  <c r="C27" i="18"/>
  <c r="R26" i="18"/>
  <c r="E26" i="18"/>
  <c r="O26" i="18" s="1"/>
  <c r="D26" i="18"/>
  <c r="C26" i="18"/>
  <c r="R25" i="18"/>
  <c r="E25" i="18"/>
  <c r="N25" i="18" s="1"/>
  <c r="D25" i="18"/>
  <c r="C25" i="18"/>
  <c r="R24" i="18"/>
  <c r="E24" i="18"/>
  <c r="N24" i="18" s="1"/>
  <c r="D24" i="18"/>
  <c r="C24" i="18"/>
  <c r="R23" i="18"/>
  <c r="E23" i="18"/>
  <c r="P23" i="18" s="1"/>
  <c r="D23" i="18"/>
  <c r="C23" i="18"/>
  <c r="R22" i="18"/>
  <c r="E22" i="18"/>
  <c r="O22" i="18" s="1"/>
  <c r="D22" i="18"/>
  <c r="C22" i="18"/>
  <c r="R21" i="18"/>
  <c r="E21" i="18"/>
  <c r="N21" i="18" s="1"/>
  <c r="D21" i="18"/>
  <c r="C21" i="18"/>
  <c r="R20" i="18"/>
  <c r="E20" i="18"/>
  <c r="N20" i="18" s="1"/>
  <c r="D20" i="18"/>
  <c r="C20" i="18"/>
  <c r="R19" i="18"/>
  <c r="E19" i="18"/>
  <c r="P19" i="18" s="1"/>
  <c r="D19" i="18"/>
  <c r="C19" i="18"/>
  <c r="R18" i="18"/>
  <c r="E18" i="18"/>
  <c r="O18" i="18" s="1"/>
  <c r="D18" i="18"/>
  <c r="C18" i="18"/>
  <c r="R17" i="18"/>
  <c r="E17" i="18"/>
  <c r="N17" i="18" s="1"/>
  <c r="D17" i="18"/>
  <c r="C17" i="18"/>
  <c r="R16" i="18"/>
  <c r="E16" i="18"/>
  <c r="P16" i="18" s="1"/>
  <c r="D16" i="18"/>
  <c r="C16" i="18"/>
  <c r="R15" i="18"/>
  <c r="E15" i="18"/>
  <c r="O15" i="18" s="1"/>
  <c r="D15" i="18"/>
  <c r="C15" i="18"/>
  <c r="R14" i="18"/>
  <c r="E14" i="18"/>
  <c r="N14" i="18" s="1"/>
  <c r="D14" i="18"/>
  <c r="C14" i="18"/>
  <c r="R13" i="18"/>
  <c r="E13" i="18"/>
  <c r="N13" i="18" s="1"/>
  <c r="D13" i="18"/>
  <c r="C13" i="18"/>
  <c r="R11" i="18"/>
  <c r="E11" i="18"/>
  <c r="P11" i="18" s="1"/>
  <c r="D11" i="18"/>
  <c r="C11" i="18"/>
  <c r="R10" i="18"/>
  <c r="D10" i="18"/>
  <c r="C10" i="18"/>
  <c r="E4" i="18"/>
  <c r="S47" i="18" s="1"/>
  <c r="S76" i="18" s="1"/>
  <c r="A3" i="18"/>
  <c r="A2" i="18"/>
  <c r="AL121" i="17"/>
  <c r="D121" i="17"/>
  <c r="C121" i="17"/>
  <c r="AL119" i="17"/>
  <c r="D119" i="17"/>
  <c r="C119" i="17"/>
  <c r="AL117" i="17"/>
  <c r="D117" i="17"/>
  <c r="C117" i="17"/>
  <c r="AL115" i="17"/>
  <c r="D115" i="17"/>
  <c r="C115" i="17"/>
  <c r="AL113" i="17"/>
  <c r="D113" i="17"/>
  <c r="C113" i="17"/>
  <c r="AL111" i="17"/>
  <c r="D111" i="17"/>
  <c r="C111" i="17"/>
  <c r="A111" i="17"/>
  <c r="A113" i="17" s="1"/>
  <c r="A115" i="17" s="1"/>
  <c r="A117" i="17" s="1"/>
  <c r="A119" i="17" s="1"/>
  <c r="A121" i="17" s="1"/>
  <c r="AL109" i="17"/>
  <c r="D109" i="17"/>
  <c r="C109" i="17"/>
  <c r="E105" i="17"/>
  <c r="F106" i="17" s="1"/>
  <c r="F107" i="17" s="1"/>
  <c r="AL73" i="17"/>
  <c r="D73" i="17"/>
  <c r="C73" i="17"/>
  <c r="AL71" i="17"/>
  <c r="D71" i="17"/>
  <c r="C71" i="17"/>
  <c r="AL69" i="17"/>
  <c r="D69" i="17"/>
  <c r="C69" i="17"/>
  <c r="AL67" i="17"/>
  <c r="D67" i="17"/>
  <c r="C67" i="17"/>
  <c r="AL65" i="17"/>
  <c r="D65" i="17"/>
  <c r="C65" i="17"/>
  <c r="AL63" i="17"/>
  <c r="D63" i="17"/>
  <c r="C63" i="17"/>
  <c r="AL61" i="17"/>
  <c r="D61" i="17"/>
  <c r="C61" i="17"/>
  <c r="AL59" i="17"/>
  <c r="D59" i="17"/>
  <c r="C59" i="17"/>
  <c r="AL57" i="17"/>
  <c r="D57" i="17"/>
  <c r="C57" i="17"/>
  <c r="AL55" i="17"/>
  <c r="D55" i="17"/>
  <c r="C55" i="17"/>
  <c r="AL52" i="17"/>
  <c r="D52" i="17"/>
  <c r="C52" i="17"/>
  <c r="AL50" i="17"/>
  <c r="D50" i="17"/>
  <c r="C50" i="17"/>
  <c r="AL48" i="17"/>
  <c r="D48" i="17"/>
  <c r="C48" i="17"/>
  <c r="AL46" i="17"/>
  <c r="D46" i="17"/>
  <c r="C46" i="17"/>
  <c r="AL44" i="17"/>
  <c r="D44" i="17"/>
  <c r="C44" i="17"/>
  <c r="AL42" i="17"/>
  <c r="D42" i="17"/>
  <c r="C42" i="17"/>
  <c r="AL40" i="17"/>
  <c r="D40" i="17"/>
  <c r="C40" i="17"/>
  <c r="AL38" i="17"/>
  <c r="D38" i="17"/>
  <c r="C38" i="17"/>
  <c r="AL36" i="17"/>
  <c r="D36" i="17"/>
  <c r="C36" i="17"/>
  <c r="AL34" i="17"/>
  <c r="D34" i="17"/>
  <c r="C34" i="17"/>
  <c r="AL32" i="17"/>
  <c r="D32" i="17"/>
  <c r="C32" i="17"/>
  <c r="AL30" i="17"/>
  <c r="D30" i="17"/>
  <c r="C30" i="17"/>
  <c r="AL28" i="17"/>
  <c r="D28" i="17"/>
  <c r="C28" i="17"/>
  <c r="AL26" i="17"/>
  <c r="D26" i="17"/>
  <c r="C26" i="17"/>
  <c r="AL24" i="17"/>
  <c r="D24" i="17"/>
  <c r="C24" i="17"/>
  <c r="AL22" i="17"/>
  <c r="D22" i="17"/>
  <c r="C22" i="17"/>
  <c r="AL20" i="17"/>
  <c r="D20" i="17"/>
  <c r="C20" i="17"/>
  <c r="AL18" i="17"/>
  <c r="D18" i="17"/>
  <c r="C18" i="17"/>
  <c r="AL16" i="17"/>
  <c r="D16" i="17"/>
  <c r="C16" i="17"/>
  <c r="A16" i="17"/>
  <c r="A18" i="17" s="1"/>
  <c r="A20" i="17" s="1"/>
  <c r="A22" i="17" s="1"/>
  <c r="A34" i="17" s="1"/>
  <c r="A36" i="17" s="1"/>
  <c r="A38" i="17" s="1"/>
  <c r="A40" i="17" s="1"/>
  <c r="A42" i="17" s="1"/>
  <c r="A44" i="17" s="1"/>
  <c r="A46" i="17" s="1"/>
  <c r="A48" i="17" s="1"/>
  <c r="A50" i="17" s="1"/>
  <c r="A52" i="17" s="1"/>
  <c r="A55" i="17" s="1"/>
  <c r="A57" i="17" s="1"/>
  <c r="A59" i="17" s="1"/>
  <c r="A61" i="17" s="1"/>
  <c r="A63" i="17" s="1"/>
  <c r="A65" i="17" s="1"/>
  <c r="A67" i="17" s="1"/>
  <c r="A69" i="17" s="1"/>
  <c r="A71" i="17" s="1"/>
  <c r="A73" i="17" s="1"/>
  <c r="AL14" i="17"/>
  <c r="D14" i="17"/>
  <c r="C14" i="17"/>
  <c r="AL11" i="17"/>
  <c r="D11" i="17"/>
  <c r="C11" i="17"/>
  <c r="A11" i="17"/>
  <c r="AL9" i="17"/>
  <c r="D9" i="17"/>
  <c r="C9" i="17"/>
  <c r="F5" i="17"/>
  <c r="F6" i="17" s="1"/>
  <c r="A3" i="17"/>
  <c r="A104" i="17" s="1"/>
  <c r="A2" i="17"/>
  <c r="A103" i="17" s="1"/>
  <c r="S1" i="17"/>
  <c r="S102" i="17" s="1"/>
  <c r="D1" i="20" l="1"/>
  <c r="D58" i="20" s="1"/>
  <c r="O45" i="26"/>
  <c r="G5" i="17"/>
  <c r="H5" i="17" s="1"/>
  <c r="P10" i="18"/>
  <c r="P38" i="18"/>
  <c r="P68" i="18"/>
  <c r="N40" i="18"/>
  <c r="P34" i="18"/>
  <c r="N70" i="18"/>
  <c r="O32" i="18"/>
  <c r="P42" i="18"/>
  <c r="O37" i="18"/>
  <c r="P72" i="18"/>
  <c r="O67" i="18"/>
  <c r="O41" i="18"/>
  <c r="N36" i="18"/>
  <c r="O71" i="18"/>
  <c r="O10" i="18"/>
  <c r="N43" i="18"/>
  <c r="P41" i="18"/>
  <c r="O40" i="18"/>
  <c r="N39" i="18"/>
  <c r="P37" i="18"/>
  <c r="O36" i="18"/>
  <c r="N35" i="18"/>
  <c r="P32" i="18"/>
  <c r="O31" i="18"/>
  <c r="N30" i="18"/>
  <c r="P28" i="18"/>
  <c r="O27" i="18"/>
  <c r="N26" i="18"/>
  <c r="P24" i="18"/>
  <c r="O23" i="18"/>
  <c r="N22" i="18"/>
  <c r="P20" i="18"/>
  <c r="O19" i="18"/>
  <c r="N18" i="18"/>
  <c r="P17" i="18"/>
  <c r="O16" i="18"/>
  <c r="N15" i="18"/>
  <c r="P13" i="18"/>
  <c r="O11" i="18"/>
  <c r="P66" i="18"/>
  <c r="P71" i="18"/>
  <c r="O70" i="18"/>
  <c r="N69" i="18"/>
  <c r="P67" i="18"/>
  <c r="N31" i="18"/>
  <c r="P29" i="18"/>
  <c r="O28" i="18"/>
  <c r="N27" i="18"/>
  <c r="P25" i="18"/>
  <c r="O24" i="18"/>
  <c r="N23" i="18"/>
  <c r="P21" i="18"/>
  <c r="O20" i="18"/>
  <c r="N19" i="18"/>
  <c r="O17" i="18"/>
  <c r="N16" i="18"/>
  <c r="P14" i="18"/>
  <c r="O13" i="18"/>
  <c r="N11" i="18"/>
  <c r="P43" i="18"/>
  <c r="O42" i="18"/>
  <c r="P39" i="18"/>
  <c r="O38" i="18"/>
  <c r="P35" i="18"/>
  <c r="O34" i="18"/>
  <c r="P30" i="18"/>
  <c r="O29" i="18"/>
  <c r="P26" i="18"/>
  <c r="O25" i="18"/>
  <c r="P22" i="18"/>
  <c r="O21" i="18"/>
  <c r="P18" i="18"/>
  <c r="P15" i="18"/>
  <c r="O14" i="18"/>
  <c r="N66" i="18"/>
  <c r="O72" i="18"/>
  <c r="P69" i="18"/>
  <c r="O68" i="18"/>
  <c r="D1" i="26"/>
  <c r="D58" i="26" s="1"/>
  <c r="F6" i="21"/>
  <c r="N45" i="24"/>
  <c r="N74" i="24"/>
  <c r="O74" i="24"/>
  <c r="P74" i="24"/>
  <c r="E45" i="26"/>
  <c r="E74" i="26"/>
  <c r="G6" i="25"/>
  <c r="H5" i="25"/>
  <c r="F6" i="25"/>
  <c r="F107" i="25"/>
  <c r="G106" i="25"/>
  <c r="N45" i="26"/>
  <c r="R45" i="26"/>
  <c r="F107" i="23"/>
  <c r="G106" i="23"/>
  <c r="G5" i="23"/>
  <c r="P45" i="24"/>
  <c r="D1" i="24"/>
  <c r="D58" i="24" s="1"/>
  <c r="O45" i="24"/>
  <c r="P38" i="20"/>
  <c r="O38" i="20"/>
  <c r="N38" i="20"/>
  <c r="P39" i="20"/>
  <c r="O39" i="20"/>
  <c r="N40" i="20"/>
  <c r="P40" i="20"/>
  <c r="O41" i="20"/>
  <c r="N41" i="20"/>
  <c r="P42" i="20"/>
  <c r="O42" i="20"/>
  <c r="N42" i="20"/>
  <c r="N43" i="20"/>
  <c r="P43" i="20"/>
  <c r="O43" i="20"/>
  <c r="N13" i="20"/>
  <c r="O14" i="20"/>
  <c r="P15" i="20"/>
  <c r="N17" i="20"/>
  <c r="P18" i="20"/>
  <c r="O20" i="20"/>
  <c r="N22" i="20"/>
  <c r="N24" i="20"/>
  <c r="P25" i="20"/>
  <c r="O27" i="20"/>
  <c r="O29" i="20"/>
  <c r="N31" i="20"/>
  <c r="P32" i="20"/>
  <c r="P35" i="20"/>
  <c r="P37" i="20"/>
  <c r="G107" i="21"/>
  <c r="H106" i="21"/>
  <c r="P67" i="20"/>
  <c r="O67" i="20"/>
  <c r="N67" i="20"/>
  <c r="P68" i="20"/>
  <c r="O68" i="20"/>
  <c r="N68" i="20"/>
  <c r="N69" i="20"/>
  <c r="P69" i="20"/>
  <c r="O69" i="20"/>
  <c r="O70" i="20"/>
  <c r="N70" i="20"/>
  <c r="P70" i="20"/>
  <c r="P71" i="20"/>
  <c r="O71" i="20"/>
  <c r="N71" i="20"/>
  <c r="P72" i="20"/>
  <c r="O72" i="20"/>
  <c r="N72" i="20"/>
  <c r="N11" i="20"/>
  <c r="O13" i="20"/>
  <c r="P14" i="20"/>
  <c r="N16" i="20"/>
  <c r="O17" i="20"/>
  <c r="N19" i="20"/>
  <c r="P20" i="20"/>
  <c r="P22" i="20"/>
  <c r="O24" i="20"/>
  <c r="N26" i="20"/>
  <c r="N28" i="20"/>
  <c r="P29" i="20"/>
  <c r="O31" i="20"/>
  <c r="O34" i="20"/>
  <c r="N36" i="20"/>
  <c r="N39" i="20"/>
  <c r="E45" i="20"/>
  <c r="E74" i="20"/>
  <c r="O66" i="20"/>
  <c r="N66" i="20"/>
  <c r="P66" i="20"/>
  <c r="N10" i="20"/>
  <c r="O11" i="20"/>
  <c r="N15" i="20"/>
  <c r="O16" i="20"/>
  <c r="N18" i="20"/>
  <c r="O19" i="20"/>
  <c r="O21" i="20"/>
  <c r="N23" i="20"/>
  <c r="P26" i="20"/>
  <c r="O28" i="20"/>
  <c r="N30" i="20"/>
  <c r="N32" i="20"/>
  <c r="P34" i="20"/>
  <c r="O36" i="20"/>
  <c r="O40" i="20"/>
  <c r="O10" i="20"/>
  <c r="P21" i="20"/>
  <c r="O23" i="20"/>
  <c r="O25" i="20"/>
  <c r="N27" i="20"/>
  <c r="P30" i="20"/>
  <c r="N35" i="20"/>
  <c r="N37" i="20"/>
  <c r="P41" i="20"/>
  <c r="H5" i="21"/>
  <c r="F107" i="21"/>
  <c r="D1" i="22"/>
  <c r="D58" i="22" s="1"/>
  <c r="O45" i="22"/>
  <c r="E45" i="22"/>
  <c r="P45" i="22"/>
  <c r="N45" i="22"/>
  <c r="E74" i="22"/>
  <c r="G6" i="19"/>
  <c r="H5" i="19"/>
  <c r="F6" i="19"/>
  <c r="F107" i="19"/>
  <c r="G106" i="19"/>
  <c r="R45" i="20"/>
  <c r="R45" i="18"/>
  <c r="E74" i="18"/>
  <c r="R74" i="18"/>
  <c r="I5" i="17"/>
  <c r="H6" i="17"/>
  <c r="G106" i="17"/>
  <c r="E45" i="18"/>
  <c r="D1" i="18"/>
  <c r="D58" i="18" s="1"/>
  <c r="E107" i="14"/>
  <c r="A61" i="16"/>
  <c r="A60" i="16"/>
  <c r="E4" i="16"/>
  <c r="D1" i="16" s="1"/>
  <c r="A3" i="16"/>
  <c r="A2" i="16"/>
  <c r="G6" i="17" l="1"/>
  <c r="S48" i="16"/>
  <c r="P74" i="20"/>
  <c r="N74" i="20"/>
  <c r="O74" i="20"/>
  <c r="G107" i="25"/>
  <c r="H106" i="25"/>
  <c r="H6" i="25"/>
  <c r="I5" i="25"/>
  <c r="N45" i="20"/>
  <c r="P45" i="20"/>
  <c r="H5" i="23"/>
  <c r="G6" i="23"/>
  <c r="G107" i="23"/>
  <c r="H106" i="23"/>
  <c r="O74" i="22"/>
  <c r="H6" i="21"/>
  <c r="I5" i="21"/>
  <c r="N74" i="22"/>
  <c r="P74" i="22"/>
  <c r="O45" i="20"/>
  <c r="H107" i="21"/>
  <c r="I106" i="21"/>
  <c r="G107" i="19"/>
  <c r="H106" i="19"/>
  <c r="H6" i="19"/>
  <c r="I5" i="19"/>
  <c r="O74" i="18"/>
  <c r="P74" i="18"/>
  <c r="O45" i="18"/>
  <c r="N45" i="18"/>
  <c r="N74" i="18"/>
  <c r="P45" i="18"/>
  <c r="G107" i="17"/>
  <c r="H106" i="17"/>
  <c r="J5" i="17"/>
  <c r="I6" i="17"/>
  <c r="A3" i="14"/>
  <c r="A2" i="14"/>
  <c r="J5" i="25" l="1"/>
  <c r="I6" i="25"/>
  <c r="I106" i="25"/>
  <c r="H107" i="25"/>
  <c r="H6" i="23"/>
  <c r="I5" i="23"/>
  <c r="H107" i="23"/>
  <c r="I106" i="23"/>
  <c r="J5" i="21"/>
  <c r="I6" i="21"/>
  <c r="J106" i="21"/>
  <c r="I107" i="21"/>
  <c r="J5" i="19"/>
  <c r="I6" i="19"/>
  <c r="H107" i="19"/>
  <c r="I106" i="19"/>
  <c r="J6" i="17"/>
  <c r="K5" i="17"/>
  <c r="I106" i="17"/>
  <c r="H107" i="17"/>
  <c r="AL123" i="14"/>
  <c r="D123" i="14"/>
  <c r="C123" i="14"/>
  <c r="J106" i="25" l="1"/>
  <c r="I107" i="25"/>
  <c r="K5" i="25"/>
  <c r="J6" i="25"/>
  <c r="I6" i="23"/>
  <c r="J5" i="23"/>
  <c r="J106" i="23"/>
  <c r="I107" i="23"/>
  <c r="K106" i="21"/>
  <c r="J107" i="21"/>
  <c r="K5" i="21"/>
  <c r="J6" i="21"/>
  <c r="K5" i="19"/>
  <c r="J6" i="19"/>
  <c r="I107" i="19"/>
  <c r="J106" i="19"/>
  <c r="J106" i="17"/>
  <c r="I107" i="17"/>
  <c r="L5" i="17"/>
  <c r="K6" i="17"/>
  <c r="M109" i="15"/>
  <c r="N137" i="15" s="1"/>
  <c r="M110" i="15"/>
  <c r="N139" i="15" s="1"/>
  <c r="M111" i="15"/>
  <c r="N141" i="15" s="1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81" i="15"/>
  <c r="C39" i="16"/>
  <c r="D39" i="16"/>
  <c r="E39" i="16"/>
  <c r="N39" i="16" s="1"/>
  <c r="R39" i="16"/>
  <c r="C40" i="16"/>
  <c r="D40" i="16"/>
  <c r="E40" i="16"/>
  <c r="N40" i="16" s="1"/>
  <c r="R40" i="16"/>
  <c r="C41" i="16"/>
  <c r="D41" i="16"/>
  <c r="E41" i="16"/>
  <c r="N41" i="16" s="1"/>
  <c r="R41" i="16"/>
  <c r="C42" i="16"/>
  <c r="D42" i="16"/>
  <c r="E42" i="16"/>
  <c r="N42" i="16" s="1"/>
  <c r="R42" i="16"/>
  <c r="C43" i="16"/>
  <c r="D43" i="16"/>
  <c r="E43" i="16"/>
  <c r="N43" i="16" s="1"/>
  <c r="R43" i="16"/>
  <c r="C44" i="16"/>
  <c r="D44" i="16"/>
  <c r="E44" i="16"/>
  <c r="N44" i="16" s="1"/>
  <c r="R44" i="16"/>
  <c r="C14" i="16"/>
  <c r="D14" i="16"/>
  <c r="E14" i="16"/>
  <c r="O14" i="16" s="1"/>
  <c r="R14" i="16"/>
  <c r="C15" i="16"/>
  <c r="D15" i="16"/>
  <c r="E15" i="16"/>
  <c r="N15" i="16" s="1"/>
  <c r="R15" i="16"/>
  <c r="C16" i="16"/>
  <c r="D16" i="16"/>
  <c r="E16" i="16"/>
  <c r="O16" i="16" s="1"/>
  <c r="R16" i="16"/>
  <c r="C17" i="16"/>
  <c r="D17" i="16"/>
  <c r="E17" i="16"/>
  <c r="N17" i="16" s="1"/>
  <c r="R17" i="16"/>
  <c r="C18" i="16"/>
  <c r="D18" i="16"/>
  <c r="E18" i="16"/>
  <c r="O18" i="16" s="1"/>
  <c r="R18" i="16"/>
  <c r="C19" i="16"/>
  <c r="D19" i="16"/>
  <c r="E19" i="16"/>
  <c r="N19" i="16" s="1"/>
  <c r="R19" i="16"/>
  <c r="C20" i="16"/>
  <c r="D20" i="16"/>
  <c r="E20" i="16"/>
  <c r="O20" i="16" s="1"/>
  <c r="R20" i="16"/>
  <c r="C21" i="16"/>
  <c r="D21" i="16"/>
  <c r="E21" i="16"/>
  <c r="N21" i="16" s="1"/>
  <c r="R21" i="16"/>
  <c r="C22" i="16"/>
  <c r="D22" i="16"/>
  <c r="E22" i="16"/>
  <c r="O22" i="16" s="1"/>
  <c r="R22" i="16"/>
  <c r="C23" i="16"/>
  <c r="D23" i="16"/>
  <c r="E23" i="16"/>
  <c r="N23" i="16" s="1"/>
  <c r="R23" i="16"/>
  <c r="C24" i="16"/>
  <c r="D24" i="16"/>
  <c r="E24" i="16"/>
  <c r="O24" i="16" s="1"/>
  <c r="R24" i="16"/>
  <c r="C25" i="16"/>
  <c r="D25" i="16"/>
  <c r="E25" i="16"/>
  <c r="N25" i="16" s="1"/>
  <c r="R25" i="16"/>
  <c r="C26" i="16"/>
  <c r="D26" i="16"/>
  <c r="E26" i="16"/>
  <c r="O26" i="16" s="1"/>
  <c r="R26" i="16"/>
  <c r="C27" i="16"/>
  <c r="D27" i="16"/>
  <c r="E27" i="16"/>
  <c r="N27" i="16" s="1"/>
  <c r="R27" i="16"/>
  <c r="C28" i="16"/>
  <c r="D28" i="16"/>
  <c r="E28" i="16"/>
  <c r="O28" i="16" s="1"/>
  <c r="R28" i="16"/>
  <c r="C29" i="16"/>
  <c r="D29" i="16"/>
  <c r="E29" i="16"/>
  <c r="N29" i="16" s="1"/>
  <c r="R29" i="16"/>
  <c r="C30" i="16"/>
  <c r="D30" i="16"/>
  <c r="E30" i="16"/>
  <c r="O30" i="16" s="1"/>
  <c r="R30" i="16"/>
  <c r="C31" i="16"/>
  <c r="D31" i="16"/>
  <c r="E31" i="16"/>
  <c r="N31" i="16" s="1"/>
  <c r="R31" i="16"/>
  <c r="C32" i="16"/>
  <c r="D32" i="16"/>
  <c r="E32" i="16"/>
  <c r="O32" i="16" s="1"/>
  <c r="R32" i="16"/>
  <c r="C33" i="16"/>
  <c r="D33" i="16"/>
  <c r="E33" i="16"/>
  <c r="N33" i="16" s="1"/>
  <c r="R33" i="16"/>
  <c r="C35" i="16"/>
  <c r="D35" i="16"/>
  <c r="E35" i="16"/>
  <c r="N35" i="16" s="1"/>
  <c r="R35" i="16"/>
  <c r="C36" i="16"/>
  <c r="D36" i="16"/>
  <c r="E36" i="16"/>
  <c r="N36" i="16" s="1"/>
  <c r="R36" i="16"/>
  <c r="C37" i="16"/>
  <c r="D37" i="16"/>
  <c r="E37" i="16"/>
  <c r="N37" i="16" s="1"/>
  <c r="R37" i="16"/>
  <c r="C68" i="16"/>
  <c r="D68" i="16"/>
  <c r="E68" i="16"/>
  <c r="R68" i="16"/>
  <c r="C69" i="16"/>
  <c r="D69" i="16"/>
  <c r="E69" i="16"/>
  <c r="R69" i="16"/>
  <c r="C70" i="16"/>
  <c r="D70" i="16"/>
  <c r="E70" i="16"/>
  <c r="R70" i="16"/>
  <c r="C71" i="16"/>
  <c r="D71" i="16"/>
  <c r="E71" i="16"/>
  <c r="R71" i="16"/>
  <c r="C72" i="16"/>
  <c r="D72" i="16"/>
  <c r="E72" i="16"/>
  <c r="R72" i="16"/>
  <c r="C73" i="16"/>
  <c r="D73" i="16"/>
  <c r="E73" i="16"/>
  <c r="R73" i="16"/>
  <c r="AL75" i="14"/>
  <c r="D75" i="14"/>
  <c r="C75" i="14"/>
  <c r="AL73" i="14"/>
  <c r="D73" i="14"/>
  <c r="C73" i="14"/>
  <c r="AL61" i="14"/>
  <c r="D61" i="14"/>
  <c r="C61" i="14"/>
  <c r="AL59" i="14"/>
  <c r="D59" i="14"/>
  <c r="C59" i="14"/>
  <c r="AL57" i="14"/>
  <c r="D57" i="14"/>
  <c r="C57" i="14"/>
  <c r="J55" i="15" a="1"/>
  <c r="J55" i="15" s="1"/>
  <c r="A18" i="15"/>
  <c r="A19" i="15"/>
  <c r="J107" i="25" l="1"/>
  <c r="K106" i="25"/>
  <c r="K6" i="25"/>
  <c r="L5" i="25"/>
  <c r="J6" i="23"/>
  <c r="K5" i="23"/>
  <c r="J107" i="23"/>
  <c r="K106" i="23"/>
  <c r="K6" i="21"/>
  <c r="L5" i="21"/>
  <c r="K107" i="21"/>
  <c r="L106" i="21"/>
  <c r="J107" i="19"/>
  <c r="K106" i="19"/>
  <c r="K6" i="19"/>
  <c r="L5" i="19"/>
  <c r="K106" i="17"/>
  <c r="J107" i="17"/>
  <c r="M5" i="17"/>
  <c r="L6" i="17"/>
  <c r="O73" i="16"/>
  <c r="N69" i="16"/>
  <c r="N68" i="16"/>
  <c r="N70" i="16"/>
  <c r="O72" i="16"/>
  <c r="O71" i="16"/>
  <c r="O44" i="16"/>
  <c r="O17" i="16"/>
  <c r="O41" i="16"/>
  <c r="P21" i="16"/>
  <c r="N14" i="16"/>
  <c r="O43" i="16"/>
  <c r="O39" i="16"/>
  <c r="N18" i="16"/>
  <c r="N73" i="16"/>
  <c r="O35" i="16"/>
  <c r="P27" i="16"/>
  <c r="P31" i="16"/>
  <c r="P23" i="16"/>
  <c r="N71" i="16"/>
  <c r="O37" i="16"/>
  <c r="O33" i="16"/>
  <c r="P29" i="16"/>
  <c r="P25" i="16"/>
  <c r="N20" i="16"/>
  <c r="O36" i="16"/>
  <c r="N32" i="16"/>
  <c r="N30" i="16"/>
  <c r="N28" i="16"/>
  <c r="N26" i="16"/>
  <c r="N24" i="16"/>
  <c r="N22" i="16"/>
  <c r="O19" i="16"/>
  <c r="N16" i="16"/>
  <c r="P71" i="16"/>
  <c r="O15" i="16"/>
  <c r="P18" i="16"/>
  <c r="O40" i="16"/>
  <c r="P72" i="16"/>
  <c r="O70" i="16"/>
  <c r="O68" i="16"/>
  <c r="P73" i="16"/>
  <c r="N72" i="16"/>
  <c r="P70" i="16"/>
  <c r="P24" i="16"/>
  <c r="P16" i="16"/>
  <c r="P14" i="16"/>
  <c r="P32" i="16"/>
  <c r="P68" i="16"/>
  <c r="P28" i="16"/>
  <c r="P20" i="16"/>
  <c r="P17" i="16"/>
  <c r="O42" i="16"/>
  <c r="O69" i="16"/>
  <c r="P30" i="16"/>
  <c r="P26" i="16"/>
  <c r="P22" i="16"/>
  <c r="P19" i="16"/>
  <c r="P15" i="16"/>
  <c r="P43" i="16"/>
  <c r="P41" i="16"/>
  <c r="P39" i="16"/>
  <c r="P44" i="16"/>
  <c r="P42" i="16"/>
  <c r="P40" i="16"/>
  <c r="O31" i="16"/>
  <c r="O29" i="16"/>
  <c r="O27" i="16"/>
  <c r="O25" i="16"/>
  <c r="O23" i="16"/>
  <c r="O21" i="16"/>
  <c r="P69" i="16"/>
  <c r="P36" i="16"/>
  <c r="P37" i="16"/>
  <c r="P35" i="16"/>
  <c r="P33" i="16"/>
  <c r="AL16" i="14"/>
  <c r="AL18" i="14"/>
  <c r="AL20" i="14"/>
  <c r="AL22" i="14"/>
  <c r="AL24" i="14"/>
  <c r="AL26" i="14"/>
  <c r="AL28" i="14"/>
  <c r="AL30" i="14"/>
  <c r="AL32" i="14"/>
  <c r="AL34" i="14"/>
  <c r="AL36" i="14"/>
  <c r="AL38" i="14"/>
  <c r="AL40" i="14"/>
  <c r="AL42" i="14"/>
  <c r="AL44" i="14"/>
  <c r="AL46" i="14"/>
  <c r="AL48" i="14"/>
  <c r="AL50" i="14"/>
  <c r="AL52" i="14"/>
  <c r="AL54" i="14"/>
  <c r="AL63" i="14"/>
  <c r="AL65" i="14"/>
  <c r="AL67" i="14"/>
  <c r="AL69" i="14"/>
  <c r="AL71" i="14"/>
  <c r="AL14" i="14"/>
  <c r="AL113" i="14"/>
  <c r="AL115" i="14"/>
  <c r="AL117" i="14"/>
  <c r="AL119" i="14"/>
  <c r="AL121" i="14"/>
  <c r="AL111" i="14"/>
  <c r="AL11" i="14"/>
  <c r="AL9" i="14"/>
  <c r="L6" i="25" l="1"/>
  <c r="M5" i="25"/>
  <c r="K107" i="25"/>
  <c r="L106" i="25"/>
  <c r="K107" i="23"/>
  <c r="L106" i="23"/>
  <c r="L5" i="23"/>
  <c r="K6" i="23"/>
  <c r="M106" i="21"/>
  <c r="L107" i="21"/>
  <c r="L6" i="21"/>
  <c r="M5" i="21"/>
  <c r="L6" i="19"/>
  <c r="M5" i="19"/>
  <c r="K107" i="19"/>
  <c r="L106" i="19"/>
  <c r="K107" i="17"/>
  <c r="L106" i="17"/>
  <c r="M6" i="17"/>
  <c r="N5" i="17"/>
  <c r="N83" i="15"/>
  <c r="N85" i="15"/>
  <c r="N87" i="15"/>
  <c r="N89" i="15"/>
  <c r="N91" i="15"/>
  <c r="N93" i="15"/>
  <c r="N95" i="15"/>
  <c r="N97" i="15"/>
  <c r="N99" i="15"/>
  <c r="N101" i="15"/>
  <c r="N103" i="15"/>
  <c r="N105" i="15"/>
  <c r="N107" i="15"/>
  <c r="N109" i="15"/>
  <c r="N111" i="15"/>
  <c r="N113" i="15"/>
  <c r="N115" i="15"/>
  <c r="N117" i="15"/>
  <c r="N119" i="15"/>
  <c r="N121" i="15"/>
  <c r="N123" i="15"/>
  <c r="N125" i="15"/>
  <c r="N127" i="15"/>
  <c r="N129" i="15"/>
  <c r="N131" i="15"/>
  <c r="N133" i="15"/>
  <c r="N135" i="15"/>
  <c r="N81" i="15"/>
  <c r="A47" i="15"/>
  <c r="A48" i="15"/>
  <c r="A49" i="15"/>
  <c r="A50" i="15"/>
  <c r="A51" i="15"/>
  <c r="A40" i="15"/>
  <c r="M106" i="25" l="1"/>
  <c r="L107" i="25"/>
  <c r="N5" i="25"/>
  <c r="M6" i="25"/>
  <c r="L6" i="23"/>
  <c r="M5" i="23"/>
  <c r="L107" i="23"/>
  <c r="M106" i="23"/>
  <c r="N5" i="21"/>
  <c r="M6" i="21"/>
  <c r="N106" i="21"/>
  <c r="M107" i="21"/>
  <c r="L107" i="19"/>
  <c r="M106" i="19"/>
  <c r="N5" i="19"/>
  <c r="M6" i="19"/>
  <c r="O5" i="17"/>
  <c r="N6" i="17"/>
  <c r="L107" i="17"/>
  <c r="M106" i="17"/>
  <c r="S1" i="14"/>
  <c r="E54" i="15"/>
  <c r="A12" i="15"/>
  <c r="A13" i="15"/>
  <c r="A14" i="15"/>
  <c r="A15" i="15"/>
  <c r="A16" i="15"/>
  <c r="A17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1" i="15"/>
  <c r="A42" i="15"/>
  <c r="A43" i="15"/>
  <c r="A44" i="15"/>
  <c r="A45" i="15"/>
  <c r="A46" i="15"/>
  <c r="A11" i="15"/>
  <c r="O5" i="25" l="1"/>
  <c r="N6" i="25"/>
  <c r="N106" i="25"/>
  <c r="M107" i="25"/>
  <c r="M6" i="23"/>
  <c r="N5" i="23"/>
  <c r="N106" i="23"/>
  <c r="M107" i="23"/>
  <c r="N107" i="21"/>
  <c r="O106" i="21"/>
  <c r="O5" i="21"/>
  <c r="N6" i="21"/>
  <c r="M107" i="19"/>
  <c r="N106" i="19"/>
  <c r="O5" i="19"/>
  <c r="N6" i="19"/>
  <c r="N106" i="17"/>
  <c r="M107" i="17"/>
  <c r="O6" i="17"/>
  <c r="P5" i="17"/>
  <c r="S77" i="16"/>
  <c r="K55" i="15" a="1"/>
  <c r="K55" i="15" s="1"/>
  <c r="L55" i="15" a="1"/>
  <c r="L55" i="15" s="1"/>
  <c r="M55" i="15" a="1"/>
  <c r="M55" i="15" s="1"/>
  <c r="N55" i="15" a="1"/>
  <c r="N55" i="15" s="1"/>
  <c r="O55" i="15" a="1"/>
  <c r="O55" i="15" s="1"/>
  <c r="P55" i="15" a="1"/>
  <c r="P55" i="15" s="1"/>
  <c r="Q55" i="15" a="1"/>
  <c r="Q55" i="15" s="1"/>
  <c r="R55" i="15" a="1"/>
  <c r="R55" i="15" s="1"/>
  <c r="S55" i="15" a="1"/>
  <c r="S55" i="15" s="1"/>
  <c r="T55" i="15" a="1"/>
  <c r="T55" i="15" s="1"/>
  <c r="U55" i="15" a="1"/>
  <c r="U55" i="15" s="1"/>
  <c r="D71" i="14"/>
  <c r="C71" i="14"/>
  <c r="D69" i="14"/>
  <c r="C69" i="14"/>
  <c r="D67" i="14"/>
  <c r="C67" i="14"/>
  <c r="D65" i="14"/>
  <c r="C65" i="14"/>
  <c r="D63" i="14"/>
  <c r="C63" i="14"/>
  <c r="D54" i="14"/>
  <c r="D52" i="14"/>
  <c r="D50" i="14"/>
  <c r="D48" i="14"/>
  <c r="D46" i="14"/>
  <c r="D44" i="14"/>
  <c r="D42" i="14"/>
  <c r="D40" i="14"/>
  <c r="D38" i="14"/>
  <c r="D36" i="14"/>
  <c r="D34" i="14"/>
  <c r="D32" i="14"/>
  <c r="D30" i="14"/>
  <c r="D28" i="14"/>
  <c r="D26" i="14"/>
  <c r="D24" i="14"/>
  <c r="D22" i="14"/>
  <c r="D20" i="14"/>
  <c r="D18" i="14"/>
  <c r="D16" i="14"/>
  <c r="A16" i="14"/>
  <c r="A18" i="14" s="1"/>
  <c r="A20" i="14" s="1"/>
  <c r="A22" i="14" s="1"/>
  <c r="A24" i="14" s="1"/>
  <c r="A26" i="14" s="1"/>
  <c r="A28" i="14" s="1"/>
  <c r="A30" i="14" s="1"/>
  <c r="A32" i="14" s="1"/>
  <c r="A34" i="14" s="1"/>
  <c r="A36" i="14" s="1"/>
  <c r="A38" i="14" s="1"/>
  <c r="A40" i="14" s="1"/>
  <c r="A42" i="14" s="1"/>
  <c r="A44" i="14" s="1"/>
  <c r="A46" i="14" s="1"/>
  <c r="A48" i="14" s="1"/>
  <c r="A50" i="14" s="1"/>
  <c r="A52" i="14" s="1"/>
  <c r="A54" i="14" s="1"/>
  <c r="D14" i="14"/>
  <c r="R38" i="16"/>
  <c r="R13" i="16"/>
  <c r="R67" i="16"/>
  <c r="R11" i="16"/>
  <c r="R10" i="16"/>
  <c r="E38" i="16"/>
  <c r="N38" i="16" s="1"/>
  <c r="D38" i="16"/>
  <c r="C38" i="16"/>
  <c r="E13" i="16"/>
  <c r="N13" i="16" s="1"/>
  <c r="D13" i="16"/>
  <c r="U54" i="15"/>
  <c r="K54" i="15"/>
  <c r="L54" i="15"/>
  <c r="M54" i="15"/>
  <c r="N54" i="15"/>
  <c r="O54" i="15"/>
  <c r="P54" i="15"/>
  <c r="Q54" i="15"/>
  <c r="R54" i="15"/>
  <c r="S54" i="15"/>
  <c r="T54" i="15"/>
  <c r="G54" i="15"/>
  <c r="H54" i="15"/>
  <c r="E67" i="16"/>
  <c r="N67" i="16" s="1"/>
  <c r="D67" i="16"/>
  <c r="C67" i="16"/>
  <c r="C121" i="14"/>
  <c r="C119" i="14"/>
  <c r="C117" i="14"/>
  <c r="C115" i="14"/>
  <c r="C113" i="14"/>
  <c r="A113" i="14"/>
  <c r="A115" i="14" s="1"/>
  <c r="A117" i="14" s="1"/>
  <c r="A119" i="14" s="1"/>
  <c r="A121" i="14" s="1"/>
  <c r="A123" i="14" s="1"/>
  <c r="C111" i="14"/>
  <c r="A106" i="14"/>
  <c r="C11" i="16"/>
  <c r="D11" i="16"/>
  <c r="E11" i="16"/>
  <c r="E10" i="16"/>
  <c r="D10" i="16"/>
  <c r="C10" i="16"/>
  <c r="D59" i="16"/>
  <c r="C11" i="14"/>
  <c r="A11" i="14"/>
  <c r="A6" i="15"/>
  <c r="O6" i="25" l="1"/>
  <c r="P5" i="25"/>
  <c r="N107" i="25"/>
  <c r="O106" i="25"/>
  <c r="N107" i="23"/>
  <c r="O106" i="23"/>
  <c r="N6" i="23"/>
  <c r="O5" i="23"/>
  <c r="O6" i="21"/>
  <c r="P5" i="21"/>
  <c r="O107" i="21"/>
  <c r="P106" i="21"/>
  <c r="N107" i="19"/>
  <c r="O106" i="19"/>
  <c r="O6" i="19"/>
  <c r="P5" i="19"/>
  <c r="O106" i="17"/>
  <c r="N107" i="17"/>
  <c r="Q5" i="17"/>
  <c r="P6" i="17"/>
  <c r="E46" i="16"/>
  <c r="A57" i="14"/>
  <c r="A59" i="14" s="1"/>
  <c r="A61" i="14" s="1"/>
  <c r="A63" i="14" s="1"/>
  <c r="A65" i="14" s="1"/>
  <c r="A67" i="14" s="1"/>
  <c r="A69" i="14" s="1"/>
  <c r="A71" i="14" s="1"/>
  <c r="A73" i="14" s="1"/>
  <c r="A75" i="14" s="1"/>
  <c r="O10" i="16"/>
  <c r="N10" i="16"/>
  <c r="N11" i="16"/>
  <c r="P11" i="16"/>
  <c r="O11" i="16"/>
  <c r="P10" i="16"/>
  <c r="O67" i="16"/>
  <c r="P67" i="16"/>
  <c r="C18" i="14"/>
  <c r="C22" i="14"/>
  <c r="C26" i="14"/>
  <c r="C30" i="14"/>
  <c r="C32" i="14"/>
  <c r="C36" i="14"/>
  <c r="C40" i="14"/>
  <c r="C44" i="14"/>
  <c r="C48" i="14"/>
  <c r="C52" i="14"/>
  <c r="C13" i="16"/>
  <c r="C14" i="14"/>
  <c r="C16" i="14"/>
  <c r="C20" i="14"/>
  <c r="C24" i="14"/>
  <c r="C28" i="14"/>
  <c r="C34" i="14"/>
  <c r="C38" i="14"/>
  <c r="C42" i="14"/>
  <c r="C46" i="14"/>
  <c r="C50" i="14"/>
  <c r="C54" i="14"/>
  <c r="O38" i="16"/>
  <c r="O13" i="16"/>
  <c r="P38" i="16"/>
  <c r="P13" i="16"/>
  <c r="R46" i="16"/>
  <c r="R75" i="16"/>
  <c r="E75" i="16"/>
  <c r="D11" i="14"/>
  <c r="D9" i="14"/>
  <c r="C9" i="14"/>
  <c r="F108" i="14"/>
  <c r="G108" i="14" s="1"/>
  <c r="D111" i="14"/>
  <c r="D113" i="14"/>
  <c r="D115" i="14"/>
  <c r="D117" i="14"/>
  <c r="D119" i="14"/>
  <c r="D121" i="14"/>
  <c r="F5" i="14"/>
  <c r="O107" i="25" l="1"/>
  <c r="P106" i="25"/>
  <c r="P6" i="25"/>
  <c r="Q5" i="25"/>
  <c r="P5" i="23"/>
  <c r="O6" i="23"/>
  <c r="O107" i="23"/>
  <c r="P106" i="23"/>
  <c r="P6" i="21"/>
  <c r="Q5" i="21"/>
  <c r="P107" i="21"/>
  <c r="Q106" i="21"/>
  <c r="P6" i="19"/>
  <c r="Q5" i="19"/>
  <c r="O107" i="19"/>
  <c r="P106" i="19"/>
  <c r="Q6" i="17"/>
  <c r="R5" i="17"/>
  <c r="O107" i="17"/>
  <c r="P106" i="17"/>
  <c r="G109" i="14"/>
  <c r="H108" i="14"/>
  <c r="A105" i="14"/>
  <c r="S104" i="14"/>
  <c r="N46" i="16"/>
  <c r="F109" i="14"/>
  <c r="F6" i="14"/>
  <c r="G5" i="14"/>
  <c r="O46" i="16"/>
  <c r="P46" i="16"/>
  <c r="R5" i="25" l="1"/>
  <c r="Q6" i="25"/>
  <c r="Q106" i="25"/>
  <c r="P107" i="25"/>
  <c r="P107" i="23"/>
  <c r="Q106" i="23"/>
  <c r="P6" i="23"/>
  <c r="Q5" i="23"/>
  <c r="R5" i="21"/>
  <c r="Q6" i="21"/>
  <c r="R106" i="21"/>
  <c r="Q107" i="21"/>
  <c r="P107" i="19"/>
  <c r="Q106" i="19"/>
  <c r="R5" i="19"/>
  <c r="Q6" i="19"/>
  <c r="P107" i="17"/>
  <c r="Q106" i="17"/>
  <c r="R6" i="17"/>
  <c r="S5" i="17"/>
  <c r="I108" i="14"/>
  <c r="H109" i="14"/>
  <c r="O75" i="16"/>
  <c r="P75" i="16"/>
  <c r="N75" i="16"/>
  <c r="H5" i="14"/>
  <c r="G6" i="14"/>
  <c r="R106" i="25" l="1"/>
  <c r="Q107" i="25"/>
  <c r="S5" i="25"/>
  <c r="R6" i="25"/>
  <c r="R106" i="23"/>
  <c r="Q107" i="23"/>
  <c r="Q6" i="23"/>
  <c r="R5" i="23"/>
  <c r="S5" i="21"/>
  <c r="R6" i="21"/>
  <c r="S106" i="21"/>
  <c r="R107" i="21"/>
  <c r="S5" i="19"/>
  <c r="R6" i="19"/>
  <c r="Q107" i="19"/>
  <c r="R106" i="19"/>
  <c r="T5" i="17"/>
  <c r="S6" i="17"/>
  <c r="R106" i="17"/>
  <c r="Q107" i="17"/>
  <c r="J108" i="14"/>
  <c r="I109" i="14"/>
  <c r="H6" i="14"/>
  <c r="I5" i="14"/>
  <c r="S6" i="25" l="1"/>
  <c r="T5" i="25"/>
  <c r="R107" i="25"/>
  <c r="S106" i="25"/>
  <c r="R6" i="23"/>
  <c r="S5" i="23"/>
  <c r="R107" i="23"/>
  <c r="S106" i="23"/>
  <c r="S107" i="21"/>
  <c r="T106" i="21"/>
  <c r="S6" i="21"/>
  <c r="T5" i="21"/>
  <c r="R107" i="19"/>
  <c r="S106" i="19"/>
  <c r="S6" i="19"/>
  <c r="T5" i="19"/>
  <c r="S106" i="17"/>
  <c r="R107" i="17"/>
  <c r="U5" i="17"/>
  <c r="T6" i="17"/>
  <c r="K108" i="14"/>
  <c r="K109" i="14" s="1"/>
  <c r="J109" i="14"/>
  <c r="I6" i="14"/>
  <c r="J5" i="14"/>
  <c r="T6" i="25" l="1"/>
  <c r="U5" i="25"/>
  <c r="S107" i="25"/>
  <c r="T106" i="25"/>
  <c r="T5" i="23"/>
  <c r="S6" i="23"/>
  <c r="S107" i="23"/>
  <c r="T106" i="23"/>
  <c r="T107" i="21"/>
  <c r="U106" i="21"/>
  <c r="T6" i="21"/>
  <c r="U5" i="21"/>
  <c r="T6" i="19"/>
  <c r="U5" i="19"/>
  <c r="S107" i="19"/>
  <c r="T106" i="19"/>
  <c r="V5" i="17"/>
  <c r="U6" i="17"/>
  <c r="S107" i="17"/>
  <c r="T106" i="17"/>
  <c r="K5" i="14"/>
  <c r="J6" i="14"/>
  <c r="V5" i="25" l="1"/>
  <c r="U6" i="25"/>
  <c r="U106" i="25"/>
  <c r="T107" i="25"/>
  <c r="T107" i="23"/>
  <c r="U106" i="23"/>
  <c r="T6" i="23"/>
  <c r="U5" i="23"/>
  <c r="V5" i="21"/>
  <c r="U6" i="21"/>
  <c r="V106" i="21"/>
  <c r="U107" i="21"/>
  <c r="T107" i="19"/>
  <c r="U106" i="19"/>
  <c r="V5" i="19"/>
  <c r="U6" i="19"/>
  <c r="U106" i="17"/>
  <c r="T107" i="17"/>
  <c r="V6" i="17"/>
  <c r="W5" i="17"/>
  <c r="L108" i="14"/>
  <c r="K6" i="14"/>
  <c r="L5" i="14"/>
  <c r="V106" i="25" l="1"/>
  <c r="U107" i="25"/>
  <c r="W5" i="25"/>
  <c r="V6" i="25"/>
  <c r="U6" i="23"/>
  <c r="V5" i="23"/>
  <c r="V106" i="23"/>
  <c r="U107" i="23"/>
  <c r="V107" i="21"/>
  <c r="W106" i="21"/>
  <c r="W5" i="21"/>
  <c r="V6" i="21"/>
  <c r="W5" i="19"/>
  <c r="V6" i="19"/>
  <c r="U107" i="19"/>
  <c r="V106" i="19"/>
  <c r="W6" i="17"/>
  <c r="X5" i="17"/>
  <c r="V106" i="17"/>
  <c r="U107" i="17"/>
  <c r="L109" i="14"/>
  <c r="M108" i="14"/>
  <c r="M5" i="14"/>
  <c r="L6" i="14"/>
  <c r="W6" i="25" l="1"/>
  <c r="X5" i="25"/>
  <c r="V107" i="25"/>
  <c r="W106" i="25"/>
  <c r="V107" i="23"/>
  <c r="W106" i="23"/>
  <c r="V6" i="23"/>
  <c r="W5" i="23"/>
  <c r="W6" i="21"/>
  <c r="X5" i="21"/>
  <c r="W107" i="21"/>
  <c r="X106" i="21"/>
  <c r="V107" i="19"/>
  <c r="W106" i="19"/>
  <c r="W6" i="19"/>
  <c r="X5" i="19"/>
  <c r="Y5" i="17"/>
  <c r="X6" i="17"/>
  <c r="V107" i="17"/>
  <c r="W106" i="17"/>
  <c r="M109" i="14"/>
  <c r="N108" i="14"/>
  <c r="N5" i="14"/>
  <c r="M6" i="14"/>
  <c r="X6" i="25" l="1"/>
  <c r="Y5" i="25"/>
  <c r="W107" i="25"/>
  <c r="X106" i="25"/>
  <c r="W107" i="23"/>
  <c r="X106" i="23"/>
  <c r="X5" i="23"/>
  <c r="W6" i="23"/>
  <c r="X107" i="21"/>
  <c r="Y106" i="21"/>
  <c r="X6" i="21"/>
  <c r="Y5" i="21"/>
  <c r="X6" i="19"/>
  <c r="Y5" i="19"/>
  <c r="W107" i="19"/>
  <c r="X106" i="19"/>
  <c r="W107" i="17"/>
  <c r="X106" i="17"/>
  <c r="Y6" i="17"/>
  <c r="Z5" i="17"/>
  <c r="N109" i="14"/>
  <c r="O108" i="14"/>
  <c r="O5" i="14"/>
  <c r="N6" i="14"/>
  <c r="Y106" i="25" l="1"/>
  <c r="X107" i="25"/>
  <c r="Z5" i="25"/>
  <c r="Y6" i="25"/>
  <c r="X6" i="23"/>
  <c r="Y5" i="23"/>
  <c r="X107" i="23"/>
  <c r="Y106" i="23"/>
  <c r="Z5" i="21"/>
  <c r="Y6" i="21"/>
  <c r="Z106" i="21"/>
  <c r="Y107" i="21"/>
  <c r="X107" i="19"/>
  <c r="Y106" i="19"/>
  <c r="Z5" i="19"/>
  <c r="Y6" i="19"/>
  <c r="Z6" i="17"/>
  <c r="AA5" i="17"/>
  <c r="Y106" i="17"/>
  <c r="X107" i="17"/>
  <c r="O109" i="14"/>
  <c r="P108" i="14"/>
  <c r="P5" i="14"/>
  <c r="O6" i="14"/>
  <c r="AA5" i="25" l="1"/>
  <c r="Z6" i="25"/>
  <c r="Z106" i="25"/>
  <c r="Y107" i="25"/>
  <c r="Y6" i="23"/>
  <c r="Z5" i="23"/>
  <c r="Z106" i="23"/>
  <c r="Y107" i="23"/>
  <c r="AA106" i="21"/>
  <c r="Z107" i="21"/>
  <c r="AA5" i="21"/>
  <c r="Z6" i="21"/>
  <c r="AA5" i="19"/>
  <c r="Z6" i="19"/>
  <c r="Y107" i="19"/>
  <c r="Z106" i="19"/>
  <c r="Z106" i="17"/>
  <c r="Y107" i="17"/>
  <c r="AB5" i="17"/>
  <c r="AA6" i="17"/>
  <c r="P109" i="14"/>
  <c r="Q108" i="14"/>
  <c r="P6" i="14"/>
  <c r="Q5" i="14"/>
  <c r="Z107" i="25" l="1"/>
  <c r="AA106" i="25"/>
  <c r="AA6" i="25"/>
  <c r="AB5" i="25"/>
  <c r="Z107" i="23"/>
  <c r="AA106" i="23"/>
  <c r="Z6" i="23"/>
  <c r="AA5" i="23"/>
  <c r="AA6" i="21"/>
  <c r="AB5" i="21"/>
  <c r="AA107" i="21"/>
  <c r="AB106" i="21"/>
  <c r="Z107" i="19"/>
  <c r="AA106" i="19"/>
  <c r="AA6" i="19"/>
  <c r="AB5" i="19"/>
  <c r="AC5" i="17"/>
  <c r="AB6" i="17"/>
  <c r="AA106" i="17"/>
  <c r="Z107" i="17"/>
  <c r="Q109" i="14"/>
  <c r="R108" i="14"/>
  <c r="R5" i="14"/>
  <c r="Q6" i="14"/>
  <c r="AB6" i="25" l="1"/>
  <c r="AC5" i="25"/>
  <c r="AA107" i="25"/>
  <c r="AB106" i="25"/>
  <c r="AA107" i="23"/>
  <c r="AB106" i="23"/>
  <c r="AB5" i="23"/>
  <c r="AA6" i="23"/>
  <c r="AC106" i="21"/>
  <c r="AB107" i="21"/>
  <c r="AB6" i="21"/>
  <c r="AC5" i="21"/>
  <c r="AB6" i="19"/>
  <c r="AC5" i="19"/>
  <c r="AA107" i="19"/>
  <c r="AB106" i="19"/>
  <c r="AA107" i="17"/>
  <c r="AB106" i="17"/>
  <c r="AD5" i="17"/>
  <c r="AC6" i="17"/>
  <c r="R109" i="14"/>
  <c r="S108" i="14"/>
  <c r="S5" i="14"/>
  <c r="R6" i="14"/>
  <c r="AC106" i="25" l="1"/>
  <c r="AB107" i="25"/>
  <c r="AD5" i="25"/>
  <c r="AC6" i="25"/>
  <c r="AB6" i="23"/>
  <c r="AC5" i="23"/>
  <c r="AB107" i="23"/>
  <c r="AC106" i="23"/>
  <c r="AD5" i="21"/>
  <c r="AC6" i="21"/>
  <c r="AD106" i="21"/>
  <c r="AC107" i="21"/>
  <c r="AB107" i="19"/>
  <c r="AC106" i="19"/>
  <c r="AD5" i="19"/>
  <c r="AC6" i="19"/>
  <c r="AD6" i="17"/>
  <c r="AE5" i="17"/>
  <c r="AB107" i="17"/>
  <c r="AC106" i="17"/>
  <c r="S109" i="14"/>
  <c r="T108" i="14"/>
  <c r="S6" i="14"/>
  <c r="T5" i="14"/>
  <c r="AE5" i="25" l="1"/>
  <c r="AD6" i="25"/>
  <c r="AD106" i="25"/>
  <c r="AC107" i="25"/>
  <c r="AC6" i="23"/>
  <c r="AD5" i="23"/>
  <c r="AD106" i="23"/>
  <c r="AC107" i="23"/>
  <c r="AD107" i="21"/>
  <c r="AE106" i="21"/>
  <c r="AE5" i="21"/>
  <c r="AD6" i="21"/>
  <c r="AE5" i="19"/>
  <c r="AD6" i="19"/>
  <c r="AC107" i="19"/>
  <c r="AD106" i="19"/>
  <c r="AD106" i="17"/>
  <c r="AC107" i="17"/>
  <c r="AF5" i="17"/>
  <c r="AE6" i="17"/>
  <c r="T109" i="14"/>
  <c r="U108" i="14"/>
  <c r="T6" i="14"/>
  <c r="U5" i="14"/>
  <c r="AD107" i="25" l="1"/>
  <c r="AE106" i="25"/>
  <c r="AE6" i="25"/>
  <c r="AF5" i="25"/>
  <c r="AD107" i="23"/>
  <c r="AE106" i="23"/>
  <c r="AD6" i="23"/>
  <c r="AE5" i="23"/>
  <c r="AE6" i="21"/>
  <c r="AF5" i="21"/>
  <c r="AE107" i="21"/>
  <c r="AF106" i="21"/>
  <c r="AD107" i="19"/>
  <c r="AE106" i="19"/>
  <c r="AE6" i="19"/>
  <c r="AF5" i="19"/>
  <c r="AG5" i="17"/>
  <c r="AF6" i="17"/>
  <c r="AE106" i="17"/>
  <c r="AD107" i="17"/>
  <c r="U109" i="14"/>
  <c r="V108" i="14"/>
  <c r="V5" i="14"/>
  <c r="U6" i="14"/>
  <c r="AF6" i="25" l="1"/>
  <c r="AG5" i="25"/>
  <c r="AE107" i="25"/>
  <c r="AF106" i="25"/>
  <c r="AF5" i="23"/>
  <c r="AE6" i="23"/>
  <c r="AE107" i="23"/>
  <c r="AF106" i="23"/>
  <c r="AF107" i="21"/>
  <c r="AG106" i="21"/>
  <c r="AF6" i="21"/>
  <c r="AG5" i="21"/>
  <c r="AF6" i="19"/>
  <c r="AG5" i="19"/>
  <c r="AE107" i="19"/>
  <c r="AF106" i="19"/>
  <c r="AE107" i="17"/>
  <c r="AF106" i="17"/>
  <c r="AG6" i="17"/>
  <c r="AH5" i="17"/>
  <c r="AI5" i="17" s="1"/>
  <c r="V109" i="14"/>
  <c r="W108" i="14"/>
  <c r="W5" i="14"/>
  <c r="V6" i="14"/>
  <c r="AI6" i="17" l="1"/>
  <c r="AJ5" i="17"/>
  <c r="AJ6" i="17" s="1"/>
  <c r="AH5" i="25"/>
  <c r="AG6" i="25"/>
  <c r="AG106" i="25"/>
  <c r="AF107" i="25"/>
  <c r="AF107" i="23"/>
  <c r="AG106" i="23"/>
  <c r="AF6" i="23"/>
  <c r="AG5" i="23"/>
  <c r="AH5" i="21"/>
  <c r="AG6" i="21"/>
  <c r="AH106" i="21"/>
  <c r="AG107" i="21"/>
  <c r="AF107" i="19"/>
  <c r="AG106" i="19"/>
  <c r="AH5" i="19"/>
  <c r="AG6" i="19"/>
  <c r="AH6" i="17"/>
  <c r="AF107" i="17"/>
  <c r="AG106" i="17"/>
  <c r="W109" i="14"/>
  <c r="X108" i="14"/>
  <c r="X5" i="14"/>
  <c r="W6" i="14"/>
  <c r="AH106" i="25" l="1"/>
  <c r="AG107" i="25"/>
  <c r="AI5" i="25"/>
  <c r="AH6" i="25"/>
  <c r="AH106" i="23"/>
  <c r="AG107" i="23"/>
  <c r="AG6" i="23"/>
  <c r="AH5" i="23"/>
  <c r="AI106" i="21"/>
  <c r="AH107" i="21"/>
  <c r="AI5" i="21"/>
  <c r="AH6" i="21"/>
  <c r="AI5" i="19"/>
  <c r="AH6" i="19"/>
  <c r="AG107" i="19"/>
  <c r="AH106" i="19"/>
  <c r="AH106" i="17"/>
  <c r="AG107" i="17"/>
  <c r="X109" i="14"/>
  <c r="Y108" i="14"/>
  <c r="Y5" i="14"/>
  <c r="X6" i="14"/>
  <c r="AH107" i="19" l="1"/>
  <c r="AI106" i="19"/>
  <c r="H16" i="26"/>
  <c r="I16" i="26" s="1"/>
  <c r="H20" i="26"/>
  <c r="I20" i="26" s="1"/>
  <c r="H31" i="26"/>
  <c r="I31" i="26" s="1"/>
  <c r="H30" i="26"/>
  <c r="I30" i="26" s="1"/>
  <c r="H11" i="26"/>
  <c r="I11" i="26" s="1"/>
  <c r="H66" i="26"/>
  <c r="H71" i="26"/>
  <c r="I71" i="26" s="1"/>
  <c r="H24" i="26"/>
  <c r="I24" i="26" s="1"/>
  <c r="H42" i="26"/>
  <c r="I42" i="26" s="1"/>
  <c r="H26" i="26"/>
  <c r="I26" i="26" s="1"/>
  <c r="H23" i="26"/>
  <c r="I23" i="26" s="1"/>
  <c r="H19" i="26"/>
  <c r="I19" i="26" s="1"/>
  <c r="H68" i="26"/>
  <c r="I68" i="26" s="1"/>
  <c r="H34" i="26"/>
  <c r="I34" i="26" s="1"/>
  <c r="H69" i="26"/>
  <c r="I69" i="26" s="1"/>
  <c r="H72" i="26"/>
  <c r="I72" i="26" s="1"/>
  <c r="H14" i="26"/>
  <c r="I14" i="26" s="1"/>
  <c r="H25" i="26"/>
  <c r="I25" i="26" s="1"/>
  <c r="H39" i="26"/>
  <c r="I39" i="26" s="1"/>
  <c r="H40" i="26"/>
  <c r="I40" i="26" s="1"/>
  <c r="H17" i="26"/>
  <c r="I17" i="26" s="1"/>
  <c r="H37" i="26"/>
  <c r="I37" i="26" s="1"/>
  <c r="H28" i="26"/>
  <c r="I28" i="26" s="1"/>
  <c r="H22" i="26"/>
  <c r="I22" i="26" s="1"/>
  <c r="H29" i="26"/>
  <c r="I29" i="26" s="1"/>
  <c r="H70" i="26"/>
  <c r="I70" i="26" s="1"/>
  <c r="H38" i="26"/>
  <c r="I38" i="26" s="1"/>
  <c r="H15" i="26"/>
  <c r="I15" i="26" s="1"/>
  <c r="H18" i="26"/>
  <c r="I18" i="26" s="1"/>
  <c r="H67" i="26"/>
  <c r="I67" i="26" s="1"/>
  <c r="H43" i="26"/>
  <c r="I43" i="26" s="1"/>
  <c r="H27" i="26"/>
  <c r="I27" i="26" s="1"/>
  <c r="H41" i="26"/>
  <c r="I41" i="26" s="1"/>
  <c r="H35" i="26"/>
  <c r="I35" i="26" s="1"/>
  <c r="H32" i="26"/>
  <c r="I32" i="26" s="1"/>
  <c r="H36" i="26"/>
  <c r="I36" i="26" s="1"/>
  <c r="H13" i="26"/>
  <c r="I13" i="26" s="1"/>
  <c r="H10" i="26"/>
  <c r="I10" i="26" s="1"/>
  <c r="H21" i="26"/>
  <c r="I21" i="26" s="1"/>
  <c r="AI6" i="25"/>
  <c r="AH107" i="25"/>
  <c r="AI106" i="25"/>
  <c r="AH6" i="23"/>
  <c r="AI5" i="23"/>
  <c r="AH107" i="23"/>
  <c r="AI106" i="23"/>
  <c r="H21" i="22"/>
  <c r="I21" i="22" s="1"/>
  <c r="H42" i="22"/>
  <c r="I42" i="22" s="1"/>
  <c r="H39" i="22"/>
  <c r="I39" i="22" s="1"/>
  <c r="H67" i="22"/>
  <c r="I67" i="22" s="1"/>
  <c r="H15" i="22"/>
  <c r="I15" i="22" s="1"/>
  <c r="H41" i="22"/>
  <c r="I41" i="22" s="1"/>
  <c r="H31" i="22"/>
  <c r="I31" i="22" s="1"/>
  <c r="H11" i="22"/>
  <c r="I11" i="22" s="1"/>
  <c r="H38" i="22"/>
  <c r="I38" i="22" s="1"/>
  <c r="H27" i="22"/>
  <c r="I27" i="22" s="1"/>
  <c r="H35" i="22"/>
  <c r="I35" i="22" s="1"/>
  <c r="H69" i="22"/>
  <c r="I69" i="22" s="1"/>
  <c r="H14" i="22"/>
  <c r="I14" i="22" s="1"/>
  <c r="H24" i="22"/>
  <c r="I24" i="22" s="1"/>
  <c r="H70" i="22"/>
  <c r="I70" i="22" s="1"/>
  <c r="H68" i="22"/>
  <c r="I68" i="22" s="1"/>
  <c r="H29" i="22"/>
  <c r="I29" i="22" s="1"/>
  <c r="H28" i="22"/>
  <c r="I28" i="22" s="1"/>
  <c r="H71" i="22"/>
  <c r="I71" i="22" s="1"/>
  <c r="H36" i="22"/>
  <c r="I36" i="22" s="1"/>
  <c r="H23" i="22"/>
  <c r="I23" i="22" s="1"/>
  <c r="H34" i="22"/>
  <c r="I34" i="22" s="1"/>
  <c r="H32" i="22"/>
  <c r="I32" i="22" s="1"/>
  <c r="H72" i="22"/>
  <c r="I72" i="22" s="1"/>
  <c r="H17" i="22"/>
  <c r="I17" i="22" s="1"/>
  <c r="H20" i="22"/>
  <c r="I20" i="22" s="1"/>
  <c r="H16" i="22"/>
  <c r="I16" i="22" s="1"/>
  <c r="H30" i="22"/>
  <c r="I30" i="22" s="1"/>
  <c r="H10" i="22"/>
  <c r="I10" i="22" s="1"/>
  <c r="H40" i="22"/>
  <c r="I40" i="22" s="1"/>
  <c r="H66" i="22"/>
  <c r="H26" i="22"/>
  <c r="I26" i="22" s="1"/>
  <c r="H19" i="22"/>
  <c r="I19" i="22" s="1"/>
  <c r="H43" i="22"/>
  <c r="I43" i="22" s="1"/>
  <c r="H13" i="22"/>
  <c r="I13" i="22" s="1"/>
  <c r="H37" i="22"/>
  <c r="I37" i="22" s="1"/>
  <c r="H22" i="22"/>
  <c r="I22" i="22" s="1"/>
  <c r="H18" i="22"/>
  <c r="I18" i="22" s="1"/>
  <c r="H25" i="22"/>
  <c r="I25" i="22" s="1"/>
  <c r="AI6" i="21"/>
  <c r="AI107" i="21"/>
  <c r="H43" i="20"/>
  <c r="I43" i="20" s="1"/>
  <c r="H21" i="20"/>
  <c r="I21" i="20" s="1"/>
  <c r="H29" i="20"/>
  <c r="I29" i="20" s="1"/>
  <c r="H13" i="20"/>
  <c r="I13" i="20" s="1"/>
  <c r="H42" i="20"/>
  <c r="I42" i="20" s="1"/>
  <c r="H34" i="20"/>
  <c r="I34" i="20" s="1"/>
  <c r="H32" i="20"/>
  <c r="I32" i="20" s="1"/>
  <c r="H24" i="20"/>
  <c r="I24" i="20" s="1"/>
  <c r="H27" i="20"/>
  <c r="I27" i="20" s="1"/>
  <c r="H38" i="20"/>
  <c r="I38" i="20" s="1"/>
  <c r="H31" i="20"/>
  <c r="I31" i="20" s="1"/>
  <c r="H68" i="20"/>
  <c r="I68" i="20" s="1"/>
  <c r="H39" i="20"/>
  <c r="I39" i="20" s="1"/>
  <c r="H28" i="20"/>
  <c r="I28" i="20" s="1"/>
  <c r="H23" i="20"/>
  <c r="I23" i="20" s="1"/>
  <c r="H20" i="20"/>
  <c r="I20" i="20" s="1"/>
  <c r="H40" i="20"/>
  <c r="I40" i="20" s="1"/>
  <c r="H41" i="20"/>
  <c r="I41" i="20" s="1"/>
  <c r="H35" i="20"/>
  <c r="I35" i="20" s="1"/>
  <c r="H18" i="20"/>
  <c r="I18" i="20" s="1"/>
  <c r="H37" i="20"/>
  <c r="I37" i="20" s="1"/>
  <c r="H71" i="20"/>
  <c r="I71" i="20" s="1"/>
  <c r="H70" i="20"/>
  <c r="I70" i="20" s="1"/>
  <c r="H25" i="20"/>
  <c r="I25" i="20" s="1"/>
  <c r="H14" i="20"/>
  <c r="I14" i="20" s="1"/>
  <c r="H72" i="20"/>
  <c r="I72" i="20" s="1"/>
  <c r="H66" i="20"/>
  <c r="H26" i="20"/>
  <c r="I26" i="20" s="1"/>
  <c r="H19" i="20"/>
  <c r="I19" i="20" s="1"/>
  <c r="H30" i="20"/>
  <c r="I30" i="20" s="1"/>
  <c r="H11" i="20"/>
  <c r="I11" i="20" s="1"/>
  <c r="H36" i="20"/>
  <c r="I36" i="20" s="1"/>
  <c r="H17" i="20"/>
  <c r="I17" i="20" s="1"/>
  <c r="H15" i="20"/>
  <c r="I15" i="20" s="1"/>
  <c r="H69" i="20"/>
  <c r="I69" i="20" s="1"/>
  <c r="H67" i="20"/>
  <c r="I67" i="20" s="1"/>
  <c r="H10" i="20"/>
  <c r="I10" i="20" s="1"/>
  <c r="H22" i="20"/>
  <c r="I22" i="20" s="1"/>
  <c r="H16" i="20"/>
  <c r="I16" i="20" s="1"/>
  <c r="AI6" i="19"/>
  <c r="AJ5" i="19"/>
  <c r="AJ6" i="19" s="1"/>
  <c r="AK119" i="17"/>
  <c r="AM67" i="17"/>
  <c r="AM42" i="17"/>
  <c r="AM14" i="17"/>
  <c r="AM113" i="17"/>
  <c r="AK73" i="17"/>
  <c r="AM115" i="17"/>
  <c r="AK18" i="17"/>
  <c r="AM55" i="17"/>
  <c r="AM32" i="17"/>
  <c r="AK69" i="17"/>
  <c r="AK71" i="17"/>
  <c r="AM38" i="17"/>
  <c r="AM18" i="17"/>
  <c r="AM63" i="17"/>
  <c r="AM26" i="17"/>
  <c r="AK42" i="17"/>
  <c r="AM48" i="17"/>
  <c r="AM40" i="17"/>
  <c r="AK57" i="17"/>
  <c r="AK44" i="17"/>
  <c r="AK22" i="17"/>
  <c r="AK30" i="17"/>
  <c r="AM44" i="17"/>
  <c r="AK52" i="17"/>
  <c r="AM52" i="17"/>
  <c r="AK32" i="17"/>
  <c r="AK115" i="17"/>
  <c r="AK121" i="17"/>
  <c r="AM109" i="17"/>
  <c r="AM30" i="17"/>
  <c r="AK11" i="17"/>
  <c r="AK46" i="17"/>
  <c r="AK38" i="17"/>
  <c r="AM34" i="17"/>
  <c r="AM50" i="17"/>
  <c r="AM57" i="17"/>
  <c r="AM59" i="17"/>
  <c r="AK117" i="17"/>
  <c r="AK61" i="17"/>
  <c r="AK63" i="17"/>
  <c r="AM121" i="17"/>
  <c r="AK36" i="17"/>
  <c r="AM11" i="17"/>
  <c r="AK34" i="17"/>
  <c r="AK111" i="17"/>
  <c r="AK55" i="17"/>
  <c r="AK48" i="17"/>
  <c r="AK109" i="17"/>
  <c r="AM28" i="17"/>
  <c r="AM69" i="17"/>
  <c r="AM117" i="17"/>
  <c r="AM20" i="17"/>
  <c r="AK26" i="17"/>
  <c r="AK65" i="17"/>
  <c r="AM16" i="17"/>
  <c r="AK113" i="17"/>
  <c r="AK50" i="17"/>
  <c r="AK40" i="17"/>
  <c r="AK20" i="17"/>
  <c r="AK28" i="17"/>
  <c r="AM46" i="17"/>
  <c r="AM65" i="17"/>
  <c r="AM24" i="17"/>
  <c r="AM71" i="17"/>
  <c r="AM73" i="17"/>
  <c r="AK14" i="17"/>
  <c r="AK67" i="17"/>
  <c r="AM111" i="17"/>
  <c r="AK59" i="17"/>
  <c r="AM36" i="17"/>
  <c r="AM9" i="17"/>
  <c r="AM22" i="17"/>
  <c r="AK24" i="17"/>
  <c r="AM119" i="17"/>
  <c r="AM61" i="17"/>
  <c r="AH107" i="17"/>
  <c r="Y109" i="14"/>
  <c r="Z108" i="14"/>
  <c r="Z5" i="14"/>
  <c r="Y6" i="14"/>
  <c r="AI6" i="23" l="1"/>
  <c r="AJ5" i="23"/>
  <c r="AJ6" i="23" s="1"/>
  <c r="AI107" i="19"/>
  <c r="AJ106" i="19"/>
  <c r="AJ107" i="19" s="1"/>
  <c r="AI107" i="23"/>
  <c r="AJ106" i="23"/>
  <c r="AJ107" i="23" s="1"/>
  <c r="I45" i="26"/>
  <c r="F11" i="26"/>
  <c r="F42" i="26"/>
  <c r="F35" i="26"/>
  <c r="AI107" i="25"/>
  <c r="F68" i="26"/>
  <c r="F28" i="26"/>
  <c r="F43" i="26"/>
  <c r="F69" i="26"/>
  <c r="F20" i="26"/>
  <c r="F72" i="26"/>
  <c r="F37" i="26"/>
  <c r="F31" i="26"/>
  <c r="F38" i="26"/>
  <c r="F25" i="26"/>
  <c r="F71" i="26"/>
  <c r="F15" i="26"/>
  <c r="F22" i="26"/>
  <c r="F36" i="26"/>
  <c r="F14" i="26"/>
  <c r="F19" i="26"/>
  <c r="F27" i="26"/>
  <c r="F30" i="26"/>
  <c r="F32" i="26"/>
  <c r="F29" i="26"/>
  <c r="F21" i="26"/>
  <c r="H74" i="26"/>
  <c r="I66" i="26"/>
  <c r="I74" i="26" s="1"/>
  <c r="F70" i="26"/>
  <c r="F16" i="26"/>
  <c r="F23" i="26"/>
  <c r="F17" i="26"/>
  <c r="F66" i="26"/>
  <c r="F10" i="26"/>
  <c r="AN9" i="25"/>
  <c r="F18" i="26"/>
  <c r="F13" i="26"/>
  <c r="F34" i="26"/>
  <c r="F40" i="26"/>
  <c r="F39" i="26"/>
  <c r="F24" i="26"/>
  <c r="F67" i="26"/>
  <c r="F41" i="26"/>
  <c r="F26" i="26"/>
  <c r="H21" i="24"/>
  <c r="I21" i="24" s="1"/>
  <c r="H38" i="24"/>
  <c r="I38" i="24" s="1"/>
  <c r="H67" i="24"/>
  <c r="I67" i="24" s="1"/>
  <c r="H66" i="24"/>
  <c r="H37" i="24"/>
  <c r="I37" i="24" s="1"/>
  <c r="H69" i="24"/>
  <c r="I69" i="24" s="1"/>
  <c r="H42" i="24"/>
  <c r="I42" i="24" s="1"/>
  <c r="H29" i="24"/>
  <c r="I29" i="24" s="1"/>
  <c r="H14" i="24"/>
  <c r="I14" i="24" s="1"/>
  <c r="H70" i="24"/>
  <c r="I70" i="24" s="1"/>
  <c r="H27" i="24"/>
  <c r="I27" i="24" s="1"/>
  <c r="H18" i="24"/>
  <c r="I18" i="24" s="1"/>
  <c r="H35" i="24"/>
  <c r="I35" i="24" s="1"/>
  <c r="H15" i="24"/>
  <c r="I15" i="24" s="1"/>
  <c r="H34" i="24"/>
  <c r="I34" i="24" s="1"/>
  <c r="H28" i="24"/>
  <c r="I28" i="24" s="1"/>
  <c r="H36" i="24"/>
  <c r="I36" i="24" s="1"/>
  <c r="H20" i="24"/>
  <c r="I20" i="24" s="1"/>
  <c r="H41" i="24"/>
  <c r="I41" i="24" s="1"/>
  <c r="H10" i="24"/>
  <c r="I10" i="24" s="1"/>
  <c r="H32" i="24"/>
  <c r="I32" i="24" s="1"/>
  <c r="H23" i="24"/>
  <c r="I23" i="24" s="1"/>
  <c r="H16" i="24"/>
  <c r="I16" i="24" s="1"/>
  <c r="H31" i="24"/>
  <c r="I31" i="24" s="1"/>
  <c r="H72" i="24"/>
  <c r="I72" i="24" s="1"/>
  <c r="H19" i="24"/>
  <c r="I19" i="24" s="1"/>
  <c r="H40" i="24"/>
  <c r="I40" i="24" s="1"/>
  <c r="H13" i="24"/>
  <c r="I13" i="24" s="1"/>
  <c r="H68" i="24"/>
  <c r="I68" i="24" s="1"/>
  <c r="H24" i="24"/>
  <c r="I24" i="24" s="1"/>
  <c r="H39" i="24"/>
  <c r="I39" i="24" s="1"/>
  <c r="H17" i="24"/>
  <c r="I17" i="24" s="1"/>
  <c r="H71" i="24"/>
  <c r="I71" i="24" s="1"/>
  <c r="H43" i="24"/>
  <c r="I43" i="24" s="1"/>
  <c r="H11" i="24"/>
  <c r="I11" i="24" s="1"/>
  <c r="H22" i="24"/>
  <c r="I22" i="24" s="1"/>
  <c r="H26" i="24"/>
  <c r="I26" i="24" s="1"/>
  <c r="H30" i="24"/>
  <c r="I30" i="24" s="1"/>
  <c r="H25" i="24"/>
  <c r="I25" i="24" s="1"/>
  <c r="F69" i="22"/>
  <c r="F66" i="22"/>
  <c r="F14" i="22"/>
  <c r="F22" i="22"/>
  <c r="F68" i="22"/>
  <c r="F24" i="22"/>
  <c r="F37" i="22"/>
  <c r="F21" i="22"/>
  <c r="F17" i="22"/>
  <c r="F13" i="22"/>
  <c r="F40" i="22"/>
  <c r="F36" i="22"/>
  <c r="H74" i="22"/>
  <c r="I66" i="22"/>
  <c r="I74" i="22" s="1"/>
  <c r="F11" i="22"/>
  <c r="F27" i="22"/>
  <c r="F32" i="22"/>
  <c r="F42" i="22"/>
  <c r="F67" i="22"/>
  <c r="F41" i="22"/>
  <c r="F34" i="22"/>
  <c r="F16" i="22"/>
  <c r="F25" i="22"/>
  <c r="F10" i="22"/>
  <c r="AN9" i="21"/>
  <c r="F72" i="22"/>
  <c r="F19" i="22"/>
  <c r="F29" i="22"/>
  <c r="F30" i="22"/>
  <c r="F38" i="22"/>
  <c r="F18" i="22"/>
  <c r="F20" i="22"/>
  <c r="F35" i="22"/>
  <c r="F71" i="22"/>
  <c r="F28" i="22"/>
  <c r="F43" i="22"/>
  <c r="I45" i="22"/>
  <c r="F39" i="22"/>
  <c r="F15" i="22"/>
  <c r="F23" i="22"/>
  <c r="F31" i="22"/>
  <c r="F26" i="22"/>
  <c r="F70" i="22"/>
  <c r="F37" i="20"/>
  <c r="F22" i="20"/>
  <c r="F30" i="20"/>
  <c r="I45" i="20"/>
  <c r="F16" i="20"/>
  <c r="F72" i="20"/>
  <c r="F39" i="20"/>
  <c r="F69" i="20"/>
  <c r="F43" i="20"/>
  <c r="F31" i="20"/>
  <c r="F35" i="20"/>
  <c r="F29" i="20"/>
  <c r="F17" i="20"/>
  <c r="F24" i="20"/>
  <c r="F13" i="20"/>
  <c r="F42" i="20"/>
  <c r="F41" i="20"/>
  <c r="F18" i="20"/>
  <c r="F21" i="20"/>
  <c r="F34" i="20"/>
  <c r="F38" i="20"/>
  <c r="F36" i="20"/>
  <c r="F14" i="20"/>
  <c r="F11" i="20"/>
  <c r="F68" i="20"/>
  <c r="F25" i="20"/>
  <c r="F19" i="20"/>
  <c r="F10" i="20"/>
  <c r="AN9" i="19"/>
  <c r="H74" i="20"/>
  <c r="I66" i="20"/>
  <c r="I74" i="20" s="1"/>
  <c r="F40" i="20"/>
  <c r="F20" i="20"/>
  <c r="F26" i="20"/>
  <c r="F70" i="20"/>
  <c r="F15" i="20"/>
  <c r="F66" i="20"/>
  <c r="F32" i="20"/>
  <c r="F67" i="20"/>
  <c r="F27" i="20"/>
  <c r="F28" i="20"/>
  <c r="F71" i="20"/>
  <c r="F23" i="20"/>
  <c r="F40" i="18"/>
  <c r="AN67" i="17"/>
  <c r="H40" i="18" s="1"/>
  <c r="I40" i="18" s="1"/>
  <c r="F16" i="18"/>
  <c r="AN20" i="17"/>
  <c r="H16" i="18" s="1"/>
  <c r="I16" i="18" s="1"/>
  <c r="F30" i="18"/>
  <c r="AN48" i="17"/>
  <c r="H30" i="18" s="1"/>
  <c r="I30" i="18" s="1"/>
  <c r="F23" i="18"/>
  <c r="AN34" i="17"/>
  <c r="H23" i="18" s="1"/>
  <c r="I23" i="18" s="1"/>
  <c r="F38" i="18"/>
  <c r="AN63" i="17"/>
  <c r="H38" i="18" s="1"/>
  <c r="I38" i="18" s="1"/>
  <c r="F25" i="18"/>
  <c r="AN38" i="17"/>
  <c r="H25" i="18" s="1"/>
  <c r="I25" i="18" s="1"/>
  <c r="F14" i="18"/>
  <c r="AN16" i="17"/>
  <c r="H14" i="18" s="1"/>
  <c r="I14" i="18" s="1"/>
  <c r="F21" i="18"/>
  <c r="AN30" i="17"/>
  <c r="H21" i="18" s="1"/>
  <c r="I21" i="18" s="1"/>
  <c r="F41" i="18"/>
  <c r="AN69" i="17"/>
  <c r="H41" i="18" s="1"/>
  <c r="I41" i="18" s="1"/>
  <c r="F13" i="18"/>
  <c r="AN14" i="17"/>
  <c r="H13" i="18" s="1"/>
  <c r="I13" i="18" s="1"/>
  <c r="F26" i="18"/>
  <c r="AN40" i="17"/>
  <c r="H26" i="18" s="1"/>
  <c r="I26" i="18" s="1"/>
  <c r="F39" i="18"/>
  <c r="AN65" i="17"/>
  <c r="H39" i="18" s="1"/>
  <c r="I39" i="18" s="1"/>
  <c r="F34" i="18"/>
  <c r="AN55" i="17"/>
  <c r="H34" i="18" s="1"/>
  <c r="I34" i="18" s="1"/>
  <c r="F37" i="18"/>
  <c r="AN61" i="17"/>
  <c r="H37" i="18" s="1"/>
  <c r="I37" i="18" s="1"/>
  <c r="F29" i="18"/>
  <c r="AN46" i="17"/>
  <c r="H29" i="18" s="1"/>
  <c r="I29" i="18" s="1"/>
  <c r="F72" i="18"/>
  <c r="AN121" i="17"/>
  <c r="H72" i="18" s="1"/>
  <c r="I72" i="18" s="1"/>
  <c r="F17" i="18"/>
  <c r="AN22" i="17"/>
  <c r="H17" i="18" s="1"/>
  <c r="I17" i="18" s="1"/>
  <c r="F43" i="18"/>
  <c r="AN73" i="17"/>
  <c r="H43" i="18" s="1"/>
  <c r="I43" i="18" s="1"/>
  <c r="F10" i="18"/>
  <c r="AN9" i="17"/>
  <c r="H10" i="18" s="1"/>
  <c r="I10" i="18" s="1"/>
  <c r="F18" i="18"/>
  <c r="AN24" i="17"/>
  <c r="H18" i="18" s="1"/>
  <c r="I18" i="18" s="1"/>
  <c r="F36" i="18"/>
  <c r="AN59" i="17"/>
  <c r="H36" i="18" s="1"/>
  <c r="I36" i="18" s="1"/>
  <c r="F31" i="18"/>
  <c r="AN50" i="17"/>
  <c r="H31" i="18" s="1"/>
  <c r="I31" i="18" s="1"/>
  <c r="F19" i="18"/>
  <c r="AN26" i="17"/>
  <c r="H19" i="18" s="1"/>
  <c r="I19" i="18" s="1"/>
  <c r="F24" i="18"/>
  <c r="AN36" i="17"/>
  <c r="H24" i="18" s="1"/>
  <c r="I24" i="18" s="1"/>
  <c r="F70" i="18"/>
  <c r="AN117" i="17"/>
  <c r="H70" i="18" s="1"/>
  <c r="I70" i="18" s="1"/>
  <c r="F11" i="18"/>
  <c r="AN11" i="17"/>
  <c r="H11" i="18" s="1"/>
  <c r="I11" i="18" s="1"/>
  <c r="F69" i="18"/>
  <c r="AN115" i="17"/>
  <c r="H69" i="18" s="1"/>
  <c r="I69" i="18" s="1"/>
  <c r="F32" i="18"/>
  <c r="AN52" i="17"/>
  <c r="H32" i="18" s="1"/>
  <c r="I32" i="18" s="1"/>
  <c r="F28" i="18"/>
  <c r="AN44" i="17"/>
  <c r="H28" i="18" s="1"/>
  <c r="I28" i="18" s="1"/>
  <c r="F27" i="18"/>
  <c r="AN42" i="17"/>
  <c r="H27" i="18" s="1"/>
  <c r="I27" i="18" s="1"/>
  <c r="F20" i="18"/>
  <c r="AN28" i="17"/>
  <c r="H20" i="18" s="1"/>
  <c r="I20" i="18" s="1"/>
  <c r="F68" i="18"/>
  <c r="AN113" i="17"/>
  <c r="H68" i="18" s="1"/>
  <c r="I68" i="18" s="1"/>
  <c r="F66" i="18"/>
  <c r="AN109" i="17"/>
  <c r="H66" i="18" s="1"/>
  <c r="F67" i="18"/>
  <c r="AN111" i="17"/>
  <c r="H67" i="18" s="1"/>
  <c r="I67" i="18" s="1"/>
  <c r="F22" i="18"/>
  <c r="AN32" i="17"/>
  <c r="H22" i="18" s="1"/>
  <c r="I22" i="18" s="1"/>
  <c r="F35" i="18"/>
  <c r="AN57" i="17"/>
  <c r="H35" i="18" s="1"/>
  <c r="I35" i="18" s="1"/>
  <c r="F42" i="18"/>
  <c r="AN71" i="17"/>
  <c r="H42" i="18" s="1"/>
  <c r="I42" i="18" s="1"/>
  <c r="F15" i="18"/>
  <c r="AN18" i="17"/>
  <c r="H15" i="18" s="1"/>
  <c r="I15" i="18" s="1"/>
  <c r="F71" i="18"/>
  <c r="AN119" i="17"/>
  <c r="H71" i="18" s="1"/>
  <c r="I71" i="18" s="1"/>
  <c r="Z109" i="14"/>
  <c r="AA108" i="14"/>
  <c r="AA5" i="14"/>
  <c r="Z6" i="14"/>
  <c r="L26" i="26" l="1"/>
  <c r="G26" i="26"/>
  <c r="K26" i="26" s="1"/>
  <c r="J26" i="26"/>
  <c r="J67" i="26"/>
  <c r="L67" i="26"/>
  <c r="G67" i="26"/>
  <c r="K67" i="26" s="1"/>
  <c r="L39" i="26"/>
  <c r="G39" i="26"/>
  <c r="K39" i="26" s="1"/>
  <c r="J39" i="26"/>
  <c r="J34" i="26"/>
  <c r="L34" i="26"/>
  <c r="G34" i="26"/>
  <c r="K34" i="26" s="1"/>
  <c r="L18" i="26"/>
  <c r="J18" i="26"/>
  <c r="G18" i="26"/>
  <c r="K18" i="26" s="1"/>
  <c r="L66" i="26"/>
  <c r="G66" i="26"/>
  <c r="J66" i="26"/>
  <c r="L23" i="26"/>
  <c r="J23" i="26"/>
  <c r="G23" i="26"/>
  <c r="K23" i="26" s="1"/>
  <c r="L70" i="26"/>
  <c r="G70" i="26"/>
  <c r="K70" i="26" s="1"/>
  <c r="J70" i="26"/>
  <c r="J21" i="26"/>
  <c r="L21" i="26"/>
  <c r="G21" i="26"/>
  <c r="K21" i="26" s="1"/>
  <c r="J32" i="26"/>
  <c r="L32" i="26"/>
  <c r="G32" i="26"/>
  <c r="K32" i="26" s="1"/>
  <c r="L27" i="26"/>
  <c r="J27" i="26"/>
  <c r="G27" i="26"/>
  <c r="K27" i="26" s="1"/>
  <c r="L36" i="26"/>
  <c r="J36" i="26"/>
  <c r="G36" i="26"/>
  <c r="K36" i="26" s="1"/>
  <c r="L15" i="26"/>
  <c r="G15" i="26"/>
  <c r="K15" i="26" s="1"/>
  <c r="J15" i="26"/>
  <c r="J25" i="26"/>
  <c r="L25" i="26"/>
  <c r="G25" i="26"/>
  <c r="K25" i="26" s="1"/>
  <c r="L31" i="26"/>
  <c r="J31" i="26"/>
  <c r="G31" i="26"/>
  <c r="K31" i="26" s="1"/>
  <c r="J72" i="26"/>
  <c r="L72" i="26"/>
  <c r="G72" i="26"/>
  <c r="K72" i="26" s="1"/>
  <c r="L69" i="26"/>
  <c r="G69" i="26"/>
  <c r="K69" i="26" s="1"/>
  <c r="J69" i="26"/>
  <c r="J28" i="26"/>
  <c r="L28" i="26"/>
  <c r="G28" i="26"/>
  <c r="K28" i="26" s="1"/>
  <c r="J42" i="26"/>
  <c r="L42" i="26"/>
  <c r="G42" i="26"/>
  <c r="K42" i="26" s="1"/>
  <c r="J41" i="26"/>
  <c r="L41" i="26"/>
  <c r="G41" i="26"/>
  <c r="K41" i="26" s="1"/>
  <c r="J24" i="26"/>
  <c r="L24" i="26"/>
  <c r="G24" i="26"/>
  <c r="K24" i="26" s="1"/>
  <c r="L40" i="26"/>
  <c r="J40" i="26"/>
  <c r="G40" i="26"/>
  <c r="K40" i="26" s="1"/>
  <c r="J13" i="26"/>
  <c r="L13" i="26"/>
  <c r="G13" i="26"/>
  <c r="K13" i="26" s="1"/>
  <c r="L10" i="26"/>
  <c r="G10" i="26"/>
  <c r="J10" i="26"/>
  <c r="J17" i="26"/>
  <c r="L17" i="26"/>
  <c r="G17" i="26"/>
  <c r="K17" i="26" s="1"/>
  <c r="L16" i="26"/>
  <c r="G16" i="26"/>
  <c r="K16" i="26" s="1"/>
  <c r="J16" i="26"/>
  <c r="J29" i="26"/>
  <c r="L29" i="26"/>
  <c r="G29" i="26"/>
  <c r="K29" i="26" s="1"/>
  <c r="L30" i="26"/>
  <c r="G30" i="26"/>
  <c r="K30" i="26" s="1"/>
  <c r="J30" i="26"/>
  <c r="L19" i="26"/>
  <c r="G19" i="26"/>
  <c r="K19" i="26" s="1"/>
  <c r="J19" i="26"/>
  <c r="J14" i="26"/>
  <c r="L14" i="26"/>
  <c r="G14" i="26"/>
  <c r="K14" i="26" s="1"/>
  <c r="L22" i="26"/>
  <c r="G22" i="26"/>
  <c r="K22" i="26" s="1"/>
  <c r="J22" i="26"/>
  <c r="J71" i="26"/>
  <c r="L71" i="26"/>
  <c r="G71" i="26"/>
  <c r="K71" i="26" s="1"/>
  <c r="J38" i="26"/>
  <c r="L38" i="26"/>
  <c r="G38" i="26"/>
  <c r="K38" i="26" s="1"/>
  <c r="J37" i="26"/>
  <c r="L37" i="26"/>
  <c r="G37" i="26"/>
  <c r="K37" i="26" s="1"/>
  <c r="J20" i="26"/>
  <c r="L20" i="26"/>
  <c r="G20" i="26"/>
  <c r="K20" i="26" s="1"/>
  <c r="L43" i="26"/>
  <c r="G43" i="26"/>
  <c r="K43" i="26" s="1"/>
  <c r="J43" i="26"/>
  <c r="J68" i="26"/>
  <c r="L68" i="26"/>
  <c r="G68" i="26"/>
  <c r="K68" i="26" s="1"/>
  <c r="L35" i="26"/>
  <c r="G35" i="26"/>
  <c r="K35" i="26" s="1"/>
  <c r="J35" i="26"/>
  <c r="L11" i="26"/>
  <c r="G11" i="26"/>
  <c r="K11" i="26" s="1"/>
  <c r="J11" i="26"/>
  <c r="F15" i="24"/>
  <c r="F26" i="24"/>
  <c r="F43" i="24"/>
  <c r="F38" i="24"/>
  <c r="F10" i="24"/>
  <c r="F69" i="24"/>
  <c r="F19" i="24"/>
  <c r="F28" i="24"/>
  <c r="F27" i="24"/>
  <c r="F23" i="24"/>
  <c r="F18" i="24"/>
  <c r="F30" i="24"/>
  <c r="F20" i="24"/>
  <c r="F35" i="24"/>
  <c r="F11" i="24"/>
  <c r="F31" i="24"/>
  <c r="I45" i="24"/>
  <c r="F68" i="24"/>
  <c r="F29" i="24"/>
  <c r="F16" i="24"/>
  <c r="F39" i="24"/>
  <c r="F66" i="24"/>
  <c r="F67" i="24"/>
  <c r="F34" i="24"/>
  <c r="F71" i="24"/>
  <c r="F24" i="24"/>
  <c r="F41" i="24"/>
  <c r="F42" i="24"/>
  <c r="F36" i="24"/>
  <c r="F37" i="24"/>
  <c r="F22" i="24"/>
  <c r="F13" i="24"/>
  <c r="F21" i="24"/>
  <c r="F40" i="24"/>
  <c r="F17" i="24"/>
  <c r="F32" i="24"/>
  <c r="F70" i="24"/>
  <c r="F14" i="24"/>
  <c r="H74" i="24"/>
  <c r="I66" i="24"/>
  <c r="I74" i="24" s="1"/>
  <c r="F72" i="24"/>
  <c r="F25" i="24"/>
  <c r="L26" i="22"/>
  <c r="J26" i="22"/>
  <c r="G26" i="22"/>
  <c r="K26" i="22" s="1"/>
  <c r="L23" i="22"/>
  <c r="J23" i="22"/>
  <c r="G23" i="22"/>
  <c r="K23" i="22" s="1"/>
  <c r="L39" i="22"/>
  <c r="G39" i="22"/>
  <c r="K39" i="22" s="1"/>
  <c r="J39" i="22"/>
  <c r="G28" i="22"/>
  <c r="K28" i="22" s="1"/>
  <c r="J28" i="22"/>
  <c r="L28" i="22"/>
  <c r="L35" i="22"/>
  <c r="G35" i="22"/>
  <c r="K35" i="22" s="1"/>
  <c r="J35" i="22"/>
  <c r="J18" i="22"/>
  <c r="L18" i="22"/>
  <c r="G18" i="22"/>
  <c r="K18" i="22" s="1"/>
  <c r="L30" i="22"/>
  <c r="G30" i="22"/>
  <c r="K30" i="22" s="1"/>
  <c r="J30" i="22"/>
  <c r="L19" i="22"/>
  <c r="J19" i="22"/>
  <c r="G19" i="22"/>
  <c r="K19" i="22" s="1"/>
  <c r="J10" i="22"/>
  <c r="L10" i="22"/>
  <c r="G10" i="22"/>
  <c r="L16" i="22"/>
  <c r="J16" i="22"/>
  <c r="G16" i="22"/>
  <c r="K16" i="22" s="1"/>
  <c r="J41" i="22"/>
  <c r="L41" i="22"/>
  <c r="G41" i="22"/>
  <c r="K41" i="22" s="1"/>
  <c r="J42" i="22"/>
  <c r="L42" i="22"/>
  <c r="G42" i="22"/>
  <c r="K42" i="22" s="1"/>
  <c r="L27" i="22"/>
  <c r="J27" i="22"/>
  <c r="G27" i="22"/>
  <c r="K27" i="22" s="1"/>
  <c r="L40" i="22"/>
  <c r="J40" i="22"/>
  <c r="G40" i="22"/>
  <c r="K40" i="22" s="1"/>
  <c r="L17" i="22"/>
  <c r="G17" i="22"/>
  <c r="K17" i="22" s="1"/>
  <c r="J17" i="22"/>
  <c r="J37" i="22"/>
  <c r="L37" i="22"/>
  <c r="G37" i="22"/>
  <c r="K37" i="22" s="1"/>
  <c r="J68" i="22"/>
  <c r="L68" i="22"/>
  <c r="G68" i="22"/>
  <c r="K68" i="22" s="1"/>
  <c r="L66" i="22"/>
  <c r="J66" i="22"/>
  <c r="G66" i="22"/>
  <c r="L70" i="22"/>
  <c r="J70" i="22"/>
  <c r="G70" i="22"/>
  <c r="K70" i="22" s="1"/>
  <c r="L31" i="22"/>
  <c r="J31" i="22"/>
  <c r="G31" i="22"/>
  <c r="K31" i="22" s="1"/>
  <c r="J15" i="22"/>
  <c r="L15" i="22"/>
  <c r="G15" i="22"/>
  <c r="K15" i="22" s="1"/>
  <c r="L69" i="22"/>
  <c r="G69" i="22"/>
  <c r="K69" i="22" s="1"/>
  <c r="J69" i="22"/>
  <c r="L43" i="22"/>
  <c r="G43" i="22"/>
  <c r="K43" i="22" s="1"/>
  <c r="J43" i="22"/>
  <c r="J71" i="22"/>
  <c r="L71" i="22"/>
  <c r="G71" i="22"/>
  <c r="K71" i="22" s="1"/>
  <c r="L20" i="22"/>
  <c r="G20" i="22"/>
  <c r="K20" i="22" s="1"/>
  <c r="J20" i="22"/>
  <c r="J38" i="22"/>
  <c r="L38" i="22"/>
  <c r="G38" i="22"/>
  <c r="K38" i="22" s="1"/>
  <c r="J29" i="22"/>
  <c r="L29" i="22"/>
  <c r="G29" i="22"/>
  <c r="K29" i="22" s="1"/>
  <c r="J72" i="22"/>
  <c r="L72" i="22"/>
  <c r="G72" i="22"/>
  <c r="K72" i="22" s="1"/>
  <c r="L25" i="22"/>
  <c r="J25" i="22"/>
  <c r="G25" i="22"/>
  <c r="K25" i="22" s="1"/>
  <c r="J34" i="22"/>
  <c r="L34" i="22"/>
  <c r="G34" i="22"/>
  <c r="K34" i="22" s="1"/>
  <c r="J67" i="22"/>
  <c r="L67" i="22"/>
  <c r="G67" i="22"/>
  <c r="K67" i="22" s="1"/>
  <c r="J32" i="22"/>
  <c r="L32" i="22"/>
  <c r="G32" i="22"/>
  <c r="K32" i="22" s="1"/>
  <c r="L11" i="22"/>
  <c r="G11" i="22"/>
  <c r="K11" i="22" s="1"/>
  <c r="J11" i="22"/>
  <c r="L36" i="22"/>
  <c r="J36" i="22"/>
  <c r="G36" i="22"/>
  <c r="K36" i="22" s="1"/>
  <c r="L13" i="22"/>
  <c r="G13" i="22"/>
  <c r="K13" i="22" s="1"/>
  <c r="J13" i="22"/>
  <c r="J21" i="22"/>
  <c r="L21" i="22"/>
  <c r="G21" i="22"/>
  <c r="K21" i="22" s="1"/>
  <c r="L24" i="22"/>
  <c r="G24" i="22"/>
  <c r="K24" i="22" s="1"/>
  <c r="J24" i="22"/>
  <c r="J22" i="22"/>
  <c r="L22" i="22"/>
  <c r="G22" i="22"/>
  <c r="K22" i="22" s="1"/>
  <c r="J14" i="22"/>
  <c r="L14" i="22"/>
  <c r="G14" i="22"/>
  <c r="K14" i="22" s="1"/>
  <c r="J71" i="20"/>
  <c r="L71" i="20"/>
  <c r="G71" i="20"/>
  <c r="K71" i="20" s="1"/>
  <c r="L27" i="20"/>
  <c r="J27" i="20"/>
  <c r="G27" i="20"/>
  <c r="K27" i="20" s="1"/>
  <c r="J32" i="20"/>
  <c r="L32" i="20"/>
  <c r="G32" i="20"/>
  <c r="K32" i="20" s="1"/>
  <c r="L15" i="20"/>
  <c r="G15" i="20"/>
  <c r="K15" i="20" s="1"/>
  <c r="J15" i="20"/>
  <c r="L26" i="20"/>
  <c r="G26" i="20"/>
  <c r="K26" i="20" s="1"/>
  <c r="J26" i="20"/>
  <c r="J20" i="20"/>
  <c r="L20" i="20"/>
  <c r="G20" i="20"/>
  <c r="K20" i="20" s="1"/>
  <c r="L19" i="20"/>
  <c r="G19" i="20"/>
  <c r="K19" i="20" s="1"/>
  <c r="J19" i="20"/>
  <c r="J68" i="20"/>
  <c r="L68" i="20"/>
  <c r="G68" i="20"/>
  <c r="K68" i="20" s="1"/>
  <c r="J14" i="20"/>
  <c r="L14" i="20"/>
  <c r="G14" i="20"/>
  <c r="K14" i="20" s="1"/>
  <c r="J38" i="20"/>
  <c r="L38" i="20"/>
  <c r="G38" i="20"/>
  <c r="K38" i="20" s="1"/>
  <c r="J21" i="20"/>
  <c r="L21" i="20"/>
  <c r="G21" i="20"/>
  <c r="K21" i="20" s="1"/>
  <c r="J41" i="20"/>
  <c r="L41" i="20"/>
  <c r="G41" i="20"/>
  <c r="K41" i="20" s="1"/>
  <c r="J13" i="20"/>
  <c r="L13" i="20"/>
  <c r="G13" i="20"/>
  <c r="K13" i="20" s="1"/>
  <c r="J17" i="20"/>
  <c r="L17" i="20"/>
  <c r="G17" i="20"/>
  <c r="K17" i="20" s="1"/>
  <c r="L35" i="20"/>
  <c r="G35" i="20"/>
  <c r="K35" i="20" s="1"/>
  <c r="J35" i="20"/>
  <c r="L43" i="20"/>
  <c r="G43" i="20"/>
  <c r="K43" i="20" s="1"/>
  <c r="J43" i="20"/>
  <c r="L39" i="20"/>
  <c r="G39" i="20"/>
  <c r="K39" i="20" s="1"/>
  <c r="J39" i="20"/>
  <c r="L16" i="20"/>
  <c r="G16" i="20"/>
  <c r="K16" i="20" s="1"/>
  <c r="J16" i="20"/>
  <c r="L22" i="20"/>
  <c r="G22" i="20"/>
  <c r="K22" i="20" s="1"/>
  <c r="J22" i="20"/>
  <c r="L23" i="20"/>
  <c r="J23" i="20"/>
  <c r="G23" i="20"/>
  <c r="K23" i="20" s="1"/>
  <c r="J28" i="20"/>
  <c r="L28" i="20"/>
  <c r="G28" i="20"/>
  <c r="K28" i="20" s="1"/>
  <c r="J67" i="20"/>
  <c r="L67" i="20"/>
  <c r="G67" i="20"/>
  <c r="K67" i="20" s="1"/>
  <c r="L66" i="20"/>
  <c r="G66" i="20"/>
  <c r="J66" i="20"/>
  <c r="L70" i="20"/>
  <c r="G70" i="20"/>
  <c r="K70" i="20" s="1"/>
  <c r="J70" i="20"/>
  <c r="L40" i="20"/>
  <c r="J40" i="20"/>
  <c r="G40" i="20"/>
  <c r="K40" i="20" s="1"/>
  <c r="L10" i="20"/>
  <c r="G10" i="20"/>
  <c r="J10" i="20"/>
  <c r="J25" i="20"/>
  <c r="L25" i="20"/>
  <c r="G25" i="20"/>
  <c r="K25" i="20" s="1"/>
  <c r="L11" i="20"/>
  <c r="G11" i="20"/>
  <c r="K11" i="20" s="1"/>
  <c r="J11" i="20"/>
  <c r="L36" i="20"/>
  <c r="J36" i="20"/>
  <c r="G36" i="20"/>
  <c r="K36" i="20" s="1"/>
  <c r="J34" i="20"/>
  <c r="L34" i="20"/>
  <c r="G34" i="20"/>
  <c r="K34" i="20" s="1"/>
  <c r="L18" i="20"/>
  <c r="J18" i="20"/>
  <c r="G18" i="20"/>
  <c r="K18" i="20" s="1"/>
  <c r="J42" i="20"/>
  <c r="L42" i="20"/>
  <c r="G42" i="20"/>
  <c r="K42" i="20" s="1"/>
  <c r="J24" i="20"/>
  <c r="L24" i="20"/>
  <c r="G24" i="20"/>
  <c r="K24" i="20" s="1"/>
  <c r="J29" i="20"/>
  <c r="L29" i="20"/>
  <c r="G29" i="20"/>
  <c r="K29" i="20" s="1"/>
  <c r="L31" i="20"/>
  <c r="J31" i="20"/>
  <c r="G31" i="20"/>
  <c r="K31" i="20" s="1"/>
  <c r="L69" i="20"/>
  <c r="G69" i="20"/>
  <c r="K69" i="20" s="1"/>
  <c r="J69" i="20"/>
  <c r="J72" i="20"/>
  <c r="L72" i="20"/>
  <c r="G72" i="20"/>
  <c r="K72" i="20" s="1"/>
  <c r="L30" i="20"/>
  <c r="G30" i="20"/>
  <c r="K30" i="20" s="1"/>
  <c r="J30" i="20"/>
  <c r="J37" i="20"/>
  <c r="L37" i="20"/>
  <c r="G37" i="20"/>
  <c r="K37" i="20" s="1"/>
  <c r="H74" i="18"/>
  <c r="I66" i="18"/>
  <c r="I74" i="18" s="1"/>
  <c r="I45" i="18"/>
  <c r="J42" i="18"/>
  <c r="L42" i="18"/>
  <c r="G42" i="18"/>
  <c r="K42" i="18" s="1"/>
  <c r="J20" i="18"/>
  <c r="L20" i="18"/>
  <c r="G20" i="18"/>
  <c r="K20" i="18" s="1"/>
  <c r="J32" i="18"/>
  <c r="L32" i="18"/>
  <c r="G32" i="18"/>
  <c r="K32" i="18" s="1"/>
  <c r="J11" i="18"/>
  <c r="L11" i="18"/>
  <c r="G11" i="18"/>
  <c r="K11" i="18" s="1"/>
  <c r="L36" i="18"/>
  <c r="J36" i="18"/>
  <c r="G36" i="18"/>
  <c r="K36" i="18" s="1"/>
  <c r="J17" i="18"/>
  <c r="L17" i="18"/>
  <c r="G17" i="18"/>
  <c r="K17" i="18" s="1"/>
  <c r="J29" i="18"/>
  <c r="L29" i="18"/>
  <c r="G29" i="18"/>
  <c r="K29" i="18" s="1"/>
  <c r="J26" i="18"/>
  <c r="L26" i="18"/>
  <c r="G26" i="18"/>
  <c r="K26" i="18" s="1"/>
  <c r="J41" i="18"/>
  <c r="L41" i="18"/>
  <c r="G41" i="18"/>
  <c r="K41" i="18" s="1"/>
  <c r="L14" i="18"/>
  <c r="G14" i="18"/>
  <c r="K14" i="18" s="1"/>
  <c r="J14" i="18"/>
  <c r="L25" i="18"/>
  <c r="G25" i="18"/>
  <c r="K25" i="18" s="1"/>
  <c r="J25" i="18"/>
  <c r="J23" i="18"/>
  <c r="L23" i="18"/>
  <c r="G23" i="18"/>
  <c r="K23" i="18" s="1"/>
  <c r="J16" i="18"/>
  <c r="L16" i="18"/>
  <c r="G16" i="18"/>
  <c r="K16" i="18" s="1"/>
  <c r="L22" i="18"/>
  <c r="G22" i="18"/>
  <c r="K22" i="18" s="1"/>
  <c r="J22" i="18"/>
  <c r="L66" i="18"/>
  <c r="G66" i="18"/>
  <c r="J66" i="18"/>
  <c r="L27" i="18"/>
  <c r="J27" i="18"/>
  <c r="G27" i="18"/>
  <c r="K27" i="18" s="1"/>
  <c r="J24" i="18"/>
  <c r="L24" i="18"/>
  <c r="G24" i="18"/>
  <c r="K24" i="18" s="1"/>
  <c r="J19" i="18"/>
  <c r="L19" i="18"/>
  <c r="G19" i="18"/>
  <c r="K19" i="18" s="1"/>
  <c r="L10" i="18"/>
  <c r="G10" i="18"/>
  <c r="J10" i="18"/>
  <c r="J34" i="18"/>
  <c r="L34" i="18"/>
  <c r="G34" i="18"/>
  <c r="K34" i="18" s="1"/>
  <c r="J71" i="18"/>
  <c r="L71" i="18"/>
  <c r="G71" i="18"/>
  <c r="K71" i="18" s="1"/>
  <c r="L15" i="18"/>
  <c r="G15" i="18"/>
  <c r="K15" i="18" s="1"/>
  <c r="J15" i="18"/>
  <c r="J67" i="18"/>
  <c r="L67" i="18"/>
  <c r="G67" i="18"/>
  <c r="K67" i="18" s="1"/>
  <c r="L69" i="18"/>
  <c r="G69" i="18"/>
  <c r="K69" i="18" s="1"/>
  <c r="J69" i="18"/>
  <c r="L43" i="18"/>
  <c r="G43" i="18"/>
  <c r="K43" i="18" s="1"/>
  <c r="J43" i="18"/>
  <c r="J72" i="18"/>
  <c r="L72" i="18"/>
  <c r="G72" i="18"/>
  <c r="K72" i="18" s="1"/>
  <c r="L39" i="18"/>
  <c r="G39" i="18"/>
  <c r="K39" i="18" s="1"/>
  <c r="J39" i="18"/>
  <c r="L21" i="18"/>
  <c r="G21" i="18"/>
  <c r="K21" i="18" s="1"/>
  <c r="J21" i="18"/>
  <c r="J38" i="18"/>
  <c r="L38" i="18"/>
  <c r="G38" i="18"/>
  <c r="K38" i="18" s="1"/>
  <c r="L30" i="18"/>
  <c r="G30" i="18"/>
  <c r="K30" i="18" s="1"/>
  <c r="J30" i="18"/>
  <c r="L40" i="18"/>
  <c r="J40" i="18"/>
  <c r="G40" i="18"/>
  <c r="K40" i="18" s="1"/>
  <c r="L35" i="18"/>
  <c r="G35" i="18"/>
  <c r="K35" i="18" s="1"/>
  <c r="J35" i="18"/>
  <c r="J68" i="18"/>
  <c r="L68" i="18"/>
  <c r="G68" i="18"/>
  <c r="K68" i="18" s="1"/>
  <c r="J28" i="18"/>
  <c r="L28" i="18"/>
  <c r="G28" i="18"/>
  <c r="K28" i="18" s="1"/>
  <c r="L70" i="18"/>
  <c r="G70" i="18"/>
  <c r="K70" i="18" s="1"/>
  <c r="J70" i="18"/>
  <c r="L31" i="18"/>
  <c r="J31" i="18"/>
  <c r="G31" i="18"/>
  <c r="K31" i="18" s="1"/>
  <c r="L18" i="18"/>
  <c r="G18" i="18"/>
  <c r="K18" i="18" s="1"/>
  <c r="J18" i="18"/>
  <c r="J37" i="18"/>
  <c r="L37" i="18"/>
  <c r="G37" i="18"/>
  <c r="K37" i="18" s="1"/>
  <c r="J13" i="18"/>
  <c r="L13" i="18"/>
  <c r="G13" i="18"/>
  <c r="K13" i="18" s="1"/>
  <c r="AA109" i="14"/>
  <c r="AB108" i="14"/>
  <c r="AB5" i="14"/>
  <c r="AA6" i="14"/>
  <c r="M36" i="26" l="1"/>
  <c r="Q36" i="26" s="1"/>
  <c r="S36" i="26" s="1"/>
  <c r="M18" i="26"/>
  <c r="Q18" i="26" s="1"/>
  <c r="S18" i="26" s="1"/>
  <c r="M68" i="26"/>
  <c r="Q68" i="26" s="1"/>
  <c r="S68" i="26" s="1"/>
  <c r="M43" i="26"/>
  <c r="Q43" i="26" s="1"/>
  <c r="S43" i="26" s="1"/>
  <c r="M38" i="26"/>
  <c r="Q38" i="26" s="1"/>
  <c r="S38" i="26" s="1"/>
  <c r="M30" i="26"/>
  <c r="Q30" i="26" s="1"/>
  <c r="S30" i="26" s="1"/>
  <c r="M17" i="26"/>
  <c r="Q17" i="26" s="1"/>
  <c r="S17" i="26" s="1"/>
  <c r="M32" i="26"/>
  <c r="Q32" i="26" s="1"/>
  <c r="S32" i="26" s="1"/>
  <c r="M67" i="26"/>
  <c r="Q67" i="26" s="1"/>
  <c r="S67" i="26" s="1"/>
  <c r="M26" i="26"/>
  <c r="Q26" i="26" s="1"/>
  <c r="S26" i="26" s="1"/>
  <c r="M24" i="26"/>
  <c r="Q24" i="26" s="1"/>
  <c r="S24" i="26" s="1"/>
  <c r="M35" i="26"/>
  <c r="Q35" i="26" s="1"/>
  <c r="S35" i="26" s="1"/>
  <c r="M20" i="26"/>
  <c r="Q20" i="26" s="1"/>
  <c r="S20" i="26" s="1"/>
  <c r="M29" i="26"/>
  <c r="Q29" i="26" s="1"/>
  <c r="S29" i="26" s="1"/>
  <c r="M16" i="26"/>
  <c r="Q16" i="26" s="1"/>
  <c r="S16" i="26" s="1"/>
  <c r="M13" i="26"/>
  <c r="Q13" i="26" s="1"/>
  <c r="S13" i="26" s="1"/>
  <c r="M42" i="26"/>
  <c r="Q42" i="26" s="1"/>
  <c r="S42" i="26" s="1"/>
  <c r="M34" i="26"/>
  <c r="Q34" i="26" s="1"/>
  <c r="S34" i="26" s="1"/>
  <c r="M39" i="26"/>
  <c r="Q39" i="26" s="1"/>
  <c r="S39" i="26" s="1"/>
  <c r="M31" i="26"/>
  <c r="Q31" i="26" s="1"/>
  <c r="S31" i="26" s="1"/>
  <c r="M71" i="26"/>
  <c r="Q71" i="26" s="1"/>
  <c r="S71" i="26" s="1"/>
  <c r="M22" i="26"/>
  <c r="Q22" i="26" s="1"/>
  <c r="S22" i="26" s="1"/>
  <c r="M41" i="26"/>
  <c r="Q41" i="26" s="1"/>
  <c r="S41" i="26" s="1"/>
  <c r="M72" i="26"/>
  <c r="Q72" i="26" s="1"/>
  <c r="S72" i="26" s="1"/>
  <c r="M21" i="26"/>
  <c r="Q21" i="26" s="1"/>
  <c r="S21" i="26" s="1"/>
  <c r="L74" i="26"/>
  <c r="M11" i="26"/>
  <c r="Q11" i="26" s="1"/>
  <c r="S11" i="26" s="1"/>
  <c r="M70" i="26"/>
  <c r="Q70" i="26" s="1"/>
  <c r="S70" i="26" s="1"/>
  <c r="G45" i="26"/>
  <c r="K10" i="26"/>
  <c r="J74" i="26"/>
  <c r="M72" i="20"/>
  <c r="Q72" i="20" s="1"/>
  <c r="S72" i="20" s="1"/>
  <c r="M69" i="20"/>
  <c r="Q69" i="20" s="1"/>
  <c r="S69" i="20" s="1"/>
  <c r="M24" i="20"/>
  <c r="Q24" i="20" s="1"/>
  <c r="S24" i="20" s="1"/>
  <c r="M11" i="20"/>
  <c r="Q11" i="20" s="1"/>
  <c r="S11" i="20" s="1"/>
  <c r="M37" i="26"/>
  <c r="Q37" i="26" s="1"/>
  <c r="S37" i="26" s="1"/>
  <c r="M14" i="26"/>
  <c r="Q14" i="26" s="1"/>
  <c r="S14" i="26" s="1"/>
  <c r="M19" i="26"/>
  <c r="Q19" i="26" s="1"/>
  <c r="S19" i="26" s="1"/>
  <c r="L45" i="26"/>
  <c r="M40" i="26"/>
  <c r="Q40" i="26" s="1"/>
  <c r="S40" i="26" s="1"/>
  <c r="M28" i="26"/>
  <c r="Q28" i="26" s="1"/>
  <c r="S28" i="26" s="1"/>
  <c r="M69" i="26"/>
  <c r="Q69" i="26" s="1"/>
  <c r="S69" i="26" s="1"/>
  <c r="M25" i="26"/>
  <c r="Q25" i="26" s="1"/>
  <c r="S25" i="26" s="1"/>
  <c r="M15" i="26"/>
  <c r="Q15" i="26" s="1"/>
  <c r="S15" i="26" s="1"/>
  <c r="M27" i="26"/>
  <c r="Q27" i="26" s="1"/>
  <c r="S27" i="26" s="1"/>
  <c r="M23" i="26"/>
  <c r="Q23" i="26" s="1"/>
  <c r="S23" i="26" s="1"/>
  <c r="G74" i="26"/>
  <c r="K66" i="26"/>
  <c r="J72" i="24"/>
  <c r="L72" i="24"/>
  <c r="G72" i="24"/>
  <c r="K72" i="24" s="1"/>
  <c r="L14" i="24"/>
  <c r="G14" i="24"/>
  <c r="K14" i="24" s="1"/>
  <c r="J14" i="24"/>
  <c r="J32" i="24"/>
  <c r="L32" i="24"/>
  <c r="G32" i="24"/>
  <c r="K32" i="24" s="1"/>
  <c r="L40" i="24"/>
  <c r="G40" i="24"/>
  <c r="K40" i="24" s="1"/>
  <c r="J40" i="24"/>
  <c r="L22" i="24"/>
  <c r="G22" i="24"/>
  <c r="K22" i="24" s="1"/>
  <c r="J22" i="24"/>
  <c r="L36" i="24"/>
  <c r="G36" i="24"/>
  <c r="K36" i="24" s="1"/>
  <c r="J36" i="24"/>
  <c r="J41" i="24"/>
  <c r="L41" i="24"/>
  <c r="G41" i="24"/>
  <c r="K41" i="24" s="1"/>
  <c r="J71" i="24"/>
  <c r="L71" i="24"/>
  <c r="G71" i="24"/>
  <c r="K71" i="24" s="1"/>
  <c r="J67" i="24"/>
  <c r="L67" i="24"/>
  <c r="G67" i="24"/>
  <c r="K67" i="24" s="1"/>
  <c r="L39" i="24"/>
  <c r="G39" i="24"/>
  <c r="K39" i="24" s="1"/>
  <c r="J39" i="24"/>
  <c r="J29" i="24"/>
  <c r="L29" i="24"/>
  <c r="G29" i="24"/>
  <c r="K29" i="24" s="1"/>
  <c r="L31" i="24"/>
  <c r="G31" i="24"/>
  <c r="K31" i="24" s="1"/>
  <c r="J31" i="24"/>
  <c r="L35" i="24"/>
  <c r="G35" i="24"/>
  <c r="K35" i="24" s="1"/>
  <c r="J35" i="24"/>
  <c r="L30" i="24"/>
  <c r="G30" i="24"/>
  <c r="K30" i="24" s="1"/>
  <c r="J30" i="24"/>
  <c r="L23" i="24"/>
  <c r="J23" i="24"/>
  <c r="G23" i="24"/>
  <c r="K23" i="24" s="1"/>
  <c r="J28" i="24"/>
  <c r="L28" i="24"/>
  <c r="G28" i="24"/>
  <c r="K28" i="24" s="1"/>
  <c r="L69" i="24"/>
  <c r="G69" i="24"/>
  <c r="K69" i="24" s="1"/>
  <c r="J69" i="24"/>
  <c r="J38" i="24"/>
  <c r="L38" i="24"/>
  <c r="G38" i="24"/>
  <c r="K38" i="24" s="1"/>
  <c r="L26" i="24"/>
  <c r="G26" i="24"/>
  <c r="K26" i="24" s="1"/>
  <c r="J26" i="24"/>
  <c r="J25" i="24"/>
  <c r="L25" i="24"/>
  <c r="G25" i="24"/>
  <c r="K25" i="24" s="1"/>
  <c r="L70" i="24"/>
  <c r="G70" i="24"/>
  <c r="K70" i="24" s="1"/>
  <c r="J70" i="24"/>
  <c r="L17" i="24"/>
  <c r="G17" i="24"/>
  <c r="K17" i="24" s="1"/>
  <c r="J17" i="24"/>
  <c r="J21" i="24"/>
  <c r="L21" i="24"/>
  <c r="G21" i="24"/>
  <c r="K21" i="24" s="1"/>
  <c r="L13" i="24"/>
  <c r="G13" i="24"/>
  <c r="K13" i="24" s="1"/>
  <c r="J13" i="24"/>
  <c r="J37" i="24"/>
  <c r="L37" i="24"/>
  <c r="G37" i="24"/>
  <c r="K37" i="24" s="1"/>
  <c r="J42" i="24"/>
  <c r="L42" i="24"/>
  <c r="G42" i="24"/>
  <c r="K42" i="24" s="1"/>
  <c r="J24" i="24"/>
  <c r="L24" i="24"/>
  <c r="G24" i="24"/>
  <c r="K24" i="24" s="1"/>
  <c r="J34" i="24"/>
  <c r="L34" i="24"/>
  <c r="G34" i="24"/>
  <c r="K34" i="24" s="1"/>
  <c r="L66" i="24"/>
  <c r="G66" i="24"/>
  <c r="J66" i="24"/>
  <c r="J16" i="24"/>
  <c r="L16" i="24"/>
  <c r="G16" i="24"/>
  <c r="K16" i="24" s="1"/>
  <c r="J68" i="24"/>
  <c r="L68" i="24"/>
  <c r="G68" i="24"/>
  <c r="K68" i="24" s="1"/>
  <c r="M67" i="20"/>
  <c r="Q67" i="20" s="1"/>
  <c r="S67" i="20" s="1"/>
  <c r="M39" i="20"/>
  <c r="Q39" i="20" s="1"/>
  <c r="S39" i="20" s="1"/>
  <c r="M17" i="20"/>
  <c r="Q17" i="20" s="1"/>
  <c r="S17" i="20" s="1"/>
  <c r="M38" i="20"/>
  <c r="Q38" i="20" s="1"/>
  <c r="S38" i="20" s="1"/>
  <c r="M20" i="20"/>
  <c r="Q20" i="20" s="1"/>
  <c r="S20" i="20" s="1"/>
  <c r="M26" i="20"/>
  <c r="Q26" i="20" s="1"/>
  <c r="S26" i="20" s="1"/>
  <c r="J11" i="24"/>
  <c r="L11" i="24"/>
  <c r="G11" i="24"/>
  <c r="K11" i="24" s="1"/>
  <c r="L20" i="24"/>
  <c r="J20" i="24"/>
  <c r="G20" i="24"/>
  <c r="K20" i="24" s="1"/>
  <c r="J18" i="24"/>
  <c r="L18" i="24"/>
  <c r="G18" i="24"/>
  <c r="K18" i="24" s="1"/>
  <c r="L27" i="24"/>
  <c r="J27" i="24"/>
  <c r="G27" i="24"/>
  <c r="K27" i="24" s="1"/>
  <c r="L19" i="24"/>
  <c r="J19" i="24"/>
  <c r="G19" i="24"/>
  <c r="K19" i="24" s="1"/>
  <c r="J10" i="24"/>
  <c r="L10" i="24"/>
  <c r="G10" i="24"/>
  <c r="L43" i="24"/>
  <c r="G43" i="24"/>
  <c r="K43" i="24" s="1"/>
  <c r="J43" i="24"/>
  <c r="J15" i="24"/>
  <c r="L15" i="24"/>
  <c r="G15" i="24"/>
  <c r="K15" i="24" s="1"/>
  <c r="M31" i="22"/>
  <c r="Q31" i="22" s="1"/>
  <c r="S31" i="22" s="1"/>
  <c r="M27" i="22"/>
  <c r="Q27" i="22" s="1"/>
  <c r="S27" i="22" s="1"/>
  <c r="M26" i="22"/>
  <c r="Q26" i="22" s="1"/>
  <c r="S26" i="22" s="1"/>
  <c r="M25" i="22"/>
  <c r="Q25" i="22" s="1"/>
  <c r="S25" i="22" s="1"/>
  <c r="M15" i="22"/>
  <c r="Q15" i="22" s="1"/>
  <c r="S15" i="22" s="1"/>
  <c r="M40" i="22"/>
  <c r="Q40" i="22" s="1"/>
  <c r="S40" i="22" s="1"/>
  <c r="M16" i="22"/>
  <c r="Q16" i="22" s="1"/>
  <c r="S16" i="22" s="1"/>
  <c r="M18" i="22"/>
  <c r="Q18" i="22" s="1"/>
  <c r="S18" i="22" s="1"/>
  <c r="M35" i="22"/>
  <c r="Q35" i="22" s="1"/>
  <c r="S35" i="22" s="1"/>
  <c r="M28" i="22"/>
  <c r="Q28" i="22" s="1"/>
  <c r="S28" i="22" s="1"/>
  <c r="M23" i="22"/>
  <c r="Q23" i="22" s="1"/>
  <c r="S23" i="22" s="1"/>
  <c r="M14" i="22"/>
  <c r="Q14" i="22" s="1"/>
  <c r="S14" i="22" s="1"/>
  <c r="M67" i="22"/>
  <c r="Q67" i="22" s="1"/>
  <c r="S67" i="22" s="1"/>
  <c r="M29" i="22"/>
  <c r="Q29" i="22" s="1"/>
  <c r="S29" i="22" s="1"/>
  <c r="M69" i="22"/>
  <c r="Q69" i="22" s="1"/>
  <c r="S69" i="22" s="1"/>
  <c r="M37" i="22"/>
  <c r="Q37" i="22" s="1"/>
  <c r="S37" i="22" s="1"/>
  <c r="M17" i="22"/>
  <c r="Q17" i="22" s="1"/>
  <c r="S17" i="22" s="1"/>
  <c r="M42" i="22"/>
  <c r="Q42" i="22" s="1"/>
  <c r="S42" i="22" s="1"/>
  <c r="M30" i="22"/>
  <c r="Q30" i="22" s="1"/>
  <c r="S30" i="22" s="1"/>
  <c r="M70" i="22"/>
  <c r="Q70" i="22" s="1"/>
  <c r="S70" i="22" s="1"/>
  <c r="J74" i="22"/>
  <c r="M19" i="22"/>
  <c r="Q19" i="22" s="1"/>
  <c r="S19" i="22" s="1"/>
  <c r="M39" i="22"/>
  <c r="Q39" i="22" s="1"/>
  <c r="S39" i="22" s="1"/>
  <c r="M21" i="22"/>
  <c r="Q21" i="22" s="1"/>
  <c r="S21" i="22" s="1"/>
  <c r="M13" i="22"/>
  <c r="Q13" i="22" s="1"/>
  <c r="S13" i="22" s="1"/>
  <c r="M32" i="22"/>
  <c r="Q32" i="22" s="1"/>
  <c r="S32" i="22" s="1"/>
  <c r="M72" i="22"/>
  <c r="Q72" i="22" s="1"/>
  <c r="S72" i="22" s="1"/>
  <c r="M71" i="22"/>
  <c r="Q71" i="22" s="1"/>
  <c r="S71" i="22" s="1"/>
  <c r="M43" i="22"/>
  <c r="Q43" i="22" s="1"/>
  <c r="S43" i="22" s="1"/>
  <c r="L74" i="22"/>
  <c r="M68" i="22"/>
  <c r="Q68" i="22" s="1"/>
  <c r="S68" i="22" s="1"/>
  <c r="G45" i="22"/>
  <c r="K10" i="22"/>
  <c r="L45" i="22"/>
  <c r="M22" i="22"/>
  <c r="Q22" i="22" s="1"/>
  <c r="S22" i="22" s="1"/>
  <c r="M24" i="22"/>
  <c r="Q24" i="22" s="1"/>
  <c r="S24" i="22" s="1"/>
  <c r="M36" i="22"/>
  <c r="Q36" i="22" s="1"/>
  <c r="S36" i="22" s="1"/>
  <c r="M11" i="22"/>
  <c r="Q11" i="22" s="1"/>
  <c r="S11" i="22" s="1"/>
  <c r="M34" i="22"/>
  <c r="Q34" i="22" s="1"/>
  <c r="S34" i="22" s="1"/>
  <c r="M38" i="22"/>
  <c r="Q38" i="22" s="1"/>
  <c r="S38" i="22" s="1"/>
  <c r="M20" i="22"/>
  <c r="Q20" i="22" s="1"/>
  <c r="S20" i="22" s="1"/>
  <c r="G74" i="22"/>
  <c r="K66" i="22"/>
  <c r="M41" i="22"/>
  <c r="Q41" i="22" s="1"/>
  <c r="S41" i="22" s="1"/>
  <c r="M37" i="20"/>
  <c r="Q37" i="20" s="1"/>
  <c r="S37" i="20" s="1"/>
  <c r="M30" i="20"/>
  <c r="Q30" i="20" s="1"/>
  <c r="S30" i="20" s="1"/>
  <c r="M36" i="20"/>
  <c r="Q36" i="20" s="1"/>
  <c r="S36" i="20" s="1"/>
  <c r="M40" i="20"/>
  <c r="Q40" i="20" s="1"/>
  <c r="S40" i="20" s="1"/>
  <c r="M27" i="20"/>
  <c r="Q27" i="20" s="1"/>
  <c r="S27" i="20" s="1"/>
  <c r="M32" i="20"/>
  <c r="Q32" i="20" s="1"/>
  <c r="S32" i="20" s="1"/>
  <c r="M31" i="20"/>
  <c r="Q31" i="20" s="1"/>
  <c r="S31" i="20" s="1"/>
  <c r="M18" i="20"/>
  <c r="Q18" i="20" s="1"/>
  <c r="S18" i="20" s="1"/>
  <c r="M25" i="20"/>
  <c r="Q25" i="20" s="1"/>
  <c r="S25" i="20" s="1"/>
  <c r="G45" i="20"/>
  <c r="K10" i="20"/>
  <c r="G74" i="20"/>
  <c r="K66" i="20"/>
  <c r="M23" i="20"/>
  <c r="Q23" i="20" s="1"/>
  <c r="S23" i="20" s="1"/>
  <c r="M22" i="20"/>
  <c r="Q22" i="20" s="1"/>
  <c r="S22" i="20" s="1"/>
  <c r="M35" i="20"/>
  <c r="Q35" i="20" s="1"/>
  <c r="S35" i="20" s="1"/>
  <c r="M41" i="20"/>
  <c r="Q41" i="20" s="1"/>
  <c r="S41" i="20" s="1"/>
  <c r="M68" i="20"/>
  <c r="Q68" i="20" s="1"/>
  <c r="S68" i="20" s="1"/>
  <c r="M19" i="20"/>
  <c r="Q19" i="20" s="1"/>
  <c r="S19" i="20" s="1"/>
  <c r="M42" i="20"/>
  <c r="Q42" i="20" s="1"/>
  <c r="S42" i="20" s="1"/>
  <c r="L45" i="20"/>
  <c r="M70" i="20"/>
  <c r="Q70" i="20" s="1"/>
  <c r="S70" i="20" s="1"/>
  <c r="L74" i="20"/>
  <c r="M28" i="20"/>
  <c r="Q28" i="20" s="1"/>
  <c r="S28" i="20" s="1"/>
  <c r="M43" i="20"/>
  <c r="Q43" i="20" s="1"/>
  <c r="S43" i="20" s="1"/>
  <c r="M13" i="20"/>
  <c r="Q13" i="20" s="1"/>
  <c r="S13" i="20" s="1"/>
  <c r="M14" i="20"/>
  <c r="Q14" i="20" s="1"/>
  <c r="S14" i="20" s="1"/>
  <c r="M15" i="20"/>
  <c r="Q15" i="20" s="1"/>
  <c r="S15" i="20" s="1"/>
  <c r="M71" i="20"/>
  <c r="Q71" i="20" s="1"/>
  <c r="S71" i="20" s="1"/>
  <c r="M29" i="20"/>
  <c r="Q29" i="20" s="1"/>
  <c r="S29" i="20" s="1"/>
  <c r="M34" i="20"/>
  <c r="Q34" i="20" s="1"/>
  <c r="S34" i="20" s="1"/>
  <c r="J74" i="20"/>
  <c r="M16" i="20"/>
  <c r="Q16" i="20" s="1"/>
  <c r="S16" i="20" s="1"/>
  <c r="M21" i="20"/>
  <c r="Q21" i="20" s="1"/>
  <c r="S21" i="20" s="1"/>
  <c r="M68" i="18"/>
  <c r="Q68" i="18" s="1"/>
  <c r="S68" i="18" s="1"/>
  <c r="M36" i="18"/>
  <c r="Q36" i="18" s="1"/>
  <c r="S36" i="18" s="1"/>
  <c r="M31" i="18"/>
  <c r="Q31" i="18" s="1"/>
  <c r="S31" i="18" s="1"/>
  <c r="M35" i="18"/>
  <c r="Q35" i="18" s="1"/>
  <c r="S35" i="18" s="1"/>
  <c r="M38" i="18"/>
  <c r="Q38" i="18" s="1"/>
  <c r="S38" i="18" s="1"/>
  <c r="M21" i="18"/>
  <c r="Q21" i="18" s="1"/>
  <c r="S21" i="18" s="1"/>
  <c r="M19" i="18"/>
  <c r="Q19" i="18" s="1"/>
  <c r="S19" i="18" s="1"/>
  <c r="M17" i="18"/>
  <c r="Q17" i="18" s="1"/>
  <c r="S17" i="18" s="1"/>
  <c r="M20" i="18"/>
  <c r="Q20" i="18" s="1"/>
  <c r="S20" i="18" s="1"/>
  <c r="M13" i="18"/>
  <c r="Q13" i="18" s="1"/>
  <c r="S13" i="18" s="1"/>
  <c r="M40" i="18"/>
  <c r="Q40" i="18" s="1"/>
  <c r="S40" i="18" s="1"/>
  <c r="M30" i="18"/>
  <c r="Q30" i="18" s="1"/>
  <c r="S30" i="18" s="1"/>
  <c r="M34" i="18"/>
  <c r="Q34" i="18" s="1"/>
  <c r="S34" i="18" s="1"/>
  <c r="G45" i="18"/>
  <c r="K10" i="18"/>
  <c r="M27" i="18"/>
  <c r="Q27" i="18" s="1"/>
  <c r="S27" i="18" s="1"/>
  <c r="G74" i="18"/>
  <c r="K66" i="18"/>
  <c r="M23" i="18"/>
  <c r="Q23" i="18" s="1"/>
  <c r="S23" i="18" s="1"/>
  <c r="M25" i="18"/>
  <c r="Q25" i="18" s="1"/>
  <c r="S25" i="18" s="1"/>
  <c r="M26" i="18"/>
  <c r="Q26" i="18" s="1"/>
  <c r="S26" i="18" s="1"/>
  <c r="M11" i="18"/>
  <c r="Q11" i="18" s="1"/>
  <c r="S11" i="18" s="1"/>
  <c r="M70" i="18"/>
  <c r="Q70" i="18" s="1"/>
  <c r="S70" i="18" s="1"/>
  <c r="M39" i="18"/>
  <c r="Q39" i="18" s="1"/>
  <c r="S39" i="18" s="1"/>
  <c r="M69" i="18"/>
  <c r="Q69" i="18" s="1"/>
  <c r="S69" i="18" s="1"/>
  <c r="M71" i="18"/>
  <c r="Q71" i="18" s="1"/>
  <c r="S71" i="18" s="1"/>
  <c r="L45" i="18"/>
  <c r="M24" i="18"/>
  <c r="Q24" i="18" s="1"/>
  <c r="S24" i="18" s="1"/>
  <c r="L74" i="18"/>
  <c r="M16" i="18"/>
  <c r="Q16" i="18" s="1"/>
  <c r="S16" i="18" s="1"/>
  <c r="M41" i="18"/>
  <c r="Q41" i="18" s="1"/>
  <c r="S41" i="18" s="1"/>
  <c r="M42" i="18"/>
  <c r="Q42" i="18" s="1"/>
  <c r="S42" i="18" s="1"/>
  <c r="M37" i="18"/>
  <c r="Q37" i="18" s="1"/>
  <c r="S37" i="18" s="1"/>
  <c r="M18" i="18"/>
  <c r="Q18" i="18" s="1"/>
  <c r="S18" i="18" s="1"/>
  <c r="M28" i="18"/>
  <c r="Q28" i="18" s="1"/>
  <c r="S28" i="18" s="1"/>
  <c r="M72" i="18"/>
  <c r="Q72" i="18" s="1"/>
  <c r="S72" i="18" s="1"/>
  <c r="M43" i="18"/>
  <c r="Q43" i="18" s="1"/>
  <c r="S43" i="18" s="1"/>
  <c r="M67" i="18"/>
  <c r="Q67" i="18" s="1"/>
  <c r="S67" i="18" s="1"/>
  <c r="M15" i="18"/>
  <c r="Q15" i="18" s="1"/>
  <c r="S15" i="18" s="1"/>
  <c r="J74" i="18"/>
  <c r="M22" i="18"/>
  <c r="Q22" i="18" s="1"/>
  <c r="S22" i="18" s="1"/>
  <c r="M14" i="18"/>
  <c r="Q14" i="18" s="1"/>
  <c r="S14" i="18" s="1"/>
  <c r="M29" i="18"/>
  <c r="Q29" i="18" s="1"/>
  <c r="S29" i="18" s="1"/>
  <c r="M32" i="18"/>
  <c r="Q32" i="18" s="1"/>
  <c r="S32" i="18" s="1"/>
  <c r="AB109" i="14"/>
  <c r="AC108" i="14"/>
  <c r="AB6" i="14"/>
  <c r="AC5" i="14"/>
  <c r="K74" i="26" l="1"/>
  <c r="M66" i="26"/>
  <c r="K45" i="26"/>
  <c r="M10" i="26"/>
  <c r="M20" i="24"/>
  <c r="Q20" i="24" s="1"/>
  <c r="S20" i="24" s="1"/>
  <c r="M22" i="24"/>
  <c r="Q22" i="24" s="1"/>
  <c r="S22" i="24" s="1"/>
  <c r="L45" i="24"/>
  <c r="M18" i="24"/>
  <c r="Q18" i="24" s="1"/>
  <c r="S18" i="24" s="1"/>
  <c r="M34" i="24"/>
  <c r="Q34" i="24" s="1"/>
  <c r="S34" i="24" s="1"/>
  <c r="M25" i="24"/>
  <c r="Q25" i="24" s="1"/>
  <c r="S25" i="24" s="1"/>
  <c r="M35" i="24"/>
  <c r="Q35" i="24" s="1"/>
  <c r="S35" i="24" s="1"/>
  <c r="M32" i="24"/>
  <c r="Q32" i="24" s="1"/>
  <c r="S32" i="24" s="1"/>
  <c r="M23" i="24"/>
  <c r="Q23" i="24" s="1"/>
  <c r="S23" i="24" s="1"/>
  <c r="M26" i="24"/>
  <c r="Q26" i="24" s="1"/>
  <c r="S26" i="24" s="1"/>
  <c r="M28" i="24"/>
  <c r="Q28" i="24" s="1"/>
  <c r="S28" i="24" s="1"/>
  <c r="M71" i="24"/>
  <c r="Q71" i="24" s="1"/>
  <c r="S71" i="24" s="1"/>
  <c r="M40" i="24"/>
  <c r="Q40" i="24" s="1"/>
  <c r="S40" i="24" s="1"/>
  <c r="M72" i="24"/>
  <c r="Q72" i="24" s="1"/>
  <c r="S72" i="24" s="1"/>
  <c r="M11" i="24"/>
  <c r="Q11" i="24" s="1"/>
  <c r="S11" i="24" s="1"/>
  <c r="M16" i="24"/>
  <c r="Q16" i="24" s="1"/>
  <c r="S16" i="24" s="1"/>
  <c r="M42" i="24"/>
  <c r="Q42" i="24" s="1"/>
  <c r="S42" i="24" s="1"/>
  <c r="M70" i="24"/>
  <c r="Q70" i="24" s="1"/>
  <c r="S70" i="24" s="1"/>
  <c r="M14" i="24"/>
  <c r="Q14" i="24" s="1"/>
  <c r="S14" i="24" s="1"/>
  <c r="G45" i="24"/>
  <c r="K10" i="24"/>
  <c r="M68" i="24"/>
  <c r="Q68" i="24" s="1"/>
  <c r="S68" i="24" s="1"/>
  <c r="L74" i="24"/>
  <c r="M24" i="24"/>
  <c r="Q24" i="24" s="1"/>
  <c r="S24" i="24" s="1"/>
  <c r="M21" i="24"/>
  <c r="Q21" i="24" s="1"/>
  <c r="S21" i="24" s="1"/>
  <c r="M17" i="24"/>
  <c r="Q17" i="24" s="1"/>
  <c r="S17" i="24" s="1"/>
  <c r="M30" i="24"/>
  <c r="Q30" i="24" s="1"/>
  <c r="S30" i="24" s="1"/>
  <c r="M29" i="24"/>
  <c r="Q29" i="24" s="1"/>
  <c r="S29" i="24" s="1"/>
  <c r="M39" i="24"/>
  <c r="Q39" i="24" s="1"/>
  <c r="S39" i="24" s="1"/>
  <c r="M41" i="24"/>
  <c r="Q41" i="24" s="1"/>
  <c r="S41" i="24" s="1"/>
  <c r="M36" i="24"/>
  <c r="Q36" i="24" s="1"/>
  <c r="S36" i="24" s="1"/>
  <c r="M15" i="24"/>
  <c r="Q15" i="24" s="1"/>
  <c r="S15" i="24" s="1"/>
  <c r="M43" i="24"/>
  <c r="Q43" i="24" s="1"/>
  <c r="S43" i="24" s="1"/>
  <c r="M27" i="24"/>
  <c r="Q27" i="24" s="1"/>
  <c r="S27" i="24" s="1"/>
  <c r="J74" i="24"/>
  <c r="M37" i="24"/>
  <c r="Q37" i="24" s="1"/>
  <c r="S37" i="24" s="1"/>
  <c r="M13" i="24"/>
  <c r="Q13" i="24" s="1"/>
  <c r="S13" i="24" s="1"/>
  <c r="M31" i="24"/>
  <c r="Q31" i="24" s="1"/>
  <c r="S31" i="24" s="1"/>
  <c r="M67" i="24"/>
  <c r="Q67" i="24" s="1"/>
  <c r="S67" i="24" s="1"/>
  <c r="M19" i="24"/>
  <c r="Q19" i="24" s="1"/>
  <c r="S19" i="24" s="1"/>
  <c r="G74" i="24"/>
  <c r="K66" i="24"/>
  <c r="M38" i="24"/>
  <c r="Q38" i="24" s="1"/>
  <c r="S38" i="24" s="1"/>
  <c r="M69" i="24"/>
  <c r="Q69" i="24" s="1"/>
  <c r="S69" i="24" s="1"/>
  <c r="K74" i="22"/>
  <c r="M66" i="22"/>
  <c r="K45" i="22"/>
  <c r="M10" i="22"/>
  <c r="K74" i="20"/>
  <c r="M66" i="20"/>
  <c r="K45" i="20"/>
  <c r="M10" i="20"/>
  <c r="K45" i="18"/>
  <c r="M10" i="18"/>
  <c r="K74" i="18"/>
  <c r="M66" i="18"/>
  <c r="AC109" i="14"/>
  <c r="AD108" i="14"/>
  <c r="AC6" i="14"/>
  <c r="AD5" i="14"/>
  <c r="M45" i="26" l="1"/>
  <c r="Q10" i="26"/>
  <c r="M74" i="26"/>
  <c r="Q66" i="26"/>
  <c r="K74" i="24"/>
  <c r="M66" i="24"/>
  <c r="K45" i="24"/>
  <c r="M10" i="24"/>
  <c r="M45" i="22"/>
  <c r="Q10" i="22"/>
  <c r="M74" i="22"/>
  <c r="Q66" i="22"/>
  <c r="M45" i="20"/>
  <c r="Q10" i="20"/>
  <c r="M74" i="20"/>
  <c r="Q66" i="20"/>
  <c r="M74" i="18"/>
  <c r="Q66" i="18"/>
  <c r="M45" i="18"/>
  <c r="Q10" i="18"/>
  <c r="AD109" i="14"/>
  <c r="AE108" i="14"/>
  <c r="AD6" i="14"/>
  <c r="AE5" i="14"/>
  <c r="S66" i="26" l="1"/>
  <c r="S74" i="26" s="1"/>
  <c r="Q74" i="26"/>
  <c r="Q45" i="26"/>
  <c r="S10" i="26"/>
  <c r="S45" i="26" s="1"/>
  <c r="M45" i="24"/>
  <c r="Q10" i="24"/>
  <c r="M74" i="24"/>
  <c r="Q66" i="24"/>
  <c r="S66" i="22"/>
  <c r="S74" i="22" s="1"/>
  <c r="Q74" i="22"/>
  <c r="Q45" i="22"/>
  <c r="S10" i="22"/>
  <c r="S45" i="22" s="1"/>
  <c r="S66" i="20"/>
  <c r="S74" i="20" s="1"/>
  <c r="Q74" i="20"/>
  <c r="Q45" i="20"/>
  <c r="S10" i="20"/>
  <c r="S45" i="20" s="1"/>
  <c r="Q45" i="18"/>
  <c r="S10" i="18"/>
  <c r="S45" i="18" s="1"/>
  <c r="V74" i="18" s="1"/>
  <c r="S66" i="18"/>
  <c r="S74" i="18" s="1"/>
  <c r="Q74" i="18"/>
  <c r="AE109" i="14"/>
  <c r="AF108" i="14"/>
  <c r="AF5" i="14"/>
  <c r="AE6" i="14"/>
  <c r="V74" i="26" l="1"/>
  <c r="V74" i="20"/>
  <c r="V74" i="22"/>
  <c r="S66" i="24"/>
  <c r="S74" i="24" s="1"/>
  <c r="Q74" i="24"/>
  <c r="Q45" i="24"/>
  <c r="S10" i="24"/>
  <c r="S45" i="24" s="1"/>
  <c r="AF109" i="14"/>
  <c r="AG108" i="14"/>
  <c r="AF6" i="14"/>
  <c r="AG5" i="14"/>
  <c r="V74" i="24" l="1"/>
  <c r="AG109" i="14"/>
  <c r="AH108" i="14"/>
  <c r="AH5" i="14"/>
  <c r="AG6" i="14"/>
  <c r="AH109" i="14" l="1"/>
  <c r="AI108" i="14"/>
  <c r="AI5" i="14"/>
  <c r="AH6" i="14"/>
  <c r="AI109" i="14" l="1"/>
  <c r="AJ108" i="14"/>
  <c r="AJ109" i="14" s="1"/>
  <c r="AJ5" i="14"/>
  <c r="AJ6" i="14" s="1"/>
  <c r="AI6" i="14"/>
  <c r="AK123" i="14" l="1"/>
  <c r="F73" i="16" s="1"/>
  <c r="G73" i="16" s="1"/>
  <c r="AM123" i="14"/>
  <c r="H73" i="16" s="1"/>
  <c r="I73" i="16" s="1"/>
  <c r="AM73" i="14"/>
  <c r="H43" i="16" s="1"/>
  <c r="I43" i="16" s="1"/>
  <c r="AK75" i="14"/>
  <c r="F44" i="16" s="1"/>
  <c r="AM59" i="14"/>
  <c r="H36" i="16" s="1"/>
  <c r="I36" i="16" s="1"/>
  <c r="AK73" i="14"/>
  <c r="F43" i="16" s="1"/>
  <c r="AK57" i="14"/>
  <c r="F35" i="16" s="1"/>
  <c r="AK61" i="14"/>
  <c r="F37" i="16" s="1"/>
  <c r="AM61" i="14"/>
  <c r="H37" i="16" s="1"/>
  <c r="I37" i="16" s="1"/>
  <c r="AM75" i="14"/>
  <c r="H44" i="16" s="1"/>
  <c r="I44" i="16" s="1"/>
  <c r="AM57" i="14"/>
  <c r="H35" i="16" s="1"/>
  <c r="I35" i="16" s="1"/>
  <c r="AK59" i="14"/>
  <c r="F36" i="16" s="1"/>
  <c r="AM16" i="14"/>
  <c r="H14" i="16" s="1"/>
  <c r="I14" i="16" s="1"/>
  <c r="AM20" i="14"/>
  <c r="H16" i="16" s="1"/>
  <c r="I16" i="16" s="1"/>
  <c r="AM36" i="14"/>
  <c r="H24" i="16" s="1"/>
  <c r="I24" i="16" s="1"/>
  <c r="AM22" i="14"/>
  <c r="H17" i="16" s="1"/>
  <c r="I17" i="16" s="1"/>
  <c r="AK69" i="14"/>
  <c r="F41" i="16" s="1"/>
  <c r="AK50" i="14"/>
  <c r="F31" i="16" s="1"/>
  <c r="AM117" i="14"/>
  <c r="H70" i="16" s="1"/>
  <c r="I70" i="16" s="1"/>
  <c r="AM71" i="14"/>
  <c r="H42" i="16" s="1"/>
  <c r="I42" i="16" s="1"/>
  <c r="AK44" i="14"/>
  <c r="F28" i="16" s="1"/>
  <c r="AK30" i="14"/>
  <c r="F21" i="16" s="1"/>
  <c r="AM28" i="14"/>
  <c r="H20" i="16" s="1"/>
  <c r="I20" i="16" s="1"/>
  <c r="AK9" i="14"/>
  <c r="F10" i="16" s="1"/>
  <c r="AM115" i="14"/>
  <c r="H69" i="16" s="1"/>
  <c r="I69" i="16" s="1"/>
  <c r="AK42" i="14"/>
  <c r="F27" i="16" s="1"/>
  <c r="AM63" i="14"/>
  <c r="H38" i="16" s="1"/>
  <c r="AK36" i="14"/>
  <c r="F24" i="16" s="1"/>
  <c r="AK22" i="14"/>
  <c r="F17" i="16" s="1"/>
  <c r="AM52" i="14"/>
  <c r="H32" i="16" s="1"/>
  <c r="I32" i="16" s="1"/>
  <c r="AM38" i="14"/>
  <c r="H25" i="16" s="1"/>
  <c r="I25" i="16" s="1"/>
  <c r="AK16" i="14"/>
  <c r="F14" i="16" s="1"/>
  <c r="AK117" i="14"/>
  <c r="F70" i="16" s="1"/>
  <c r="G70" i="16" s="1"/>
  <c r="AK71" i="14"/>
  <c r="F42" i="16" s="1"/>
  <c r="AM32" i="14"/>
  <c r="H22" i="16" s="1"/>
  <c r="I22" i="16" s="1"/>
  <c r="AM18" i="14"/>
  <c r="H15" i="16" s="1"/>
  <c r="I15" i="16" s="1"/>
  <c r="AM119" i="14"/>
  <c r="H71" i="16" s="1"/>
  <c r="I71" i="16" s="1"/>
  <c r="F39" i="16"/>
  <c r="AK46" i="14"/>
  <c r="F29" i="16" s="1"/>
  <c r="AM44" i="14"/>
  <c r="H28" i="16" s="1"/>
  <c r="I28" i="16" s="1"/>
  <c r="AM30" i="14"/>
  <c r="H21" i="16" s="1"/>
  <c r="I21" i="16" s="1"/>
  <c r="AK63" i="14"/>
  <c r="F38" i="16" s="1"/>
  <c r="AM24" i="14"/>
  <c r="H18" i="16" s="1"/>
  <c r="I18" i="16" s="1"/>
  <c r="AK111" i="14"/>
  <c r="F67" i="16" s="1"/>
  <c r="AK14" i="14"/>
  <c r="F13" i="16" s="1"/>
  <c r="AK52" i="14"/>
  <c r="F32" i="16" s="1"/>
  <c r="AK38" i="14"/>
  <c r="F25" i="16" s="1"/>
  <c r="AM54" i="14"/>
  <c r="H33" i="16" s="1"/>
  <c r="I33" i="16" s="1"/>
  <c r="AK32" i="14"/>
  <c r="F22" i="16" s="1"/>
  <c r="AK18" i="14"/>
  <c r="F15" i="16" s="1"/>
  <c r="AM48" i="14"/>
  <c r="H30" i="16" s="1"/>
  <c r="I30" i="16" s="1"/>
  <c r="AM34" i="14"/>
  <c r="H23" i="16" s="1"/>
  <c r="I23" i="16" s="1"/>
  <c r="AM9" i="14"/>
  <c r="H10" i="16" s="1"/>
  <c r="AK113" i="14"/>
  <c r="F68" i="16" s="1"/>
  <c r="G68" i="16" s="1"/>
  <c r="AK67" i="14"/>
  <c r="F40" i="16" s="1"/>
  <c r="AM65" i="14"/>
  <c r="H39" i="16" s="1"/>
  <c r="I39" i="16" s="1"/>
  <c r="AM46" i="14"/>
  <c r="H29" i="16" s="1"/>
  <c r="I29" i="16" s="1"/>
  <c r="AK24" i="14"/>
  <c r="F18" i="16" s="1"/>
  <c r="AM111" i="14"/>
  <c r="H67" i="16" s="1"/>
  <c r="AM14" i="14"/>
  <c r="H13" i="16" s="1"/>
  <c r="AM40" i="14"/>
  <c r="H26" i="16" s="1"/>
  <c r="I26" i="16" s="1"/>
  <c r="AM26" i="14"/>
  <c r="H19" i="16" s="1"/>
  <c r="I19" i="16" s="1"/>
  <c r="AM11" i="14"/>
  <c r="H11" i="16" s="1"/>
  <c r="AK54" i="14"/>
  <c r="F33" i="16" s="1"/>
  <c r="AM121" i="14"/>
  <c r="H72" i="16" s="1"/>
  <c r="I72" i="16" s="1"/>
  <c r="AK48" i="14"/>
  <c r="F30" i="16" s="1"/>
  <c r="AK34" i="14"/>
  <c r="F23" i="16" s="1"/>
  <c r="AM69" i="14"/>
  <c r="H41" i="16" s="1"/>
  <c r="I41" i="16" s="1"/>
  <c r="AM50" i="14"/>
  <c r="H31" i="16" s="1"/>
  <c r="I31" i="16" s="1"/>
  <c r="AK28" i="14"/>
  <c r="F20" i="16" s="1"/>
  <c r="AK115" i="14"/>
  <c r="F69" i="16" s="1"/>
  <c r="G69" i="16" s="1"/>
  <c r="AM113" i="14"/>
  <c r="H68" i="16" s="1"/>
  <c r="I68" i="16" s="1"/>
  <c r="AM67" i="14"/>
  <c r="H40" i="16" s="1"/>
  <c r="I40" i="16" s="1"/>
  <c r="AK40" i="14"/>
  <c r="F26" i="16" s="1"/>
  <c r="AK26" i="14"/>
  <c r="F19" i="16" s="1"/>
  <c r="AM42" i="14"/>
  <c r="H27" i="16" s="1"/>
  <c r="I27" i="16" s="1"/>
  <c r="AK20" i="14"/>
  <c r="F16" i="16" s="1"/>
  <c r="AK121" i="14"/>
  <c r="F72" i="16" s="1"/>
  <c r="G72" i="16" s="1"/>
  <c r="AK119" i="14"/>
  <c r="F71" i="16" s="1"/>
  <c r="G71" i="16" s="1"/>
  <c r="AK11" i="14"/>
  <c r="F11" i="16" s="1"/>
  <c r="G33" i="16" l="1"/>
  <c r="K33" i="16" s="1"/>
  <c r="G41" i="16"/>
  <c r="K41" i="16" s="1"/>
  <c r="J32" i="16"/>
  <c r="G42" i="16"/>
  <c r="K42" i="16" s="1"/>
  <c r="AN123" i="14"/>
  <c r="AN73" i="14"/>
  <c r="AN57" i="14"/>
  <c r="AN59" i="14"/>
  <c r="AN75" i="14"/>
  <c r="AN61" i="14"/>
  <c r="J72" i="16"/>
  <c r="L72" i="16"/>
  <c r="K72" i="16"/>
  <c r="L19" i="16"/>
  <c r="G19" i="16"/>
  <c r="K19" i="16" s="1"/>
  <c r="J19" i="16"/>
  <c r="L69" i="16"/>
  <c r="K69" i="16"/>
  <c r="J69" i="16"/>
  <c r="L18" i="16"/>
  <c r="J18" i="16"/>
  <c r="G18" i="16"/>
  <c r="K18" i="16" s="1"/>
  <c r="J15" i="16"/>
  <c r="G15" i="16"/>
  <c r="K15" i="16" s="1"/>
  <c r="L15" i="16"/>
  <c r="L14" i="16"/>
  <c r="G14" i="16"/>
  <c r="K14" i="16" s="1"/>
  <c r="J14" i="16"/>
  <c r="L23" i="16"/>
  <c r="J23" i="16"/>
  <c r="G23" i="16"/>
  <c r="K23" i="16" s="1"/>
  <c r="L29" i="16"/>
  <c r="G29" i="16"/>
  <c r="K29" i="16" s="1"/>
  <c r="J29" i="16"/>
  <c r="L17" i="16"/>
  <c r="G17" i="16"/>
  <c r="K17" i="16" s="1"/>
  <c r="J17" i="16"/>
  <c r="L27" i="16"/>
  <c r="J27" i="16"/>
  <c r="G27" i="16"/>
  <c r="K27" i="16" s="1"/>
  <c r="L41" i="16"/>
  <c r="J40" i="16"/>
  <c r="L40" i="16"/>
  <c r="G40" i="16"/>
  <c r="K40" i="16" s="1"/>
  <c r="L39" i="16"/>
  <c r="G39" i="16"/>
  <c r="K39" i="16" s="1"/>
  <c r="J39" i="16"/>
  <c r="L33" i="16"/>
  <c r="J33" i="16"/>
  <c r="L31" i="16"/>
  <c r="J31" i="16"/>
  <c r="G31" i="16"/>
  <c r="K31" i="16" s="1"/>
  <c r="L30" i="16"/>
  <c r="G30" i="16"/>
  <c r="K30" i="16" s="1"/>
  <c r="J30" i="16"/>
  <c r="L28" i="16"/>
  <c r="G28" i="16"/>
  <c r="K28" i="16" s="1"/>
  <c r="J28" i="16"/>
  <c r="L26" i="16"/>
  <c r="G26" i="16"/>
  <c r="K26" i="16" s="1"/>
  <c r="J26" i="16"/>
  <c r="L25" i="16"/>
  <c r="J25" i="16"/>
  <c r="G25" i="16"/>
  <c r="K25" i="16" s="1"/>
  <c r="L24" i="16"/>
  <c r="G24" i="16"/>
  <c r="K24" i="16" s="1"/>
  <c r="J24" i="16"/>
  <c r="L21" i="16"/>
  <c r="G21" i="16"/>
  <c r="K21" i="16" s="1"/>
  <c r="J21" i="16"/>
  <c r="L22" i="16"/>
  <c r="G22" i="16"/>
  <c r="K22" i="16" s="1"/>
  <c r="J22" i="16"/>
  <c r="L20" i="16"/>
  <c r="G20" i="16"/>
  <c r="K20" i="16" s="1"/>
  <c r="J20" i="16"/>
  <c r="L16" i="16"/>
  <c r="G16" i="16"/>
  <c r="K16" i="16" s="1"/>
  <c r="J16" i="16"/>
  <c r="L73" i="16"/>
  <c r="K73" i="16"/>
  <c r="J73" i="16"/>
  <c r="L71" i="16"/>
  <c r="J71" i="16"/>
  <c r="K71" i="16"/>
  <c r="J70" i="16"/>
  <c r="L70" i="16"/>
  <c r="K70" i="16"/>
  <c r="K68" i="16"/>
  <c r="J68" i="16"/>
  <c r="L68" i="16"/>
  <c r="AN119" i="14"/>
  <c r="AN121" i="14"/>
  <c r="AN26" i="14"/>
  <c r="AN115" i="14"/>
  <c r="AN28" i="14"/>
  <c r="AN48" i="14"/>
  <c r="AN24" i="14"/>
  <c r="AN113" i="14"/>
  <c r="AN18" i="14"/>
  <c r="AN52" i="14"/>
  <c r="AN111" i="14"/>
  <c r="AN63" i="14"/>
  <c r="AN65" i="14"/>
  <c r="AN71" i="14"/>
  <c r="AN16" i="14"/>
  <c r="AN36" i="14"/>
  <c r="AN9" i="14"/>
  <c r="L10" i="16"/>
  <c r="AN30" i="14"/>
  <c r="AN50" i="14"/>
  <c r="AN11" i="14"/>
  <c r="L11" i="16"/>
  <c r="AN20" i="14"/>
  <c r="AN40" i="14"/>
  <c r="AN34" i="14"/>
  <c r="AN54" i="14"/>
  <c r="AN67" i="14"/>
  <c r="AN32" i="14"/>
  <c r="AN38" i="14"/>
  <c r="AN14" i="14"/>
  <c r="AN46" i="14"/>
  <c r="AN117" i="14"/>
  <c r="AN22" i="14"/>
  <c r="AN42" i="14"/>
  <c r="AN44" i="14"/>
  <c r="AN69" i="14"/>
  <c r="I11" i="16"/>
  <c r="I10" i="16"/>
  <c r="I38" i="16"/>
  <c r="J41" i="16" l="1"/>
  <c r="L42" i="16"/>
  <c r="M42" i="16" s="1"/>
  <c r="Q42" i="16" s="1"/>
  <c r="S42" i="16" s="1"/>
  <c r="J42" i="16"/>
  <c r="G32" i="16"/>
  <c r="K32" i="16" s="1"/>
  <c r="L32" i="16"/>
  <c r="M71" i="16"/>
  <c r="Q71" i="16" s="1"/>
  <c r="S71" i="16" s="1"/>
  <c r="M27" i="16"/>
  <c r="Q27" i="16" s="1"/>
  <c r="S27" i="16" s="1"/>
  <c r="M25" i="16"/>
  <c r="Q25" i="16" s="1"/>
  <c r="S25" i="16" s="1"/>
  <c r="M31" i="16"/>
  <c r="Q31" i="16" s="1"/>
  <c r="S31" i="16" s="1"/>
  <c r="M23" i="16"/>
  <c r="Q23" i="16" s="1"/>
  <c r="S23" i="16" s="1"/>
  <c r="M18" i="16"/>
  <c r="Q18" i="16" s="1"/>
  <c r="S18" i="16" s="1"/>
  <c r="L36" i="16"/>
  <c r="J36" i="16"/>
  <c r="G36" i="16"/>
  <c r="K36" i="16" s="1"/>
  <c r="L37" i="16"/>
  <c r="G37" i="16"/>
  <c r="K37" i="16" s="1"/>
  <c r="J37" i="16"/>
  <c r="L35" i="16"/>
  <c r="J35" i="16"/>
  <c r="G35" i="16"/>
  <c r="K35" i="16" s="1"/>
  <c r="L43" i="16"/>
  <c r="J43" i="16"/>
  <c r="G43" i="16"/>
  <c r="K43" i="16" s="1"/>
  <c r="L44" i="16"/>
  <c r="J44" i="16"/>
  <c r="G44" i="16"/>
  <c r="K44" i="16" s="1"/>
  <c r="M19" i="16"/>
  <c r="Q19" i="16" s="1"/>
  <c r="S19" i="16" s="1"/>
  <c r="M29" i="16"/>
  <c r="Q29" i="16" s="1"/>
  <c r="S29" i="16" s="1"/>
  <c r="M15" i="16"/>
  <c r="Q15" i="16" s="1"/>
  <c r="S15" i="16" s="1"/>
  <c r="M14" i="16"/>
  <c r="Q14" i="16" s="1"/>
  <c r="S14" i="16" s="1"/>
  <c r="M73" i="16"/>
  <c r="Q73" i="16" s="1"/>
  <c r="S73" i="16" s="1"/>
  <c r="M41" i="16"/>
  <c r="Q41" i="16" s="1"/>
  <c r="S41" i="16" s="1"/>
  <c r="M17" i="16"/>
  <c r="Q17" i="16" s="1"/>
  <c r="S17" i="16" s="1"/>
  <c r="M69" i="16"/>
  <c r="Q69" i="16" s="1"/>
  <c r="S69" i="16" s="1"/>
  <c r="M72" i="16"/>
  <c r="Q72" i="16" s="1"/>
  <c r="S72" i="16" s="1"/>
  <c r="M24" i="16"/>
  <c r="Q24" i="16" s="1"/>
  <c r="S24" i="16" s="1"/>
  <c r="M30" i="16"/>
  <c r="Q30" i="16" s="1"/>
  <c r="S30" i="16" s="1"/>
  <c r="M33" i="16"/>
  <c r="Q33" i="16" s="1"/>
  <c r="S33" i="16" s="1"/>
  <c r="M39" i="16"/>
  <c r="Q39" i="16" s="1"/>
  <c r="S39" i="16" s="1"/>
  <c r="M40" i="16"/>
  <c r="Q40" i="16" s="1"/>
  <c r="S40" i="16" s="1"/>
  <c r="M28" i="16"/>
  <c r="Q28" i="16" s="1"/>
  <c r="S28" i="16" s="1"/>
  <c r="M26" i="16"/>
  <c r="Q26" i="16" s="1"/>
  <c r="S26" i="16" s="1"/>
  <c r="M21" i="16"/>
  <c r="Q21" i="16" s="1"/>
  <c r="S21" i="16" s="1"/>
  <c r="M22" i="16"/>
  <c r="Q22" i="16" s="1"/>
  <c r="S22" i="16" s="1"/>
  <c r="M20" i="16"/>
  <c r="Q20" i="16" s="1"/>
  <c r="S20" i="16" s="1"/>
  <c r="M16" i="16"/>
  <c r="Q16" i="16" s="1"/>
  <c r="S16" i="16" s="1"/>
  <c r="M70" i="16"/>
  <c r="Q70" i="16" s="1"/>
  <c r="S70" i="16" s="1"/>
  <c r="M68" i="16"/>
  <c r="Q68" i="16" s="1"/>
  <c r="S68" i="16" s="1"/>
  <c r="L38" i="16"/>
  <c r="J38" i="16"/>
  <c r="G38" i="16"/>
  <c r="K38" i="16" s="1"/>
  <c r="J10" i="16"/>
  <c r="G10" i="16"/>
  <c r="L67" i="16"/>
  <c r="J67" i="16"/>
  <c r="G67" i="16"/>
  <c r="G11" i="16"/>
  <c r="K11" i="16" s="1"/>
  <c r="J11" i="16"/>
  <c r="L13" i="16"/>
  <c r="G13" i="16"/>
  <c r="J13" i="16"/>
  <c r="I67" i="16"/>
  <c r="I75" i="16" s="1"/>
  <c r="H75" i="16"/>
  <c r="I13" i="16"/>
  <c r="I46" i="16" s="1"/>
  <c r="M32" i="16" l="1"/>
  <c r="Q32" i="16" s="1"/>
  <c r="S32" i="16" s="1"/>
  <c r="M38" i="16"/>
  <c r="Q38" i="16" s="1"/>
  <c r="S38" i="16" s="1"/>
  <c r="M44" i="16"/>
  <c r="Q44" i="16" s="1"/>
  <c r="S44" i="16" s="1"/>
  <c r="M35" i="16"/>
  <c r="Q35" i="16" s="1"/>
  <c r="S35" i="16" s="1"/>
  <c r="M43" i="16"/>
  <c r="Q43" i="16" s="1"/>
  <c r="S43" i="16" s="1"/>
  <c r="M37" i="16"/>
  <c r="Q37" i="16" s="1"/>
  <c r="S37" i="16" s="1"/>
  <c r="M36" i="16"/>
  <c r="Q36" i="16" s="1"/>
  <c r="S36" i="16" s="1"/>
  <c r="K13" i="16"/>
  <c r="K67" i="16"/>
  <c r="G75" i="16"/>
  <c r="K10" i="16"/>
  <c r="G46" i="16"/>
  <c r="L75" i="16"/>
  <c r="L46" i="16"/>
  <c r="M11" i="16"/>
  <c r="Q11" i="16" s="1"/>
  <c r="S11" i="16" s="1"/>
  <c r="J75" i="16"/>
  <c r="K46" i="16" l="1"/>
  <c r="M10" i="16"/>
  <c r="M67" i="16"/>
  <c r="K75" i="16"/>
  <c r="M13" i="16"/>
  <c r="Q67" i="16" l="1"/>
  <c r="M75" i="16"/>
  <c r="Q13" i="16"/>
  <c r="M46" i="16"/>
  <c r="Q10" i="16"/>
  <c r="S13" i="16" l="1"/>
  <c r="S67" i="16"/>
  <c r="S75" i="16" s="1"/>
  <c r="Q75" i="16"/>
  <c r="S10" i="16"/>
  <c r="Q46" i="16"/>
  <c r="S46" i="16" l="1"/>
</calcChain>
</file>

<file path=xl/sharedStrings.xml><?xml version="1.0" encoding="utf-8"?>
<sst xmlns="http://schemas.openxmlformats.org/spreadsheetml/2006/main" count="2066" uniqueCount="192">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</sst>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31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42"/>
  <sheetViews>
    <sheetView topLeftCell="A8" workbookViewId="0">
      <pane ySplit="3" topLeftCell="A38" activePane="bottomLeft" state="frozen"/>
      <selection activeCell="A8" sqref="A8"/>
      <selection pane="bottomLeft" activeCell="D22" sqref="D2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35" t="s">
        <v>35</v>
      </c>
      <c r="B5" s="335"/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</row>
    <row r="6" spans="1:26" ht="23.25" customHeight="1">
      <c r="A6" s="336" t="str">
        <f>"Tháng "&amp;'CC - 01'!C4&amp;" năm 2011"</f>
        <v>Tháng  năm 2011</v>
      </c>
      <c r="B6" s="336"/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6"/>
      <c r="U6" s="336"/>
      <c r="V6" s="336"/>
      <c r="W6" s="336"/>
      <c r="X6" s="336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37" t="s">
        <v>19</v>
      </c>
      <c r="B8" s="337" t="s">
        <v>3</v>
      </c>
      <c r="C8" s="337" t="s">
        <v>1</v>
      </c>
      <c r="D8" s="337" t="s">
        <v>2</v>
      </c>
      <c r="E8" s="340" t="s">
        <v>56</v>
      </c>
      <c r="F8" s="340"/>
      <c r="G8" s="340" t="s">
        <v>36</v>
      </c>
      <c r="H8" s="340"/>
      <c r="I8" s="340" t="s">
        <v>24</v>
      </c>
      <c r="J8" s="340" t="s">
        <v>33</v>
      </c>
      <c r="K8" s="340"/>
      <c r="L8" s="340"/>
      <c r="M8" s="340"/>
      <c r="N8" s="340"/>
      <c r="O8" s="340"/>
      <c r="P8" s="340"/>
      <c r="Q8" s="340"/>
      <c r="R8" s="340"/>
      <c r="S8" s="340"/>
      <c r="T8" s="340"/>
      <c r="U8" s="340"/>
      <c r="V8" s="338" t="s">
        <v>39</v>
      </c>
      <c r="W8" s="338" t="s">
        <v>23</v>
      </c>
      <c r="X8" s="338" t="s">
        <v>11</v>
      </c>
      <c r="Y8" s="107"/>
      <c r="Z8" s="107"/>
    </row>
    <row r="9" spans="1:26" s="1" customFormat="1" ht="20.25" customHeight="1">
      <c r="A9" s="337"/>
      <c r="B9" s="337"/>
      <c r="C9" s="337"/>
      <c r="D9" s="337"/>
      <c r="E9" s="294" t="s">
        <v>190</v>
      </c>
      <c r="F9" s="294">
        <v>2015</v>
      </c>
      <c r="G9" s="292" t="s">
        <v>57</v>
      </c>
      <c r="H9" s="292" t="s">
        <v>38</v>
      </c>
      <c r="I9" s="340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39"/>
      <c r="W9" s="339"/>
      <c r="X9" s="339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1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8"/>
      <c r="Z19" s="279"/>
    </row>
    <row r="20" spans="1:26" s="289" customFormat="1" ht="21.75" customHeight="1">
      <c r="A20" s="283">
        <f t="shared" si="0"/>
        <v>10</v>
      </c>
      <c r="B20" s="284" t="s">
        <v>84</v>
      </c>
      <c r="C20" s="285" t="s">
        <v>141</v>
      </c>
      <c r="D20" s="283" t="s">
        <v>111</v>
      </c>
      <c r="E20" s="286">
        <v>3549000</v>
      </c>
      <c r="F20" s="286">
        <v>3237000</v>
      </c>
      <c r="G20" s="286">
        <v>390000</v>
      </c>
      <c r="H20" s="286"/>
      <c r="I20" s="286"/>
      <c r="J20" s="286" t="s">
        <v>67</v>
      </c>
      <c r="K20" s="286" t="s">
        <v>67</v>
      </c>
      <c r="L20" s="286" t="s">
        <v>67</v>
      </c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7"/>
      <c r="Z20" s="288"/>
    </row>
    <row r="21" spans="1:26" s="289" customFormat="1" ht="21.75" customHeight="1">
      <c r="A21" s="283">
        <f t="shared" si="0"/>
        <v>11</v>
      </c>
      <c r="B21" s="284" t="s">
        <v>85</v>
      </c>
      <c r="C21" s="285" t="s">
        <v>142</v>
      </c>
      <c r="D21" s="283" t="s">
        <v>111</v>
      </c>
      <c r="E21" s="286">
        <v>3317000</v>
      </c>
      <c r="F21" s="286">
        <v>2943000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86</v>
      </c>
      <c r="C22" s="285" t="s">
        <v>143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87</v>
      </c>
      <c r="C23" s="285" t="s">
        <v>144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88</v>
      </c>
      <c r="C24" s="285" t="s">
        <v>145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89</v>
      </c>
      <c r="C25" s="285" t="s">
        <v>146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90</v>
      </c>
      <c r="C26" s="285" t="s">
        <v>147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 t="s">
        <v>67</v>
      </c>
      <c r="L26" s="286" t="s">
        <v>67</v>
      </c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91</v>
      </c>
      <c r="C27" s="285" t="s">
        <v>148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92</v>
      </c>
      <c r="C28" s="285" t="s">
        <v>149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93</v>
      </c>
      <c r="C29" s="285" t="s">
        <v>150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94</v>
      </c>
      <c r="C30" s="285" t="s">
        <v>151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95</v>
      </c>
      <c r="C31" s="285" t="s">
        <v>153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96</v>
      </c>
      <c r="C32" s="285" t="s">
        <v>154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97</v>
      </c>
      <c r="C33" s="285" t="s">
        <v>155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98</v>
      </c>
      <c r="C34" s="285" t="s">
        <v>156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99</v>
      </c>
      <c r="C35" s="285" t="s">
        <v>157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100</v>
      </c>
      <c r="C36" s="285" t="s">
        <v>158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/>
      <c r="N36" s="286"/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101</v>
      </c>
      <c r="C37" s="285" t="s">
        <v>162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102</v>
      </c>
      <c r="C38" s="285" t="s">
        <v>164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103</v>
      </c>
      <c r="C39" s="285" t="s">
        <v>169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104</v>
      </c>
      <c r="C40" s="285" t="s">
        <v>177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/>
      <c r="N40" s="286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7"/>
      <c r="Z40" s="288"/>
    </row>
    <row r="41" spans="1:26" ht="21.75" customHeight="1">
      <c r="A41" s="17">
        <f t="shared" si="0"/>
        <v>31</v>
      </c>
      <c r="B41" s="17" t="s">
        <v>113</v>
      </c>
      <c r="C41" s="89" t="s">
        <v>124</v>
      </c>
      <c r="D41" s="141" t="s">
        <v>111</v>
      </c>
      <c r="E41" s="18">
        <v>3549000</v>
      </c>
      <c r="F41" s="18">
        <v>3237000</v>
      </c>
      <c r="G41" s="18">
        <v>390000</v>
      </c>
      <c r="H41" s="18"/>
      <c r="I41" s="18"/>
      <c r="J41" s="18" t="s">
        <v>67</v>
      </c>
      <c r="K41" s="18" t="s">
        <v>67</v>
      </c>
      <c r="L41" s="18" t="s">
        <v>67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07"/>
    </row>
    <row r="42" spans="1:26" ht="21.75" customHeight="1">
      <c r="A42" s="17">
        <f t="shared" si="0"/>
        <v>32</v>
      </c>
      <c r="B42" s="17" t="s">
        <v>114</v>
      </c>
      <c r="C42" s="89" t="s">
        <v>125</v>
      </c>
      <c r="D42" s="141" t="s">
        <v>111</v>
      </c>
      <c r="E42" s="18">
        <v>3317000</v>
      </c>
      <c r="F42" s="18">
        <v>2943000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115</v>
      </c>
      <c r="C43" s="89" t="s">
        <v>126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116</v>
      </c>
      <c r="C44" s="89" t="s">
        <v>176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117</v>
      </c>
      <c r="C45" s="89" t="s">
        <v>128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118</v>
      </c>
      <c r="C46" s="89" t="s">
        <v>163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119</v>
      </c>
      <c r="C47" s="89" t="s">
        <v>170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120</v>
      </c>
      <c r="C48" s="89" t="s">
        <v>171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121</v>
      </c>
      <c r="C49" s="89" t="s">
        <v>172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122</v>
      </c>
      <c r="C50" s="89" t="s">
        <v>173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/>
      <c r="C51" s="53"/>
      <c r="D51" s="141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07"/>
    </row>
    <row r="52" spans="1:25" ht="21.75" customHeight="1">
      <c r="A52" s="17"/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42"/>
      <c r="B53" s="142"/>
      <c r="C53" s="262"/>
      <c r="D53" s="261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107"/>
    </row>
    <row r="54" spans="1:25" ht="21.75" customHeight="1">
      <c r="A54" s="329" t="s">
        <v>25</v>
      </c>
      <c r="B54" s="330"/>
      <c r="C54" s="330"/>
      <c r="D54" s="267" t="s">
        <v>159</v>
      </c>
      <c r="E54" s="264">
        <f>SUM(E11:E53)</f>
        <v>149052000</v>
      </c>
      <c r="F54" s="264">
        <f>SUM(F11:F53)</f>
        <v>137582000</v>
      </c>
      <c r="G54" s="264">
        <f>SUM(G11:G53)</f>
        <v>15600000</v>
      </c>
      <c r="H54" s="264">
        <f>SUM(H11:H53)</f>
        <v>0</v>
      </c>
      <c r="I54" s="264"/>
      <c r="J54" s="264">
        <f t="shared" ref="J54:U54" si="1">SUMIF(J$11:J$53,"x",$E$11:$E$53)</f>
        <v>149052000</v>
      </c>
      <c r="K54" s="264">
        <f t="shared" si="1"/>
        <v>145735000</v>
      </c>
      <c r="L54" s="264">
        <f t="shared" si="1"/>
        <v>145735000</v>
      </c>
      <c r="M54" s="264">
        <f t="shared" si="1"/>
        <v>0</v>
      </c>
      <c r="N54" s="264">
        <f t="shared" si="1"/>
        <v>0</v>
      </c>
      <c r="O54" s="264">
        <f t="shared" si="1"/>
        <v>0</v>
      </c>
      <c r="P54" s="264">
        <f t="shared" si="1"/>
        <v>0</v>
      </c>
      <c r="Q54" s="264">
        <f t="shared" si="1"/>
        <v>0</v>
      </c>
      <c r="R54" s="264">
        <f t="shared" si="1"/>
        <v>0</v>
      </c>
      <c r="S54" s="264">
        <f t="shared" si="1"/>
        <v>0</v>
      </c>
      <c r="T54" s="264">
        <f t="shared" si="1"/>
        <v>0</v>
      </c>
      <c r="U54" s="264">
        <f t="shared" si="1"/>
        <v>0</v>
      </c>
      <c r="V54" s="264"/>
      <c r="W54" s="264"/>
      <c r="X54" s="264"/>
      <c r="Y54" s="107"/>
    </row>
    <row r="55" spans="1:25" ht="21.75" customHeight="1">
      <c r="A55" s="331"/>
      <c r="B55" s="332"/>
      <c r="C55" s="332"/>
      <c r="D55" s="267" t="s">
        <v>160</v>
      </c>
      <c r="E55" s="264"/>
      <c r="F55" s="264"/>
      <c r="G55" s="264"/>
      <c r="H55" s="264"/>
      <c r="I55" s="264"/>
      <c r="J55" s="264">
        <f t="array" ref="J55">SUM((J$11:J$53="x")*1)</f>
        <v>40</v>
      </c>
      <c r="K55" s="264">
        <f t="array" ref="K55">SUM((K$11:K$53="x")*1)</f>
        <v>39</v>
      </c>
      <c r="L55" s="264">
        <f t="array" ref="L55">SUM((L$11:L$53="x")*1)</f>
        <v>39</v>
      </c>
      <c r="M55" s="264">
        <f t="array" ref="M55">SUM((M$11:M$53="x")*1)</f>
        <v>0</v>
      </c>
      <c r="N55" s="264">
        <f t="array" ref="N55">SUM((N$11:N$53="x")*1)</f>
        <v>0</v>
      </c>
      <c r="O55" s="264">
        <f t="array" ref="O55">SUM((O$11:O$53="x")*1)</f>
        <v>0</v>
      </c>
      <c r="P55" s="264">
        <f t="array" ref="P55">SUM((P$11:P$53="x")*1)</f>
        <v>0</v>
      </c>
      <c r="Q55" s="264">
        <f t="array" ref="Q55">SUM((Q$11:Q$53="x")*1)</f>
        <v>0</v>
      </c>
      <c r="R55" s="264">
        <f t="array" ref="R55">SUM((R$11:R$53="x")*1)</f>
        <v>0</v>
      </c>
      <c r="S55" s="264">
        <f t="array" ref="S55">SUM((S$11:S$53="x")*1)</f>
        <v>0</v>
      </c>
      <c r="T55" s="264">
        <f t="array" ref="T55">SUM((T$11:T$53="x")*1)</f>
        <v>0</v>
      </c>
      <c r="U55" s="264">
        <f t="array" ref="U55">SUM((U$11:U$53="x")*1)</f>
        <v>0</v>
      </c>
      <c r="V55" s="264"/>
      <c r="W55" s="264"/>
      <c r="X55" s="264"/>
      <c r="Y55" s="107"/>
    </row>
    <row r="56" spans="1:25" ht="21.75" customHeight="1">
      <c r="A56" s="333"/>
      <c r="B56" s="334"/>
      <c r="C56" s="334"/>
      <c r="D56" s="267" t="s">
        <v>161</v>
      </c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107"/>
    </row>
    <row r="57" spans="1:25" ht="11.25" customHeight="1">
      <c r="A57" s="19"/>
      <c r="B57" s="19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108" t="s">
        <v>55</v>
      </c>
      <c r="X58" s="78"/>
    </row>
    <row r="59" spans="1:25" ht="16.5" customHeight="1">
      <c r="A59" s="19"/>
      <c r="B59" s="19"/>
      <c r="C59" s="20" t="s">
        <v>14</v>
      </c>
      <c r="D59" s="21"/>
      <c r="E59" s="22"/>
      <c r="F59" s="30"/>
      <c r="G59" s="30"/>
      <c r="H59" s="30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49" t="s">
        <v>22</v>
      </c>
      <c r="X59" s="49"/>
    </row>
    <row r="60" spans="1:25" ht="11.25" customHeight="1">
      <c r="A60" s="19"/>
      <c r="B60" s="19"/>
      <c r="C60" s="20"/>
      <c r="D60" s="21"/>
      <c r="E60" s="22">
        <f>3317000*0.105</f>
        <v>348285</v>
      </c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/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>
      <c r="A65" s="24"/>
      <c r="B65" s="24"/>
      <c r="C65" s="29" t="s">
        <v>21</v>
      </c>
      <c r="D65" s="21"/>
      <c r="E65" s="22"/>
      <c r="F65" s="30"/>
      <c r="G65" s="30"/>
      <c r="H65" s="30"/>
      <c r="I65" s="23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79"/>
      <c r="X65" s="50"/>
    </row>
    <row r="66" spans="1:24" ht="9" customHeight="1">
      <c r="C66" s="46"/>
      <c r="D66" s="46"/>
      <c r="E66" s="22"/>
      <c r="F66" s="51"/>
      <c r="G66" s="51"/>
      <c r="H66" s="51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52"/>
      <c r="X66" s="52"/>
    </row>
    <row r="67" spans="1:24">
      <c r="E67" s="22"/>
    </row>
    <row r="68" spans="1:24">
      <c r="E68" s="22"/>
    </row>
    <row r="81" spans="3:14">
      <c r="C81" s="266"/>
      <c r="G81" s="285" t="s">
        <v>141</v>
      </c>
      <c r="J81" s="2" t="s">
        <v>84</v>
      </c>
      <c r="K81" s="2" t="s">
        <v>141</v>
      </c>
      <c r="M81" s="2" t="str">
        <f>VLOOKUP(K81,$G$81:$J$140,4,0)</f>
        <v>ALTP001</v>
      </c>
      <c r="N81" s="328" t="str">
        <f>M81</f>
        <v>ALTP001</v>
      </c>
    </row>
    <row r="82" spans="3:14">
      <c r="C82" s="266"/>
      <c r="G82" s="285" t="s">
        <v>142</v>
      </c>
      <c r="J82" s="2" t="s">
        <v>85</v>
      </c>
      <c r="K82" s="2" t="s">
        <v>142</v>
      </c>
      <c r="M82" s="2" t="str">
        <f t="shared" ref="M82:M111" si="2">VLOOKUP(K82,$G$81:$J$140,4,0)</f>
        <v>ALTP002</v>
      </c>
      <c r="N82" s="328"/>
    </row>
    <row r="83" spans="3:14">
      <c r="C83" s="266"/>
      <c r="G83" s="285" t="s">
        <v>143</v>
      </c>
      <c r="J83" s="2" t="s">
        <v>86</v>
      </c>
      <c r="K83" s="2" t="s">
        <v>143</v>
      </c>
      <c r="M83" s="2" t="str">
        <f t="shared" si="2"/>
        <v>ALTP003</v>
      </c>
      <c r="N83" s="328" t="str">
        <f>M82</f>
        <v>ALTP002</v>
      </c>
    </row>
    <row r="84" spans="3:14">
      <c r="C84" s="266"/>
      <c r="G84" s="285" t="s">
        <v>144</v>
      </c>
      <c r="J84" s="2" t="s">
        <v>87</v>
      </c>
      <c r="K84" s="2" t="s">
        <v>144</v>
      </c>
      <c r="M84" s="2" t="str">
        <f t="shared" si="2"/>
        <v>ALTP004</v>
      </c>
      <c r="N84" s="328"/>
    </row>
    <row r="85" spans="3:14">
      <c r="C85" s="266"/>
      <c r="G85" s="285" t="s">
        <v>145</v>
      </c>
      <c r="J85" s="2" t="s">
        <v>88</v>
      </c>
      <c r="K85" s="2" t="s">
        <v>145</v>
      </c>
      <c r="M85" s="2" t="str">
        <f t="shared" si="2"/>
        <v>ALTP005</v>
      </c>
      <c r="N85" s="328" t="str">
        <f>M83</f>
        <v>ALTP003</v>
      </c>
    </row>
    <row r="86" spans="3:14">
      <c r="C86" s="266"/>
      <c r="G86" s="285" t="s">
        <v>146</v>
      </c>
      <c r="J86" s="2" t="s">
        <v>89</v>
      </c>
      <c r="K86" s="2" t="s">
        <v>146</v>
      </c>
      <c r="M86" s="2" t="str">
        <f t="shared" si="2"/>
        <v>ALTP006</v>
      </c>
      <c r="N86" s="328"/>
    </row>
    <row r="87" spans="3:14">
      <c r="C87" s="266"/>
      <c r="G87" s="285" t="s">
        <v>147</v>
      </c>
      <c r="J87" s="2" t="s">
        <v>90</v>
      </c>
      <c r="K87" s="2" t="s">
        <v>147</v>
      </c>
      <c r="M87" s="2" t="str">
        <f t="shared" si="2"/>
        <v>ALTP007</v>
      </c>
      <c r="N87" s="328" t="str">
        <f>M84</f>
        <v>ALTP004</v>
      </c>
    </row>
    <row r="88" spans="3:14">
      <c r="C88" s="266"/>
      <c r="G88" s="285" t="s">
        <v>148</v>
      </c>
      <c r="J88" s="2" t="s">
        <v>91</v>
      </c>
      <c r="K88" s="2" t="s">
        <v>148</v>
      </c>
      <c r="M88" s="2" t="str">
        <f t="shared" si="2"/>
        <v>ALTP008</v>
      </c>
      <c r="N88" s="328"/>
    </row>
    <row r="89" spans="3:14">
      <c r="C89" s="266"/>
      <c r="G89" s="285" t="s">
        <v>149</v>
      </c>
      <c r="J89" s="2" t="s">
        <v>92</v>
      </c>
      <c r="K89" s="2" t="s">
        <v>149</v>
      </c>
      <c r="M89" s="2" t="str">
        <f t="shared" si="2"/>
        <v>ALTP009</v>
      </c>
      <c r="N89" s="328" t="str">
        <f>M85</f>
        <v>ALTP005</v>
      </c>
    </row>
    <row r="90" spans="3:14">
      <c r="C90" s="266"/>
      <c r="G90" s="285" t="s">
        <v>150</v>
      </c>
      <c r="J90" s="2" t="s">
        <v>93</v>
      </c>
      <c r="K90" s="2" t="s">
        <v>150</v>
      </c>
      <c r="M90" s="2" t="str">
        <f t="shared" si="2"/>
        <v>ALTP010</v>
      </c>
      <c r="N90" s="328"/>
    </row>
    <row r="91" spans="3:14">
      <c r="C91" s="266"/>
      <c r="G91" s="285" t="s">
        <v>151</v>
      </c>
      <c r="J91" s="2" t="s">
        <v>94</v>
      </c>
      <c r="K91" s="2" t="s">
        <v>151</v>
      </c>
      <c r="M91" s="2" t="str">
        <f t="shared" si="2"/>
        <v>ALTP011</v>
      </c>
      <c r="N91" s="328" t="str">
        <f>M86</f>
        <v>ALTP006</v>
      </c>
    </row>
    <row r="92" spans="3:14">
      <c r="C92" s="266"/>
      <c r="G92" s="285" t="s">
        <v>152</v>
      </c>
      <c r="J92" s="2" t="s">
        <v>95</v>
      </c>
      <c r="K92" s="2" t="s">
        <v>153</v>
      </c>
      <c r="M92" s="2" t="str">
        <f t="shared" si="2"/>
        <v>ALTP013</v>
      </c>
      <c r="N92" s="328"/>
    </row>
    <row r="93" spans="3:14">
      <c r="C93" s="266"/>
      <c r="G93" s="285" t="s">
        <v>153</v>
      </c>
      <c r="J93" s="2" t="s">
        <v>96</v>
      </c>
      <c r="K93" s="2" t="s">
        <v>154</v>
      </c>
      <c r="M93" s="2" t="str">
        <f t="shared" si="2"/>
        <v>ALTP014</v>
      </c>
      <c r="N93" s="328" t="str">
        <f>M87</f>
        <v>ALTP007</v>
      </c>
    </row>
    <row r="94" spans="3:14">
      <c r="C94" s="266"/>
      <c r="G94" s="285" t="s">
        <v>154</v>
      </c>
      <c r="J94" s="2" t="s">
        <v>97</v>
      </c>
      <c r="K94" s="2" t="s">
        <v>155</v>
      </c>
      <c r="M94" s="2" t="str">
        <f t="shared" si="2"/>
        <v>ALTP015</v>
      </c>
      <c r="N94" s="328"/>
    </row>
    <row r="95" spans="3:14">
      <c r="C95" s="266"/>
      <c r="G95" s="285" t="s">
        <v>155</v>
      </c>
      <c r="J95" s="2" t="s">
        <v>98</v>
      </c>
      <c r="K95" s="2" t="s">
        <v>156</v>
      </c>
      <c r="M95" s="2" t="str">
        <f t="shared" si="2"/>
        <v>ALTP016</v>
      </c>
      <c r="N95" s="328" t="str">
        <f>M88</f>
        <v>ALTP008</v>
      </c>
    </row>
    <row r="96" spans="3:14">
      <c r="C96" s="266"/>
      <c r="G96" s="285" t="s">
        <v>156</v>
      </c>
      <c r="J96" s="2" t="s">
        <v>99</v>
      </c>
      <c r="K96" s="2" t="s">
        <v>157</v>
      </c>
      <c r="M96" s="2" t="str">
        <f t="shared" si="2"/>
        <v>ALTP017</v>
      </c>
      <c r="N96" s="328"/>
    </row>
    <row r="97" spans="3:14">
      <c r="C97" s="266"/>
      <c r="G97" s="285" t="s">
        <v>157</v>
      </c>
      <c r="J97" s="2" t="s">
        <v>100</v>
      </c>
      <c r="K97" s="2" t="s">
        <v>158</v>
      </c>
      <c r="M97" s="2" t="str">
        <f t="shared" si="2"/>
        <v>ALTP018</v>
      </c>
      <c r="N97" s="328" t="str">
        <f>M89</f>
        <v>ALTP009</v>
      </c>
    </row>
    <row r="98" spans="3:14">
      <c r="C98" s="266"/>
      <c r="G98" s="285" t="s">
        <v>158</v>
      </c>
      <c r="J98" s="2" t="s">
        <v>101</v>
      </c>
      <c r="K98" s="2" t="s">
        <v>162</v>
      </c>
      <c r="M98" s="2" t="str">
        <f t="shared" si="2"/>
        <v>ALTP019</v>
      </c>
      <c r="N98" s="328"/>
    </row>
    <row r="99" spans="3:14">
      <c r="C99" s="266"/>
      <c r="G99" s="285" t="s">
        <v>162</v>
      </c>
      <c r="J99" s="2" t="s">
        <v>102</v>
      </c>
      <c r="K99" s="2" t="s">
        <v>164</v>
      </c>
      <c r="M99" s="2" t="str">
        <f t="shared" si="2"/>
        <v>ALTP020</v>
      </c>
      <c r="N99" s="328" t="str">
        <f>M90</f>
        <v>ALTP010</v>
      </c>
    </row>
    <row r="100" spans="3:14">
      <c r="C100" s="266"/>
      <c r="G100" s="285" t="s">
        <v>164</v>
      </c>
      <c r="J100" s="2" t="s">
        <v>103</v>
      </c>
      <c r="K100" s="2" t="s">
        <v>169</v>
      </c>
      <c r="M100" s="2" t="str">
        <f t="shared" si="2"/>
        <v>ALTP025</v>
      </c>
      <c r="N100" s="328"/>
    </row>
    <row r="101" spans="3:14">
      <c r="C101" s="266"/>
      <c r="G101" s="285" t="s">
        <v>165</v>
      </c>
      <c r="J101" s="2" t="s">
        <v>104</v>
      </c>
      <c r="K101" s="2" t="s">
        <v>177</v>
      </c>
      <c r="M101" s="2" t="str">
        <f t="shared" si="2"/>
        <v>ALTP027</v>
      </c>
      <c r="N101" s="328" t="str">
        <f>M91</f>
        <v>ALTP011</v>
      </c>
    </row>
    <row r="102" spans="3:14">
      <c r="C102" s="266"/>
      <c r="G102" s="285" t="s">
        <v>166</v>
      </c>
      <c r="J102" s="2" t="s">
        <v>105</v>
      </c>
      <c r="K102" s="2" t="s">
        <v>124</v>
      </c>
      <c r="M102" s="2" t="str">
        <f t="shared" si="2"/>
        <v>ALTN001</v>
      </c>
      <c r="N102" s="328"/>
    </row>
    <row r="103" spans="3:14">
      <c r="C103" s="266"/>
      <c r="G103" s="285" t="s">
        <v>177</v>
      </c>
      <c r="J103" s="2" t="s">
        <v>110</v>
      </c>
      <c r="K103" s="2" t="s">
        <v>125</v>
      </c>
      <c r="M103" s="2" t="str">
        <f t="shared" si="2"/>
        <v>ALTN002</v>
      </c>
      <c r="N103" s="328" t="str">
        <f>M92</f>
        <v>ALTP013</v>
      </c>
    </row>
    <row r="104" spans="3:14">
      <c r="C104" s="266"/>
      <c r="G104" s="2" t="s">
        <v>167</v>
      </c>
      <c r="J104" s="2" t="s">
        <v>106</v>
      </c>
      <c r="K104" s="2" t="s">
        <v>126</v>
      </c>
      <c r="M104" s="2" t="str">
        <f t="shared" si="2"/>
        <v>ALTN003</v>
      </c>
      <c r="N104" s="328"/>
    </row>
    <row r="105" spans="3:14">
      <c r="C105" s="266"/>
      <c r="G105" s="2" t="s">
        <v>168</v>
      </c>
      <c r="J105" s="2" t="s">
        <v>107</v>
      </c>
      <c r="K105" s="2" t="s">
        <v>176</v>
      </c>
      <c r="M105" s="2" t="str">
        <f t="shared" si="2"/>
        <v>ALTN004</v>
      </c>
      <c r="N105" s="328" t="str">
        <f>M93</f>
        <v>ALTP014</v>
      </c>
    </row>
    <row r="106" spans="3:14">
      <c r="C106" s="266"/>
      <c r="G106" s="2" t="s">
        <v>169</v>
      </c>
      <c r="J106" s="2" t="s">
        <v>108</v>
      </c>
      <c r="K106" s="2" t="s">
        <v>128</v>
      </c>
      <c r="M106" s="2" t="str">
        <f t="shared" si="2"/>
        <v>ALTN006</v>
      </c>
      <c r="N106" s="328"/>
    </row>
    <row r="107" spans="3:14">
      <c r="C107" s="266"/>
      <c r="G107" s="2" t="s">
        <v>175</v>
      </c>
      <c r="J107" s="2" t="s">
        <v>109</v>
      </c>
      <c r="K107" s="2" t="s">
        <v>163</v>
      </c>
      <c r="M107" s="2" t="str">
        <f t="shared" si="2"/>
        <v>ALTN007</v>
      </c>
      <c r="N107" s="328" t="str">
        <f>M94</f>
        <v>ALTP015</v>
      </c>
    </row>
    <row r="108" spans="3:14">
      <c r="C108" s="266"/>
      <c r="G108" s="2" t="s">
        <v>124</v>
      </c>
      <c r="J108" s="2" t="s">
        <v>113</v>
      </c>
      <c r="K108" s="2" t="s">
        <v>170</v>
      </c>
      <c r="M108" s="2" t="str">
        <f t="shared" si="2"/>
        <v>ALTN008</v>
      </c>
      <c r="N108" s="328"/>
    </row>
    <row r="109" spans="3:14">
      <c r="C109" s="266"/>
      <c r="G109" s="2" t="s">
        <v>125</v>
      </c>
      <c r="J109" s="2" t="s">
        <v>114</v>
      </c>
      <c r="K109" s="2" t="s">
        <v>171</v>
      </c>
      <c r="M109" s="2" t="str">
        <f t="shared" si="2"/>
        <v>ALTN009</v>
      </c>
      <c r="N109" s="328" t="str">
        <f>M95</f>
        <v>ALTP016</v>
      </c>
    </row>
    <row r="110" spans="3:14">
      <c r="C110" s="266"/>
      <c r="G110" s="2" t="s">
        <v>126</v>
      </c>
      <c r="J110" s="2" t="s">
        <v>115</v>
      </c>
      <c r="K110" s="2" t="s">
        <v>172</v>
      </c>
      <c r="M110" s="2" t="str">
        <f t="shared" si="2"/>
        <v>ALTN010</v>
      </c>
      <c r="N110" s="328"/>
    </row>
    <row r="111" spans="3:14">
      <c r="C111" s="266"/>
      <c r="G111" s="2" t="s">
        <v>176</v>
      </c>
      <c r="J111" s="2" t="s">
        <v>116</v>
      </c>
      <c r="K111" s="2" t="s">
        <v>173</v>
      </c>
      <c r="M111" s="2" t="str">
        <f t="shared" si="2"/>
        <v>ALTN011</v>
      </c>
      <c r="N111" s="328" t="str">
        <f>M96</f>
        <v>ALTP017</v>
      </c>
    </row>
    <row r="112" spans="3:14">
      <c r="C112" s="266"/>
      <c r="G112" s="2" t="s">
        <v>127</v>
      </c>
      <c r="J112" s="2" t="s">
        <v>117</v>
      </c>
      <c r="N112" s="328"/>
    </row>
    <row r="113" spans="3:14">
      <c r="C113" s="266"/>
      <c r="G113" s="31" t="s">
        <v>128</v>
      </c>
      <c r="J113" s="2" t="s">
        <v>118</v>
      </c>
      <c r="N113" s="328" t="str">
        <f>M97</f>
        <v>ALTP018</v>
      </c>
    </row>
    <row r="114" spans="3:14">
      <c r="C114" s="266"/>
      <c r="G114" s="31" t="s">
        <v>163</v>
      </c>
      <c r="J114" s="2" t="s">
        <v>119</v>
      </c>
      <c r="N114" s="328"/>
    </row>
    <row r="115" spans="3:14">
      <c r="C115" s="266"/>
      <c r="G115" s="31" t="s">
        <v>170</v>
      </c>
      <c r="J115" s="2" t="s">
        <v>120</v>
      </c>
      <c r="N115" s="328" t="str">
        <f>M98</f>
        <v>ALTP019</v>
      </c>
    </row>
    <row r="116" spans="3:14">
      <c r="C116" s="266"/>
      <c r="G116" s="31" t="s">
        <v>171</v>
      </c>
      <c r="J116" s="2" t="s">
        <v>121</v>
      </c>
      <c r="N116" s="328"/>
    </row>
    <row r="117" spans="3:14">
      <c r="C117" s="266"/>
      <c r="G117" s="31" t="s">
        <v>172</v>
      </c>
      <c r="J117" s="2" t="s">
        <v>122</v>
      </c>
      <c r="N117" s="328" t="str">
        <f>M99</f>
        <v>ALTP020</v>
      </c>
    </row>
    <row r="118" spans="3:14">
      <c r="C118" s="266"/>
      <c r="G118" s="31" t="s">
        <v>173</v>
      </c>
      <c r="J118" s="2" t="s">
        <v>123</v>
      </c>
      <c r="N118" s="328"/>
    </row>
    <row r="119" spans="3:14">
      <c r="C119" s="266"/>
      <c r="N119" s="328" t="str">
        <f>M100</f>
        <v>ALTP025</v>
      </c>
    </row>
    <row r="120" spans="3:14">
      <c r="C120" s="266"/>
      <c r="N120" s="328"/>
    </row>
    <row r="121" spans="3:14">
      <c r="C121" s="266"/>
      <c r="N121" s="328" t="str">
        <f>M101</f>
        <v>ALTP027</v>
      </c>
    </row>
    <row r="122" spans="3:14">
      <c r="C122" s="266"/>
      <c r="N122" s="328"/>
    </row>
    <row r="123" spans="3:14">
      <c r="C123" s="266"/>
      <c r="N123" s="328" t="str">
        <f>M102</f>
        <v>ALTN001</v>
      </c>
    </row>
    <row r="124" spans="3:14">
      <c r="C124" s="266"/>
      <c r="N124" s="328"/>
    </row>
    <row r="125" spans="3:14">
      <c r="C125" s="266"/>
      <c r="N125" s="328" t="str">
        <f>M103</f>
        <v>ALTN002</v>
      </c>
    </row>
    <row r="126" spans="3:14">
      <c r="C126" s="266"/>
      <c r="N126" s="328"/>
    </row>
    <row r="127" spans="3:14">
      <c r="C127" s="266"/>
      <c r="N127" s="328" t="str">
        <f>M104</f>
        <v>ALTN003</v>
      </c>
    </row>
    <row r="128" spans="3:14">
      <c r="C128" s="266"/>
      <c r="N128" s="328"/>
    </row>
    <row r="129" spans="3:14">
      <c r="C129" s="266"/>
      <c r="N129" s="328" t="str">
        <f>M105</f>
        <v>ALTN004</v>
      </c>
    </row>
    <row r="130" spans="3:14">
      <c r="C130" s="266"/>
      <c r="N130" s="328"/>
    </row>
    <row r="131" spans="3:14">
      <c r="C131" s="266"/>
      <c r="N131" s="328" t="str">
        <f>M106</f>
        <v>ALTN006</v>
      </c>
    </row>
    <row r="132" spans="3:14">
      <c r="C132" s="266"/>
      <c r="N132" s="328"/>
    </row>
    <row r="133" spans="3:14">
      <c r="C133" s="266"/>
      <c r="N133" s="328" t="str">
        <f>M107</f>
        <v>ALTN007</v>
      </c>
    </row>
    <row r="134" spans="3:14">
      <c r="C134" s="266"/>
      <c r="N134" s="328"/>
    </row>
    <row r="135" spans="3:14">
      <c r="C135" s="266"/>
      <c r="N135" s="328" t="str">
        <f>M108</f>
        <v>ALTN008</v>
      </c>
    </row>
    <row r="136" spans="3:14">
      <c r="C136" s="266"/>
      <c r="N136" s="328"/>
    </row>
    <row r="137" spans="3:14">
      <c r="C137" s="266"/>
      <c r="N137" s="328" t="str">
        <f>M109</f>
        <v>ALTN009</v>
      </c>
    </row>
    <row r="138" spans="3:14">
      <c r="C138" s="266"/>
      <c r="N138" s="328"/>
    </row>
    <row r="139" spans="3:14">
      <c r="C139" s="266"/>
      <c r="N139" s="328" t="str">
        <f>M110</f>
        <v>ALTN010</v>
      </c>
    </row>
    <row r="140" spans="3:14">
      <c r="C140" s="266"/>
      <c r="N140" s="328"/>
    </row>
    <row r="141" spans="3:14">
      <c r="C141" s="266"/>
      <c r="N141" s="328" t="str">
        <f>M111</f>
        <v>ALTN011</v>
      </c>
    </row>
    <row r="142" spans="3:14">
      <c r="C142" s="266"/>
      <c r="N142" s="328"/>
    </row>
  </sheetData>
  <protectedRanges>
    <protectedRange password="CC78" sqref="E69:E65370 B8:D9 W8:W9 B57:B65370 C66:D65370 F66:JG80 F132:M132 Y8:JG12 F81 H81:J81 L81:JG81 L82:L108 F119:L131 N82:JG132 M82:M111 F133:JG65370 K109:L118 F82:J102 F104:J118 F103 H103:J103 F8:H8 J52:JG56 C52:H56 D41:D50 J51 A41:A65370 B10:X10 C51:D51 J11:X12 E11:H12 A8:A12 G13:H19 E20:H51 A13:A40 V13:JG51" name="Range1"/>
    <protectedRange password="CC78" sqref="C59:C64 E66:E68 W59:JG64 D59:H65" name="Range1_1_1"/>
    <protectedRange password="CC78" sqref="C65 W65:JG65" name="Range1_3_1"/>
    <protectedRange password="CC78" sqref="A5:JG7" name="Range1_2"/>
    <protectedRange password="CC78" sqref="I8:V9 I11:I56" name="Range1_3"/>
    <protectedRange password="CC78" sqref="B41:B56" name="Range1_1"/>
    <protectedRange password="CC78" sqref="E8:E9 F9" name="Range1_4"/>
    <protectedRange password="CC78" sqref="C13:D19" name="Range1_8"/>
    <protectedRange password="CC78" sqref="B13:B19" name="Range1_1_1_1"/>
    <protectedRange password="CC78" sqref="E13:F19" name="Range1_9"/>
    <protectedRange password="CC78" sqref="B20:B40" name="Range1_6"/>
    <protectedRange password="CC78" sqref="D20:D40" name="Range1_7"/>
    <protectedRange password="CC78" sqref="K51:U51 J11:U50" name="Range1_11"/>
  </protectedRanges>
  <autoFilter ref="A10:Z51"/>
  <mergeCells count="45">
    <mergeCell ref="N137:N138"/>
    <mergeCell ref="N139:N140"/>
    <mergeCell ref="N141:N142"/>
    <mergeCell ref="J8:U8"/>
    <mergeCell ref="V8:V9"/>
    <mergeCell ref="N109:N110"/>
    <mergeCell ref="N111:N112"/>
    <mergeCell ref="N113:N114"/>
    <mergeCell ref="N115:N116"/>
    <mergeCell ref="N117:N118"/>
    <mergeCell ref="N119:N120"/>
    <mergeCell ref="N133:N134"/>
    <mergeCell ref="N135:N136"/>
    <mergeCell ref="N131:N132"/>
    <mergeCell ref="N121:N122"/>
    <mergeCell ref="N123:N124"/>
    <mergeCell ref="N97:N98"/>
    <mergeCell ref="N99:N100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25:N126"/>
    <mergeCell ref="N127:N128"/>
    <mergeCell ref="N129:N130"/>
    <mergeCell ref="A54:C56"/>
    <mergeCell ref="N101:N102"/>
    <mergeCell ref="N103:N104"/>
    <mergeCell ref="N105:N106"/>
    <mergeCell ref="N107:N108"/>
    <mergeCell ref="N81:N82"/>
    <mergeCell ref="N83:N84"/>
    <mergeCell ref="N85:N86"/>
    <mergeCell ref="N87:N88"/>
    <mergeCell ref="N89:N90"/>
    <mergeCell ref="N91:N92"/>
    <mergeCell ref="N93:N94"/>
    <mergeCell ref="N95:N96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141"/>
  <sheetViews>
    <sheetView zoomScaleNormal="115" workbookViewId="0">
      <pane xSplit="3" ySplit="6" topLeftCell="D61" activePane="bottomRight" state="frozen"/>
      <selection activeCell="E8" sqref="E8"/>
      <selection pane="topRight" activeCell="E8" sqref="E8"/>
      <selection pane="bottomLeft" activeCell="E8" sqref="E8"/>
      <selection pane="bottomRight" activeCell="AK63" sqref="AK63:AK6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42370</v>
      </c>
      <c r="G5" s="118">
        <f t="shared" ref="G5:AJ5" si="0">F5+1</f>
        <v>42371</v>
      </c>
      <c r="H5" s="118">
        <f t="shared" si="0"/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51">
        <f>((SUM(F9:AJ9))/8)-(SUMIF($F$6:$AJ$6,"C.Nhật",F9:AJ9)/8)</f>
        <v>23</v>
      </c>
      <c r="AL9" s="351">
        <f>SUM(F10:AJ10)/8*1.5</f>
        <v>0</v>
      </c>
      <c r="AM9" s="353">
        <f>SUMIF($F$6:$AJ$6,"C.Nhật",$F9:$AJ10)/8*2</f>
        <v>0</v>
      </c>
      <c r="AN9" s="355">
        <f>SUM(AK9:AM10)</f>
        <v>23</v>
      </c>
      <c r="AO9" s="361">
        <v>0</v>
      </c>
      <c r="AP9" s="355"/>
      <c r="AQ9" s="355"/>
      <c r="AR9" s="355"/>
      <c r="AS9" s="359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352"/>
      <c r="AL10" s="352"/>
      <c r="AM10" s="354"/>
      <c r="AN10" s="356"/>
      <c r="AO10" s="362"/>
      <c r="AP10" s="356"/>
      <c r="AQ10" s="356"/>
      <c r="AR10" s="356"/>
      <c r="AS10" s="360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51">
        <f t="shared" ref="AK11" si="2">((SUM(F11:AJ11))/8)-(SUMIF($F$6:$AJ$6,"C.Nhật",F11:AJ11)/8)</f>
        <v>24</v>
      </c>
      <c r="AL11" s="351">
        <f t="shared" ref="AL11" si="3">SUM(F12:AJ12)/8*1.5</f>
        <v>0</v>
      </c>
      <c r="AM11" s="353">
        <f t="shared" ref="AM11" si="4">SUMIF($F$6:$AJ$6,"C.Nhật",$F11:$AJ12)/8*2</f>
        <v>0</v>
      </c>
      <c r="AN11" s="355">
        <f t="shared" ref="AN11" si="5">SUM(AK11:AM12)</f>
        <v>24</v>
      </c>
      <c r="AO11" s="361">
        <v>0</v>
      </c>
      <c r="AP11" s="355"/>
      <c r="AQ11" s="355"/>
      <c r="AR11" s="355"/>
      <c r="AS11" s="359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352"/>
      <c r="AL12" s="352"/>
      <c r="AM12" s="354"/>
      <c r="AN12" s="356"/>
      <c r="AO12" s="362"/>
      <c r="AP12" s="356"/>
      <c r="AQ12" s="356"/>
      <c r="AR12" s="356"/>
      <c r="AS12" s="360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51">
        <f t="shared" ref="AK14" si="6">((SUM(F14:AJ14))/8)-(SUMIF($F$6:$AJ$6,"C.Nhật",F14:AJ14)/8)</f>
        <v>25</v>
      </c>
      <c r="AL14" s="351">
        <f t="shared" ref="AL14" si="7">SUM(F15:AJ15)/8*1.5</f>
        <v>0</v>
      </c>
      <c r="AM14" s="353">
        <f>SUMIF($F$6:$AJ$6,"C.Nhật",$F14:$AJ15)/8*2</f>
        <v>0</v>
      </c>
      <c r="AN14" s="355">
        <f>SUM(AK14:AM15)</f>
        <v>25</v>
      </c>
      <c r="AO14" s="361">
        <v>0</v>
      </c>
      <c r="AP14" s="355"/>
      <c r="AQ14" s="355"/>
      <c r="AR14" s="355"/>
      <c r="AS14" s="359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352"/>
      <c r="AL15" s="352"/>
      <c r="AM15" s="354"/>
      <c r="AN15" s="356"/>
      <c r="AO15" s="362"/>
      <c r="AP15" s="356"/>
      <c r="AQ15" s="356"/>
      <c r="AR15" s="356"/>
      <c r="AS15" s="360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51">
        <f t="shared" ref="AK16" si="8">((SUM(F16:AJ16))/8)-(SUMIF($F$6:$AJ$6,"C.Nhật",F16:AJ16)/8)</f>
        <v>25</v>
      </c>
      <c r="AL16" s="351">
        <f t="shared" ref="AL16" si="9">SUM(F17:AJ17)/8*1.5</f>
        <v>0</v>
      </c>
      <c r="AM16" s="353">
        <f>SUMIF($F$6:$AJ$6,"C.Nhật",$F16:$AJ17)/8*2</f>
        <v>0</v>
      </c>
      <c r="AN16" s="355">
        <f t="shared" ref="AN16" si="10">SUM(AK16:AM17)</f>
        <v>25</v>
      </c>
      <c r="AO16" s="361">
        <v>0</v>
      </c>
      <c r="AP16" s="355"/>
      <c r="AQ16" s="355"/>
      <c r="AR16" s="355"/>
      <c r="AS16" s="359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352"/>
      <c r="AL17" s="352"/>
      <c r="AM17" s="354"/>
      <c r="AN17" s="356"/>
      <c r="AO17" s="362"/>
      <c r="AP17" s="356"/>
      <c r="AQ17" s="356"/>
      <c r="AR17" s="356"/>
      <c r="AS17" s="360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11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51">
        <f t="shared" ref="AK18" si="12">((SUM(F18:AJ18))/8)-(SUMIF($F$6:$AJ$6,"C.Nhật",F18:AJ18)/8)</f>
        <v>24</v>
      </c>
      <c r="AL18" s="351">
        <f t="shared" ref="AL18" si="13">SUM(F19:AJ19)/8*1.5</f>
        <v>0</v>
      </c>
      <c r="AM18" s="353">
        <f>SUMIF($F$6:$AJ$6,"C.Nhật",$F18:$AJ19)/8*2</f>
        <v>0</v>
      </c>
      <c r="AN18" s="355">
        <f t="shared" ref="AN18" si="14">SUM(AK18:AM19)</f>
        <v>24</v>
      </c>
      <c r="AO18" s="361">
        <v>0</v>
      </c>
      <c r="AP18" s="355"/>
      <c r="AQ18" s="355"/>
      <c r="AR18" s="355"/>
      <c r="AS18" s="359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352"/>
      <c r="AL19" s="352"/>
      <c r="AM19" s="354"/>
      <c r="AN19" s="356"/>
      <c r="AO19" s="362"/>
      <c r="AP19" s="356"/>
      <c r="AQ19" s="356"/>
      <c r="AR19" s="356"/>
      <c r="AS19" s="360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" si="15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351">
        <f t="shared" ref="AK20" si="16">((SUM(F20:AJ20))/8)-(SUMIF($F$6:$AJ$6,"C.Nhật",F20:AJ20)/8)</f>
        <v>24</v>
      </c>
      <c r="AL20" s="351">
        <f t="shared" ref="AL20" si="17">SUM(F21:AJ21)/8*1.5</f>
        <v>0</v>
      </c>
      <c r="AM20" s="353">
        <f>SUMIF($F$6:$AJ$6,"C.Nhật",$F20:$AJ21)/8*2</f>
        <v>0</v>
      </c>
      <c r="AN20" s="355">
        <f t="shared" ref="AN20" si="18">SUM(AK20:AM21)</f>
        <v>24</v>
      </c>
      <c r="AO20" s="361">
        <v>0</v>
      </c>
      <c r="AP20" s="355"/>
      <c r="AQ20" s="355"/>
      <c r="AR20" s="355"/>
      <c r="AS20" s="359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352"/>
      <c r="AL21" s="352"/>
      <c r="AM21" s="354"/>
      <c r="AN21" s="356"/>
      <c r="AO21" s="362"/>
      <c r="AP21" s="356"/>
      <c r="AQ21" s="356"/>
      <c r="AR21" s="356"/>
      <c r="AS21" s="360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ref="A22" si="19">A20+1</f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51">
        <f t="shared" ref="AK22" si="20">((SUM(F22:AJ22))/8)-(SUMIF($F$6:$AJ$6,"C.Nhật",F22:AJ22)/8)</f>
        <v>23</v>
      </c>
      <c r="AL22" s="351">
        <f t="shared" ref="AL22" si="21">SUM(F23:AJ23)/8*1.5</f>
        <v>0</v>
      </c>
      <c r="AM22" s="353">
        <f>SUMIF($F$6:$AJ$6,"C.Nhật",$F22:$AJ23)/8*2</f>
        <v>0</v>
      </c>
      <c r="AN22" s="355">
        <f t="shared" ref="AN22" si="22">SUM(AK22:AM23)</f>
        <v>23</v>
      </c>
      <c r="AO22" s="361">
        <v>0</v>
      </c>
      <c r="AP22" s="355"/>
      <c r="AQ22" s="355"/>
      <c r="AR22" s="355"/>
      <c r="AS22" s="359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352"/>
      <c r="AL23" s="352"/>
      <c r="AM23" s="354"/>
      <c r="AN23" s="356"/>
      <c r="AO23" s="362"/>
      <c r="AP23" s="356"/>
      <c r="AQ23" s="356"/>
      <c r="AR23" s="356"/>
      <c r="AS23" s="360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ref="A24" si="23">A22+1</f>
        <v>6</v>
      </c>
      <c r="B24" s="363" t="s">
        <v>89</v>
      </c>
      <c r="C24" s="347" t="str">
        <f>VLOOKUP(B24,DS,2,0)</f>
        <v>Huỳnh Thị Bé Thi</v>
      </c>
      <c r="D24" s="349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51">
        <f t="shared" ref="AK24" si="24">((SUM(F24:AJ24))/8)-(SUMIF($F$6:$AJ$6,"C.Nhật",F24:AJ24)/8)</f>
        <v>24</v>
      </c>
      <c r="AL24" s="351">
        <f t="shared" ref="AL24" si="25">SUM(F25:AJ25)/8*1.5</f>
        <v>0</v>
      </c>
      <c r="AM24" s="353">
        <f>SUMIF($F$6:$AJ$6,"C.Nhật",$F24:$AJ25)/8*2</f>
        <v>0</v>
      </c>
      <c r="AN24" s="355">
        <f t="shared" ref="AN24" si="26">SUM(AK24:AM25)</f>
        <v>24</v>
      </c>
      <c r="AO24" s="361">
        <v>0</v>
      </c>
      <c r="AP24" s="355"/>
      <c r="AQ24" s="355"/>
      <c r="AR24" s="355"/>
      <c r="AS24" s="359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352"/>
      <c r="AL25" s="352"/>
      <c r="AM25" s="354"/>
      <c r="AN25" s="356"/>
      <c r="AO25" s="362"/>
      <c r="AP25" s="356"/>
      <c r="AQ25" s="356"/>
      <c r="AR25" s="356"/>
      <c r="AS25" s="360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ref="A26" si="27">A24+1</f>
        <v>7</v>
      </c>
      <c r="B26" s="363" t="s">
        <v>90</v>
      </c>
      <c r="C26" s="347" t="str">
        <f>VLOOKUP(B26,DS,2,0)</f>
        <v>Nguyễn Thị Kim Hồng</v>
      </c>
      <c r="D26" s="349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51">
        <f t="shared" ref="AK26" si="28">((SUM(F26:AJ26))/8)-(SUMIF($F$6:$AJ$6,"C.Nhật",F26:AJ26)/8)</f>
        <v>25</v>
      </c>
      <c r="AL26" s="351">
        <f t="shared" ref="AL26" si="29">SUM(F27:AJ27)/8*1.5</f>
        <v>0</v>
      </c>
      <c r="AM26" s="353">
        <f>SUMIF($F$6:$AJ$6,"C.Nhật",$F26:$AJ27)/8*2</f>
        <v>0</v>
      </c>
      <c r="AN26" s="355">
        <f t="shared" ref="AN26" si="30">SUM(AK26:AM27)</f>
        <v>25</v>
      </c>
      <c r="AO26" s="361">
        <v>0</v>
      </c>
      <c r="AP26" s="355"/>
      <c r="AQ26" s="355"/>
      <c r="AR26" s="355"/>
      <c r="AS26" s="359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352"/>
      <c r="AL27" s="352"/>
      <c r="AM27" s="354"/>
      <c r="AN27" s="356"/>
      <c r="AO27" s="362"/>
      <c r="AP27" s="356"/>
      <c r="AQ27" s="356"/>
      <c r="AR27" s="356"/>
      <c r="AS27" s="360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ref="A28" si="31">A26+1</f>
        <v>8</v>
      </c>
      <c r="B28" s="363" t="s">
        <v>91</v>
      </c>
      <c r="C28" s="347" t="str">
        <f>VLOOKUP(B28,DS,2,0)</f>
        <v>Nguyễn Thị Lựu</v>
      </c>
      <c r="D28" s="349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51">
        <f t="shared" ref="AK28" si="32">((SUM(F28:AJ28))/8)-(SUMIF($F$6:$AJ$6,"C.Nhật",F28:AJ28)/8)</f>
        <v>25</v>
      </c>
      <c r="AL28" s="351">
        <f t="shared" ref="AL28" si="33">SUM(F29:AJ29)/8*1.5</f>
        <v>0</v>
      </c>
      <c r="AM28" s="353">
        <f>SUMIF($F$6:$AJ$6,"C.Nhật",$F28:$AJ29)/8*2</f>
        <v>0</v>
      </c>
      <c r="AN28" s="355">
        <f t="shared" ref="AN28" si="34">SUM(AK28:AM29)</f>
        <v>25</v>
      </c>
      <c r="AO28" s="361">
        <v>0</v>
      </c>
      <c r="AP28" s="355"/>
      <c r="AQ28" s="355"/>
      <c r="AR28" s="355"/>
      <c r="AS28" s="359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352"/>
      <c r="AL29" s="352"/>
      <c r="AM29" s="354"/>
      <c r="AN29" s="356"/>
      <c r="AO29" s="362"/>
      <c r="AP29" s="356"/>
      <c r="AQ29" s="356"/>
      <c r="AR29" s="356"/>
      <c r="AS29" s="360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ref="A30" si="35">A28+1</f>
        <v>9</v>
      </c>
      <c r="B30" s="363" t="s">
        <v>92</v>
      </c>
      <c r="C30" s="347" t="str">
        <f>VLOOKUP(B30,DS,2,0)</f>
        <v>Lý Thị Được</v>
      </c>
      <c r="D30" s="349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51">
        <f t="shared" ref="AK30" si="36">((SUM(F30:AJ30))/8)-(SUMIF($F$6:$AJ$6,"C.Nhật",F30:AJ30)/8)</f>
        <v>25</v>
      </c>
      <c r="AL30" s="351">
        <f t="shared" ref="AL30" si="37">SUM(F31:AJ31)/8*1.5</f>
        <v>0</v>
      </c>
      <c r="AM30" s="353">
        <f>SUMIF($F$6:$AJ$6,"C.Nhật",$F30:$AJ31)/8*2</f>
        <v>0</v>
      </c>
      <c r="AN30" s="355">
        <f t="shared" ref="AN30" si="38">SUM(AK30:AM31)</f>
        <v>25</v>
      </c>
      <c r="AO30" s="361">
        <v>0</v>
      </c>
      <c r="AP30" s="355"/>
      <c r="AQ30" s="355"/>
      <c r="AR30" s="355"/>
      <c r="AS30" s="359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352"/>
      <c r="AL31" s="352"/>
      <c r="AM31" s="354"/>
      <c r="AN31" s="356"/>
      <c r="AO31" s="362"/>
      <c r="AP31" s="356"/>
      <c r="AQ31" s="356"/>
      <c r="AR31" s="356"/>
      <c r="AS31" s="360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ref="A32" si="39">A30+1</f>
        <v>10</v>
      </c>
      <c r="B32" s="363" t="s">
        <v>93</v>
      </c>
      <c r="C32" s="347" t="str">
        <f>VLOOKUP(B32,DS,2,0)</f>
        <v>Lý La Quan</v>
      </c>
      <c r="D32" s="349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351">
        <f t="shared" ref="AK32" si="40">((SUM(F32:AJ32))/8)-(SUMIF($F$6:$AJ$6,"C.Nhật",F32:AJ32)/8)</f>
        <v>23</v>
      </c>
      <c r="AL32" s="351">
        <f t="shared" ref="AL32" si="41">SUM(F33:AJ33)/8*1.5</f>
        <v>0</v>
      </c>
      <c r="AM32" s="353">
        <f>SUMIF($F$6:$AJ$6,"C.Nhật",$F32:$AJ33)/8*2</f>
        <v>0</v>
      </c>
      <c r="AN32" s="355">
        <f t="shared" ref="AN32" si="42">SUM(AK32:AM33)</f>
        <v>23</v>
      </c>
      <c r="AO32" s="361">
        <v>0</v>
      </c>
      <c r="AP32" s="355"/>
      <c r="AQ32" s="355"/>
      <c r="AR32" s="355"/>
      <c r="AS32" s="359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352"/>
      <c r="AL33" s="352"/>
      <c r="AM33" s="354"/>
      <c r="AN33" s="356"/>
      <c r="AO33" s="362"/>
      <c r="AP33" s="356"/>
      <c r="AQ33" s="356"/>
      <c r="AR33" s="356"/>
      <c r="AS33" s="360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43">A32+1</f>
        <v>11</v>
      </c>
      <c r="B34" s="363" t="s">
        <v>94</v>
      </c>
      <c r="C34" s="347" t="str">
        <f>VLOOKUP(B34,DS,2,0)</f>
        <v>Trà Thị Soi</v>
      </c>
      <c r="D34" s="349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51">
        <f t="shared" ref="AK34" si="44">((SUM(F34:AJ34))/8)-(SUMIF($F$6:$AJ$6,"C.Nhật",F34:AJ34)/8)</f>
        <v>24</v>
      </c>
      <c r="AL34" s="351">
        <f t="shared" ref="AL34" si="45">SUM(F35:AJ35)/8*1.5</f>
        <v>0</v>
      </c>
      <c r="AM34" s="353">
        <f>SUMIF($F$6:$AJ$6,"C.Nhật",$F34:$AJ35)/8*2</f>
        <v>0</v>
      </c>
      <c r="AN34" s="355">
        <f t="shared" ref="AN34" si="46">SUM(AK34:AM35)</f>
        <v>24</v>
      </c>
      <c r="AO34" s="361">
        <v>0</v>
      </c>
      <c r="AP34" s="355"/>
      <c r="AQ34" s="355"/>
      <c r="AR34" s="355"/>
      <c r="AS34" s="359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352"/>
      <c r="AL35" s="352"/>
      <c r="AM35" s="354"/>
      <c r="AN35" s="356"/>
      <c r="AO35" s="362"/>
      <c r="AP35" s="356"/>
      <c r="AQ35" s="356"/>
      <c r="AR35" s="356"/>
      <c r="AS35" s="360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47">A34+1</f>
        <v>12</v>
      </c>
      <c r="B36" s="363" t="s">
        <v>95</v>
      </c>
      <c r="C36" s="347" t="str">
        <f>VLOOKUP(B36,DS,2,0)</f>
        <v>Sơn Thị Muỗi Tron</v>
      </c>
      <c r="D36" s="349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51">
        <f t="shared" ref="AK36" si="48">((SUM(F36:AJ36))/8)-(SUMIF($F$6:$AJ$6,"C.Nhật",F36:AJ36)/8)</f>
        <v>25</v>
      </c>
      <c r="AL36" s="351">
        <f t="shared" ref="AL36" si="49">SUM(F37:AJ37)/8*1.5</f>
        <v>0</v>
      </c>
      <c r="AM36" s="353">
        <f>SUMIF($F$6:$AJ$6,"C.Nhật",$F36:$AJ37)/8*2</f>
        <v>0</v>
      </c>
      <c r="AN36" s="355">
        <f t="shared" ref="AN36" si="50">SUM(AK36:AM37)</f>
        <v>25</v>
      </c>
      <c r="AO36" s="361">
        <v>0</v>
      </c>
      <c r="AP36" s="355"/>
      <c r="AQ36" s="355"/>
      <c r="AR36" s="355"/>
      <c r="AS36" s="359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352"/>
      <c r="AL37" s="352"/>
      <c r="AM37" s="354"/>
      <c r="AN37" s="356"/>
      <c r="AO37" s="362"/>
      <c r="AP37" s="356"/>
      <c r="AQ37" s="356"/>
      <c r="AR37" s="356"/>
      <c r="AS37" s="360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51">A36+1</f>
        <v>13</v>
      </c>
      <c r="B38" s="363" t="s">
        <v>96</v>
      </c>
      <c r="C38" s="347" t="str">
        <f>VLOOKUP(B38,DS,2,0)</f>
        <v>Sơn Thị Thương</v>
      </c>
      <c r="D38" s="349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51">
        <f t="shared" ref="AK38" si="52">((SUM(F38:AJ38))/8)-(SUMIF($F$6:$AJ$6,"C.Nhật",F38:AJ38)/8)</f>
        <v>25</v>
      </c>
      <c r="AL38" s="351">
        <f t="shared" ref="AL38" si="53">SUM(F39:AJ39)/8*1.5</f>
        <v>0</v>
      </c>
      <c r="AM38" s="353">
        <f>SUMIF($F$6:$AJ$6,"C.Nhật",$F38:$AJ39)/8*2</f>
        <v>0</v>
      </c>
      <c r="AN38" s="355">
        <f t="shared" ref="AN38" si="54">SUM(AK38:AM39)</f>
        <v>25</v>
      </c>
      <c r="AO38" s="361">
        <v>0</v>
      </c>
      <c r="AP38" s="355"/>
      <c r="AQ38" s="355"/>
      <c r="AR38" s="355"/>
      <c r="AS38" s="359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352"/>
      <c r="AL39" s="352"/>
      <c r="AM39" s="354"/>
      <c r="AN39" s="356"/>
      <c r="AO39" s="362"/>
      <c r="AP39" s="356"/>
      <c r="AQ39" s="356"/>
      <c r="AR39" s="356"/>
      <c r="AS39" s="360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55">A38+1</f>
        <v>14</v>
      </c>
      <c r="B40" s="363" t="s">
        <v>97</v>
      </c>
      <c r="C40" s="347" t="str">
        <f>VLOOKUP(B40,DS,2,0)</f>
        <v>Thạch Thị Som Ươne</v>
      </c>
      <c r="D40" s="349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51">
        <f t="shared" ref="AK40" si="56">((SUM(F40:AJ40))/8)-(SUMIF($F$6:$AJ$6,"C.Nhật",F40:AJ40)/8)</f>
        <v>25</v>
      </c>
      <c r="AL40" s="351">
        <f t="shared" ref="AL40" si="57">SUM(F41:AJ41)/8*1.5</f>
        <v>0</v>
      </c>
      <c r="AM40" s="353">
        <f>SUMIF($F$6:$AJ$6,"C.Nhật",$F40:$AJ41)/8*2</f>
        <v>0</v>
      </c>
      <c r="AN40" s="355">
        <f t="shared" ref="AN40" si="58">SUM(AK40:AM41)</f>
        <v>25</v>
      </c>
      <c r="AO40" s="361">
        <v>0</v>
      </c>
      <c r="AP40" s="355"/>
      <c r="AQ40" s="355"/>
      <c r="AR40" s="355"/>
      <c r="AS40" s="359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352"/>
      <c r="AL41" s="352"/>
      <c r="AM41" s="354"/>
      <c r="AN41" s="356"/>
      <c r="AO41" s="362"/>
      <c r="AP41" s="356"/>
      <c r="AQ41" s="356"/>
      <c r="AR41" s="356"/>
      <c r="AS41" s="360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59">A40+1</f>
        <v>15</v>
      </c>
      <c r="B42" s="363" t="s">
        <v>98</v>
      </c>
      <c r="C42" s="347" t="str">
        <f>VLOOKUP(B42,DS,2,0)</f>
        <v>Huỳnh Thị Như</v>
      </c>
      <c r="D42" s="349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351">
        <f t="shared" ref="AK42" si="60">((SUM(F42:AJ42))/8)-(SUMIF($F$6:$AJ$6,"C.Nhật",F42:AJ42)/8)</f>
        <v>24</v>
      </c>
      <c r="AL42" s="351">
        <f t="shared" ref="AL42" si="61">SUM(F43:AJ43)/8*1.5</f>
        <v>0</v>
      </c>
      <c r="AM42" s="353">
        <f>SUMIF($F$6:$AJ$6,"C.Nhật",$F42:$AJ43)/8*2</f>
        <v>0</v>
      </c>
      <c r="AN42" s="355">
        <f t="shared" ref="AN42" si="62">SUM(AK42:AM43)</f>
        <v>24</v>
      </c>
      <c r="AO42" s="361">
        <v>0</v>
      </c>
      <c r="AP42" s="355"/>
      <c r="AQ42" s="355"/>
      <c r="AR42" s="355"/>
      <c r="AS42" s="359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352"/>
      <c r="AL43" s="352"/>
      <c r="AM43" s="354"/>
      <c r="AN43" s="356"/>
      <c r="AO43" s="362"/>
      <c r="AP43" s="356"/>
      <c r="AQ43" s="356"/>
      <c r="AR43" s="356"/>
      <c r="AS43" s="360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63">A42+1</f>
        <v>16</v>
      </c>
      <c r="B44" s="363" t="s">
        <v>99</v>
      </c>
      <c r="C44" s="347" t="str">
        <f>VLOOKUP(B44,DS,2,0)</f>
        <v>Sơn Thị Chành Ny</v>
      </c>
      <c r="D44" s="349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51">
        <f t="shared" ref="AK44" si="64">((SUM(F44:AJ44))/8)-(SUMIF($F$6:$AJ$6,"C.Nhật",F44:AJ44)/8)</f>
        <v>25</v>
      </c>
      <c r="AL44" s="351">
        <f t="shared" ref="AL44" si="65">SUM(F45:AJ45)/8*1.5</f>
        <v>0</v>
      </c>
      <c r="AM44" s="353">
        <f>SUMIF($F$6:$AJ$6,"C.Nhật",$F44:$AJ45)/8*2</f>
        <v>0</v>
      </c>
      <c r="AN44" s="355">
        <f t="shared" ref="AN44" si="66">SUM(AK44:AM45)</f>
        <v>25</v>
      </c>
      <c r="AO44" s="361">
        <v>0</v>
      </c>
      <c r="AP44" s="355"/>
      <c r="AQ44" s="355"/>
      <c r="AR44" s="355"/>
      <c r="AS44" s="359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352"/>
      <c r="AL45" s="352"/>
      <c r="AM45" s="354"/>
      <c r="AN45" s="356"/>
      <c r="AO45" s="362"/>
      <c r="AP45" s="356"/>
      <c r="AQ45" s="356"/>
      <c r="AR45" s="356"/>
      <c r="AS45" s="360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67">A44+1</f>
        <v>17</v>
      </c>
      <c r="B46" s="363" t="s">
        <v>100</v>
      </c>
      <c r="C46" s="347" t="str">
        <f>VLOOKUP(B46,DS,2,0)</f>
        <v>Sơn Thị Chành Đa</v>
      </c>
      <c r="D46" s="349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51">
        <f t="shared" ref="AK46" si="68">((SUM(F46:AJ46))/8)-(SUMIF($F$6:$AJ$6,"C.Nhật",F46:AJ46)/8)</f>
        <v>24</v>
      </c>
      <c r="AL46" s="351">
        <f t="shared" ref="AL46" si="69">SUM(F47:AJ47)/8*1.5</f>
        <v>0</v>
      </c>
      <c r="AM46" s="353">
        <f>SUMIF($F$6:$AJ$6,"C.Nhật",$F46:$AJ47)/8*2</f>
        <v>0</v>
      </c>
      <c r="AN46" s="355">
        <f t="shared" ref="AN46" si="70">SUM(AK46:AM47)</f>
        <v>24</v>
      </c>
      <c r="AO46" s="361">
        <v>0</v>
      </c>
      <c r="AP46" s="355"/>
      <c r="AQ46" s="355"/>
      <c r="AR46" s="355"/>
      <c r="AS46" s="359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352"/>
      <c r="AL47" s="352"/>
      <c r="AM47" s="354"/>
      <c r="AN47" s="356"/>
      <c r="AO47" s="362"/>
      <c r="AP47" s="356"/>
      <c r="AQ47" s="356"/>
      <c r="AR47" s="356"/>
      <c r="AS47" s="360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71">A46+1</f>
        <v>18</v>
      </c>
      <c r="B48" s="363" t="s">
        <v>101</v>
      </c>
      <c r="C48" s="347" t="str">
        <f>VLOOKUP(B48,DS,2,0)</f>
        <v>Trần Thị Bích Phượng</v>
      </c>
      <c r="D48" s="349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51">
        <f t="shared" ref="AK48" si="72">((SUM(F48:AJ48))/8)-(SUMIF($F$6:$AJ$6,"C.Nhật",F48:AJ48)/8)</f>
        <v>24</v>
      </c>
      <c r="AL48" s="351">
        <f t="shared" ref="AL48" si="73">SUM(F49:AJ49)/8*1.5</f>
        <v>0</v>
      </c>
      <c r="AM48" s="353">
        <f>SUMIF($F$6:$AJ$6,"C.Nhật",$F48:$AJ49)/8*2</f>
        <v>0</v>
      </c>
      <c r="AN48" s="355">
        <f t="shared" ref="AN48" si="74">SUM(AK48:AM49)</f>
        <v>24</v>
      </c>
      <c r="AO48" s="361">
        <v>0</v>
      </c>
      <c r="AP48" s="355"/>
      <c r="AQ48" s="355"/>
      <c r="AR48" s="355"/>
      <c r="AS48" s="359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352"/>
      <c r="AL49" s="352"/>
      <c r="AM49" s="354"/>
      <c r="AN49" s="356"/>
      <c r="AO49" s="362"/>
      <c r="AP49" s="356"/>
      <c r="AQ49" s="356"/>
      <c r="AR49" s="356"/>
      <c r="AS49" s="360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75">A48+1</f>
        <v>19</v>
      </c>
      <c r="B50" s="363" t="s">
        <v>102</v>
      </c>
      <c r="C50" s="347" t="str">
        <f>VLOOKUP(B50,DS,2,0)</f>
        <v>Sơn Thị Trường Sa</v>
      </c>
      <c r="D50" s="349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51">
        <f t="shared" ref="AK50" si="76">((SUM(F50:AJ50))/8)-(SUMIF($F$6:$AJ$6,"C.Nhật",F50:AJ50)/8)</f>
        <v>25</v>
      </c>
      <c r="AL50" s="351">
        <f t="shared" ref="AL50" si="77">SUM(F51:AJ51)/8*1.5</f>
        <v>0</v>
      </c>
      <c r="AM50" s="353">
        <f>SUMIF($F$6:$AJ$6,"C.Nhật",$F50:$AJ51)/8*2</f>
        <v>0</v>
      </c>
      <c r="AN50" s="355">
        <f t="shared" ref="AN50" si="78">SUM(AK50:AM51)</f>
        <v>25</v>
      </c>
      <c r="AO50" s="361">
        <v>0</v>
      </c>
      <c r="AP50" s="355"/>
      <c r="AQ50" s="355"/>
      <c r="AR50" s="355"/>
      <c r="AS50" s="359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352"/>
      <c r="AL51" s="352"/>
      <c r="AM51" s="354"/>
      <c r="AN51" s="356"/>
      <c r="AO51" s="362"/>
      <c r="AP51" s="356"/>
      <c r="AQ51" s="356"/>
      <c r="AR51" s="356"/>
      <c r="AS51" s="360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" si="79">A50+1</f>
        <v>20</v>
      </c>
      <c r="B52" s="363" t="s">
        <v>103</v>
      </c>
      <c r="C52" s="347" t="str">
        <f>VLOOKUP(B52,DS,2,0)</f>
        <v>Lý Thị Sà Kha</v>
      </c>
      <c r="D52" s="349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51">
        <f t="shared" ref="AK52" si="80">((SUM(F52:AJ52))/8)-(SUMIF($F$6:$AJ$6,"C.Nhật",F52:AJ52)/8)</f>
        <v>24</v>
      </c>
      <c r="AL52" s="351">
        <f t="shared" ref="AL52" si="81">SUM(F53:AJ53)/8*1.5</f>
        <v>0</v>
      </c>
      <c r="AM52" s="353">
        <f>SUMIF($F$6:$AJ$6,"C.Nhật",$F52:$AJ53)/8*2</f>
        <v>0</v>
      </c>
      <c r="AN52" s="355">
        <f t="shared" ref="AN52" si="82">SUM(AK52:AM53)</f>
        <v>24</v>
      </c>
      <c r="AO52" s="361">
        <v>0</v>
      </c>
      <c r="AP52" s="355"/>
      <c r="AQ52" s="355"/>
      <c r="AR52" s="355"/>
      <c r="AS52" s="359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352"/>
      <c r="AL53" s="352"/>
      <c r="AM53" s="354"/>
      <c r="AN53" s="356"/>
      <c r="AO53" s="362"/>
      <c r="AP53" s="356"/>
      <c r="AQ53" s="356"/>
      <c r="AR53" s="356"/>
      <c r="AS53" s="360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63">
        <f t="shared" ref="A54:A63" si="83">A52+1</f>
        <v>21</v>
      </c>
      <c r="B54" s="363" t="s">
        <v>104</v>
      </c>
      <c r="C54" s="347" t="str">
        <f>VLOOKUP(B54,DS,2,0)</f>
        <v xml:space="preserve"> Lâm Thị Mộng Thường</v>
      </c>
      <c r="D54" s="349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351">
        <f t="shared" ref="AK54" si="84">((SUM(F54:AJ54))/8)-(SUMIF($F$6:$AJ$6,"C.Nhật",F54:AJ54)/8)</f>
        <v>23</v>
      </c>
      <c r="AL54" s="351">
        <f t="shared" ref="AL54" si="85">SUM(F55:AJ55)/8*1.5</f>
        <v>0</v>
      </c>
      <c r="AM54" s="353">
        <f>SUMIF($F$6:$AJ$6,"C.Nhật",$F54:$AJ55)/8*2</f>
        <v>0</v>
      </c>
      <c r="AN54" s="355">
        <f t="shared" ref="AN54" si="86">SUM(AK54:AM55)</f>
        <v>23</v>
      </c>
      <c r="AO54" s="361">
        <v>0</v>
      </c>
      <c r="AP54" s="355"/>
      <c r="AQ54" s="355"/>
      <c r="AR54" s="355"/>
      <c r="AS54" s="359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64"/>
      <c r="B55" s="364"/>
      <c r="C55" s="348"/>
      <c r="D55" s="350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352"/>
      <c r="AL55" s="352"/>
      <c r="AM55" s="354"/>
      <c r="AN55" s="356"/>
      <c r="AO55" s="362"/>
      <c r="AP55" s="356"/>
      <c r="AQ55" s="356"/>
      <c r="AR55" s="356"/>
      <c r="AS55" s="360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63">
        <f>A54+1</f>
        <v>22</v>
      </c>
      <c r="B57" s="363" t="s">
        <v>113</v>
      </c>
      <c r="C57" s="347" t="str">
        <f>VLOOKUP(B57,DS,2,0)</f>
        <v>Nguyễn Văn Bé Hai</v>
      </c>
      <c r="D57" s="349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51">
        <f t="shared" ref="AK57" si="87">((SUM(F57:AJ57))/8)-(SUMIF($F$6:$AJ$6,"C.Nhật",F57:AJ57)/8)</f>
        <v>24</v>
      </c>
      <c r="AL57" s="351">
        <f t="shared" ref="AL57" si="88">SUM(F58:AJ58)/8*1.5</f>
        <v>0</v>
      </c>
      <c r="AM57" s="353">
        <f>SUMIF($F$6:$AJ$6,"C.Nhật",$F57:$AJ58)/8*2</f>
        <v>0</v>
      </c>
      <c r="AN57" s="355">
        <f t="shared" ref="AN57" si="89">SUM(AK57:AM58)</f>
        <v>24</v>
      </c>
      <c r="AO57" s="361">
        <v>0</v>
      </c>
      <c r="AP57" s="355"/>
      <c r="AQ57" s="355"/>
      <c r="AR57" s="355"/>
      <c r="AS57" s="359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83"/>
        <v>23</v>
      </c>
      <c r="B59" s="363" t="s">
        <v>114</v>
      </c>
      <c r="C59" s="347" t="str">
        <f>VLOOKUP(B59,DS,2,0)</f>
        <v>Thạch Tiền</v>
      </c>
      <c r="D59" s="349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51">
        <f t="shared" ref="AK59" si="90">((SUM(F59:AJ59))/8)-(SUMIF($F$6:$AJ$6,"C.Nhật",F59:AJ59)/8)</f>
        <v>23</v>
      </c>
      <c r="AL59" s="351">
        <f t="shared" ref="AL59" si="91">SUM(F60:AJ60)/8*1.5</f>
        <v>0</v>
      </c>
      <c r="AM59" s="353">
        <f>SUMIF($F$6:$AJ$6,"C.Nhật",$F59:$AJ60)/8*2</f>
        <v>0</v>
      </c>
      <c r="AN59" s="355">
        <f t="shared" ref="AN59" si="92">SUM(AK59:AM60)</f>
        <v>23</v>
      </c>
      <c r="AO59" s="361">
        <v>0</v>
      </c>
      <c r="AP59" s="355"/>
      <c r="AQ59" s="355"/>
      <c r="AR59" s="355"/>
      <c r="AS59" s="359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83"/>
        <v>24</v>
      </c>
      <c r="B61" s="363" t="s">
        <v>115</v>
      </c>
      <c r="C61" s="347" t="str">
        <f>VLOOKUP(B61,DS,2,0)</f>
        <v>Hứa Hậu</v>
      </c>
      <c r="D61" s="349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51">
        <f t="shared" ref="AK61" si="93">((SUM(F61:AJ61))/8)-(SUMIF($F$6:$AJ$6,"C.Nhật",F61:AJ61)/8)</f>
        <v>25</v>
      </c>
      <c r="AL61" s="351">
        <f t="shared" ref="AL61" si="94">SUM(F62:AJ62)/8*1.5</f>
        <v>0</v>
      </c>
      <c r="AM61" s="353">
        <f>SUMIF($F$6:$AJ$6,"C.Nhật",$F61:$AJ62)/8*2</f>
        <v>0</v>
      </c>
      <c r="AN61" s="355">
        <f t="shared" ref="AN61" si="95">SUM(AK61:AM62)</f>
        <v>25</v>
      </c>
      <c r="AO61" s="361">
        <v>0</v>
      </c>
      <c r="AP61" s="355"/>
      <c r="AQ61" s="355"/>
      <c r="AR61" s="355"/>
      <c r="AS61" s="359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si="83"/>
        <v>25</v>
      </c>
      <c r="B63" s="363" t="s">
        <v>116</v>
      </c>
      <c r="C63" s="347" t="str">
        <f>VLOOKUP(B63,DS,2,0)</f>
        <v>Sơn Pép</v>
      </c>
      <c r="D63" s="349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51">
        <f t="shared" ref="AK63" si="96">((SUM(F63:AJ63))/8)-(SUMIF($F$6:$AJ$6,"C.Nhật",F63:AJ63)/8)</f>
        <v>25</v>
      </c>
      <c r="AL63" s="351">
        <f t="shared" ref="AL63" si="97">SUM(F64:AJ64)/8*1.5</f>
        <v>0</v>
      </c>
      <c r="AM63" s="353">
        <f>SUMIF($F$6:$AJ$6,"C.Nhật",$F63:$AJ64)/8*2</f>
        <v>0</v>
      </c>
      <c r="AN63" s="355">
        <f t="shared" ref="AN63" si="98">SUM(AK63:AM64)</f>
        <v>25</v>
      </c>
      <c r="AO63" s="361">
        <v>0</v>
      </c>
      <c r="AP63" s="355"/>
      <c r="AQ63" s="355"/>
      <c r="AR63" s="355"/>
      <c r="AS63" s="359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352"/>
      <c r="AL64" s="352"/>
      <c r="AM64" s="354"/>
      <c r="AN64" s="356"/>
      <c r="AO64" s="362"/>
      <c r="AP64" s="356"/>
      <c r="AQ64" s="356"/>
      <c r="AR64" s="356"/>
      <c r="AS64" s="360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99">A63+1</f>
        <v>26</v>
      </c>
      <c r="B65" s="363" t="s">
        <v>117</v>
      </c>
      <c r="C65" s="347" t="str">
        <f>VLOOKUP(B65,DS,2,0)</f>
        <v>Sơn Lét</v>
      </c>
      <c r="D65" s="349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51">
        <f>((SUM(F65:AJ65))/8)-(SUMIF($F$6:$AJ$6,"C.Nhật",F65:AJ65)/8)</f>
        <v>24</v>
      </c>
      <c r="AL65" s="351">
        <f t="shared" ref="AL65" si="100">SUM(F66:AJ66)/8*1.5</f>
        <v>0</v>
      </c>
      <c r="AM65" s="353">
        <f>SUMIF($F$6:$AJ$6,"C.Nhật",$F65:$AJ66)/8*2</f>
        <v>0</v>
      </c>
      <c r="AN65" s="355">
        <f t="shared" ref="AN65" si="101">SUM(AK65:AM66)</f>
        <v>24</v>
      </c>
      <c r="AO65" s="361">
        <v>0</v>
      </c>
      <c r="AP65" s="355"/>
      <c r="AQ65" s="355"/>
      <c r="AR65" s="355"/>
      <c r="AS65" s="359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352"/>
      <c r="AL66" s="352"/>
      <c r="AM66" s="354"/>
      <c r="AN66" s="356"/>
      <c r="AO66" s="362"/>
      <c r="AP66" s="356"/>
      <c r="AQ66" s="356"/>
      <c r="AR66" s="356"/>
      <c r="AS66" s="360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102">A65+1</f>
        <v>27</v>
      </c>
      <c r="B67" s="363" t="s">
        <v>118</v>
      </c>
      <c r="C67" s="347" t="str">
        <f>VLOOKUP(B67,DS,2,0)</f>
        <v>Trần Nhiên</v>
      </c>
      <c r="D67" s="349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51">
        <f t="shared" ref="AK67" si="103">((SUM(F67:AJ67))/8)-(SUMIF($F$6:$AJ$6,"C.Nhật",F67:AJ67)/8)</f>
        <v>23</v>
      </c>
      <c r="AL67" s="351">
        <f t="shared" ref="AL67" si="104">SUM(F68:AJ68)/8*1.5</f>
        <v>0</v>
      </c>
      <c r="AM67" s="353">
        <f>SUMIF($F$6:$AJ$6,"C.Nhật",$F67:$AJ68)/8*2</f>
        <v>0</v>
      </c>
      <c r="AN67" s="355">
        <f t="shared" ref="AN67" si="105">SUM(AK67:AM68)</f>
        <v>23</v>
      </c>
      <c r="AO67" s="361">
        <v>0</v>
      </c>
      <c r="AP67" s="355"/>
      <c r="AQ67" s="355"/>
      <c r="AR67" s="355"/>
      <c r="AS67" s="359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352"/>
      <c r="AL68" s="352"/>
      <c r="AM68" s="354"/>
      <c r="AN68" s="356"/>
      <c r="AO68" s="362"/>
      <c r="AP68" s="356"/>
      <c r="AQ68" s="356"/>
      <c r="AR68" s="356"/>
      <c r="AS68" s="360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106">A67+1</f>
        <v>28</v>
      </c>
      <c r="B69" s="363" t="s">
        <v>119</v>
      </c>
      <c r="C69" s="347" t="str">
        <f>VLOOKUP(B69,DS,2,0)</f>
        <v>Thạch Giang</v>
      </c>
      <c r="D69" s="349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51">
        <f t="shared" ref="AK69" si="107">((SUM(F69:AJ69))/8)-(SUMIF($F$6:$AJ$6,"C.Nhật",F69:AJ69)/8)</f>
        <v>25</v>
      </c>
      <c r="AL69" s="351">
        <f t="shared" ref="AL69" si="108">SUM(F70:AJ70)/8*1.5</f>
        <v>0</v>
      </c>
      <c r="AM69" s="353">
        <f>SUMIF($F$6:$AJ$6,"C.Nhật",$F69:$AJ70)/8*2</f>
        <v>0</v>
      </c>
      <c r="AN69" s="355">
        <f t="shared" ref="AN69" si="109">SUM(AK69:AM70)</f>
        <v>25</v>
      </c>
      <c r="AO69" s="361">
        <v>0</v>
      </c>
      <c r="AP69" s="355"/>
      <c r="AQ69" s="355"/>
      <c r="AR69" s="355"/>
      <c r="AS69" s="359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352"/>
      <c r="AL70" s="352"/>
      <c r="AM70" s="354"/>
      <c r="AN70" s="356"/>
      <c r="AO70" s="362"/>
      <c r="AP70" s="356"/>
      <c r="AQ70" s="356"/>
      <c r="AR70" s="356"/>
      <c r="AS70" s="360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110">A69+1</f>
        <v>29</v>
      </c>
      <c r="B71" s="363" t="s">
        <v>120</v>
      </c>
      <c r="C71" s="347" t="str">
        <f>VLOOKUP(B71,DS,2,0)</f>
        <v>Thạch Quyền</v>
      </c>
      <c r="D71" s="349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51">
        <f t="shared" ref="AK71" si="111">((SUM(F71:AJ71))/8)-(SUMIF($F$6:$AJ$6,"C.Nhật",F71:AJ71)/8)</f>
        <v>25</v>
      </c>
      <c r="AL71" s="351">
        <f t="shared" ref="AL71" si="112">SUM(F72:AJ72)/8*1.5</f>
        <v>0</v>
      </c>
      <c r="AM71" s="353">
        <f>SUMIF($F$6:$AJ$6,"C.Nhật",$F71:$AJ72)/8*2</f>
        <v>0</v>
      </c>
      <c r="AN71" s="355">
        <f t="shared" ref="AN71" si="113">SUM(AK71:AM72)</f>
        <v>25</v>
      </c>
      <c r="AO71" s="361">
        <v>0</v>
      </c>
      <c r="AP71" s="355"/>
      <c r="AQ71" s="355"/>
      <c r="AR71" s="355"/>
      <c r="AS71" s="359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352"/>
      <c r="AL72" s="352"/>
      <c r="AM72" s="354"/>
      <c r="AN72" s="356"/>
      <c r="AO72" s="362"/>
      <c r="AP72" s="356"/>
      <c r="AQ72" s="356"/>
      <c r="AR72" s="356"/>
      <c r="AS72" s="360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114">A71+1</f>
        <v>30</v>
      </c>
      <c r="B73" s="363" t="s">
        <v>121</v>
      </c>
      <c r="C73" s="347" t="str">
        <f>VLOOKUP(B73,DS,2,0)</f>
        <v>Lâm Lin</v>
      </c>
      <c r="D73" s="349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51">
        <f t="shared" ref="AK73" si="115">((SUM(F73:AJ73))/8)-(SUMIF($F$6:$AJ$6,"C.Nhật",F73:AJ73)/8)</f>
        <v>22</v>
      </c>
      <c r="AL73" s="351">
        <f t="shared" ref="AL73" si="116">SUM(F74:AJ74)/8*1.5</f>
        <v>0</v>
      </c>
      <c r="AM73" s="353">
        <f>SUMIF($F$6:$AJ$6,"C.Nhật",$F73:$AJ74)/8*2</f>
        <v>0</v>
      </c>
      <c r="AN73" s="355">
        <f t="shared" ref="AN73" si="117">SUM(AK73:AM74)</f>
        <v>22</v>
      </c>
      <c r="AO73" s="361">
        <v>0</v>
      </c>
      <c r="AP73" s="355"/>
      <c r="AQ73" s="355"/>
      <c r="AR73" s="355"/>
      <c r="AS73" s="359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63">
        <f t="shared" ref="A75" si="118">A73+1</f>
        <v>31</v>
      </c>
      <c r="B75" s="363" t="s">
        <v>122</v>
      </c>
      <c r="C75" s="347" t="str">
        <f>VLOOKUP(B75,DS,2,0)</f>
        <v>Lâm Chanh Đa Ra</v>
      </c>
      <c r="D75" s="349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351">
        <f t="shared" ref="AK75" si="119">((SUM(F75:AJ75))/8)-(SUMIF($F$6:$AJ$6,"C.Nhật",F75:AJ75)/8)</f>
        <v>23</v>
      </c>
      <c r="AL75" s="351">
        <f t="shared" ref="AL75" si="120">SUM(F76:AJ76)/8*1.5</f>
        <v>0</v>
      </c>
      <c r="AM75" s="353">
        <f>SUMIF($F$6:$AJ$6,"C.Nhật",$F75:$AJ76)/8*2</f>
        <v>0</v>
      </c>
      <c r="AN75" s="355">
        <f t="shared" ref="AN75" si="121">SUM(AK75:AM76)</f>
        <v>23</v>
      </c>
      <c r="AO75" s="361">
        <v>0</v>
      </c>
      <c r="AP75" s="355"/>
      <c r="AQ75" s="355"/>
      <c r="AR75" s="355"/>
      <c r="AS75" s="359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64"/>
      <c r="B76" s="364"/>
      <c r="C76" s="348"/>
      <c r="D76" s="350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352"/>
      <c r="AL76" s="352"/>
      <c r="AM76" s="354"/>
      <c r="AN76" s="356"/>
      <c r="AO76" s="362"/>
      <c r="AP76" s="356"/>
      <c r="AQ76" s="356"/>
      <c r="AR76" s="356"/>
      <c r="AS76" s="360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4"/>
      <c r="F81" s="75"/>
      <c r="G81" s="75"/>
      <c r="H81" s="121"/>
      <c r="I81" s="121"/>
      <c r="J81" s="121"/>
      <c r="K81" s="75"/>
      <c r="L81" s="121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365" t="s">
        <v>112</v>
      </c>
      <c r="AN104" s="366"/>
      <c r="AO104" s="366"/>
      <c r="AP104" s="366"/>
      <c r="AQ104" s="366"/>
      <c r="AR104" s="366"/>
      <c r="AS104" s="367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368" t="s">
        <v>28</v>
      </c>
      <c r="B108" s="368" t="s">
        <v>3</v>
      </c>
      <c r="C108" s="368" t="s">
        <v>1</v>
      </c>
      <c r="D108" s="381" t="s">
        <v>29</v>
      </c>
      <c r="E108" s="368" t="s">
        <v>30</v>
      </c>
      <c r="F108" s="164">
        <f>+E107</f>
        <v>42370</v>
      </c>
      <c r="G108" s="164">
        <f t="shared" ref="G108:AJ108" si="122">F108+1</f>
        <v>42371</v>
      </c>
      <c r="H108" s="164">
        <f t="shared" si="122"/>
        <v>42372</v>
      </c>
      <c r="I108" s="164">
        <f t="shared" si="122"/>
        <v>42373</v>
      </c>
      <c r="J108" s="164">
        <f t="shared" si="122"/>
        <v>42374</v>
      </c>
      <c r="K108" s="164">
        <f t="shared" si="122"/>
        <v>42375</v>
      </c>
      <c r="L108" s="164">
        <f t="shared" si="122"/>
        <v>42376</v>
      </c>
      <c r="M108" s="164">
        <f t="shared" si="122"/>
        <v>42377</v>
      </c>
      <c r="N108" s="164">
        <f t="shared" si="122"/>
        <v>42378</v>
      </c>
      <c r="O108" s="164">
        <f t="shared" si="122"/>
        <v>42379</v>
      </c>
      <c r="P108" s="164">
        <f t="shared" si="122"/>
        <v>42380</v>
      </c>
      <c r="Q108" s="164">
        <f t="shared" si="122"/>
        <v>42381</v>
      </c>
      <c r="R108" s="164">
        <f t="shared" si="122"/>
        <v>42382</v>
      </c>
      <c r="S108" s="164">
        <f t="shared" si="122"/>
        <v>42383</v>
      </c>
      <c r="T108" s="164">
        <f t="shared" si="122"/>
        <v>42384</v>
      </c>
      <c r="U108" s="164">
        <f t="shared" si="122"/>
        <v>42385</v>
      </c>
      <c r="V108" s="164">
        <f t="shared" si="122"/>
        <v>42386</v>
      </c>
      <c r="W108" s="164">
        <f t="shared" si="122"/>
        <v>42387</v>
      </c>
      <c r="X108" s="164">
        <f t="shared" si="122"/>
        <v>42388</v>
      </c>
      <c r="Y108" s="164">
        <f t="shared" si="122"/>
        <v>42389</v>
      </c>
      <c r="Z108" s="164">
        <f t="shared" si="122"/>
        <v>42390</v>
      </c>
      <c r="AA108" s="164">
        <f t="shared" si="122"/>
        <v>42391</v>
      </c>
      <c r="AB108" s="164">
        <f t="shared" si="122"/>
        <v>42392</v>
      </c>
      <c r="AC108" s="164">
        <f t="shared" si="122"/>
        <v>42393</v>
      </c>
      <c r="AD108" s="164">
        <f t="shared" si="122"/>
        <v>42394</v>
      </c>
      <c r="AE108" s="164">
        <f t="shared" si="122"/>
        <v>42395</v>
      </c>
      <c r="AF108" s="164">
        <f t="shared" si="122"/>
        <v>42396</v>
      </c>
      <c r="AG108" s="164">
        <f t="shared" si="122"/>
        <v>42397</v>
      </c>
      <c r="AH108" s="164">
        <f>AG108+1</f>
        <v>42398</v>
      </c>
      <c r="AI108" s="164">
        <f t="shared" si="122"/>
        <v>42399</v>
      </c>
      <c r="AJ108" s="164">
        <f t="shared" si="122"/>
        <v>42400</v>
      </c>
      <c r="AK108" s="382" t="s">
        <v>15</v>
      </c>
      <c r="AL108" s="383"/>
      <c r="AM108" s="384"/>
      <c r="AN108" s="385" t="s">
        <v>45</v>
      </c>
      <c r="AO108" s="385" t="s">
        <v>41</v>
      </c>
      <c r="AP108" s="385" t="s">
        <v>42</v>
      </c>
      <c r="AQ108" s="385" t="s">
        <v>43</v>
      </c>
      <c r="AR108" s="385" t="s">
        <v>44</v>
      </c>
      <c r="AS108" s="388" t="s">
        <v>0</v>
      </c>
      <c r="AT108" s="387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368"/>
      <c r="B109" s="368"/>
      <c r="C109" s="368"/>
      <c r="D109" s="368"/>
      <c r="E109" s="368"/>
      <c r="F109" s="166" t="str">
        <f>CHOOSE(WEEKDAY(F108),"C.Nhật","T.Hai","T.Ba","T.Tư","T.Năm","T.Sáu","T.Bảy")</f>
        <v>T.Sáu</v>
      </c>
      <c r="G109" s="166" t="str">
        <f t="shared" ref="G109:AJ109" si="123">CHOOSE(WEEKDAY(G108),"C.Nhật","T.Hai","T.Ba","T.Tư","T.Năm","T.Sáu","T.Bảy")</f>
        <v>T.Bảy</v>
      </c>
      <c r="H109" s="166" t="str">
        <f t="shared" si="123"/>
        <v>C.Nhật</v>
      </c>
      <c r="I109" s="166" t="str">
        <f t="shared" si="123"/>
        <v>T.Hai</v>
      </c>
      <c r="J109" s="166" t="str">
        <f t="shared" si="123"/>
        <v>T.Ba</v>
      </c>
      <c r="K109" s="166" t="str">
        <f t="shared" si="123"/>
        <v>T.Tư</v>
      </c>
      <c r="L109" s="166" t="str">
        <f t="shared" si="123"/>
        <v>T.Năm</v>
      </c>
      <c r="M109" s="166" t="str">
        <f t="shared" si="123"/>
        <v>T.Sáu</v>
      </c>
      <c r="N109" s="166" t="str">
        <f t="shared" si="123"/>
        <v>T.Bảy</v>
      </c>
      <c r="O109" s="166" t="str">
        <f t="shared" si="123"/>
        <v>C.Nhật</v>
      </c>
      <c r="P109" s="166" t="str">
        <f t="shared" si="123"/>
        <v>T.Hai</v>
      </c>
      <c r="Q109" s="166" t="str">
        <f t="shared" si="123"/>
        <v>T.Ba</v>
      </c>
      <c r="R109" s="166" t="str">
        <f t="shared" si="123"/>
        <v>T.Tư</v>
      </c>
      <c r="S109" s="166" t="str">
        <f t="shared" si="123"/>
        <v>T.Năm</v>
      </c>
      <c r="T109" s="166" t="str">
        <f t="shared" si="123"/>
        <v>T.Sáu</v>
      </c>
      <c r="U109" s="166" t="str">
        <f t="shared" si="123"/>
        <v>T.Bảy</v>
      </c>
      <c r="V109" s="166" t="str">
        <f t="shared" si="123"/>
        <v>C.Nhật</v>
      </c>
      <c r="W109" s="166" t="str">
        <f t="shared" si="123"/>
        <v>T.Hai</v>
      </c>
      <c r="X109" s="166" t="str">
        <f t="shared" si="123"/>
        <v>T.Ba</v>
      </c>
      <c r="Y109" s="166" t="str">
        <f t="shared" si="123"/>
        <v>T.Tư</v>
      </c>
      <c r="Z109" s="166" t="str">
        <f t="shared" si="123"/>
        <v>T.Năm</v>
      </c>
      <c r="AA109" s="166" t="str">
        <f t="shared" si="123"/>
        <v>T.Sáu</v>
      </c>
      <c r="AB109" s="166" t="str">
        <f t="shared" si="123"/>
        <v>T.Bảy</v>
      </c>
      <c r="AC109" s="166" t="str">
        <f t="shared" si="123"/>
        <v>C.Nhật</v>
      </c>
      <c r="AD109" s="166" t="str">
        <f t="shared" si="123"/>
        <v>T.Hai</v>
      </c>
      <c r="AE109" s="166" t="str">
        <f t="shared" si="123"/>
        <v>T.Ba</v>
      </c>
      <c r="AF109" s="166" t="str">
        <f t="shared" si="123"/>
        <v>T.Tư</v>
      </c>
      <c r="AG109" s="166" t="str">
        <f t="shared" si="123"/>
        <v>T.Năm</v>
      </c>
      <c r="AH109" s="166" t="str">
        <f t="shared" si="123"/>
        <v>T.Sáu</v>
      </c>
      <c r="AI109" s="166" t="str">
        <f t="shared" si="123"/>
        <v>T.Bảy</v>
      </c>
      <c r="AJ109" s="166" t="str">
        <f t="shared" si="123"/>
        <v>C.Nhật</v>
      </c>
      <c r="AK109" s="167" t="s">
        <v>16</v>
      </c>
      <c r="AL109" s="167" t="s">
        <v>31</v>
      </c>
      <c r="AM109" s="168" t="s">
        <v>17</v>
      </c>
      <c r="AN109" s="386"/>
      <c r="AO109" s="386"/>
      <c r="AP109" s="386"/>
      <c r="AQ109" s="386"/>
      <c r="AR109" s="386"/>
      <c r="AS109" s="389"/>
      <c r="AT109" s="387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v>1</v>
      </c>
      <c r="B111" s="345" t="s">
        <v>68</v>
      </c>
      <c r="C111" s="347" t="str">
        <f>VLOOKUP(B111,DS,2,0)</f>
        <v>Nguyễn Thiện Duy</v>
      </c>
      <c r="D111" s="349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351">
        <f t="shared" ref="AK111" si="124">((SUM(F111:AJ111))/8)-(SUMIF($F$6:$AJ$6,"C.Nhật",F111:AJ111)/8)</f>
        <v>20</v>
      </c>
      <c r="AL111" s="351">
        <f t="shared" ref="AL111" si="125">SUM(F112:AJ112)/8*1.5</f>
        <v>0</v>
      </c>
      <c r="AM111" s="353">
        <f t="shared" ref="AM111" si="126">SUMIF($F$6:$AJ$6,"C.Nhật",$F111:$AJ112)/8*2</f>
        <v>0</v>
      </c>
      <c r="AN111" s="355">
        <f>SUM(AK111:AM112)</f>
        <v>20</v>
      </c>
      <c r="AO111" s="357">
        <v>0</v>
      </c>
      <c r="AP111" s="341"/>
      <c r="AQ111" s="341"/>
      <c r="AR111" s="341"/>
      <c r="AS111" s="343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352"/>
      <c r="AL112" s="352"/>
      <c r="AM112" s="354"/>
      <c r="AN112" s="356"/>
      <c r="AO112" s="358"/>
      <c r="AP112" s="342"/>
      <c r="AQ112" s="342"/>
      <c r="AR112" s="342"/>
      <c r="AS112" s="344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>A111+1</f>
        <v>2</v>
      </c>
      <c r="B113" s="345" t="s">
        <v>70</v>
      </c>
      <c r="C113" s="347" t="str">
        <f>VLOOKUP(B113,DS,2,0)</f>
        <v>Nguyễn Văn Sẽ</v>
      </c>
      <c r="D113" s="349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51">
        <f t="shared" ref="AK113" si="127">((SUM(F113:AJ113))/8)-(SUMIF($F$6:$AJ$6,"C.Nhật",F113:AJ113)/8)</f>
        <v>25</v>
      </c>
      <c r="AL113" s="351">
        <f t="shared" ref="AL113" si="128">SUM(F114:AJ114)/8*1.5</f>
        <v>0</v>
      </c>
      <c r="AM113" s="353">
        <f t="shared" ref="AM113" si="129">SUMIF($F$6:$AJ$6,"C.Nhật",$F113:$AJ114)/8*2</f>
        <v>0</v>
      </c>
      <c r="AN113" s="355">
        <f t="shared" ref="AN113" si="130">SUM(AK113:AM114)</f>
        <v>25</v>
      </c>
      <c r="AO113" s="357">
        <v>0</v>
      </c>
      <c r="AP113" s="341"/>
      <c r="AQ113" s="341"/>
      <c r="AR113" s="341"/>
      <c r="AS113" s="343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352"/>
      <c r="AL114" s="352"/>
      <c r="AM114" s="354"/>
      <c r="AN114" s="356"/>
      <c r="AO114" s="358"/>
      <c r="AP114" s="342"/>
      <c r="AQ114" s="342"/>
      <c r="AR114" s="342"/>
      <c r="AS114" s="344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131">A113+1</f>
        <v>3</v>
      </c>
      <c r="B115" s="345" t="s">
        <v>72</v>
      </c>
      <c r="C115" s="347" t="str">
        <f>VLOOKUP(B115,DS,2,0)</f>
        <v>Võ Uyên Phương</v>
      </c>
      <c r="D115" s="349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51">
        <f t="shared" ref="AK115" si="132">((SUM(F115:AJ115))/8)-(SUMIF($F$6:$AJ$6,"C.Nhật",F115:AJ115)/8)</f>
        <v>24</v>
      </c>
      <c r="AL115" s="351">
        <f t="shared" ref="AL115" si="133">SUM(F116:AJ116)/8*1.5</f>
        <v>0</v>
      </c>
      <c r="AM115" s="353">
        <f t="shared" ref="AM115" si="134">SUMIF($F$6:$AJ$6,"C.Nhật",$F115:$AJ116)/8*2</f>
        <v>0</v>
      </c>
      <c r="AN115" s="355">
        <f t="shared" ref="AN115" si="135">SUM(AK115:AM116)</f>
        <v>24</v>
      </c>
      <c r="AO115" s="357">
        <v>0</v>
      </c>
      <c r="AP115" s="341"/>
      <c r="AQ115" s="341"/>
      <c r="AR115" s="341"/>
      <c r="AS115" s="343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352"/>
      <c r="AL116" s="352"/>
      <c r="AM116" s="354"/>
      <c r="AN116" s="356"/>
      <c r="AO116" s="358"/>
      <c r="AP116" s="342"/>
      <c r="AQ116" s="342"/>
      <c r="AR116" s="342"/>
      <c r="AS116" s="344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136">A115+1</f>
        <v>4</v>
      </c>
      <c r="B117" s="345" t="s">
        <v>75</v>
      </c>
      <c r="C117" s="347" t="str">
        <f>VLOOKUP(B117,DS,2,0)</f>
        <v>Lê Nguyễn Huy Cường</v>
      </c>
      <c r="D117" s="349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51">
        <f t="shared" ref="AK117" si="137">((SUM(F117:AJ117))/8)-(SUMIF($F$6:$AJ$6,"C.Nhật",F117:AJ117)/8)</f>
        <v>25</v>
      </c>
      <c r="AL117" s="351">
        <f t="shared" ref="AL117" si="138">SUM(F118:AJ118)/8*1.5</f>
        <v>0</v>
      </c>
      <c r="AM117" s="353">
        <f t="shared" ref="AM117" si="139">SUMIF($F$6:$AJ$6,"C.Nhật",$F117:$AJ118)/8*2</f>
        <v>0</v>
      </c>
      <c r="AN117" s="355">
        <f t="shared" ref="AN117" si="140">SUM(AK117:AM118)</f>
        <v>25</v>
      </c>
      <c r="AO117" s="357">
        <v>0</v>
      </c>
      <c r="AP117" s="341"/>
      <c r="AQ117" s="341"/>
      <c r="AR117" s="341"/>
      <c r="AS117" s="343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352"/>
      <c r="AL118" s="352"/>
      <c r="AM118" s="354"/>
      <c r="AN118" s="356"/>
      <c r="AO118" s="358"/>
      <c r="AP118" s="342"/>
      <c r="AQ118" s="342"/>
      <c r="AR118" s="342"/>
      <c r="AS118" s="344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141">A117+1</f>
        <v>5</v>
      </c>
      <c r="B119" s="345" t="s">
        <v>77</v>
      </c>
      <c r="C119" s="347" t="str">
        <f>VLOOKUP(B119,DS,2,0)</f>
        <v>Nguyễn Văn Bé Tư</v>
      </c>
      <c r="D119" s="349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51">
        <f t="shared" ref="AK119" si="142">((SUM(F119:AJ119))/8)-(SUMIF($F$6:$AJ$6,"C.Nhật",F119:AJ119)/8)</f>
        <v>23</v>
      </c>
      <c r="AL119" s="351">
        <f t="shared" ref="AL119" si="143">SUM(F120:AJ120)/8*1.5</f>
        <v>0</v>
      </c>
      <c r="AM119" s="353">
        <f t="shared" ref="AM119" si="144">SUMIF($F$6:$AJ$6,"C.Nhật",$F119:$AJ120)/8*2</f>
        <v>0</v>
      </c>
      <c r="AN119" s="355">
        <f t="shared" ref="AN119" si="145">SUM(AK119:AM120)</f>
        <v>23</v>
      </c>
      <c r="AO119" s="357">
        <v>0</v>
      </c>
      <c r="AP119" s="341"/>
      <c r="AQ119" s="341"/>
      <c r="AR119" s="341"/>
      <c r="AS119" s="343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352"/>
      <c r="AL120" s="352"/>
      <c r="AM120" s="354"/>
      <c r="AN120" s="356"/>
      <c r="AO120" s="358"/>
      <c r="AP120" s="342"/>
      <c r="AQ120" s="342"/>
      <c r="AR120" s="342"/>
      <c r="AS120" s="344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146">A119+1</f>
        <v>6</v>
      </c>
      <c r="B121" s="345" t="s">
        <v>78</v>
      </c>
      <c r="C121" s="347" t="str">
        <f>VLOOKUP(B121,DS,2,0)</f>
        <v>Dương Thanh Tuấn</v>
      </c>
      <c r="D121" s="349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51">
        <f t="shared" ref="AK121" si="147">((SUM(F121:AJ121))/8)-(SUMIF($F$6:$AJ$6,"C.Nhật",F121:AJ121)/8)</f>
        <v>23</v>
      </c>
      <c r="AL121" s="351">
        <f t="shared" ref="AL121" si="148">SUM(F122:AJ122)/8*1.5</f>
        <v>0</v>
      </c>
      <c r="AM121" s="353">
        <f t="shared" ref="AM121" si="149">SUMIF($F$6:$AJ$6,"C.Nhật",$F121:$AJ122)/8*2</f>
        <v>0</v>
      </c>
      <c r="AN121" s="355">
        <f t="shared" ref="AN121" si="150">SUM(AK121:AM122)</f>
        <v>23</v>
      </c>
      <c r="AO121" s="357">
        <v>0</v>
      </c>
      <c r="AP121" s="341"/>
      <c r="AQ121" s="341"/>
      <c r="AR121" s="341"/>
      <c r="AS121" s="343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352"/>
      <c r="AL122" s="352"/>
      <c r="AM122" s="354"/>
      <c r="AN122" s="356"/>
      <c r="AO122" s="358"/>
      <c r="AP122" s="342"/>
      <c r="AQ122" s="342"/>
      <c r="AR122" s="342"/>
      <c r="AS122" s="344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45">
        <f t="shared" ref="A123" si="151">A121+1</f>
        <v>7</v>
      </c>
      <c r="B123" s="345" t="s">
        <v>81</v>
      </c>
      <c r="C123" s="347" t="str">
        <f>VLOOKUP(B123,DS,2,0)</f>
        <v>Nguyễn Thiện Duyệt</v>
      </c>
      <c r="D123" s="349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351">
        <f t="shared" ref="AK123" si="152">((SUM(F123:AJ123))/8)-(SUMIF($F$6:$AJ$6,"C.Nhật",F123:AJ123)/8)</f>
        <v>23</v>
      </c>
      <c r="AL123" s="351">
        <f t="shared" ref="AL123" si="153">SUM(F124:AJ124)/8*1.5</f>
        <v>0</v>
      </c>
      <c r="AM123" s="353">
        <f t="shared" ref="AM123" si="154">SUMIF($F$6:$AJ$6,"C.Nhật",$F123:$AJ124)/8*2</f>
        <v>0</v>
      </c>
      <c r="AN123" s="355">
        <f t="shared" ref="AN123" si="155">SUM(AK123:AM124)</f>
        <v>23</v>
      </c>
      <c r="AO123" s="357">
        <v>0</v>
      </c>
      <c r="AP123" s="341"/>
      <c r="AQ123" s="341"/>
      <c r="AR123" s="341"/>
      <c r="AS123" s="343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46"/>
      <c r="B124" s="346"/>
      <c r="C124" s="348"/>
      <c r="D124" s="350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352"/>
      <c r="AL124" s="352"/>
      <c r="AM124" s="354"/>
      <c r="AN124" s="356"/>
      <c r="AO124" s="358"/>
      <c r="AP124" s="342"/>
      <c r="AQ124" s="342"/>
      <c r="AR124" s="342"/>
      <c r="AS124" s="344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:J82 Q77:Q78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</mergeCells>
  <phoneticPr fontId="47" type="noConversion"/>
  <conditionalFormatting sqref="F5:AJ6 F9:AJ12 F14:AJ55 F57:AJ76">
    <cfRule type="expression" dxfId="9" priority="20" stopIfTrue="1">
      <formula>IF(WEEKDAY(F$5)=1,TRUE,FALSE)</formula>
    </cfRule>
  </conditionalFormatting>
  <conditionalFormatting sqref="F108:AJ109">
    <cfRule type="expression" dxfId="8" priority="19" stopIfTrue="1">
      <formula>IF(WEEKDAY(F$5)=1,TRUE,FALSE)</formula>
    </cfRule>
  </conditionalFormatting>
  <conditionalFormatting sqref="F9:AJ12">
    <cfRule type="expression" dxfId="7" priority="17" stopIfTrue="1">
      <formula>IF(WEEKDAY(F$5)=1,TRUE,FALSE)</formula>
    </cfRule>
  </conditionalFormatting>
  <conditionalFormatting sqref="F111:AJ124">
    <cfRule type="expression" dxfId="6" priority="4" stopIfTrue="1">
      <formula>IF(WEEKDAY(F$5)=1,TRUE,FALSE)</formula>
    </cfRule>
  </conditionalFormatting>
  <conditionalFormatting sqref="F111:AJ124">
    <cfRule type="expression" dxfId="5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79"/>
  <sheetViews>
    <sheetView zoomScaleNormal="70" workbookViewId="0">
      <pane xSplit="3" ySplit="8" topLeftCell="E65" activePane="bottomRight" state="frozen"/>
      <selection activeCell="E8" sqref="E8"/>
      <selection pane="topRight" activeCell="E8" sqref="E8"/>
      <selection pane="bottomLeft" activeCell="E8" sqref="E8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391" t="str">
        <f>"BẢNG THANH TOÁN LƯƠNG THÁNG"&amp;" "&amp;TEXT($E$4,"mm")&amp;" / "&amp;TEXT($E$4,"yyyy")</f>
        <v>BẢNG THANH TOÁN LƯƠNG THÁNG 01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34" t="s">
        <v>40</v>
      </c>
      <c r="G7" s="35" t="s">
        <v>18</v>
      </c>
      <c r="H7" s="290" t="s">
        <v>40</v>
      </c>
      <c r="I7" s="128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- 01'!$B$8:$AS$76,36,0)</f>
        <v>23</v>
      </c>
      <c r="G10" s="220">
        <f t="shared" ref="G10" si="3">ROUND(E10/$U$2*F10,0)</f>
        <v>3989120</v>
      </c>
      <c r="H10" s="92">
        <f>(VLOOKUP(B10,'CC - 01'!$B$8:$AS$76,37,0)+VLOOKUP(B10,'CC - 01'!$B$8:$AS$76,38,0))</f>
        <v>0</v>
      </c>
      <c r="I10" s="220">
        <f t="shared" ref="I10" si="4">ROUND(E10/$U$2*H10,0)</f>
        <v>0</v>
      </c>
      <c r="J10" s="93">
        <f t="shared" ref="J10" si="5">F10+H10</f>
        <v>23</v>
      </c>
      <c r="K10" s="39">
        <f>G10+I10</f>
        <v>3989120</v>
      </c>
      <c r="L10" s="90">
        <f t="shared" ref="L10:L11" si="6">+F10*15000</f>
        <v>345000</v>
      </c>
      <c r="M10" s="40">
        <f t="shared" ref="M10:M11" si="7"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 t="shared" ref="Q10:Q11" si="8">M10-SUM(N10:P10)</f>
        <v>3878840</v>
      </c>
      <c r="R10" s="39">
        <f>VLOOKUP(B10,DS,23,0)</f>
        <v>0</v>
      </c>
      <c r="S10" s="45">
        <f t="shared" ref="S10:S11" si="9"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- 01'!$B$8:$AS$76,36,0)</f>
        <v>24</v>
      </c>
      <c r="G11" s="220">
        <f t="shared" ref="G11" si="10">ROUND(E11/$U$2*F11,0)</f>
        <v>3893760</v>
      </c>
      <c r="H11" s="92">
        <f>(VLOOKUP(B11,'CC - 01'!$B$8:$AS$76,37,0)+VLOOKUP(B11,'CC - 01'!$B$8:$AS$76,38,0))</f>
        <v>0</v>
      </c>
      <c r="I11" s="220">
        <f t="shared" ref="I11" si="11">ROUND(E11/$U$2*H11,0)</f>
        <v>0</v>
      </c>
      <c r="J11" s="93">
        <f t="shared" ref="J11" si="12">F11+H11</f>
        <v>24</v>
      </c>
      <c r="K11" s="39">
        <f t="shared" ref="K11" si="13">G11+I11</f>
        <v>3893760</v>
      </c>
      <c r="L11" s="90">
        <f t="shared" si="6"/>
        <v>360000</v>
      </c>
      <c r="M11" s="40">
        <f t="shared" si="7"/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 t="shared" si="8"/>
        <v>3827880</v>
      </c>
      <c r="R11" s="39">
        <f>VLOOKUP(B11,DS,23,0)</f>
        <v>0</v>
      </c>
      <c r="S11" s="45">
        <f t="shared" si="9"/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38" si="14">VLOOKUP(B13,DS,2,0)</f>
        <v xml:space="preserve"> Lâm Thị Mộng Kiều </v>
      </c>
      <c r="D13" s="116" t="str">
        <f t="shared" ref="D13:D38" si="15">VLOOKUP(B13,DS,3,0)</f>
        <v>Công nhân</v>
      </c>
      <c r="E13" s="90">
        <f t="shared" ref="E13:E38" si="16">VLOOKUP(B13,DS,4,0)</f>
        <v>3549000</v>
      </c>
      <c r="F13" s="92">
        <f>VLOOKUP(B13,'CC - 01'!$B$8:$AS$76,36,0)</f>
        <v>25</v>
      </c>
      <c r="G13" s="220">
        <f t="shared" ref="G13" si="17">ROUND(E13/$U$2*F13,0)</f>
        <v>3549000</v>
      </c>
      <c r="H13" s="92">
        <f>(VLOOKUP(B13,'CC - 01'!$B$8:$AS$76,37,0)+VLOOKUP(B13,'CC - 01'!$B$8:$AS$76,38,0))</f>
        <v>0</v>
      </c>
      <c r="I13" s="220">
        <f t="shared" ref="I13" si="18">ROUND(E13/$U$2*H13,0)</f>
        <v>0</v>
      </c>
      <c r="J13" s="221">
        <f t="shared" ref="J13" si="19">F13+H13</f>
        <v>25</v>
      </c>
      <c r="K13" s="39">
        <f t="shared" ref="K13" si="20">G13+I13</f>
        <v>3549000</v>
      </c>
      <c r="L13" s="90">
        <f t="shared" ref="L13:L38" si="21">+F13*15000</f>
        <v>375000</v>
      </c>
      <c r="M13" s="40">
        <f t="shared" ref="M13:M38" si="22">K13+L13</f>
        <v>3924000</v>
      </c>
      <c r="N13" s="40">
        <f>IF(VLOOKUP(B13,DS,9,0)="x",'L - 01'!E13*$N$4,0)</f>
        <v>283920</v>
      </c>
      <c r="O13" s="40">
        <f t="shared" ref="O13:O38" si="23">IF(VLOOKUP(B13,DS,9,0)="x",E13*0.015,0)</f>
        <v>53235</v>
      </c>
      <c r="P13" s="40">
        <f t="shared" ref="P13:P38" si="24">IF(VLOOKUP(B13,DS,9,0)="x",E13*0.01,0)</f>
        <v>35490</v>
      </c>
      <c r="Q13" s="39">
        <f>M13-SUM(N13:P13)</f>
        <v>3551355</v>
      </c>
      <c r="R13" s="39">
        <f t="shared" ref="R13:R38" si="25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ref="C14:C37" si="26">VLOOKUP(B14,DS,2,0)</f>
        <v>Huỳnh Thị Hường</v>
      </c>
      <c r="D14" s="116" t="str">
        <f t="shared" ref="D14:D37" si="27">VLOOKUP(B14,DS,3,0)</f>
        <v>Công nhân</v>
      </c>
      <c r="E14" s="90">
        <f t="shared" ref="E14:E37" si="28">VLOOKUP(B14,DS,4,0)</f>
        <v>3317000</v>
      </c>
      <c r="F14" s="92">
        <f>VLOOKUP(B14,'CC - 01'!$B$8:$AS$76,36,0)</f>
        <v>25</v>
      </c>
      <c r="G14" s="220">
        <f t="shared" ref="G14:G37" si="29">ROUND(E14/$U$2*F14,0)</f>
        <v>3317000</v>
      </c>
      <c r="H14" s="92">
        <f>(VLOOKUP(B14,'CC - 01'!$B$8:$AS$76,37,0)+VLOOKUP(B14,'CC - 01'!$B$8:$AS$76,38,0))</f>
        <v>0</v>
      </c>
      <c r="I14" s="220">
        <f t="shared" ref="I14:I37" si="30">ROUND(E14/$U$2*H14,0)</f>
        <v>0</v>
      </c>
      <c r="J14" s="221">
        <f t="shared" ref="J14:J37" si="31">F14+H14</f>
        <v>25</v>
      </c>
      <c r="K14" s="39">
        <f t="shared" ref="K14:K37" si="32">G14+I14</f>
        <v>3317000</v>
      </c>
      <c r="L14" s="90">
        <f t="shared" ref="L14:L37" si="33">+F14*15000</f>
        <v>375000</v>
      </c>
      <c r="M14" s="40">
        <f t="shared" ref="M14:M37" si="34">K14+L14</f>
        <v>3692000</v>
      </c>
      <c r="N14" s="40">
        <f>IF(VLOOKUP(B14,DS,9,0)="x",'L - 01'!E14*$N$4,0)</f>
        <v>265360</v>
      </c>
      <c r="O14" s="40">
        <f t="shared" ref="O14:O37" si="35">IF(VLOOKUP(B14,DS,9,0)="x",E14*0.015,0)</f>
        <v>49755</v>
      </c>
      <c r="P14" s="40">
        <f t="shared" ref="P14:P37" si="36">IF(VLOOKUP(B14,DS,9,0)="x",E14*0.01,0)</f>
        <v>33170</v>
      </c>
      <c r="Q14" s="39">
        <f t="shared" ref="Q14:Q37" si="37">M14-SUM(N14:P14)</f>
        <v>3343715</v>
      </c>
      <c r="R14" s="39">
        <f t="shared" ref="R14:R37" si="38">VLOOKUP(B14,DS,23,0)</f>
        <v>0</v>
      </c>
      <c r="S14" s="45">
        <f t="shared" ref="S14:S37" si="39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26"/>
        <v>Nguyễn Thị Rong</v>
      </c>
      <c r="D15" s="116" t="str">
        <f t="shared" si="27"/>
        <v>Công nhân</v>
      </c>
      <c r="E15" s="90">
        <f t="shared" si="28"/>
        <v>3317000</v>
      </c>
      <c r="F15" s="92">
        <f>VLOOKUP(B15,'CC - 01'!$B$8:$AS$76,36,0)</f>
        <v>24</v>
      </c>
      <c r="G15" s="220">
        <f t="shared" si="29"/>
        <v>3184320</v>
      </c>
      <c r="H15" s="92">
        <f>(VLOOKUP(B15,'CC - 01'!$B$8:$AS$76,37,0)+VLOOKUP(B15,'CC - 01'!$B$8:$AS$76,38,0))</f>
        <v>0</v>
      </c>
      <c r="I15" s="220">
        <f t="shared" si="30"/>
        <v>0</v>
      </c>
      <c r="J15" s="221">
        <f t="shared" si="31"/>
        <v>24</v>
      </c>
      <c r="K15" s="39">
        <f t="shared" si="32"/>
        <v>3184320</v>
      </c>
      <c r="L15" s="90">
        <f t="shared" si="33"/>
        <v>360000</v>
      </c>
      <c r="M15" s="40">
        <f t="shared" si="34"/>
        <v>3544320</v>
      </c>
      <c r="N15" s="40">
        <f>IF(VLOOKUP(B15,DS,9,0)="x",'L - 01'!E15*$N$4,0)</f>
        <v>265360</v>
      </c>
      <c r="O15" s="40">
        <f t="shared" si="35"/>
        <v>49755</v>
      </c>
      <c r="P15" s="40">
        <f t="shared" si="36"/>
        <v>33170</v>
      </c>
      <c r="Q15" s="39">
        <f t="shared" si="37"/>
        <v>3196035</v>
      </c>
      <c r="R15" s="39">
        <f t="shared" si="38"/>
        <v>0</v>
      </c>
      <c r="S15" s="45">
        <f t="shared" si="39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26"/>
        <v>Sơn Thị Nil</v>
      </c>
      <c r="D16" s="116" t="str">
        <f t="shared" si="27"/>
        <v>Công nhân</v>
      </c>
      <c r="E16" s="90">
        <f t="shared" si="28"/>
        <v>3317000</v>
      </c>
      <c r="F16" s="92">
        <f>VLOOKUP(B16,'CC - 01'!$B$8:$AS$76,36,0)</f>
        <v>24</v>
      </c>
      <c r="G16" s="220">
        <f t="shared" si="29"/>
        <v>3184320</v>
      </c>
      <c r="H16" s="92">
        <f>(VLOOKUP(B16,'CC - 01'!$B$8:$AS$76,37,0)+VLOOKUP(B16,'CC - 01'!$B$8:$AS$76,38,0))</f>
        <v>0</v>
      </c>
      <c r="I16" s="220">
        <f t="shared" si="30"/>
        <v>0</v>
      </c>
      <c r="J16" s="221">
        <f t="shared" si="31"/>
        <v>24</v>
      </c>
      <c r="K16" s="39">
        <f t="shared" si="32"/>
        <v>3184320</v>
      </c>
      <c r="L16" s="90">
        <f t="shared" si="33"/>
        <v>360000</v>
      </c>
      <c r="M16" s="40">
        <f t="shared" si="34"/>
        <v>3544320</v>
      </c>
      <c r="N16" s="40">
        <f>IF(VLOOKUP(B16,DS,9,0)="x",'L - 01'!E16*$N$4,0)</f>
        <v>265360</v>
      </c>
      <c r="O16" s="40">
        <f t="shared" si="35"/>
        <v>49755</v>
      </c>
      <c r="P16" s="40">
        <f t="shared" si="36"/>
        <v>33170</v>
      </c>
      <c r="Q16" s="39">
        <f t="shared" si="37"/>
        <v>3196035</v>
      </c>
      <c r="R16" s="39">
        <f t="shared" si="38"/>
        <v>0</v>
      </c>
      <c r="S16" s="45">
        <f t="shared" si="39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26"/>
        <v>Huỳnh Thị Bé Tha</v>
      </c>
      <c r="D17" s="116" t="str">
        <f t="shared" si="27"/>
        <v>Công nhân</v>
      </c>
      <c r="E17" s="90">
        <f t="shared" si="28"/>
        <v>3317000</v>
      </c>
      <c r="F17" s="92">
        <f>VLOOKUP(B17,'CC - 01'!$B$8:$AS$76,36,0)</f>
        <v>23</v>
      </c>
      <c r="G17" s="220">
        <f t="shared" si="29"/>
        <v>3051640</v>
      </c>
      <c r="H17" s="92">
        <f>(VLOOKUP(B17,'CC - 01'!$B$8:$AS$76,37,0)+VLOOKUP(B17,'CC - 01'!$B$8:$AS$76,38,0))</f>
        <v>0</v>
      </c>
      <c r="I17" s="220">
        <f t="shared" si="30"/>
        <v>0</v>
      </c>
      <c r="J17" s="221">
        <f t="shared" si="31"/>
        <v>23</v>
      </c>
      <c r="K17" s="39">
        <f t="shared" si="32"/>
        <v>3051640</v>
      </c>
      <c r="L17" s="90">
        <f t="shared" si="33"/>
        <v>345000</v>
      </c>
      <c r="M17" s="40">
        <f t="shared" si="34"/>
        <v>3396640</v>
      </c>
      <c r="N17" s="40">
        <f>IF(VLOOKUP(B17,DS,9,0)="x",'L - 01'!E17*$N$4,0)</f>
        <v>265360</v>
      </c>
      <c r="O17" s="40">
        <f t="shared" si="35"/>
        <v>49755</v>
      </c>
      <c r="P17" s="40">
        <f t="shared" si="36"/>
        <v>33170</v>
      </c>
      <c r="Q17" s="39">
        <f t="shared" si="37"/>
        <v>3048355</v>
      </c>
      <c r="R17" s="39">
        <f t="shared" si="38"/>
        <v>0</v>
      </c>
      <c r="S17" s="45">
        <f t="shared" si="39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89</v>
      </c>
      <c r="C18" s="89" t="str">
        <f t="shared" si="26"/>
        <v>Huỳnh Thị Bé Thi</v>
      </c>
      <c r="D18" s="116" t="str">
        <f t="shared" si="27"/>
        <v>Công nhân</v>
      </c>
      <c r="E18" s="90">
        <f t="shared" si="28"/>
        <v>3317000</v>
      </c>
      <c r="F18" s="92">
        <f>VLOOKUP(B18,'CC - 01'!$B$8:$AS$76,36,0)</f>
        <v>24</v>
      </c>
      <c r="G18" s="220">
        <f t="shared" si="29"/>
        <v>3184320</v>
      </c>
      <c r="H18" s="92">
        <f>(VLOOKUP(B18,'CC - 01'!$B$8:$AS$76,37,0)+VLOOKUP(B18,'CC - 01'!$B$8:$AS$76,38,0))</f>
        <v>0</v>
      </c>
      <c r="I18" s="220">
        <f t="shared" si="30"/>
        <v>0</v>
      </c>
      <c r="J18" s="221">
        <f t="shared" si="31"/>
        <v>24</v>
      </c>
      <c r="K18" s="39">
        <f t="shared" si="32"/>
        <v>3184320</v>
      </c>
      <c r="L18" s="90">
        <f t="shared" si="33"/>
        <v>360000</v>
      </c>
      <c r="M18" s="40">
        <f t="shared" si="34"/>
        <v>3544320</v>
      </c>
      <c r="N18" s="40">
        <f>IF(VLOOKUP(B18,DS,9,0)="x",'L - 01'!E18*$N$4,0)</f>
        <v>265360</v>
      </c>
      <c r="O18" s="40">
        <f t="shared" si="35"/>
        <v>49755</v>
      </c>
      <c r="P18" s="40">
        <f t="shared" si="36"/>
        <v>33170</v>
      </c>
      <c r="Q18" s="39">
        <f t="shared" si="37"/>
        <v>3196035</v>
      </c>
      <c r="R18" s="39">
        <f t="shared" si="38"/>
        <v>0</v>
      </c>
      <c r="S18" s="45">
        <f t="shared" si="39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90</v>
      </c>
      <c r="C19" s="89" t="str">
        <f t="shared" si="26"/>
        <v>Nguyễn Thị Kim Hồng</v>
      </c>
      <c r="D19" s="116" t="str">
        <f t="shared" si="27"/>
        <v>Công nhân</v>
      </c>
      <c r="E19" s="90">
        <f t="shared" si="28"/>
        <v>3317000</v>
      </c>
      <c r="F19" s="92">
        <f>VLOOKUP(B19,'CC - 01'!$B$8:$AS$76,36,0)</f>
        <v>25</v>
      </c>
      <c r="G19" s="220">
        <f t="shared" si="29"/>
        <v>3317000</v>
      </c>
      <c r="H19" s="92">
        <f>(VLOOKUP(B19,'CC - 01'!$B$8:$AS$76,37,0)+VLOOKUP(B19,'CC - 01'!$B$8:$AS$76,38,0))</f>
        <v>0</v>
      </c>
      <c r="I19" s="220">
        <f t="shared" si="30"/>
        <v>0</v>
      </c>
      <c r="J19" s="221">
        <f t="shared" si="31"/>
        <v>25</v>
      </c>
      <c r="K19" s="39">
        <f t="shared" si="32"/>
        <v>3317000</v>
      </c>
      <c r="L19" s="90">
        <f t="shared" si="33"/>
        <v>375000</v>
      </c>
      <c r="M19" s="40">
        <f t="shared" si="34"/>
        <v>3692000</v>
      </c>
      <c r="N19" s="40">
        <f>IF(VLOOKUP(B19,DS,9,0)="x",'L - 01'!E19*$N$4,0)</f>
        <v>265360</v>
      </c>
      <c r="O19" s="40">
        <f t="shared" si="35"/>
        <v>49755</v>
      </c>
      <c r="P19" s="40">
        <f t="shared" si="36"/>
        <v>33170</v>
      </c>
      <c r="Q19" s="39">
        <f t="shared" si="37"/>
        <v>3343715</v>
      </c>
      <c r="R19" s="39">
        <f t="shared" si="38"/>
        <v>0</v>
      </c>
      <c r="S19" s="45">
        <f t="shared" si="39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91</v>
      </c>
      <c r="C20" s="89" t="str">
        <f t="shared" si="26"/>
        <v>Nguyễn Thị Lựu</v>
      </c>
      <c r="D20" s="116" t="str">
        <f t="shared" si="27"/>
        <v>Công nhân</v>
      </c>
      <c r="E20" s="90">
        <f t="shared" si="28"/>
        <v>3317000</v>
      </c>
      <c r="F20" s="92">
        <f>VLOOKUP(B20,'CC - 01'!$B$8:$AS$76,36,0)</f>
        <v>25</v>
      </c>
      <c r="G20" s="220">
        <f t="shared" si="29"/>
        <v>3317000</v>
      </c>
      <c r="H20" s="92">
        <f>(VLOOKUP(B20,'CC - 01'!$B$8:$AS$76,37,0)+VLOOKUP(B20,'CC - 01'!$B$8:$AS$76,38,0))</f>
        <v>0</v>
      </c>
      <c r="I20" s="220">
        <f t="shared" si="30"/>
        <v>0</v>
      </c>
      <c r="J20" s="221">
        <f t="shared" si="31"/>
        <v>25</v>
      </c>
      <c r="K20" s="39">
        <f t="shared" si="32"/>
        <v>3317000</v>
      </c>
      <c r="L20" s="90">
        <f t="shared" si="33"/>
        <v>375000</v>
      </c>
      <c r="M20" s="40">
        <f t="shared" si="34"/>
        <v>3692000</v>
      </c>
      <c r="N20" s="40">
        <f>IF(VLOOKUP(B20,DS,9,0)="x",'L - 01'!E20*$N$4,0)</f>
        <v>265360</v>
      </c>
      <c r="O20" s="40">
        <f t="shared" si="35"/>
        <v>49755</v>
      </c>
      <c r="P20" s="40">
        <f t="shared" si="36"/>
        <v>33170</v>
      </c>
      <c r="Q20" s="39">
        <f t="shared" si="37"/>
        <v>3343715</v>
      </c>
      <c r="R20" s="39">
        <f t="shared" si="38"/>
        <v>0</v>
      </c>
      <c r="S20" s="45">
        <f t="shared" si="39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92</v>
      </c>
      <c r="C21" s="89" t="str">
        <f t="shared" si="26"/>
        <v>Lý Thị Được</v>
      </c>
      <c r="D21" s="116" t="str">
        <f t="shared" si="27"/>
        <v>Công nhân</v>
      </c>
      <c r="E21" s="90">
        <f t="shared" si="28"/>
        <v>3317000</v>
      </c>
      <c r="F21" s="92">
        <f>VLOOKUP(B21,'CC - 01'!$B$8:$AS$76,36,0)</f>
        <v>25</v>
      </c>
      <c r="G21" s="220">
        <f t="shared" si="29"/>
        <v>3317000</v>
      </c>
      <c r="H21" s="92">
        <f>(VLOOKUP(B21,'CC - 01'!$B$8:$AS$76,37,0)+VLOOKUP(B21,'CC - 01'!$B$8:$AS$76,38,0))</f>
        <v>0</v>
      </c>
      <c r="I21" s="220">
        <f t="shared" si="30"/>
        <v>0</v>
      </c>
      <c r="J21" s="221">
        <f t="shared" si="31"/>
        <v>25</v>
      </c>
      <c r="K21" s="39">
        <f t="shared" si="32"/>
        <v>3317000</v>
      </c>
      <c r="L21" s="90">
        <f t="shared" si="33"/>
        <v>375000</v>
      </c>
      <c r="M21" s="40">
        <f t="shared" si="34"/>
        <v>3692000</v>
      </c>
      <c r="N21" s="40">
        <f>IF(VLOOKUP(B21,DS,9,0)="x",'L - 01'!E21*$N$4,0)</f>
        <v>265360</v>
      </c>
      <c r="O21" s="40">
        <f t="shared" si="35"/>
        <v>49755</v>
      </c>
      <c r="P21" s="40">
        <f t="shared" si="36"/>
        <v>33170</v>
      </c>
      <c r="Q21" s="39">
        <f t="shared" si="37"/>
        <v>3343715</v>
      </c>
      <c r="R21" s="39">
        <f t="shared" si="38"/>
        <v>0</v>
      </c>
      <c r="S21" s="45">
        <f t="shared" si="39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93</v>
      </c>
      <c r="C22" s="89" t="str">
        <f t="shared" si="26"/>
        <v>Lý La Quan</v>
      </c>
      <c r="D22" s="116" t="str">
        <f t="shared" si="27"/>
        <v>Công nhân</v>
      </c>
      <c r="E22" s="90">
        <f t="shared" si="28"/>
        <v>3317000</v>
      </c>
      <c r="F22" s="92">
        <f>VLOOKUP(B22,'CC - 01'!$B$8:$AS$76,36,0)</f>
        <v>23</v>
      </c>
      <c r="G22" s="220">
        <f t="shared" si="29"/>
        <v>3051640</v>
      </c>
      <c r="H22" s="92">
        <f>(VLOOKUP(B22,'CC - 01'!$B$8:$AS$76,37,0)+VLOOKUP(B22,'CC - 01'!$B$8:$AS$76,38,0))</f>
        <v>0</v>
      </c>
      <c r="I22" s="220">
        <f t="shared" si="30"/>
        <v>0</v>
      </c>
      <c r="J22" s="221">
        <f t="shared" si="31"/>
        <v>23</v>
      </c>
      <c r="K22" s="39">
        <f t="shared" si="32"/>
        <v>3051640</v>
      </c>
      <c r="L22" s="90">
        <f t="shared" si="33"/>
        <v>345000</v>
      </c>
      <c r="M22" s="40">
        <f t="shared" si="34"/>
        <v>3396640</v>
      </c>
      <c r="N22" s="40">
        <f>IF(VLOOKUP(B22,DS,9,0)="x",'L - 01'!E22*$N$4,0)</f>
        <v>265360</v>
      </c>
      <c r="O22" s="40">
        <f t="shared" si="35"/>
        <v>49755</v>
      </c>
      <c r="P22" s="40">
        <f t="shared" si="36"/>
        <v>33170</v>
      </c>
      <c r="Q22" s="39">
        <f t="shared" si="37"/>
        <v>3048355</v>
      </c>
      <c r="R22" s="39">
        <f t="shared" si="38"/>
        <v>0</v>
      </c>
      <c r="S22" s="45">
        <f t="shared" si="39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94</v>
      </c>
      <c r="C23" s="89" t="str">
        <f t="shared" si="26"/>
        <v>Trà Thị Soi</v>
      </c>
      <c r="D23" s="116" t="str">
        <f t="shared" si="27"/>
        <v>Công nhân</v>
      </c>
      <c r="E23" s="90">
        <f t="shared" si="28"/>
        <v>3317000</v>
      </c>
      <c r="F23" s="92">
        <f>VLOOKUP(B23,'CC - 01'!$B$8:$AS$76,36,0)</f>
        <v>24</v>
      </c>
      <c r="G23" s="220">
        <f t="shared" si="29"/>
        <v>3184320</v>
      </c>
      <c r="H23" s="92">
        <f>(VLOOKUP(B23,'CC - 01'!$B$8:$AS$76,37,0)+VLOOKUP(B23,'CC - 01'!$B$8:$AS$76,38,0))</f>
        <v>0</v>
      </c>
      <c r="I23" s="220">
        <f t="shared" si="30"/>
        <v>0</v>
      </c>
      <c r="J23" s="221">
        <f t="shared" si="31"/>
        <v>24</v>
      </c>
      <c r="K23" s="39">
        <f t="shared" si="32"/>
        <v>3184320</v>
      </c>
      <c r="L23" s="90">
        <f t="shared" si="33"/>
        <v>360000</v>
      </c>
      <c r="M23" s="40">
        <f t="shared" si="34"/>
        <v>3544320</v>
      </c>
      <c r="N23" s="40">
        <f>IF(VLOOKUP(B23,DS,9,0)="x",'L - 01'!E23*$N$4,0)</f>
        <v>265360</v>
      </c>
      <c r="O23" s="40">
        <f t="shared" si="35"/>
        <v>49755</v>
      </c>
      <c r="P23" s="40">
        <f t="shared" si="36"/>
        <v>33170</v>
      </c>
      <c r="Q23" s="39">
        <f t="shared" si="37"/>
        <v>3196035</v>
      </c>
      <c r="R23" s="39">
        <f t="shared" si="38"/>
        <v>0</v>
      </c>
      <c r="S23" s="45">
        <f t="shared" si="39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95</v>
      </c>
      <c r="C24" s="89" t="str">
        <f t="shared" si="26"/>
        <v>Sơn Thị Muỗi Tron</v>
      </c>
      <c r="D24" s="116" t="str">
        <f t="shared" si="27"/>
        <v>Công nhân</v>
      </c>
      <c r="E24" s="90">
        <f t="shared" si="28"/>
        <v>3317000</v>
      </c>
      <c r="F24" s="92">
        <f>VLOOKUP(B24,'CC - 01'!$B$8:$AS$76,36,0)</f>
        <v>25</v>
      </c>
      <c r="G24" s="220">
        <f t="shared" si="29"/>
        <v>3317000</v>
      </c>
      <c r="H24" s="92">
        <f>(VLOOKUP(B24,'CC - 01'!$B$8:$AS$76,37,0)+VLOOKUP(B24,'CC - 01'!$B$8:$AS$76,38,0))</f>
        <v>0</v>
      </c>
      <c r="I24" s="220">
        <f t="shared" si="30"/>
        <v>0</v>
      </c>
      <c r="J24" s="221">
        <f t="shared" si="31"/>
        <v>25</v>
      </c>
      <c r="K24" s="39">
        <f t="shared" si="32"/>
        <v>3317000</v>
      </c>
      <c r="L24" s="90">
        <f t="shared" si="33"/>
        <v>375000</v>
      </c>
      <c r="M24" s="40">
        <f t="shared" si="34"/>
        <v>3692000</v>
      </c>
      <c r="N24" s="40">
        <f>IF(VLOOKUP(B24,DS,9,0)="x",'L - 01'!E24*$N$4,0)</f>
        <v>265360</v>
      </c>
      <c r="O24" s="40">
        <f t="shared" si="35"/>
        <v>49755</v>
      </c>
      <c r="P24" s="40">
        <f t="shared" si="36"/>
        <v>33170</v>
      </c>
      <c r="Q24" s="39">
        <f t="shared" si="37"/>
        <v>3343715</v>
      </c>
      <c r="R24" s="39">
        <f t="shared" si="38"/>
        <v>0</v>
      </c>
      <c r="S24" s="45">
        <f t="shared" si="39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96</v>
      </c>
      <c r="C25" s="89" t="str">
        <f t="shared" si="26"/>
        <v>Sơn Thị Thương</v>
      </c>
      <c r="D25" s="116" t="str">
        <f t="shared" si="27"/>
        <v>Công nhân</v>
      </c>
      <c r="E25" s="90">
        <f t="shared" si="28"/>
        <v>3317000</v>
      </c>
      <c r="F25" s="92">
        <f>VLOOKUP(B25,'CC - 01'!$B$8:$AS$76,36,0)</f>
        <v>25</v>
      </c>
      <c r="G25" s="220">
        <f t="shared" si="29"/>
        <v>3317000</v>
      </c>
      <c r="H25" s="92">
        <f>(VLOOKUP(B25,'CC - 01'!$B$8:$AS$76,37,0)+VLOOKUP(B25,'CC - 01'!$B$8:$AS$76,38,0))</f>
        <v>0</v>
      </c>
      <c r="I25" s="220">
        <f t="shared" si="30"/>
        <v>0</v>
      </c>
      <c r="J25" s="221">
        <f t="shared" si="31"/>
        <v>25</v>
      </c>
      <c r="K25" s="39">
        <f t="shared" si="32"/>
        <v>3317000</v>
      </c>
      <c r="L25" s="90">
        <f t="shared" si="33"/>
        <v>375000</v>
      </c>
      <c r="M25" s="40">
        <f t="shared" si="34"/>
        <v>3692000</v>
      </c>
      <c r="N25" s="40">
        <f>IF(VLOOKUP(B25,DS,9,0)="x",'L - 01'!E25*$N$4,0)</f>
        <v>265360</v>
      </c>
      <c r="O25" s="40">
        <f t="shared" si="35"/>
        <v>49755</v>
      </c>
      <c r="P25" s="40">
        <f t="shared" si="36"/>
        <v>33170</v>
      </c>
      <c r="Q25" s="39">
        <f t="shared" si="37"/>
        <v>3343715</v>
      </c>
      <c r="R25" s="39">
        <f t="shared" si="38"/>
        <v>0</v>
      </c>
      <c r="S25" s="45">
        <f t="shared" si="39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97</v>
      </c>
      <c r="C26" s="89" t="str">
        <f t="shared" si="26"/>
        <v>Thạch Thị Som Ươne</v>
      </c>
      <c r="D26" s="116" t="str">
        <f t="shared" si="27"/>
        <v>Công nhân</v>
      </c>
      <c r="E26" s="90">
        <f t="shared" si="28"/>
        <v>3317000</v>
      </c>
      <c r="F26" s="92">
        <f>VLOOKUP(B26,'CC - 01'!$B$8:$AS$76,36,0)</f>
        <v>25</v>
      </c>
      <c r="G26" s="220">
        <f t="shared" si="29"/>
        <v>3317000</v>
      </c>
      <c r="H26" s="92">
        <f>(VLOOKUP(B26,'CC - 01'!$B$8:$AS$76,37,0)+VLOOKUP(B26,'CC - 01'!$B$8:$AS$76,38,0))</f>
        <v>0</v>
      </c>
      <c r="I26" s="220">
        <f t="shared" si="30"/>
        <v>0</v>
      </c>
      <c r="J26" s="221">
        <f t="shared" si="31"/>
        <v>25</v>
      </c>
      <c r="K26" s="39">
        <f t="shared" si="32"/>
        <v>3317000</v>
      </c>
      <c r="L26" s="90">
        <f t="shared" si="33"/>
        <v>375000</v>
      </c>
      <c r="M26" s="40">
        <f t="shared" si="34"/>
        <v>3692000</v>
      </c>
      <c r="N26" s="40">
        <f>IF(VLOOKUP(B26,DS,9,0)="x",'L - 01'!E26*$N$4,0)</f>
        <v>265360</v>
      </c>
      <c r="O26" s="40">
        <f t="shared" si="35"/>
        <v>49755</v>
      </c>
      <c r="P26" s="40">
        <f t="shared" si="36"/>
        <v>33170</v>
      </c>
      <c r="Q26" s="39">
        <f t="shared" si="37"/>
        <v>3343715</v>
      </c>
      <c r="R26" s="39">
        <f t="shared" si="38"/>
        <v>0</v>
      </c>
      <c r="S26" s="45">
        <f t="shared" si="39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98</v>
      </c>
      <c r="C27" s="89" t="str">
        <f t="shared" si="26"/>
        <v>Huỳnh Thị Như</v>
      </c>
      <c r="D27" s="116" t="str">
        <f t="shared" si="27"/>
        <v>Công nhân</v>
      </c>
      <c r="E27" s="90">
        <f t="shared" si="28"/>
        <v>3317000</v>
      </c>
      <c r="F27" s="92">
        <f>VLOOKUP(B27,'CC - 01'!$B$8:$AS$76,36,0)</f>
        <v>24</v>
      </c>
      <c r="G27" s="220">
        <f t="shared" si="29"/>
        <v>3184320</v>
      </c>
      <c r="H27" s="92">
        <f>(VLOOKUP(B27,'CC - 01'!$B$8:$AS$76,37,0)+VLOOKUP(B27,'CC - 01'!$B$8:$AS$76,38,0))</f>
        <v>0</v>
      </c>
      <c r="I27" s="220">
        <f t="shared" si="30"/>
        <v>0</v>
      </c>
      <c r="J27" s="221">
        <f t="shared" si="31"/>
        <v>24</v>
      </c>
      <c r="K27" s="39">
        <f t="shared" si="32"/>
        <v>3184320</v>
      </c>
      <c r="L27" s="90">
        <f t="shared" si="33"/>
        <v>360000</v>
      </c>
      <c r="M27" s="40">
        <f t="shared" si="34"/>
        <v>3544320</v>
      </c>
      <c r="N27" s="40">
        <f>IF(VLOOKUP(B27,DS,9,0)="x",'L - 01'!E27*$N$4,0)</f>
        <v>265360</v>
      </c>
      <c r="O27" s="40">
        <f t="shared" si="35"/>
        <v>49755</v>
      </c>
      <c r="P27" s="40">
        <f t="shared" si="36"/>
        <v>33170</v>
      </c>
      <c r="Q27" s="39">
        <f t="shared" si="37"/>
        <v>3196035</v>
      </c>
      <c r="R27" s="39">
        <f t="shared" si="38"/>
        <v>0</v>
      </c>
      <c r="S27" s="45">
        <f t="shared" si="39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99</v>
      </c>
      <c r="C28" s="89" t="str">
        <f t="shared" si="26"/>
        <v>Sơn Thị Chành Ny</v>
      </c>
      <c r="D28" s="116" t="str">
        <f t="shared" si="27"/>
        <v>Công nhân</v>
      </c>
      <c r="E28" s="90">
        <f t="shared" si="28"/>
        <v>3317000</v>
      </c>
      <c r="F28" s="92">
        <f>VLOOKUP(B28,'CC - 01'!$B$8:$AS$76,36,0)</f>
        <v>25</v>
      </c>
      <c r="G28" s="220">
        <f t="shared" si="29"/>
        <v>3317000</v>
      </c>
      <c r="H28" s="92">
        <f>(VLOOKUP(B28,'CC - 01'!$B$8:$AS$76,37,0)+VLOOKUP(B28,'CC - 01'!$B$8:$AS$76,38,0))</f>
        <v>0</v>
      </c>
      <c r="I28" s="220">
        <f t="shared" si="30"/>
        <v>0</v>
      </c>
      <c r="J28" s="221">
        <f t="shared" si="31"/>
        <v>25</v>
      </c>
      <c r="K28" s="39">
        <f t="shared" si="32"/>
        <v>3317000</v>
      </c>
      <c r="L28" s="90">
        <f t="shared" si="33"/>
        <v>375000</v>
      </c>
      <c r="M28" s="40">
        <f t="shared" si="34"/>
        <v>3692000</v>
      </c>
      <c r="N28" s="40">
        <f>IF(VLOOKUP(B28,DS,9,0)="x",'L - 01'!E28*$N$4,0)</f>
        <v>265360</v>
      </c>
      <c r="O28" s="40">
        <f t="shared" si="35"/>
        <v>49755</v>
      </c>
      <c r="P28" s="40">
        <f t="shared" si="36"/>
        <v>33170</v>
      </c>
      <c r="Q28" s="39">
        <f t="shared" si="37"/>
        <v>3343715</v>
      </c>
      <c r="R28" s="39">
        <f t="shared" si="38"/>
        <v>0</v>
      </c>
      <c r="S28" s="45">
        <f t="shared" si="39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100</v>
      </c>
      <c r="C29" s="89" t="str">
        <f t="shared" si="26"/>
        <v>Sơn Thị Chành Đa</v>
      </c>
      <c r="D29" s="116" t="str">
        <f t="shared" si="27"/>
        <v>Công nhân</v>
      </c>
      <c r="E29" s="90">
        <f t="shared" si="28"/>
        <v>3317000</v>
      </c>
      <c r="F29" s="92">
        <f>VLOOKUP(B29,'CC - 01'!$B$8:$AS$76,36,0)</f>
        <v>24</v>
      </c>
      <c r="G29" s="220">
        <f t="shared" si="29"/>
        <v>3184320</v>
      </c>
      <c r="H29" s="92">
        <f>(VLOOKUP(B29,'CC - 01'!$B$8:$AS$76,37,0)+VLOOKUP(B29,'CC - 01'!$B$8:$AS$76,38,0))</f>
        <v>0</v>
      </c>
      <c r="I29" s="220">
        <f t="shared" si="30"/>
        <v>0</v>
      </c>
      <c r="J29" s="221">
        <f t="shared" si="31"/>
        <v>24</v>
      </c>
      <c r="K29" s="39">
        <f t="shared" si="32"/>
        <v>3184320</v>
      </c>
      <c r="L29" s="90">
        <f t="shared" si="33"/>
        <v>360000</v>
      </c>
      <c r="M29" s="40">
        <f t="shared" si="34"/>
        <v>3544320</v>
      </c>
      <c r="N29" s="40">
        <f>IF(VLOOKUP(B29,DS,9,0)="x",'L - 01'!E29*$N$4,0)</f>
        <v>265360</v>
      </c>
      <c r="O29" s="40">
        <f t="shared" si="35"/>
        <v>49755</v>
      </c>
      <c r="P29" s="40">
        <f t="shared" si="36"/>
        <v>33170</v>
      </c>
      <c r="Q29" s="39">
        <f t="shared" si="37"/>
        <v>3196035</v>
      </c>
      <c r="R29" s="39">
        <f t="shared" si="38"/>
        <v>0</v>
      </c>
      <c r="S29" s="45">
        <f t="shared" si="39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101</v>
      </c>
      <c r="C30" s="89" t="str">
        <f t="shared" si="26"/>
        <v>Trần Thị Bích Phượng</v>
      </c>
      <c r="D30" s="116" t="str">
        <f t="shared" si="27"/>
        <v>Công nhân</v>
      </c>
      <c r="E30" s="90">
        <f t="shared" si="28"/>
        <v>3317000</v>
      </c>
      <c r="F30" s="92">
        <f>VLOOKUP(B30,'CC - 01'!$B$8:$AS$76,36,0)</f>
        <v>24</v>
      </c>
      <c r="G30" s="220">
        <f t="shared" si="29"/>
        <v>3184320</v>
      </c>
      <c r="H30" s="92">
        <f>(VLOOKUP(B30,'CC - 01'!$B$8:$AS$76,37,0)+VLOOKUP(B30,'CC - 01'!$B$8:$AS$76,38,0))</f>
        <v>0</v>
      </c>
      <c r="I30" s="220">
        <f t="shared" si="30"/>
        <v>0</v>
      </c>
      <c r="J30" s="221">
        <f t="shared" si="31"/>
        <v>24</v>
      </c>
      <c r="K30" s="39">
        <f t="shared" si="32"/>
        <v>3184320</v>
      </c>
      <c r="L30" s="90">
        <f t="shared" si="33"/>
        <v>360000</v>
      </c>
      <c r="M30" s="40">
        <f t="shared" si="34"/>
        <v>3544320</v>
      </c>
      <c r="N30" s="40">
        <f>IF(VLOOKUP(B30,DS,9,0)="x",'L - 01'!E30*$N$4,0)</f>
        <v>265360</v>
      </c>
      <c r="O30" s="40">
        <f t="shared" si="35"/>
        <v>49755</v>
      </c>
      <c r="P30" s="40">
        <f t="shared" si="36"/>
        <v>33170</v>
      </c>
      <c r="Q30" s="39">
        <f t="shared" si="37"/>
        <v>3196035</v>
      </c>
      <c r="R30" s="39">
        <f t="shared" si="38"/>
        <v>0</v>
      </c>
      <c r="S30" s="45">
        <f t="shared" si="39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102</v>
      </c>
      <c r="C31" s="89" t="str">
        <f t="shared" si="26"/>
        <v>Sơn Thị Trường Sa</v>
      </c>
      <c r="D31" s="116" t="str">
        <f t="shared" si="27"/>
        <v>Công nhân</v>
      </c>
      <c r="E31" s="90">
        <f t="shared" si="28"/>
        <v>3317000</v>
      </c>
      <c r="F31" s="92">
        <f>VLOOKUP(B31,'CC - 01'!$B$8:$AS$76,36,0)</f>
        <v>25</v>
      </c>
      <c r="G31" s="220">
        <f t="shared" si="29"/>
        <v>3317000</v>
      </c>
      <c r="H31" s="92">
        <f>(VLOOKUP(B31,'CC - 01'!$B$8:$AS$76,37,0)+VLOOKUP(B31,'CC - 01'!$B$8:$AS$76,38,0))</f>
        <v>0</v>
      </c>
      <c r="I31" s="220">
        <f t="shared" si="30"/>
        <v>0</v>
      </c>
      <c r="J31" s="221">
        <f t="shared" si="31"/>
        <v>25</v>
      </c>
      <c r="K31" s="39">
        <f t="shared" si="32"/>
        <v>3317000</v>
      </c>
      <c r="L31" s="90">
        <f t="shared" si="33"/>
        <v>375000</v>
      </c>
      <c r="M31" s="40">
        <f t="shared" si="34"/>
        <v>3692000</v>
      </c>
      <c r="N31" s="40">
        <f>IF(VLOOKUP(B31,DS,9,0)="x",'L - 01'!E31*$N$4,0)</f>
        <v>265360</v>
      </c>
      <c r="O31" s="40">
        <f t="shared" si="35"/>
        <v>49755</v>
      </c>
      <c r="P31" s="40">
        <f t="shared" si="36"/>
        <v>33170</v>
      </c>
      <c r="Q31" s="39">
        <f t="shared" si="37"/>
        <v>3343715</v>
      </c>
      <c r="R31" s="39">
        <f t="shared" si="38"/>
        <v>0</v>
      </c>
      <c r="S31" s="45">
        <f t="shared" si="39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103</v>
      </c>
      <c r="C32" s="89" t="str">
        <f t="shared" si="26"/>
        <v>Lý Thị Sà Kha</v>
      </c>
      <c r="D32" s="116" t="str">
        <f t="shared" si="27"/>
        <v>Công nhân</v>
      </c>
      <c r="E32" s="90">
        <f t="shared" si="28"/>
        <v>3317000</v>
      </c>
      <c r="F32" s="92">
        <f>VLOOKUP(B32,'CC - 01'!$B$8:$AS$76,36,0)</f>
        <v>24</v>
      </c>
      <c r="G32" s="220">
        <f t="shared" si="29"/>
        <v>3184320</v>
      </c>
      <c r="H32" s="92">
        <f>(VLOOKUP(B32,'CC - 01'!$B$8:$AS$76,37,0)+VLOOKUP(B32,'CC - 01'!$B$8:$AS$76,38,0))</f>
        <v>0</v>
      </c>
      <c r="I32" s="220">
        <f t="shared" si="30"/>
        <v>0</v>
      </c>
      <c r="J32" s="221">
        <f t="shared" si="31"/>
        <v>24</v>
      </c>
      <c r="K32" s="39">
        <f t="shared" si="32"/>
        <v>3184320</v>
      </c>
      <c r="L32" s="90">
        <f t="shared" si="33"/>
        <v>360000</v>
      </c>
      <c r="M32" s="40">
        <f t="shared" si="34"/>
        <v>3544320</v>
      </c>
      <c r="N32" s="40">
        <f>IF(VLOOKUP(B32,DS,9,0)="x",'L - 01'!E32*$N$4,0)</f>
        <v>265360</v>
      </c>
      <c r="O32" s="40">
        <f t="shared" si="35"/>
        <v>49755</v>
      </c>
      <c r="P32" s="40">
        <f t="shared" si="36"/>
        <v>33170</v>
      </c>
      <c r="Q32" s="39">
        <f t="shared" si="37"/>
        <v>3196035</v>
      </c>
      <c r="R32" s="39">
        <f t="shared" si="38"/>
        <v>0</v>
      </c>
      <c r="S32" s="45">
        <f t="shared" si="39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21</v>
      </c>
      <c r="B33" s="141" t="s">
        <v>104</v>
      </c>
      <c r="C33" s="89" t="str">
        <f t="shared" si="26"/>
        <v xml:space="preserve"> Lâm Thị Mộng Thường</v>
      </c>
      <c r="D33" s="116" t="str">
        <f t="shared" si="27"/>
        <v>Công nhân</v>
      </c>
      <c r="E33" s="90">
        <f t="shared" si="28"/>
        <v>3317000</v>
      </c>
      <c r="F33" s="92">
        <f>VLOOKUP(B33,'CC - 01'!$B$8:$AS$76,36,0)</f>
        <v>23</v>
      </c>
      <c r="G33" s="220">
        <f t="shared" si="29"/>
        <v>3051640</v>
      </c>
      <c r="H33" s="92">
        <f>(VLOOKUP(B33,'CC - 01'!$B$8:$AS$76,37,0)+VLOOKUP(B33,'CC - 01'!$B$8:$AS$76,38,0))</f>
        <v>0</v>
      </c>
      <c r="I33" s="220">
        <f t="shared" si="30"/>
        <v>0</v>
      </c>
      <c r="J33" s="221">
        <f t="shared" si="31"/>
        <v>23</v>
      </c>
      <c r="K33" s="39">
        <f t="shared" si="32"/>
        <v>3051640</v>
      </c>
      <c r="L33" s="90">
        <f t="shared" si="33"/>
        <v>345000</v>
      </c>
      <c r="M33" s="40">
        <f t="shared" si="34"/>
        <v>3396640</v>
      </c>
      <c r="N33" s="40">
        <f>IF(VLOOKUP(B33,DS,9,0)="x",'L - 01'!E33*$N$4,0)</f>
        <v>265360</v>
      </c>
      <c r="O33" s="40">
        <f t="shared" si="35"/>
        <v>49755</v>
      </c>
      <c r="P33" s="40">
        <f t="shared" si="36"/>
        <v>33170</v>
      </c>
      <c r="Q33" s="39">
        <f t="shared" si="37"/>
        <v>3048355</v>
      </c>
      <c r="R33" s="39">
        <f t="shared" si="38"/>
        <v>0</v>
      </c>
      <c r="S33" s="45">
        <f t="shared" si="39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19" t="s">
        <v>187</v>
      </c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22</v>
      </c>
      <c r="B35" s="261" t="s">
        <v>113</v>
      </c>
      <c r="C35" s="89" t="str">
        <f t="shared" si="26"/>
        <v>Nguyễn Văn Bé Hai</v>
      </c>
      <c r="D35" s="116" t="str">
        <f t="shared" si="27"/>
        <v>Công nhân</v>
      </c>
      <c r="E35" s="90">
        <f t="shared" si="28"/>
        <v>3549000</v>
      </c>
      <c r="F35" s="92">
        <f>VLOOKUP(B35,'CC - 01'!$B$8:$AS$76,36,0)</f>
        <v>24</v>
      </c>
      <c r="G35" s="220">
        <f t="shared" si="29"/>
        <v>3407040</v>
      </c>
      <c r="H35" s="92">
        <f>(VLOOKUP(B35,'CC - 01'!$B$8:$AS$76,37,0)+VLOOKUP(B35,'CC - 01'!$B$8:$AS$76,38,0))</f>
        <v>0</v>
      </c>
      <c r="I35" s="220">
        <f t="shared" si="30"/>
        <v>0</v>
      </c>
      <c r="J35" s="221">
        <f t="shared" si="31"/>
        <v>24</v>
      </c>
      <c r="K35" s="39">
        <f t="shared" si="32"/>
        <v>3407040</v>
      </c>
      <c r="L35" s="90">
        <f t="shared" si="33"/>
        <v>360000</v>
      </c>
      <c r="M35" s="40">
        <f t="shared" si="34"/>
        <v>3767040</v>
      </c>
      <c r="N35" s="40">
        <f>IF(VLOOKUP(B35,DS,9,0)="x",'L - 01'!E35*$N$4,0)</f>
        <v>283920</v>
      </c>
      <c r="O35" s="40">
        <f t="shared" si="35"/>
        <v>53235</v>
      </c>
      <c r="P35" s="40">
        <f t="shared" si="36"/>
        <v>35490</v>
      </c>
      <c r="Q35" s="39">
        <f t="shared" si="37"/>
        <v>3394395</v>
      </c>
      <c r="R35" s="39">
        <f t="shared" si="38"/>
        <v>0</v>
      </c>
      <c r="S35" s="45">
        <f t="shared" si="39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114</v>
      </c>
      <c r="C36" s="89" t="str">
        <f t="shared" si="26"/>
        <v>Thạch Tiền</v>
      </c>
      <c r="D36" s="116" t="str">
        <f t="shared" si="27"/>
        <v>Công nhân</v>
      </c>
      <c r="E36" s="90">
        <f t="shared" si="28"/>
        <v>3317000</v>
      </c>
      <c r="F36" s="92">
        <f>VLOOKUP(B36,'CC - 01'!$B$8:$AS$76,36,0)</f>
        <v>23</v>
      </c>
      <c r="G36" s="220">
        <f t="shared" si="29"/>
        <v>3051640</v>
      </c>
      <c r="H36" s="92">
        <f>(VLOOKUP(B36,'CC - 01'!$B$8:$AS$76,37,0)+VLOOKUP(B36,'CC - 01'!$B$8:$AS$76,38,0))</f>
        <v>0</v>
      </c>
      <c r="I36" s="220">
        <f t="shared" si="30"/>
        <v>0</v>
      </c>
      <c r="J36" s="221">
        <f t="shared" si="31"/>
        <v>23</v>
      </c>
      <c r="K36" s="39">
        <f t="shared" si="32"/>
        <v>3051640</v>
      </c>
      <c r="L36" s="90">
        <f t="shared" si="33"/>
        <v>345000</v>
      </c>
      <c r="M36" s="40">
        <f t="shared" si="34"/>
        <v>3396640</v>
      </c>
      <c r="N36" s="40">
        <f>IF(VLOOKUP(B36,DS,9,0)="x",'L - 01'!E36*$N$4,0)</f>
        <v>265360</v>
      </c>
      <c r="O36" s="40">
        <f t="shared" si="35"/>
        <v>49755</v>
      </c>
      <c r="P36" s="40">
        <f t="shared" si="36"/>
        <v>33170</v>
      </c>
      <c r="Q36" s="39">
        <f t="shared" si="37"/>
        <v>3048355</v>
      </c>
      <c r="R36" s="39">
        <f t="shared" si="38"/>
        <v>0</v>
      </c>
      <c r="S36" s="45">
        <f t="shared" si="39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115</v>
      </c>
      <c r="C37" s="89" t="str">
        <f t="shared" si="26"/>
        <v>Hứa Hậu</v>
      </c>
      <c r="D37" s="116" t="str">
        <f t="shared" si="27"/>
        <v>Công nhân</v>
      </c>
      <c r="E37" s="90">
        <f t="shared" si="28"/>
        <v>3317000</v>
      </c>
      <c r="F37" s="92">
        <f>VLOOKUP(B37,'CC - 01'!$B$8:$AS$76,36,0)</f>
        <v>25</v>
      </c>
      <c r="G37" s="220">
        <f t="shared" si="29"/>
        <v>3317000</v>
      </c>
      <c r="H37" s="92">
        <f>(VLOOKUP(B37,'CC - 01'!$B$8:$AS$76,37,0)+VLOOKUP(B37,'CC - 01'!$B$8:$AS$76,38,0))</f>
        <v>0</v>
      </c>
      <c r="I37" s="220">
        <f t="shared" si="30"/>
        <v>0</v>
      </c>
      <c r="J37" s="221">
        <f t="shared" si="31"/>
        <v>25</v>
      </c>
      <c r="K37" s="39">
        <f t="shared" si="32"/>
        <v>3317000</v>
      </c>
      <c r="L37" s="90">
        <f t="shared" si="33"/>
        <v>375000</v>
      </c>
      <c r="M37" s="40">
        <f t="shared" si="34"/>
        <v>3692000</v>
      </c>
      <c r="N37" s="40">
        <f>IF(VLOOKUP(B37,DS,9,0)="x",'L - 01'!E37*$N$4,0)</f>
        <v>265360</v>
      </c>
      <c r="O37" s="40">
        <f t="shared" si="35"/>
        <v>49755</v>
      </c>
      <c r="P37" s="40">
        <f t="shared" si="36"/>
        <v>33170</v>
      </c>
      <c r="Q37" s="39">
        <f t="shared" si="37"/>
        <v>3343715</v>
      </c>
      <c r="R37" s="39">
        <f t="shared" si="38"/>
        <v>0</v>
      </c>
      <c r="S37" s="45">
        <f t="shared" si="39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116</v>
      </c>
      <c r="C38" s="89" t="str">
        <f t="shared" si="14"/>
        <v>Sơn Pép</v>
      </c>
      <c r="D38" s="116" t="str">
        <f t="shared" si="15"/>
        <v>Công nhân</v>
      </c>
      <c r="E38" s="90">
        <f t="shared" si="16"/>
        <v>3317000</v>
      </c>
      <c r="F38" s="92">
        <f>VLOOKUP(B38,'CC - 01'!$B$8:$AS$76,36,0)</f>
        <v>25</v>
      </c>
      <c r="G38" s="220">
        <f t="shared" ref="G38" si="40">ROUND(E38/$U$2*F38,0)</f>
        <v>3317000</v>
      </c>
      <c r="H38" s="92">
        <f>(VLOOKUP(B38,'CC - 01'!$B$8:$AS$76,37,0)+VLOOKUP(B38,'CC - 01'!$B$8:$AS$76,38,0))</f>
        <v>0</v>
      </c>
      <c r="I38" s="220">
        <f t="shared" ref="I38" si="41">ROUND(E38/$U$2*H38,0)</f>
        <v>0</v>
      </c>
      <c r="J38" s="221">
        <f t="shared" ref="J38" si="42">F38+H38</f>
        <v>25</v>
      </c>
      <c r="K38" s="39">
        <f t="shared" ref="K38" si="43">G38+I38</f>
        <v>3317000</v>
      </c>
      <c r="L38" s="90">
        <f t="shared" si="21"/>
        <v>375000</v>
      </c>
      <c r="M38" s="40">
        <f t="shared" si="22"/>
        <v>3692000</v>
      </c>
      <c r="N38" s="40">
        <f>IF(VLOOKUP(B38,DS,9,0)="x",'L - 01'!E38*$N$4,0)</f>
        <v>265360</v>
      </c>
      <c r="O38" s="40">
        <f t="shared" si="23"/>
        <v>49755</v>
      </c>
      <c r="P38" s="40">
        <f t="shared" si="24"/>
        <v>33170</v>
      </c>
      <c r="Q38" s="39">
        <f>M38-SUM(N38:P38)</f>
        <v>3343715</v>
      </c>
      <c r="R38" s="39">
        <f t="shared" si="25"/>
        <v>0</v>
      </c>
      <c r="S38" s="45">
        <f t="shared" ref="S38" si="44"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117</v>
      </c>
      <c r="C39" s="89" t="str">
        <f t="shared" ref="C39:C44" si="45">VLOOKUP(B39,DS,2,0)</f>
        <v>Sơn Lét</v>
      </c>
      <c r="D39" s="116" t="str">
        <f t="shared" ref="D39:D44" si="46">VLOOKUP(B39,DS,3,0)</f>
        <v>Công nhân</v>
      </c>
      <c r="E39" s="90">
        <f t="shared" ref="E39:E44" si="47">VLOOKUP(B39,DS,4,0)</f>
        <v>3317000</v>
      </c>
      <c r="F39" s="92">
        <f>VLOOKUP(B39,'CC - 01'!$B$8:$AS$76,36,0)</f>
        <v>24</v>
      </c>
      <c r="G39" s="220">
        <f t="shared" ref="G39:G44" si="48">ROUND(E39/$U$2*F39,0)</f>
        <v>3184320</v>
      </c>
      <c r="H39" s="92">
        <f>(VLOOKUP(B39,'CC - 01'!$B$8:$AS$76,37,0)+VLOOKUP(B39,'CC - 01'!$B$8:$AS$76,38,0))</f>
        <v>0</v>
      </c>
      <c r="I39" s="220">
        <f t="shared" ref="I39:I44" si="49">ROUND(E39/$U$2*H39,0)</f>
        <v>0</v>
      </c>
      <c r="J39" s="221">
        <f t="shared" ref="J39:J44" si="50">F39+H39</f>
        <v>24</v>
      </c>
      <c r="K39" s="39">
        <f t="shared" ref="K39:K44" si="51">G39+I39</f>
        <v>3184320</v>
      </c>
      <c r="L39" s="90">
        <f t="shared" ref="L39:L44" si="52">+F39*15000</f>
        <v>360000</v>
      </c>
      <c r="M39" s="40">
        <f t="shared" ref="M39:M44" si="53">K39+L39</f>
        <v>3544320</v>
      </c>
      <c r="N39" s="40">
        <f>IF(VLOOKUP(B39,DS,9,0)="x",'L - 01'!E39*$N$4,0)</f>
        <v>265360</v>
      </c>
      <c r="O39" s="40">
        <f t="shared" ref="O39:O44" si="54">IF(VLOOKUP(B39,DS,9,0)="x",E39*0.015,0)</f>
        <v>49755</v>
      </c>
      <c r="P39" s="40">
        <f t="shared" ref="P39:P44" si="55">IF(VLOOKUP(B39,DS,9,0)="x",E39*0.01,0)</f>
        <v>33170</v>
      </c>
      <c r="Q39" s="39">
        <f t="shared" ref="Q39:Q44" si="56">M39-SUM(N39:P39)</f>
        <v>3196035</v>
      </c>
      <c r="R39" s="39">
        <f t="shared" ref="R39:R44" si="57">VLOOKUP(B39,DS,23,0)</f>
        <v>0</v>
      </c>
      <c r="S39" s="45">
        <f t="shared" ref="S39:S44" si="58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118</v>
      </c>
      <c r="C40" s="89" t="str">
        <f t="shared" si="45"/>
        <v>Trần Nhiên</v>
      </c>
      <c r="D40" s="116" t="str">
        <f t="shared" si="46"/>
        <v>Công nhân</v>
      </c>
      <c r="E40" s="90">
        <f t="shared" si="47"/>
        <v>3317000</v>
      </c>
      <c r="F40" s="92">
        <f>VLOOKUP(B40,'CC - 01'!$B$8:$AS$76,36,0)</f>
        <v>23</v>
      </c>
      <c r="G40" s="220">
        <f t="shared" si="48"/>
        <v>3051640</v>
      </c>
      <c r="H40" s="92">
        <f>(VLOOKUP(B40,'CC - 01'!$B$8:$AS$76,37,0)+VLOOKUP(B40,'CC - 01'!$B$8:$AS$76,38,0))</f>
        <v>0</v>
      </c>
      <c r="I40" s="220">
        <f t="shared" si="49"/>
        <v>0</v>
      </c>
      <c r="J40" s="221">
        <f t="shared" si="50"/>
        <v>23</v>
      </c>
      <c r="K40" s="39">
        <f t="shared" si="51"/>
        <v>3051640</v>
      </c>
      <c r="L40" s="90">
        <f t="shared" si="52"/>
        <v>345000</v>
      </c>
      <c r="M40" s="40">
        <f t="shared" si="53"/>
        <v>3396640</v>
      </c>
      <c r="N40" s="40">
        <f>IF(VLOOKUP(B40,DS,9,0)="x",'L - 01'!E40*$N$4,0)</f>
        <v>265360</v>
      </c>
      <c r="O40" s="40">
        <f t="shared" si="54"/>
        <v>49755</v>
      </c>
      <c r="P40" s="40">
        <f t="shared" si="55"/>
        <v>33170</v>
      </c>
      <c r="Q40" s="39">
        <f t="shared" si="56"/>
        <v>3048355</v>
      </c>
      <c r="R40" s="39">
        <f t="shared" si="57"/>
        <v>0</v>
      </c>
      <c r="S40" s="45">
        <f t="shared" si="58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119</v>
      </c>
      <c r="C41" s="89" t="str">
        <f t="shared" si="45"/>
        <v>Thạch Giang</v>
      </c>
      <c r="D41" s="116" t="str">
        <f t="shared" si="46"/>
        <v>Công nhân</v>
      </c>
      <c r="E41" s="90">
        <f t="shared" si="47"/>
        <v>3317000</v>
      </c>
      <c r="F41" s="92">
        <f>VLOOKUP(B41,'CC - 01'!$B$8:$AS$76,36,0)</f>
        <v>25</v>
      </c>
      <c r="G41" s="220">
        <f t="shared" si="48"/>
        <v>3317000</v>
      </c>
      <c r="H41" s="92">
        <f>(VLOOKUP(B41,'CC - 01'!$B$8:$AS$76,37,0)+VLOOKUP(B41,'CC - 01'!$B$8:$AS$76,38,0))</f>
        <v>0</v>
      </c>
      <c r="I41" s="220">
        <f t="shared" si="49"/>
        <v>0</v>
      </c>
      <c r="J41" s="221">
        <f t="shared" si="50"/>
        <v>25</v>
      </c>
      <c r="K41" s="39">
        <f t="shared" si="51"/>
        <v>3317000</v>
      </c>
      <c r="L41" s="90">
        <f t="shared" si="52"/>
        <v>375000</v>
      </c>
      <c r="M41" s="40">
        <f t="shared" si="53"/>
        <v>3692000</v>
      </c>
      <c r="N41" s="40">
        <f>IF(VLOOKUP(B41,DS,9,0)="x",'L - 01'!E41*$N$4,0)</f>
        <v>265360</v>
      </c>
      <c r="O41" s="40">
        <f t="shared" si="54"/>
        <v>49755</v>
      </c>
      <c r="P41" s="40">
        <f t="shared" si="55"/>
        <v>33170</v>
      </c>
      <c r="Q41" s="39">
        <f t="shared" si="56"/>
        <v>3343715</v>
      </c>
      <c r="R41" s="39">
        <f t="shared" si="57"/>
        <v>0</v>
      </c>
      <c r="S41" s="45">
        <f t="shared" si="58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120</v>
      </c>
      <c r="C42" s="89" t="str">
        <f t="shared" si="45"/>
        <v>Thạch Quyền</v>
      </c>
      <c r="D42" s="116" t="str">
        <f t="shared" si="46"/>
        <v>Công nhân</v>
      </c>
      <c r="E42" s="90">
        <f t="shared" si="47"/>
        <v>3317000</v>
      </c>
      <c r="F42" s="92">
        <f>VLOOKUP(B42,'CC - 01'!$B$8:$AS$76,36,0)</f>
        <v>25</v>
      </c>
      <c r="G42" s="220">
        <f t="shared" si="48"/>
        <v>3317000</v>
      </c>
      <c r="H42" s="92">
        <f>(VLOOKUP(B42,'CC - 01'!$B$8:$AS$76,37,0)+VLOOKUP(B42,'CC - 01'!$B$8:$AS$76,38,0))</f>
        <v>0</v>
      </c>
      <c r="I42" s="220">
        <f t="shared" si="49"/>
        <v>0</v>
      </c>
      <c r="J42" s="221">
        <f t="shared" si="50"/>
        <v>25</v>
      </c>
      <c r="K42" s="39">
        <f t="shared" si="51"/>
        <v>3317000</v>
      </c>
      <c r="L42" s="90">
        <f t="shared" si="52"/>
        <v>375000</v>
      </c>
      <c r="M42" s="40">
        <f t="shared" si="53"/>
        <v>3692000</v>
      </c>
      <c r="N42" s="40">
        <f>IF(VLOOKUP(B42,DS,9,0)="x",'L - 01'!E42*$N$4,0)</f>
        <v>265360</v>
      </c>
      <c r="O42" s="40">
        <f t="shared" si="54"/>
        <v>49755</v>
      </c>
      <c r="P42" s="40">
        <f t="shared" si="55"/>
        <v>33170</v>
      </c>
      <c r="Q42" s="39">
        <f t="shared" si="56"/>
        <v>3343715</v>
      </c>
      <c r="R42" s="39">
        <f t="shared" si="57"/>
        <v>0</v>
      </c>
      <c r="S42" s="45">
        <f t="shared" si="58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121</v>
      </c>
      <c r="C43" s="89" t="str">
        <f t="shared" si="45"/>
        <v>Lâm Lin</v>
      </c>
      <c r="D43" s="116" t="str">
        <f t="shared" si="46"/>
        <v>Công nhân</v>
      </c>
      <c r="E43" s="90">
        <f t="shared" si="47"/>
        <v>3317000</v>
      </c>
      <c r="F43" s="92">
        <f>VLOOKUP(B43,'CC - 01'!$B$8:$AS$76,36,0)</f>
        <v>22</v>
      </c>
      <c r="G43" s="220">
        <f t="shared" si="48"/>
        <v>2918960</v>
      </c>
      <c r="H43" s="92">
        <f>(VLOOKUP(B43,'CC - 01'!$B$8:$AS$76,37,0)+VLOOKUP(B43,'CC - 01'!$B$8:$AS$76,38,0))</f>
        <v>0</v>
      </c>
      <c r="I43" s="220">
        <f t="shared" si="49"/>
        <v>0</v>
      </c>
      <c r="J43" s="221">
        <f t="shared" si="50"/>
        <v>22</v>
      </c>
      <c r="K43" s="39">
        <f t="shared" si="51"/>
        <v>2918960</v>
      </c>
      <c r="L43" s="90">
        <f t="shared" si="52"/>
        <v>330000</v>
      </c>
      <c r="M43" s="40">
        <f t="shared" si="53"/>
        <v>3248960</v>
      </c>
      <c r="N43" s="40">
        <f>IF(VLOOKUP(B43,DS,9,0)="x",'L - 01'!E43*$N$4,0)</f>
        <v>265360</v>
      </c>
      <c r="O43" s="40">
        <f t="shared" si="54"/>
        <v>49755</v>
      </c>
      <c r="P43" s="40">
        <f t="shared" si="55"/>
        <v>33170</v>
      </c>
      <c r="Q43" s="39">
        <f t="shared" si="56"/>
        <v>2900675</v>
      </c>
      <c r="R43" s="39">
        <f t="shared" si="57"/>
        <v>0</v>
      </c>
      <c r="S43" s="45">
        <f t="shared" si="58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31</v>
      </c>
      <c r="B44" s="261" t="s">
        <v>122</v>
      </c>
      <c r="C44" s="89" t="str">
        <f t="shared" si="45"/>
        <v>Lâm Chanh Đa Ra</v>
      </c>
      <c r="D44" s="116" t="str">
        <f t="shared" si="46"/>
        <v>Công nhân</v>
      </c>
      <c r="E44" s="90">
        <f t="shared" si="47"/>
        <v>3317000</v>
      </c>
      <c r="F44" s="92">
        <f>VLOOKUP(B44,'CC - 01'!$B$8:$AS$76,36,0)</f>
        <v>23</v>
      </c>
      <c r="G44" s="220">
        <f t="shared" si="48"/>
        <v>3051640</v>
      </c>
      <c r="H44" s="92">
        <f>(VLOOKUP(B44,'CC - 01'!$B$8:$AS$76,37,0)+VLOOKUP(B44,'CC - 01'!$B$8:$AS$76,38,0))</f>
        <v>0</v>
      </c>
      <c r="I44" s="220">
        <f t="shared" si="49"/>
        <v>0</v>
      </c>
      <c r="J44" s="221">
        <f t="shared" si="50"/>
        <v>23</v>
      </c>
      <c r="K44" s="39">
        <f t="shared" si="51"/>
        <v>3051640</v>
      </c>
      <c r="L44" s="90">
        <f t="shared" si="52"/>
        <v>345000</v>
      </c>
      <c r="M44" s="40">
        <f t="shared" si="53"/>
        <v>3396640</v>
      </c>
      <c r="N44" s="40">
        <f>IF(VLOOKUP(B44,DS,9,0)="x",'L - 01'!E44*$N$4,0)</f>
        <v>265360</v>
      </c>
      <c r="O44" s="40">
        <f t="shared" si="54"/>
        <v>49755</v>
      </c>
      <c r="P44" s="40">
        <f t="shared" si="55"/>
        <v>33170</v>
      </c>
      <c r="Q44" s="39">
        <f t="shared" si="56"/>
        <v>3048355</v>
      </c>
      <c r="R44" s="39">
        <f t="shared" si="57"/>
        <v>0</v>
      </c>
      <c r="S44" s="45">
        <f t="shared" si="58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390" t="s">
        <v>25</v>
      </c>
      <c r="B46" s="390"/>
      <c r="C46" s="390"/>
      <c r="D46" s="390"/>
      <c r="E46" s="140">
        <f>SUM(E10:E45)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59">SUM(K10:K45)</f>
        <v>107847600</v>
      </c>
      <c r="L46" s="26">
        <f t="shared" si="59"/>
        <v>11955000</v>
      </c>
      <c r="M46" s="26">
        <f t="shared" si="59"/>
        <v>119802600</v>
      </c>
      <c r="N46" s="26">
        <f t="shared" si="59"/>
        <v>8934640</v>
      </c>
      <c r="O46" s="26">
        <f t="shared" si="59"/>
        <v>1675245</v>
      </c>
      <c r="P46" s="26">
        <f t="shared" si="59"/>
        <v>1116830</v>
      </c>
      <c r="Q46" s="26">
        <f t="shared" si="59"/>
        <v>108075885</v>
      </c>
      <c r="R46" s="26">
        <f t="shared" si="59"/>
        <v>0</v>
      </c>
      <c r="S46" s="26">
        <f t="shared" si="59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08" t="str">
        <f>D1</f>
        <v>BẢNG THANH TOÁN LƯƠNG THÁNG 01 / 2016</v>
      </c>
      <c r="E59" s="408"/>
      <c r="F59" s="408"/>
      <c r="G59" s="408"/>
      <c r="H59" s="408"/>
      <c r="I59" s="408"/>
      <c r="J59" s="408"/>
      <c r="K59" s="408"/>
      <c r="L59" s="408"/>
      <c r="M59" s="408"/>
      <c r="N59" s="408"/>
      <c r="O59" s="408"/>
      <c r="P59" s="408"/>
      <c r="Q59" s="409"/>
      <c r="R59" s="410" t="s">
        <v>112</v>
      </c>
      <c r="S59" s="411"/>
      <c r="T59" s="412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13" t="s">
        <v>19</v>
      </c>
      <c r="B63" s="413" t="s">
        <v>20</v>
      </c>
      <c r="C63" s="415" t="s">
        <v>1</v>
      </c>
      <c r="D63" s="415" t="s">
        <v>2</v>
      </c>
      <c r="E63" s="417" t="s">
        <v>56</v>
      </c>
      <c r="F63" s="418" t="s">
        <v>26</v>
      </c>
      <c r="G63" s="419"/>
      <c r="H63" s="419"/>
      <c r="I63" s="419"/>
      <c r="J63" s="419"/>
      <c r="K63" s="420"/>
      <c r="L63" s="395" t="s">
        <v>57</v>
      </c>
      <c r="M63" s="395" t="s">
        <v>5</v>
      </c>
      <c r="N63" s="415" t="s">
        <v>6</v>
      </c>
      <c r="O63" s="415"/>
      <c r="P63" s="415"/>
      <c r="Q63" s="416" t="s">
        <v>7</v>
      </c>
      <c r="R63" s="416" t="s">
        <v>8</v>
      </c>
      <c r="S63" s="416" t="s">
        <v>9</v>
      </c>
      <c r="T63" s="422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14"/>
      <c r="B64" s="414"/>
      <c r="C64" s="415"/>
      <c r="D64" s="415"/>
      <c r="E64" s="417"/>
      <c r="F64" s="418" t="s">
        <v>59</v>
      </c>
      <c r="G64" s="420"/>
      <c r="H64" s="403" t="s">
        <v>189</v>
      </c>
      <c r="I64" s="405"/>
      <c r="J64" s="426" t="s">
        <v>27</v>
      </c>
      <c r="K64" s="416" t="s">
        <v>4</v>
      </c>
      <c r="L64" s="396"/>
      <c r="M64" s="396"/>
      <c r="N64" s="428" t="s">
        <v>12</v>
      </c>
      <c r="O64" s="416" t="s">
        <v>13</v>
      </c>
      <c r="P64" s="416" t="s">
        <v>34</v>
      </c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14"/>
      <c r="B65" s="414"/>
      <c r="C65" s="416"/>
      <c r="D65" s="416"/>
      <c r="E65" s="417"/>
      <c r="F65" s="209" t="s">
        <v>40</v>
      </c>
      <c r="G65" s="206" t="s">
        <v>18</v>
      </c>
      <c r="H65" s="290" t="s">
        <v>40</v>
      </c>
      <c r="I65" s="206" t="s">
        <v>18</v>
      </c>
      <c r="J65" s="427"/>
      <c r="K65" s="421"/>
      <c r="L65" s="397"/>
      <c r="M65" s="397"/>
      <c r="N65" s="429"/>
      <c r="O65" s="421"/>
      <c r="P65" s="421"/>
      <c r="Q65" s="421"/>
      <c r="R65" s="421"/>
      <c r="S65" s="421"/>
      <c r="T65" s="423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 t="shared" ref="C67" si="60">VLOOKUP(B67,DS,2,0)</f>
        <v>Nguyễn Thiện Duy</v>
      </c>
      <c r="D67" s="217" t="str">
        <f t="shared" ref="D67" si="61">VLOOKUP(B67,DS,3,0)</f>
        <v>Giám đốc</v>
      </c>
      <c r="E67" s="218">
        <f t="shared" ref="E67" si="62">VLOOKUP(B67,DS,4,0)</f>
        <v>10851000</v>
      </c>
      <c r="F67" s="219">
        <f>VLOOKUP(B67,'CC - 01'!$B$111:$AN$124,36,0)</f>
        <v>20</v>
      </c>
      <c r="G67" s="220">
        <f t="shared" ref="G67" si="63">ROUND(E67/$U$2*F67,0)</f>
        <v>8680800</v>
      </c>
      <c r="H67" s="92">
        <f>(VLOOKUP(B67,'CC - 01'!B$111:AS$124,37,0)+VLOOKUP(B67,'CC - 01'!B$111:AS$124,38,0))</f>
        <v>0</v>
      </c>
      <c r="I67" s="220">
        <f t="shared" ref="I67" si="64">ROUND(E67/$U$2*H67,0)</f>
        <v>0</v>
      </c>
      <c r="J67" s="221">
        <f t="shared" ref="J67:K67" si="65">F67+H67</f>
        <v>20</v>
      </c>
      <c r="K67" s="39">
        <f t="shared" si="65"/>
        <v>8680800</v>
      </c>
      <c r="L67" s="90">
        <f>+F67*15000</f>
        <v>300000</v>
      </c>
      <c r="M67" s="222">
        <f t="shared" ref="M67" si="66">K67+SUM(L67:L67)</f>
        <v>8980800</v>
      </c>
      <c r="N67" s="40">
        <f>IF(VLOOKUP(B67,DS,9,0)="x",'L - 01'!E67*$N$4,0)</f>
        <v>868080</v>
      </c>
      <c r="O67" s="222">
        <f t="shared" ref="O67" si="67">IF(VLOOKUP(B67,DS,9,0)="x",E67*0.015,0)</f>
        <v>162765</v>
      </c>
      <c r="P67" s="222">
        <f t="shared" ref="P67" si="68">IF(VLOOKUP(B67,DS,9,0)="X",E67*0.01,0)</f>
        <v>108510</v>
      </c>
      <c r="Q67" s="220">
        <f t="shared" ref="Q67" si="69">M67-SUM(N67:P67)</f>
        <v>7841445</v>
      </c>
      <c r="R67" s="220">
        <f t="shared" ref="R67" si="70"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71">VLOOKUP(B68,DS,2,0)</f>
        <v>Nguyễn Văn Sẽ</v>
      </c>
      <c r="D68" s="217" t="str">
        <f t="shared" ref="D68:D73" si="72">VLOOKUP(B68,DS,3,0)</f>
        <v>Kỹ Thuật</v>
      </c>
      <c r="E68" s="218">
        <f t="shared" ref="E68:E73" si="73">VLOOKUP(B68,DS,4,0)</f>
        <v>4895000</v>
      </c>
      <c r="F68" s="219">
        <f>VLOOKUP(B68,'CC - 01'!$B$111:$AN$124,36,0)</f>
        <v>25</v>
      </c>
      <c r="G68" s="220">
        <f t="shared" ref="G68:G73" si="74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75">ROUND(E68/$U$2*H68,0)</f>
        <v>0</v>
      </c>
      <c r="J68" s="221">
        <f t="shared" ref="J68:J73" si="76">F68+H68</f>
        <v>25</v>
      </c>
      <c r="K68" s="39">
        <f t="shared" ref="K68:K73" si="77">G68+I68</f>
        <v>4895000</v>
      </c>
      <c r="L68" s="90">
        <f t="shared" ref="L68:L73" si="78">+F68*15000</f>
        <v>375000</v>
      </c>
      <c r="M68" s="222">
        <f t="shared" ref="M68:M73" si="79">K68+SUM(L68:L68)</f>
        <v>5270000</v>
      </c>
      <c r="N68" s="40">
        <f>IF(VLOOKUP(B68,DS,9,0)="x",'L - 01'!E68*$N$4,0)</f>
        <v>391600</v>
      </c>
      <c r="O68" s="222">
        <f t="shared" ref="O68:O73" si="80">IF(VLOOKUP(B68,DS,9,0)="x",E68*0.015,0)</f>
        <v>73425</v>
      </c>
      <c r="P68" s="222">
        <f t="shared" ref="P68:P73" si="81">IF(VLOOKUP(B68,DS,9,0)="X",E68*0.01,0)</f>
        <v>48950</v>
      </c>
      <c r="Q68" s="220">
        <f t="shared" ref="Q68:Q73" si="82">M68-SUM(N68:P68)</f>
        <v>4756025</v>
      </c>
      <c r="R68" s="220">
        <f t="shared" ref="R68:R73" si="83">VLOOKUP(B68,DS,23,0)</f>
        <v>0</v>
      </c>
      <c r="S68" s="223">
        <f t="shared" ref="S68:S73" si="84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71"/>
        <v>Võ Uyên Phương</v>
      </c>
      <c r="D69" s="217" t="str">
        <f t="shared" si="72"/>
        <v>Kế toán</v>
      </c>
      <c r="E69" s="218">
        <f t="shared" si="73"/>
        <v>4895000</v>
      </c>
      <c r="F69" s="219">
        <f>VLOOKUP(B69,'CC - 01'!$B$111:$AN$124,36,0)</f>
        <v>24</v>
      </c>
      <c r="G69" s="220">
        <f t="shared" si="74"/>
        <v>4699200</v>
      </c>
      <c r="H69" s="92">
        <f>(VLOOKUP(B69,'CC - 01'!B$111:AS$124,37,0)+VLOOKUP(B69,'CC - 01'!B$111:AS$124,38,0))</f>
        <v>0</v>
      </c>
      <c r="I69" s="220">
        <f t="shared" si="75"/>
        <v>0</v>
      </c>
      <c r="J69" s="221">
        <f t="shared" si="76"/>
        <v>24</v>
      </c>
      <c r="K69" s="39">
        <f t="shared" si="77"/>
        <v>4699200</v>
      </c>
      <c r="L69" s="90">
        <f t="shared" si="78"/>
        <v>360000</v>
      </c>
      <c r="M69" s="222">
        <f t="shared" si="79"/>
        <v>5059200</v>
      </c>
      <c r="N69" s="40">
        <f>IF(VLOOKUP(B69,DS,9,0)="x",'L - 01'!E69*$N$4,0)</f>
        <v>391600</v>
      </c>
      <c r="O69" s="222">
        <f t="shared" si="80"/>
        <v>73425</v>
      </c>
      <c r="P69" s="222">
        <f t="shared" si="81"/>
        <v>48950</v>
      </c>
      <c r="Q69" s="220">
        <f t="shared" si="82"/>
        <v>4545225</v>
      </c>
      <c r="R69" s="220">
        <f t="shared" si="83"/>
        <v>0</v>
      </c>
      <c r="S69" s="223">
        <f t="shared" si="84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71"/>
        <v>Lê Nguyễn Huy Cường</v>
      </c>
      <c r="D70" s="217" t="str">
        <f t="shared" si="72"/>
        <v>XNK</v>
      </c>
      <c r="E70" s="218">
        <f t="shared" si="73"/>
        <v>4336000</v>
      </c>
      <c r="F70" s="219">
        <f>VLOOKUP(B70,'CC - 01'!$B$111:$AN$124,36,0)</f>
        <v>25</v>
      </c>
      <c r="G70" s="220">
        <f t="shared" si="74"/>
        <v>4336000</v>
      </c>
      <c r="H70" s="92">
        <f>(VLOOKUP(B70,'CC - 01'!B$111:AS$124,37,0)+VLOOKUP(B70,'CC - 01'!B$111:AS$124,38,0))</f>
        <v>0</v>
      </c>
      <c r="I70" s="220">
        <f t="shared" si="75"/>
        <v>0</v>
      </c>
      <c r="J70" s="221">
        <f t="shared" si="76"/>
        <v>25</v>
      </c>
      <c r="K70" s="39">
        <f t="shared" si="77"/>
        <v>4336000</v>
      </c>
      <c r="L70" s="90">
        <f t="shared" si="78"/>
        <v>375000</v>
      </c>
      <c r="M70" s="222">
        <f t="shared" si="79"/>
        <v>4711000</v>
      </c>
      <c r="N70" s="40">
        <f>IF(VLOOKUP(B70,DS,9,0)="x",'L - 01'!E70*$N$4,0)</f>
        <v>346880</v>
      </c>
      <c r="O70" s="222">
        <f t="shared" si="80"/>
        <v>65040</v>
      </c>
      <c r="P70" s="222">
        <f t="shared" si="81"/>
        <v>43360</v>
      </c>
      <c r="Q70" s="220">
        <f t="shared" si="82"/>
        <v>4255720</v>
      </c>
      <c r="R70" s="220">
        <f t="shared" si="83"/>
        <v>0</v>
      </c>
      <c r="S70" s="223">
        <f t="shared" si="84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71"/>
        <v>Nguyễn Văn Bé Tư</v>
      </c>
      <c r="D71" s="217" t="str">
        <f t="shared" si="72"/>
        <v>Tài xế</v>
      </c>
      <c r="E71" s="218">
        <f t="shared" si="73"/>
        <v>3496000</v>
      </c>
      <c r="F71" s="219">
        <f>VLOOKUP(B71,'CC - 01'!$B$111:$AN$124,36,0)</f>
        <v>23</v>
      </c>
      <c r="G71" s="220">
        <f t="shared" si="74"/>
        <v>3216320</v>
      </c>
      <c r="H71" s="92">
        <f>(VLOOKUP(B71,'CC - 01'!B$111:AS$124,37,0)+VLOOKUP(B71,'CC - 01'!B$111:AS$124,38,0))</f>
        <v>0</v>
      </c>
      <c r="I71" s="220">
        <f t="shared" si="75"/>
        <v>0</v>
      </c>
      <c r="J71" s="221">
        <f t="shared" si="76"/>
        <v>23</v>
      </c>
      <c r="K71" s="39">
        <f t="shared" si="77"/>
        <v>3216320</v>
      </c>
      <c r="L71" s="90">
        <f t="shared" si="78"/>
        <v>345000</v>
      </c>
      <c r="M71" s="222">
        <f t="shared" si="79"/>
        <v>3561320</v>
      </c>
      <c r="N71" s="40">
        <f>IF(VLOOKUP(B71,DS,9,0)="x",'L - 01'!E71*$N$4,0)</f>
        <v>279680</v>
      </c>
      <c r="O71" s="222">
        <f t="shared" si="80"/>
        <v>52440</v>
      </c>
      <c r="P71" s="222">
        <f t="shared" si="81"/>
        <v>34960</v>
      </c>
      <c r="Q71" s="220">
        <f t="shared" si="82"/>
        <v>3194240</v>
      </c>
      <c r="R71" s="220">
        <f t="shared" si="83"/>
        <v>0</v>
      </c>
      <c r="S71" s="223">
        <f t="shared" si="84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71"/>
        <v>Dương Thanh Tuấn</v>
      </c>
      <c r="D72" s="217" t="str">
        <f t="shared" si="72"/>
        <v>Nhân sự</v>
      </c>
      <c r="E72" s="218">
        <f t="shared" si="73"/>
        <v>4056000</v>
      </c>
      <c r="F72" s="219">
        <f>VLOOKUP(B72,'CC - 01'!$B$111:$AN$124,36,0)</f>
        <v>23</v>
      </c>
      <c r="G72" s="220">
        <f t="shared" si="74"/>
        <v>3731520</v>
      </c>
      <c r="H72" s="92">
        <f>(VLOOKUP(B72,'CC - 01'!B$111:AS$124,37,0)+VLOOKUP(B72,'CC - 01'!B$111:AS$124,38,0))</f>
        <v>0</v>
      </c>
      <c r="I72" s="220">
        <f t="shared" si="75"/>
        <v>0</v>
      </c>
      <c r="J72" s="221">
        <f t="shared" si="76"/>
        <v>23</v>
      </c>
      <c r="K72" s="39">
        <f t="shared" si="77"/>
        <v>3731520</v>
      </c>
      <c r="L72" s="90">
        <f t="shared" si="78"/>
        <v>345000</v>
      </c>
      <c r="M72" s="222">
        <f t="shared" si="79"/>
        <v>4076520</v>
      </c>
      <c r="N72" s="40">
        <f>IF(VLOOKUP(B72,DS,9,0)="x",'L - 01'!E72*$N$4,0)</f>
        <v>324480</v>
      </c>
      <c r="O72" s="222">
        <f t="shared" si="80"/>
        <v>60840</v>
      </c>
      <c r="P72" s="222">
        <f t="shared" si="81"/>
        <v>40560</v>
      </c>
      <c r="Q72" s="220">
        <f t="shared" si="82"/>
        <v>3650640</v>
      </c>
      <c r="R72" s="220">
        <f t="shared" si="83"/>
        <v>0</v>
      </c>
      <c r="S72" s="223">
        <f t="shared" si="84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71"/>
        <v>Nguyễn Thiện Duyệt</v>
      </c>
      <c r="D73" s="217" t="str">
        <f t="shared" si="72"/>
        <v>XNK</v>
      </c>
      <c r="E73" s="218">
        <f t="shared" si="73"/>
        <v>4840000</v>
      </c>
      <c r="F73" s="219">
        <f>VLOOKUP(B73,'CC - 01'!$B$111:$AN$124,36,0)</f>
        <v>23</v>
      </c>
      <c r="G73" s="220">
        <f t="shared" si="74"/>
        <v>4452800</v>
      </c>
      <c r="H73" s="92">
        <f>(VLOOKUP(B73,'CC - 01'!B$111:AS$124,37,0)+VLOOKUP(B73,'CC - 01'!B$111:AS$124,38,0))</f>
        <v>0</v>
      </c>
      <c r="I73" s="220">
        <f t="shared" si="75"/>
        <v>0</v>
      </c>
      <c r="J73" s="221">
        <f t="shared" si="76"/>
        <v>23</v>
      </c>
      <c r="K73" s="39">
        <f t="shared" si="77"/>
        <v>4452800</v>
      </c>
      <c r="L73" s="90">
        <f t="shared" si="78"/>
        <v>345000</v>
      </c>
      <c r="M73" s="222">
        <f t="shared" si="79"/>
        <v>4797800</v>
      </c>
      <c r="N73" s="40">
        <f>IF(VLOOKUP(B73,DS,9,0)="x",'L - 01'!E73*$N$4,0)</f>
        <v>387200</v>
      </c>
      <c r="O73" s="222">
        <f t="shared" si="80"/>
        <v>72600</v>
      </c>
      <c r="P73" s="222">
        <f t="shared" si="81"/>
        <v>48400</v>
      </c>
      <c r="Q73" s="220">
        <f t="shared" si="82"/>
        <v>4289600</v>
      </c>
      <c r="R73" s="220">
        <f t="shared" si="83"/>
        <v>0</v>
      </c>
      <c r="S73" s="223">
        <f t="shared" si="84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24" t="s">
        <v>25</v>
      </c>
      <c r="B75" s="425"/>
      <c r="C75" s="425"/>
      <c r="D75" s="425"/>
      <c r="E75" s="231">
        <f>SUM(E67:E74)</f>
        <v>37369000</v>
      </c>
      <c r="F75" s="231"/>
      <c r="G75" s="231">
        <f t="shared" ref="G75:S75" si="85">SUM(G67:G74)</f>
        <v>34011640</v>
      </c>
      <c r="H75" s="231">
        <f t="shared" si="85"/>
        <v>0</v>
      </c>
      <c r="I75" s="231">
        <f t="shared" si="85"/>
        <v>0</v>
      </c>
      <c r="J75" s="231">
        <f t="shared" si="85"/>
        <v>163</v>
      </c>
      <c r="K75" s="232">
        <f t="shared" si="85"/>
        <v>34011640</v>
      </c>
      <c r="L75" s="232">
        <f t="shared" si="85"/>
        <v>2445000</v>
      </c>
      <c r="M75" s="232">
        <f t="shared" si="85"/>
        <v>36456640</v>
      </c>
      <c r="N75" s="232">
        <f t="shared" si="85"/>
        <v>2989520</v>
      </c>
      <c r="O75" s="232">
        <f t="shared" si="85"/>
        <v>560535</v>
      </c>
      <c r="P75" s="232">
        <f t="shared" si="85"/>
        <v>373690</v>
      </c>
      <c r="Q75" s="232">
        <f t="shared" si="85"/>
        <v>32532895</v>
      </c>
      <c r="R75" s="232">
        <f t="shared" si="85"/>
        <v>0</v>
      </c>
      <c r="S75" s="232">
        <f t="shared" si="85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A13:B33 W13:W33 Q13:S33 AF35:IK44 A35:B44 W35:W44 Q35:S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75:D75"/>
    <mergeCell ref="L63:L65"/>
    <mergeCell ref="R63:R65"/>
    <mergeCell ref="J64:J65"/>
    <mergeCell ref="K64:K65"/>
    <mergeCell ref="N64:N65"/>
    <mergeCell ref="O64:O65"/>
    <mergeCell ref="P64:P65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C5:C7"/>
    <mergeCell ref="D5:D7"/>
    <mergeCell ref="F5:K5"/>
    <mergeCell ref="K6:K7"/>
    <mergeCell ref="J6:J7"/>
    <mergeCell ref="H6:I6"/>
    <mergeCell ref="E5:E7"/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H1" sqref="AH1:AK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 t="shared" ref="AI5:AJ5" si="1">AH5+1</f>
        <v>42430</v>
      </c>
      <c r="AJ5" s="118">
        <f t="shared" si="1"/>
        <v>42431</v>
      </c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T.Hai</v>
      </c>
      <c r="G6" s="304" t="str">
        <f t="shared" ref="G6:AH6" si="2">CHOOSE(WEEKDAY(G5),"C.Nhật","T.Hai","T.Ba","T.Tư","T.Năm","T.Sáu","T.Bảy")</f>
        <v>T.Ba</v>
      </c>
      <c r="H6" s="304" t="str">
        <f t="shared" si="2"/>
        <v>T.Tư</v>
      </c>
      <c r="I6" s="304" t="str">
        <f t="shared" si="2"/>
        <v>T.Năm</v>
      </c>
      <c r="J6" s="304" t="str">
        <f t="shared" si="2"/>
        <v>T.Sáu</v>
      </c>
      <c r="K6" s="304" t="str">
        <f t="shared" si="2"/>
        <v>T.Bảy</v>
      </c>
      <c r="L6" s="304" t="str">
        <f t="shared" si="2"/>
        <v>C.Nhật</v>
      </c>
      <c r="M6" s="304" t="str">
        <f t="shared" si="2"/>
        <v>T.Hai</v>
      </c>
      <c r="N6" s="304" t="str">
        <f t="shared" si="2"/>
        <v>T.Ba</v>
      </c>
      <c r="O6" s="304" t="str">
        <f t="shared" si="2"/>
        <v>T.Tư</v>
      </c>
      <c r="P6" s="304" t="str">
        <f t="shared" si="2"/>
        <v>T.Năm</v>
      </c>
      <c r="Q6" s="304" t="str">
        <f t="shared" si="2"/>
        <v>T.Sáu</v>
      </c>
      <c r="R6" s="304" t="str">
        <f t="shared" si="2"/>
        <v>T.Bảy</v>
      </c>
      <c r="S6" s="304" t="str">
        <f t="shared" si="2"/>
        <v>C.Nhật</v>
      </c>
      <c r="T6" s="304" t="str">
        <f t="shared" si="2"/>
        <v>T.Hai</v>
      </c>
      <c r="U6" s="304" t="str">
        <f t="shared" si="2"/>
        <v>T.Ba</v>
      </c>
      <c r="V6" s="304" t="str">
        <f t="shared" si="2"/>
        <v>T.Tư</v>
      </c>
      <c r="W6" s="304" t="str">
        <f t="shared" si="2"/>
        <v>T.Năm</v>
      </c>
      <c r="X6" s="304" t="str">
        <f t="shared" si="2"/>
        <v>T.Sáu</v>
      </c>
      <c r="Y6" s="304" t="str">
        <f t="shared" si="2"/>
        <v>T.Bảy</v>
      </c>
      <c r="Z6" s="304" t="str">
        <f t="shared" si="2"/>
        <v>C.Nhật</v>
      </c>
      <c r="AA6" s="304" t="str">
        <f t="shared" si="2"/>
        <v>T.Hai</v>
      </c>
      <c r="AB6" s="304" t="str">
        <f t="shared" si="2"/>
        <v>T.Ba</v>
      </c>
      <c r="AC6" s="304" t="str">
        <f t="shared" si="2"/>
        <v>T.Tư</v>
      </c>
      <c r="AD6" s="304" t="str">
        <f t="shared" si="2"/>
        <v>T.Năm</v>
      </c>
      <c r="AE6" s="304" t="str">
        <f t="shared" si="2"/>
        <v>T.Sáu</v>
      </c>
      <c r="AF6" s="304" t="str">
        <f t="shared" si="2"/>
        <v>T.Bảy</v>
      </c>
      <c r="AG6" s="304" t="str">
        <f t="shared" si="2"/>
        <v>C.Nhật</v>
      </c>
      <c r="AH6" s="304" t="str">
        <f t="shared" si="2"/>
        <v>T.Hai</v>
      </c>
      <c r="AI6" s="304" t="str">
        <f t="shared" ref="AI6:AJ6" si="3">CHOOSE(WEEKDAY(AI5),"C.Nhật","T.Hai","T.Ba","T.Tư","T.Năm","T.Sáu","T.Bảy")</f>
        <v>T.Ba</v>
      </c>
      <c r="AJ6" s="304" t="str">
        <f t="shared" si="3"/>
        <v>T.Tư</v>
      </c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351">
        <f>((SUM(F9:AH9))/8)-(SUMIF($F$6:$AH$6,"C.Nhật",F9:AH9)/8)</f>
        <v>16</v>
      </c>
      <c r="AL9" s="351">
        <f>SUM(F10:AH10)/8*1.5</f>
        <v>0</v>
      </c>
      <c r="AM9" s="353">
        <f>SUMIF($F$6:$AH$6,"C.Nhật",$F9:$AH10)/8*2</f>
        <v>0</v>
      </c>
      <c r="AN9" s="355">
        <f>SUM(AK9:AM10)</f>
        <v>16</v>
      </c>
      <c r="AO9" s="361">
        <v>0</v>
      </c>
      <c r="AP9" s="355"/>
      <c r="AQ9" s="355"/>
      <c r="AR9" s="355"/>
      <c r="AS9" s="359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56"/>
      <c r="AO10" s="362"/>
      <c r="AP10" s="356"/>
      <c r="AQ10" s="356"/>
      <c r="AR10" s="356"/>
      <c r="AS10" s="360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351">
        <f>((SUM(F11:AH11))/8)-(SUMIF($F$6:$AH$6,"C.Nhật",F11:AH11)/8)</f>
        <v>16</v>
      </c>
      <c r="AL11" s="351">
        <f>SUM(F12:AH12)/8*1.5</f>
        <v>0</v>
      </c>
      <c r="AM11" s="353">
        <f>SUMIF($F$6:$AH$6,"C.Nhật",$F11:$AH12)/8*2</f>
        <v>0</v>
      </c>
      <c r="AN11" s="355">
        <f t="shared" ref="AN11" si="4">SUM(AK11:AM12)</f>
        <v>16</v>
      </c>
      <c r="AO11" s="361">
        <v>0</v>
      </c>
      <c r="AP11" s="355"/>
      <c r="AQ11" s="355"/>
      <c r="AR11" s="355"/>
      <c r="AS11" s="359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56"/>
      <c r="AO12" s="362"/>
      <c r="AP12" s="356"/>
      <c r="AQ12" s="356"/>
      <c r="AR12" s="356"/>
      <c r="AS12" s="360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351">
        <f>((SUM(F14:AH14))/8)-(SUMIF($F$6:$AH$6,"C.Nhật",F14:AH14)/8)</f>
        <v>18</v>
      </c>
      <c r="AL14" s="351">
        <f>SUM(F15:AH15)/8*1.5</f>
        <v>0</v>
      </c>
      <c r="AM14" s="353">
        <f>SUMIF($F$6:$AH$6,"C.Nhật",$F14:$AH15)/8*2</f>
        <v>0</v>
      </c>
      <c r="AN14" s="355">
        <f>SUM(AK14:AM15)</f>
        <v>18</v>
      </c>
      <c r="AO14" s="361">
        <v>0</v>
      </c>
      <c r="AP14" s="355"/>
      <c r="AQ14" s="355"/>
      <c r="AR14" s="355"/>
      <c r="AS14" s="359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56"/>
      <c r="AO15" s="362"/>
      <c r="AP15" s="356"/>
      <c r="AQ15" s="356"/>
      <c r="AR15" s="356"/>
      <c r="AS15" s="360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351">
        <f>((SUM(F16:AH16))/8)-(SUMIF($F$6:$AH$6,"C.Nhật",F16:AH16)/8)</f>
        <v>18</v>
      </c>
      <c r="AL16" s="351">
        <f>SUM(F17:AH17)/8*1.5</f>
        <v>0</v>
      </c>
      <c r="AM16" s="353">
        <f>SUMIF($F$6:$AH$6,"C.Nhật",$F16:$AH17)/8*2</f>
        <v>0</v>
      </c>
      <c r="AN16" s="355">
        <f t="shared" ref="AN16" si="5">SUM(AK16:AM17)</f>
        <v>18</v>
      </c>
      <c r="AO16" s="361">
        <v>0</v>
      </c>
      <c r="AP16" s="355"/>
      <c r="AQ16" s="355"/>
      <c r="AR16" s="355"/>
      <c r="AS16" s="359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56"/>
      <c r="AO17" s="362"/>
      <c r="AP17" s="356"/>
      <c r="AQ17" s="356"/>
      <c r="AR17" s="356"/>
      <c r="AS17" s="360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6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351">
        <f>((SUM(F18:AH18))/8)-(SUMIF($F$6:$AH$6,"C.Nhật",F18:AH18)/8)</f>
        <v>18</v>
      </c>
      <c r="AL18" s="351">
        <f>SUM(F19:AH19)/8*1.5</f>
        <v>0</v>
      </c>
      <c r="AM18" s="353">
        <f>SUMIF($F$6:$AH$6,"C.Nhật",$F18:$AH19)/8*2</f>
        <v>0</v>
      </c>
      <c r="AN18" s="355">
        <f t="shared" ref="AN18" si="7">SUM(AK18:AM19)</f>
        <v>18</v>
      </c>
      <c r="AO18" s="361">
        <v>0</v>
      </c>
      <c r="AP18" s="355"/>
      <c r="AQ18" s="355"/>
      <c r="AR18" s="355"/>
      <c r="AS18" s="359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56"/>
      <c r="AO19" s="362"/>
      <c r="AP19" s="356"/>
      <c r="AQ19" s="356"/>
      <c r="AR19" s="356"/>
      <c r="AS19" s="360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" si="8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351">
        <f>((SUM(F20:AH20))/8)-(SUMIF($F$6:$AH$6,"C.Nhật",F20:AH20)/8)</f>
        <v>16</v>
      </c>
      <c r="AL20" s="351">
        <f>SUM(F21:AH21)/8*1.5</f>
        <v>0</v>
      </c>
      <c r="AM20" s="353">
        <f>SUMIF($F$6:$AH$6,"C.Nhật",$F20:$AH21)/8*2</f>
        <v>0</v>
      </c>
      <c r="AN20" s="355">
        <f t="shared" ref="AN20" si="9">SUM(AK20:AM21)</f>
        <v>16</v>
      </c>
      <c r="AO20" s="361">
        <v>0</v>
      </c>
      <c r="AP20" s="355"/>
      <c r="AQ20" s="355"/>
      <c r="AR20" s="355"/>
      <c r="AS20" s="359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56"/>
      <c r="AO21" s="362"/>
      <c r="AP21" s="356"/>
      <c r="AQ21" s="356"/>
      <c r="AR21" s="356"/>
      <c r="AS21" s="360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ref="A22:A32" si="10">A20+1</f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351">
        <f>((SUM(F22:AH22))/8)-(SUMIF($F$6:$AH$6,"C.Nhật",F22:AH22)/8)</f>
        <v>17</v>
      </c>
      <c r="AL22" s="351">
        <f>SUM(F23:AH23)/8*1.5</f>
        <v>0</v>
      </c>
      <c r="AM22" s="353">
        <f>SUMIF($F$6:$AH$6,"C.Nhật",$F22:$AH23)/8*2</f>
        <v>0</v>
      </c>
      <c r="AN22" s="355">
        <f t="shared" ref="AN22" si="11">SUM(AK22:AM23)</f>
        <v>17</v>
      </c>
      <c r="AO22" s="361">
        <v>0</v>
      </c>
      <c r="AP22" s="355"/>
      <c r="AQ22" s="355"/>
      <c r="AR22" s="355"/>
      <c r="AS22" s="359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56"/>
      <c r="AO23" s="362"/>
      <c r="AP23" s="356"/>
      <c r="AQ23" s="356"/>
      <c r="AR23" s="356"/>
      <c r="AS23" s="360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si="10"/>
        <v>6</v>
      </c>
      <c r="B24" s="363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351">
        <f>((SUM(F24:AH24))/8)-(SUMIF($F$6:$AH$6,"C.Nhật",F24:AH24)/8)</f>
        <v>18</v>
      </c>
      <c r="AL24" s="351">
        <f>SUM(F25:AH25)/8*1.5</f>
        <v>0</v>
      </c>
      <c r="AM24" s="353">
        <f>SUMIF($F$6:$AH$6,"C.Nhật",$F24:$AH25)/8*2</f>
        <v>0</v>
      </c>
      <c r="AN24" s="355">
        <f t="shared" ref="AN24" si="12">SUM(AK24:AM25)</f>
        <v>18</v>
      </c>
      <c r="AO24" s="361">
        <v>0</v>
      </c>
      <c r="AP24" s="355"/>
      <c r="AQ24" s="355"/>
      <c r="AR24" s="355"/>
      <c r="AS24" s="359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56"/>
      <c r="AO25" s="362"/>
      <c r="AP25" s="356"/>
      <c r="AQ25" s="356"/>
      <c r="AR25" s="356"/>
      <c r="AS25" s="360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si="10"/>
        <v>7</v>
      </c>
      <c r="B26" s="363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351">
        <f>((SUM(F26:AH26))/8)-(SUMIF($F$6:$AH$6,"C.Nhật",F26:AH26)/8)</f>
        <v>16</v>
      </c>
      <c r="AL26" s="351">
        <f>SUM(F27:AH27)/8*1.5</f>
        <v>0</v>
      </c>
      <c r="AM26" s="353">
        <f>SUMIF($F$6:$AH$6,"C.Nhật",$F26:$AH27)/8*2</f>
        <v>0</v>
      </c>
      <c r="AN26" s="355">
        <f t="shared" ref="AN26" si="13">SUM(AK26:AM27)</f>
        <v>16</v>
      </c>
      <c r="AO26" s="361">
        <v>0</v>
      </c>
      <c r="AP26" s="355"/>
      <c r="AQ26" s="355"/>
      <c r="AR26" s="355"/>
      <c r="AS26" s="359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56"/>
      <c r="AO27" s="362"/>
      <c r="AP27" s="356"/>
      <c r="AQ27" s="356"/>
      <c r="AR27" s="356"/>
      <c r="AS27" s="360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si="10"/>
        <v>8</v>
      </c>
      <c r="B28" s="363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351">
        <f>((SUM(F28:AH28))/8)-(SUMIF($F$6:$AH$6,"C.Nhật",F28:AH28)/8)</f>
        <v>18</v>
      </c>
      <c r="AL28" s="351">
        <f>SUM(F29:AH29)/8*1.5</f>
        <v>0</v>
      </c>
      <c r="AM28" s="353">
        <f>SUMIF($F$6:$AH$6,"C.Nhật",$F28:$AH29)/8*2</f>
        <v>0</v>
      </c>
      <c r="AN28" s="355">
        <f t="shared" ref="AN28" si="14">SUM(AK28:AM29)</f>
        <v>18</v>
      </c>
      <c r="AO28" s="361">
        <v>0</v>
      </c>
      <c r="AP28" s="355"/>
      <c r="AQ28" s="355"/>
      <c r="AR28" s="355"/>
      <c r="AS28" s="359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56"/>
      <c r="AO29" s="362"/>
      <c r="AP29" s="356"/>
      <c r="AQ29" s="356"/>
      <c r="AR29" s="356"/>
      <c r="AS29" s="360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si="10"/>
        <v>9</v>
      </c>
      <c r="B30" s="363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351">
        <f>((SUM(F30:AH30))/8)-(SUMIF($F$6:$AH$6,"C.Nhật",F30:AH30)/8)</f>
        <v>18</v>
      </c>
      <c r="AL30" s="351">
        <f>SUM(F31:AH31)/8*1.5</f>
        <v>0</v>
      </c>
      <c r="AM30" s="353">
        <f>SUMIF($F$6:$AH$6,"C.Nhật",$F30:$AH31)/8*2</f>
        <v>0</v>
      </c>
      <c r="AN30" s="355">
        <f t="shared" ref="AN30" si="15">SUM(AK30:AM31)</f>
        <v>18</v>
      </c>
      <c r="AO30" s="361">
        <v>0</v>
      </c>
      <c r="AP30" s="355"/>
      <c r="AQ30" s="355"/>
      <c r="AR30" s="355"/>
      <c r="AS30" s="359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56"/>
      <c r="AO31" s="362"/>
      <c r="AP31" s="356"/>
      <c r="AQ31" s="356"/>
      <c r="AR31" s="356"/>
      <c r="AS31" s="360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si="10"/>
        <v>10</v>
      </c>
      <c r="B32" s="363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351">
        <f>((SUM(F32:AH32))/8)-(SUMIF($F$6:$AH$6,"C.Nhật",F32:AH32)/8)</f>
        <v>18</v>
      </c>
      <c r="AL32" s="351">
        <f>SUM(F33:AH33)/8*1.5</f>
        <v>0</v>
      </c>
      <c r="AM32" s="353">
        <f>SUMIF($F$6:$AH$6,"C.Nhật",$F32:$AH33)/8*2</f>
        <v>0</v>
      </c>
      <c r="AN32" s="355">
        <f t="shared" ref="AN32" si="16">SUM(AK32:AM33)</f>
        <v>18</v>
      </c>
      <c r="AO32" s="361">
        <v>0</v>
      </c>
      <c r="AP32" s="355"/>
      <c r="AQ32" s="355"/>
      <c r="AR32" s="355"/>
      <c r="AS32" s="359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56"/>
      <c r="AO33" s="362"/>
      <c r="AP33" s="356"/>
      <c r="AQ33" s="356"/>
      <c r="AR33" s="356"/>
      <c r="AS33" s="360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17">A32+1</f>
        <v>11</v>
      </c>
      <c r="B34" s="363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351">
        <f>((SUM(F34:AH34))/8)-(SUMIF($F$6:$AH$6,"C.Nhật",F34:AH34)/8)</f>
        <v>17</v>
      </c>
      <c r="AL34" s="351">
        <f>SUM(F35:AH35)/8*1.5</f>
        <v>0</v>
      </c>
      <c r="AM34" s="353">
        <f>SUMIF($F$6:$AH$6,"C.Nhật",$F34:$AH35)/8*2</f>
        <v>0</v>
      </c>
      <c r="AN34" s="355">
        <f t="shared" ref="AN34" si="18">SUM(AK34:AM35)</f>
        <v>17</v>
      </c>
      <c r="AO34" s="361">
        <v>0</v>
      </c>
      <c r="AP34" s="355"/>
      <c r="AQ34" s="355"/>
      <c r="AR34" s="355"/>
      <c r="AS34" s="359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56"/>
      <c r="AO35" s="362"/>
      <c r="AP35" s="356"/>
      <c r="AQ35" s="356"/>
      <c r="AR35" s="356"/>
      <c r="AS35" s="360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19">A34+1</f>
        <v>12</v>
      </c>
      <c r="B36" s="363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351">
        <f>((SUM(F36:AH36))/8)-(SUMIF($F$6:$AH$6,"C.Nhật",F36:AH36)/8)</f>
        <v>16</v>
      </c>
      <c r="AL36" s="351">
        <f>SUM(F37:AH37)/8*1.5</f>
        <v>0</v>
      </c>
      <c r="AM36" s="353">
        <f>SUMIF($F$6:$AH$6,"C.Nhật",$F36:$AH37)/8*2</f>
        <v>0</v>
      </c>
      <c r="AN36" s="355">
        <f t="shared" ref="AN36" si="20">SUM(AK36:AM37)</f>
        <v>16</v>
      </c>
      <c r="AO36" s="361">
        <v>0</v>
      </c>
      <c r="AP36" s="355"/>
      <c r="AQ36" s="355"/>
      <c r="AR36" s="355"/>
      <c r="AS36" s="359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56"/>
      <c r="AO37" s="362"/>
      <c r="AP37" s="356"/>
      <c r="AQ37" s="356"/>
      <c r="AR37" s="356"/>
      <c r="AS37" s="360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21">A36+1</f>
        <v>13</v>
      </c>
      <c r="B38" s="363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351">
        <f>((SUM(F38:AH38))/8)-(SUMIF($F$6:$AH$6,"C.Nhật",F38:AH38)/8)</f>
        <v>18</v>
      </c>
      <c r="AL38" s="351">
        <f>SUM(F39:AH39)/8*1.5</f>
        <v>0</v>
      </c>
      <c r="AM38" s="353">
        <f>SUMIF($F$6:$AH$6,"C.Nhật",$F38:$AH39)/8*2</f>
        <v>0</v>
      </c>
      <c r="AN38" s="355">
        <f t="shared" ref="AN38" si="22">SUM(AK38:AM39)</f>
        <v>18</v>
      </c>
      <c r="AO38" s="361">
        <v>0</v>
      </c>
      <c r="AP38" s="355"/>
      <c r="AQ38" s="355"/>
      <c r="AR38" s="355"/>
      <c r="AS38" s="359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56"/>
      <c r="AO39" s="362"/>
      <c r="AP39" s="356"/>
      <c r="AQ39" s="356"/>
      <c r="AR39" s="356"/>
      <c r="AS39" s="360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23">A38+1</f>
        <v>14</v>
      </c>
      <c r="B40" s="363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351">
        <f>((SUM(F40:AH40))/8)-(SUMIF($F$6:$AH$6,"C.Nhật",F40:AH40)/8)</f>
        <v>18</v>
      </c>
      <c r="AL40" s="351">
        <f>SUM(F41:AH41)/8*1.5</f>
        <v>0</v>
      </c>
      <c r="AM40" s="353">
        <f>SUMIF($F$6:$AH$6,"C.Nhật",$F40:$AH41)/8*2</f>
        <v>0</v>
      </c>
      <c r="AN40" s="355">
        <f t="shared" ref="AN40" si="24">SUM(AK40:AM41)</f>
        <v>18</v>
      </c>
      <c r="AO40" s="361">
        <v>0</v>
      </c>
      <c r="AP40" s="355"/>
      <c r="AQ40" s="355"/>
      <c r="AR40" s="355"/>
      <c r="AS40" s="359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56"/>
      <c r="AO41" s="362"/>
      <c r="AP41" s="356"/>
      <c r="AQ41" s="356"/>
      <c r="AR41" s="356"/>
      <c r="AS41" s="360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25">A40+1</f>
        <v>15</v>
      </c>
      <c r="B42" s="363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351">
        <f>((SUM(F42:AH42))/8)-(SUMIF($F$6:$AH$6,"C.Nhật",F42:AH42)/8)</f>
        <v>18</v>
      </c>
      <c r="AL42" s="351">
        <f>SUM(F43:AH43)/8*1.5</f>
        <v>0</v>
      </c>
      <c r="AM42" s="353">
        <f>SUMIF($F$6:$AH$6,"C.Nhật",$F42:$AH43)/8*2</f>
        <v>0</v>
      </c>
      <c r="AN42" s="355">
        <f t="shared" ref="AN42" si="26">SUM(AK42:AM43)</f>
        <v>18</v>
      </c>
      <c r="AO42" s="361">
        <v>0</v>
      </c>
      <c r="AP42" s="355"/>
      <c r="AQ42" s="355"/>
      <c r="AR42" s="355"/>
      <c r="AS42" s="359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56"/>
      <c r="AO43" s="362"/>
      <c r="AP43" s="356"/>
      <c r="AQ43" s="356"/>
      <c r="AR43" s="356"/>
      <c r="AS43" s="360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27">A42+1</f>
        <v>16</v>
      </c>
      <c r="B44" s="363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351">
        <f>((SUM(F44:AH44))/8)-(SUMIF($F$6:$AH$6,"C.Nhật",F44:AH44)/8)</f>
        <v>18</v>
      </c>
      <c r="AL44" s="351">
        <f>SUM(F45:AH45)/8*1.5</f>
        <v>0</v>
      </c>
      <c r="AM44" s="353">
        <f>SUMIF($F$6:$AH$6,"C.Nhật",$F44:$AH45)/8*2</f>
        <v>0</v>
      </c>
      <c r="AN44" s="355">
        <f t="shared" ref="AN44" si="28">SUM(AK44:AM45)</f>
        <v>18</v>
      </c>
      <c r="AO44" s="361">
        <v>0</v>
      </c>
      <c r="AP44" s="355"/>
      <c r="AQ44" s="355"/>
      <c r="AR44" s="355"/>
      <c r="AS44" s="359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56"/>
      <c r="AO45" s="362"/>
      <c r="AP45" s="356"/>
      <c r="AQ45" s="356"/>
      <c r="AR45" s="356"/>
      <c r="AS45" s="360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29">A44+1</f>
        <v>17</v>
      </c>
      <c r="B46" s="363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351">
        <f>((SUM(F46:AH46))/8)-(SUMIF($F$6:$AH$6,"C.Nhật",F46:AH46)/8)</f>
        <v>14</v>
      </c>
      <c r="AL46" s="351">
        <f>SUM(F47:AH47)/8*1.5</f>
        <v>0</v>
      </c>
      <c r="AM46" s="353">
        <f>SUMIF($F$6:$AH$6,"C.Nhật",$F46:$AH47)/8*2</f>
        <v>0</v>
      </c>
      <c r="AN46" s="355">
        <f t="shared" ref="AN46" si="30">SUM(AK46:AM47)</f>
        <v>14</v>
      </c>
      <c r="AO46" s="361">
        <v>0</v>
      </c>
      <c r="AP46" s="355"/>
      <c r="AQ46" s="355"/>
      <c r="AR46" s="355"/>
      <c r="AS46" s="359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56"/>
      <c r="AO47" s="362"/>
      <c r="AP47" s="356"/>
      <c r="AQ47" s="356"/>
      <c r="AR47" s="356"/>
      <c r="AS47" s="360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31">A46+1</f>
        <v>18</v>
      </c>
      <c r="B48" s="363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351">
        <f>((SUM(F48:AH48))/8)-(SUMIF($F$6:$AH$6,"C.Nhật",F48:AH48)/8)</f>
        <v>18</v>
      </c>
      <c r="AL48" s="351">
        <f>SUM(F49:AH49)/8*1.5</f>
        <v>0</v>
      </c>
      <c r="AM48" s="353">
        <f>SUMIF($F$6:$AH$6,"C.Nhật",$F48:$AH49)/8*2</f>
        <v>0</v>
      </c>
      <c r="AN48" s="355">
        <f t="shared" ref="AN48" si="32">SUM(AK48:AM49)</f>
        <v>18</v>
      </c>
      <c r="AO48" s="361">
        <v>0</v>
      </c>
      <c r="AP48" s="355"/>
      <c r="AQ48" s="355"/>
      <c r="AR48" s="355"/>
      <c r="AS48" s="359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56"/>
      <c r="AO49" s="362"/>
      <c r="AP49" s="356"/>
      <c r="AQ49" s="356"/>
      <c r="AR49" s="356"/>
      <c r="AS49" s="360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33">A48+1</f>
        <v>19</v>
      </c>
      <c r="B50" s="363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351">
        <f>((SUM(F50:AH50))/8)-(SUMIF($F$6:$AH$6,"C.Nhật",F50:AH50)/8)</f>
        <v>18</v>
      </c>
      <c r="AL50" s="351">
        <f>SUM(F51:AH51)/8*1.5</f>
        <v>0</v>
      </c>
      <c r="AM50" s="353">
        <f>SUMIF($F$6:$AH$6,"C.Nhật",$F50:$AH51)/8*2</f>
        <v>0</v>
      </c>
      <c r="AN50" s="355">
        <f t="shared" ref="AN50" si="34">SUM(AK50:AM51)</f>
        <v>18</v>
      </c>
      <c r="AO50" s="361">
        <v>0</v>
      </c>
      <c r="AP50" s="355"/>
      <c r="AQ50" s="355"/>
      <c r="AR50" s="355"/>
      <c r="AS50" s="359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56"/>
      <c r="AO51" s="362"/>
      <c r="AP51" s="356"/>
      <c r="AQ51" s="356"/>
      <c r="AR51" s="356"/>
      <c r="AS51" s="360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:A61" si="35">A50+1</f>
        <v>20</v>
      </c>
      <c r="B52" s="363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351">
        <f>((SUM(F52:AH52))/8)-(SUMIF($F$6:$AH$6,"C.Nhật",F52:AH52)/8)</f>
        <v>18</v>
      </c>
      <c r="AL52" s="351">
        <f>SUM(F53:AH53)/8*1.5</f>
        <v>0</v>
      </c>
      <c r="AM52" s="353">
        <f>SUMIF($F$6:$AH$6,"C.Nhật",$F52:$AH53)/8*2</f>
        <v>0</v>
      </c>
      <c r="AN52" s="355">
        <f t="shared" ref="AN52" si="36">SUM(AK52:AM53)</f>
        <v>18</v>
      </c>
      <c r="AO52" s="361">
        <v>0</v>
      </c>
      <c r="AP52" s="355"/>
      <c r="AQ52" s="355"/>
      <c r="AR52" s="355"/>
      <c r="AS52" s="359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56"/>
      <c r="AO53" s="362"/>
      <c r="AP53" s="356"/>
      <c r="AQ53" s="356"/>
      <c r="AR53" s="356"/>
      <c r="AS53" s="360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3">
        <f>A52+1</f>
        <v>21</v>
      </c>
      <c r="B55" s="363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351">
        <f>((SUM(F55:AH55))/8)-(SUMIF($F$6:$AH$6,"C.Nhật",F55:AH55)/8)</f>
        <v>18</v>
      </c>
      <c r="AL55" s="351">
        <f>SUM(F56:AH56)/8*1.5</f>
        <v>0</v>
      </c>
      <c r="AM55" s="353">
        <f>SUMIF($F$6:$AH$6,"C.Nhật",$F55:$AH56)/8*2</f>
        <v>0</v>
      </c>
      <c r="AN55" s="355">
        <f t="shared" ref="AN55" si="37">SUM(AK55:AM56)</f>
        <v>18</v>
      </c>
      <c r="AO55" s="361">
        <v>0</v>
      </c>
      <c r="AP55" s="355"/>
      <c r="AQ55" s="355"/>
      <c r="AR55" s="355"/>
      <c r="AS55" s="359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4"/>
      <c r="B56" s="364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56"/>
      <c r="AO56" s="362"/>
      <c r="AP56" s="356"/>
      <c r="AQ56" s="356"/>
      <c r="AR56" s="356"/>
      <c r="AS56" s="360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3">
        <f t="shared" si="35"/>
        <v>22</v>
      </c>
      <c r="B57" s="363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351">
        <f>((SUM(F57:AH57))/8)-(SUMIF($F$6:$AH$6,"C.Nhật",F57:AH57)/8)</f>
        <v>18</v>
      </c>
      <c r="AL57" s="351">
        <f>SUM(F58:AH58)/8*1.5</f>
        <v>0</v>
      </c>
      <c r="AM57" s="353">
        <f>SUMIF($F$6:$AH$6,"C.Nhật",$F57:$AH58)/8*2</f>
        <v>0</v>
      </c>
      <c r="AN57" s="355">
        <f t="shared" ref="AN57" si="38">SUM(AK57:AM58)</f>
        <v>18</v>
      </c>
      <c r="AO57" s="361">
        <v>0</v>
      </c>
      <c r="AP57" s="355"/>
      <c r="AQ57" s="355"/>
      <c r="AR57" s="355"/>
      <c r="AS57" s="359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35"/>
        <v>23</v>
      </c>
      <c r="B59" s="363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351">
        <f>((SUM(F59:AH59))/8)-(SUMIF($F$6:$AH$6,"C.Nhật",F59:AH59)/8)</f>
        <v>17</v>
      </c>
      <c r="AL59" s="351">
        <f>SUM(F60:AH60)/8*1.5</f>
        <v>0</v>
      </c>
      <c r="AM59" s="353">
        <f>SUMIF($F$6:$AH$6,"C.Nhật",$F59:$AH60)/8*2</f>
        <v>0</v>
      </c>
      <c r="AN59" s="355">
        <f t="shared" ref="AN59" si="39">SUM(AK59:AM60)</f>
        <v>17</v>
      </c>
      <c r="AO59" s="361">
        <v>0</v>
      </c>
      <c r="AP59" s="355"/>
      <c r="AQ59" s="355"/>
      <c r="AR59" s="355"/>
      <c r="AS59" s="359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35"/>
        <v>24</v>
      </c>
      <c r="B61" s="363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351">
        <f>((SUM(F61:AH61))/8)-(SUMIF($F$6:$AH$6,"C.Nhật",F61:AH61)/8)</f>
        <v>18</v>
      </c>
      <c r="AL61" s="351">
        <f>SUM(F62:AH62)/8*1.5</f>
        <v>0</v>
      </c>
      <c r="AM61" s="353">
        <f>SUMIF($F$6:$AH$6,"C.Nhật",$F61:$AH62)/8*2</f>
        <v>0</v>
      </c>
      <c r="AN61" s="355">
        <f t="shared" ref="AN61" si="40">SUM(AK61:AM62)</f>
        <v>18</v>
      </c>
      <c r="AO61" s="361">
        <v>0</v>
      </c>
      <c r="AP61" s="355"/>
      <c r="AQ61" s="355"/>
      <c r="AR61" s="355"/>
      <c r="AS61" s="359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ref="A63" si="41">A61+1</f>
        <v>25</v>
      </c>
      <c r="B63" s="363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351">
        <f>((SUM(F63:AH63))/8)-(SUMIF($F$6:$AH$6,"C.Nhật",F63:AH63)/8)</f>
        <v>17</v>
      </c>
      <c r="AL63" s="351">
        <f>SUM(F64:AH64)/8*1.5</f>
        <v>0</v>
      </c>
      <c r="AM63" s="353">
        <f>SUMIF($F$6:$AH$6,"C.Nhật",$F63:$AH64)/8*2</f>
        <v>0</v>
      </c>
      <c r="AN63" s="355">
        <f t="shared" ref="AN63" si="42">SUM(AK63:AM64)</f>
        <v>17</v>
      </c>
      <c r="AO63" s="361">
        <v>0</v>
      </c>
      <c r="AP63" s="355"/>
      <c r="AQ63" s="355"/>
      <c r="AR63" s="355"/>
      <c r="AS63" s="359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56"/>
      <c r="AO64" s="362"/>
      <c r="AP64" s="356"/>
      <c r="AQ64" s="356"/>
      <c r="AR64" s="356"/>
      <c r="AS64" s="360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43">A63+1</f>
        <v>26</v>
      </c>
      <c r="B65" s="363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351">
        <f>((SUM(F65:AH65))/8)-(SUMIF($F$6:$AH$6,"C.Nhật",F65:AH65)/8)</f>
        <v>18</v>
      </c>
      <c r="AL65" s="351">
        <f>SUM(F66:AH66)/8*1.5</f>
        <v>0</v>
      </c>
      <c r="AM65" s="353">
        <f>SUMIF($F$6:$AH$6,"C.Nhật",$F65:$AH66)/8*2</f>
        <v>0</v>
      </c>
      <c r="AN65" s="355">
        <f t="shared" ref="AN65" si="44">SUM(AK65:AM66)</f>
        <v>18</v>
      </c>
      <c r="AO65" s="361">
        <v>0</v>
      </c>
      <c r="AP65" s="355"/>
      <c r="AQ65" s="355"/>
      <c r="AR65" s="355"/>
      <c r="AS65" s="359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56"/>
      <c r="AO66" s="362"/>
      <c r="AP66" s="356"/>
      <c r="AQ66" s="356"/>
      <c r="AR66" s="356"/>
      <c r="AS66" s="360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45">A65+1</f>
        <v>27</v>
      </c>
      <c r="B67" s="363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351">
        <f>((SUM(F67:AH67))/8)-(SUMIF($F$6:$AH$6,"C.Nhật",F67:AH67)/8)</f>
        <v>17</v>
      </c>
      <c r="AL67" s="351">
        <f>SUM(F68:AH68)/8*1.5</f>
        <v>0</v>
      </c>
      <c r="AM67" s="353">
        <f>SUMIF($F$6:$AH$6,"C.Nhật",$F67:$AH68)/8*2</f>
        <v>0</v>
      </c>
      <c r="AN67" s="355">
        <f t="shared" ref="AN67" si="46">SUM(AK67:AM68)</f>
        <v>17</v>
      </c>
      <c r="AO67" s="361">
        <v>0</v>
      </c>
      <c r="AP67" s="355"/>
      <c r="AQ67" s="355"/>
      <c r="AR67" s="355"/>
      <c r="AS67" s="359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56"/>
      <c r="AO68" s="362"/>
      <c r="AP68" s="356"/>
      <c r="AQ68" s="356"/>
      <c r="AR68" s="356"/>
      <c r="AS68" s="360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47">A67+1</f>
        <v>28</v>
      </c>
      <c r="B69" s="363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351">
        <f>((SUM(F69:AH69))/8)-(SUMIF($F$6:$AH$6,"C.Nhật",F69:AH69)/8)</f>
        <v>17</v>
      </c>
      <c r="AL69" s="351">
        <f>SUM(F70:AH70)/8*1.5</f>
        <v>0</v>
      </c>
      <c r="AM69" s="353">
        <f>SUMIF($F$6:$AH$6,"C.Nhật",$F69:$AH70)/8*2</f>
        <v>0</v>
      </c>
      <c r="AN69" s="355">
        <f t="shared" ref="AN69" si="48">SUM(AK69:AM70)</f>
        <v>17</v>
      </c>
      <c r="AO69" s="361">
        <v>0</v>
      </c>
      <c r="AP69" s="355"/>
      <c r="AQ69" s="355"/>
      <c r="AR69" s="355"/>
      <c r="AS69" s="359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56"/>
      <c r="AO70" s="362"/>
      <c r="AP70" s="356"/>
      <c r="AQ70" s="356"/>
      <c r="AR70" s="356"/>
      <c r="AS70" s="360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49">A69+1</f>
        <v>29</v>
      </c>
      <c r="B71" s="363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351">
        <f>((SUM(F71:AH71))/8)-(SUMIF($F$6:$AH$6,"C.Nhật",F71:AH71)/8)</f>
        <v>17</v>
      </c>
      <c r="AL71" s="351">
        <f>SUM(F72:AH72)/8*1.5</f>
        <v>0</v>
      </c>
      <c r="AM71" s="353">
        <f>SUMIF($F$6:$AH$6,"C.Nhật",$F71:$AH72)/8*2</f>
        <v>0</v>
      </c>
      <c r="AN71" s="355">
        <f t="shared" ref="AN71" si="50">SUM(AK71:AM72)</f>
        <v>17</v>
      </c>
      <c r="AO71" s="361">
        <v>0</v>
      </c>
      <c r="AP71" s="355"/>
      <c r="AQ71" s="355"/>
      <c r="AR71" s="355"/>
      <c r="AS71" s="359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56"/>
      <c r="AO72" s="362"/>
      <c r="AP72" s="356"/>
      <c r="AQ72" s="356"/>
      <c r="AR72" s="356"/>
      <c r="AS72" s="360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51">A71+1</f>
        <v>30</v>
      </c>
      <c r="B73" s="363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351">
        <f>((SUM(F73:AH73))/8)-(SUMIF($F$6:$AH$6,"C.Nhật",F73:AH73)/8)</f>
        <v>17</v>
      </c>
      <c r="AL73" s="351">
        <f>SUM(F74:AH74)/8*1.5</f>
        <v>0</v>
      </c>
      <c r="AM73" s="353">
        <f>SUMIF($F$6:$AH$6,"C.Nhật",$F73:$AH74)/8*2</f>
        <v>0</v>
      </c>
      <c r="AN73" s="355">
        <f t="shared" ref="AN73" si="52">SUM(AK73:AM74)</f>
        <v>17</v>
      </c>
      <c r="AO73" s="361">
        <v>0</v>
      </c>
      <c r="AP73" s="355"/>
      <c r="AQ73" s="355"/>
      <c r="AR73" s="355"/>
      <c r="AS73" s="359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65" t="s">
        <v>112</v>
      </c>
      <c r="AN102" s="366"/>
      <c r="AO102" s="366"/>
      <c r="AP102" s="366"/>
      <c r="AQ102" s="366"/>
      <c r="AR102" s="366"/>
      <c r="AS102" s="367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368" t="s">
        <v>28</v>
      </c>
      <c r="B106" s="368" t="s">
        <v>3</v>
      </c>
      <c r="C106" s="368" t="s">
        <v>1</v>
      </c>
      <c r="D106" s="381" t="s">
        <v>29</v>
      </c>
      <c r="E106" s="368" t="s">
        <v>30</v>
      </c>
      <c r="F106" s="164">
        <f>+E105</f>
        <v>42401</v>
      </c>
      <c r="G106" s="164">
        <f t="shared" ref="G106:AG106" si="53">F106+1</f>
        <v>42402</v>
      </c>
      <c r="H106" s="164">
        <f t="shared" si="53"/>
        <v>42403</v>
      </c>
      <c r="I106" s="164">
        <f t="shared" si="53"/>
        <v>42404</v>
      </c>
      <c r="J106" s="164">
        <f t="shared" si="53"/>
        <v>42405</v>
      </c>
      <c r="K106" s="164">
        <f t="shared" si="53"/>
        <v>42406</v>
      </c>
      <c r="L106" s="164">
        <f t="shared" si="53"/>
        <v>42407</v>
      </c>
      <c r="M106" s="164">
        <f t="shared" si="53"/>
        <v>42408</v>
      </c>
      <c r="N106" s="164">
        <f t="shared" si="53"/>
        <v>42409</v>
      </c>
      <c r="O106" s="164">
        <f t="shared" si="53"/>
        <v>42410</v>
      </c>
      <c r="P106" s="164">
        <f t="shared" si="53"/>
        <v>42411</v>
      </c>
      <c r="Q106" s="164">
        <f t="shared" si="53"/>
        <v>42412</v>
      </c>
      <c r="R106" s="164">
        <f t="shared" si="53"/>
        <v>42413</v>
      </c>
      <c r="S106" s="164">
        <f t="shared" si="53"/>
        <v>42414</v>
      </c>
      <c r="T106" s="164">
        <f t="shared" si="53"/>
        <v>42415</v>
      </c>
      <c r="U106" s="164">
        <f t="shared" si="53"/>
        <v>42416</v>
      </c>
      <c r="V106" s="164">
        <f t="shared" si="53"/>
        <v>42417</v>
      </c>
      <c r="W106" s="164">
        <f t="shared" si="53"/>
        <v>42418</v>
      </c>
      <c r="X106" s="164">
        <f t="shared" si="53"/>
        <v>42419</v>
      </c>
      <c r="Y106" s="164">
        <f t="shared" si="53"/>
        <v>42420</v>
      </c>
      <c r="Z106" s="164">
        <f t="shared" si="53"/>
        <v>42421</v>
      </c>
      <c r="AA106" s="164">
        <f t="shared" si="53"/>
        <v>42422</v>
      </c>
      <c r="AB106" s="164">
        <f t="shared" si="53"/>
        <v>42423</v>
      </c>
      <c r="AC106" s="164">
        <f t="shared" si="53"/>
        <v>42424</v>
      </c>
      <c r="AD106" s="164">
        <f t="shared" si="53"/>
        <v>42425</v>
      </c>
      <c r="AE106" s="164">
        <f t="shared" si="53"/>
        <v>42426</v>
      </c>
      <c r="AF106" s="164">
        <f t="shared" si="53"/>
        <v>42427</v>
      </c>
      <c r="AG106" s="164">
        <f t="shared" si="53"/>
        <v>42428</v>
      </c>
      <c r="AH106" s="164">
        <f>AG106+1</f>
        <v>42429</v>
      </c>
      <c r="AI106" s="323"/>
      <c r="AJ106" s="323"/>
      <c r="AK106" s="382" t="s">
        <v>15</v>
      </c>
      <c r="AL106" s="383"/>
      <c r="AM106" s="384"/>
      <c r="AN106" s="385" t="s">
        <v>45</v>
      </c>
      <c r="AO106" s="385" t="s">
        <v>41</v>
      </c>
      <c r="AP106" s="385" t="s">
        <v>42</v>
      </c>
      <c r="AQ106" s="385" t="s">
        <v>43</v>
      </c>
      <c r="AR106" s="385" t="s">
        <v>44</v>
      </c>
      <c r="AS106" s="388" t="s">
        <v>0</v>
      </c>
      <c r="AT106" s="38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368"/>
      <c r="B107" s="368"/>
      <c r="C107" s="368"/>
      <c r="D107" s="368"/>
      <c r="E107" s="368"/>
      <c r="F107" s="166" t="str">
        <f>CHOOSE(WEEKDAY(F106),"C.Nhật","T.Hai","T.Ba","T.Tư","T.Năm","T.Sáu","T.Bảy")</f>
        <v>T.Hai</v>
      </c>
      <c r="G107" s="166" t="str">
        <f t="shared" ref="G107:AH107" si="54">CHOOSE(WEEKDAY(G106),"C.Nhật","T.Hai","T.Ba","T.Tư","T.Năm","T.Sáu","T.Bảy")</f>
        <v>T.Ba</v>
      </c>
      <c r="H107" s="166" t="str">
        <f t="shared" si="54"/>
        <v>T.Tư</v>
      </c>
      <c r="I107" s="166" t="str">
        <f t="shared" si="54"/>
        <v>T.Năm</v>
      </c>
      <c r="J107" s="166" t="str">
        <f t="shared" si="54"/>
        <v>T.Sáu</v>
      </c>
      <c r="K107" s="166" t="str">
        <f t="shared" si="54"/>
        <v>T.Bảy</v>
      </c>
      <c r="L107" s="166" t="str">
        <f t="shared" si="54"/>
        <v>C.Nhật</v>
      </c>
      <c r="M107" s="166" t="str">
        <f t="shared" si="54"/>
        <v>T.Hai</v>
      </c>
      <c r="N107" s="166" t="str">
        <f t="shared" si="54"/>
        <v>T.Ba</v>
      </c>
      <c r="O107" s="166" t="str">
        <f t="shared" si="54"/>
        <v>T.Tư</v>
      </c>
      <c r="P107" s="166" t="str">
        <f t="shared" si="54"/>
        <v>T.Năm</v>
      </c>
      <c r="Q107" s="166" t="str">
        <f t="shared" si="54"/>
        <v>T.Sáu</v>
      </c>
      <c r="R107" s="166" t="str">
        <f t="shared" si="54"/>
        <v>T.Bảy</v>
      </c>
      <c r="S107" s="166" t="str">
        <f t="shared" si="54"/>
        <v>C.Nhật</v>
      </c>
      <c r="T107" s="166" t="str">
        <f t="shared" si="54"/>
        <v>T.Hai</v>
      </c>
      <c r="U107" s="166" t="str">
        <f t="shared" si="54"/>
        <v>T.Ba</v>
      </c>
      <c r="V107" s="166" t="str">
        <f t="shared" si="54"/>
        <v>T.Tư</v>
      </c>
      <c r="W107" s="166" t="str">
        <f t="shared" si="54"/>
        <v>T.Năm</v>
      </c>
      <c r="X107" s="166" t="str">
        <f t="shared" si="54"/>
        <v>T.Sáu</v>
      </c>
      <c r="Y107" s="166" t="str">
        <f t="shared" si="54"/>
        <v>T.Bảy</v>
      </c>
      <c r="Z107" s="166" t="str">
        <f t="shared" si="54"/>
        <v>C.Nhật</v>
      </c>
      <c r="AA107" s="166" t="str">
        <f t="shared" si="54"/>
        <v>T.Hai</v>
      </c>
      <c r="AB107" s="166" t="str">
        <f t="shared" si="54"/>
        <v>T.Ba</v>
      </c>
      <c r="AC107" s="166" t="str">
        <f t="shared" si="54"/>
        <v>T.Tư</v>
      </c>
      <c r="AD107" s="166" t="str">
        <f t="shared" si="54"/>
        <v>T.Năm</v>
      </c>
      <c r="AE107" s="166" t="str">
        <f t="shared" si="54"/>
        <v>T.Sáu</v>
      </c>
      <c r="AF107" s="166" t="str">
        <f t="shared" si="54"/>
        <v>T.Bảy</v>
      </c>
      <c r="AG107" s="166" t="str">
        <f t="shared" si="54"/>
        <v>C.Nhật</v>
      </c>
      <c r="AH107" s="166" t="str">
        <f t="shared" si="5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386"/>
      <c r="AO107" s="386"/>
      <c r="AP107" s="386"/>
      <c r="AQ107" s="386"/>
      <c r="AR107" s="386"/>
      <c r="AS107" s="389"/>
      <c r="AT107" s="38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45">
        <v>1</v>
      </c>
      <c r="B109" s="345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351">
        <f>((SUM(F109:AH109))/8)-(SUMIF($F$6:$AH$6,"C.Nhật",F109:AH109)/8)</f>
        <v>17</v>
      </c>
      <c r="AL109" s="351">
        <f>SUM(F110:AH110)/8*1.5</f>
        <v>0</v>
      </c>
      <c r="AM109" s="353">
        <f>SUMIF($F$6:$AH$6,"C.Nhật",$F109:$AH110)/8*2</f>
        <v>0</v>
      </c>
      <c r="AN109" s="355">
        <f>SUM(AK109:AM110)</f>
        <v>17</v>
      </c>
      <c r="AO109" s="357">
        <v>0</v>
      </c>
      <c r="AP109" s="341"/>
      <c r="AQ109" s="341"/>
      <c r="AR109" s="341"/>
      <c r="AS109" s="343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46"/>
      <c r="B110" s="346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56"/>
      <c r="AO110" s="358"/>
      <c r="AP110" s="342"/>
      <c r="AQ110" s="342"/>
      <c r="AR110" s="342"/>
      <c r="AS110" s="344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f>A109+1</f>
        <v>2</v>
      </c>
      <c r="B111" s="345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351">
        <f>((SUM(F111:AH111))/8)-(SUMIF($F$6:$AH$6,"C.Nhật",F111:AH111)/8)</f>
        <v>17</v>
      </c>
      <c r="AL111" s="351">
        <f>SUM(F112:AH112)/8*1.5</f>
        <v>0</v>
      </c>
      <c r="AM111" s="353">
        <f>SUMIF($F$6:$AH$6,"C.Nhật",$F111:$AH112)/8*2</f>
        <v>0</v>
      </c>
      <c r="AN111" s="355">
        <f t="shared" ref="AN111" si="55">SUM(AK111:AM112)</f>
        <v>17</v>
      </c>
      <c r="AO111" s="357">
        <v>0</v>
      </c>
      <c r="AP111" s="341"/>
      <c r="AQ111" s="341"/>
      <c r="AR111" s="341"/>
      <c r="AS111" s="343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56"/>
      <c r="AO112" s="358"/>
      <c r="AP112" s="342"/>
      <c r="AQ112" s="342"/>
      <c r="AR112" s="342"/>
      <c r="AS112" s="344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 t="shared" ref="A113" si="56">A111+1</f>
        <v>3</v>
      </c>
      <c r="B113" s="345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351">
        <f>((SUM(F113:AH113))/8)-(SUMIF($F$6:$AH$6,"C.Nhật",F113:AH113)/8)</f>
        <v>17</v>
      </c>
      <c r="AL113" s="351">
        <f>SUM(F114:AH114)/8*1.5</f>
        <v>0</v>
      </c>
      <c r="AM113" s="353">
        <f>SUMIF($F$6:$AH$6,"C.Nhật",$F113:$AH114)/8*2</f>
        <v>0</v>
      </c>
      <c r="AN113" s="355">
        <f t="shared" ref="AN113" si="57">SUM(AK113:AM114)</f>
        <v>17</v>
      </c>
      <c r="AO113" s="357">
        <v>0</v>
      </c>
      <c r="AP113" s="341"/>
      <c r="AQ113" s="341"/>
      <c r="AR113" s="341"/>
      <c r="AS113" s="343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56"/>
      <c r="AO114" s="358"/>
      <c r="AP114" s="342"/>
      <c r="AQ114" s="342"/>
      <c r="AR114" s="342"/>
      <c r="AS114" s="344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58">A113+1</f>
        <v>4</v>
      </c>
      <c r="B115" s="345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351">
        <f>((SUM(F115:AH115))/8)-(SUMIF($F$6:$AH$6,"C.Nhật",F115:AH115)/8)</f>
        <v>18</v>
      </c>
      <c r="AL115" s="351">
        <f>SUM(F116:AH116)/8*1.5</f>
        <v>0</v>
      </c>
      <c r="AM115" s="353">
        <f>SUMIF($F$6:$AH$6,"C.Nhật",$F115:$AH116)/8*2</f>
        <v>0</v>
      </c>
      <c r="AN115" s="355">
        <f t="shared" ref="AN115" si="59">SUM(AK115:AM116)</f>
        <v>18</v>
      </c>
      <c r="AO115" s="357">
        <v>0</v>
      </c>
      <c r="AP115" s="341"/>
      <c r="AQ115" s="341"/>
      <c r="AR115" s="341"/>
      <c r="AS115" s="343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56"/>
      <c r="AO116" s="358"/>
      <c r="AP116" s="342"/>
      <c r="AQ116" s="342"/>
      <c r="AR116" s="342"/>
      <c r="AS116" s="344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60">A115+1</f>
        <v>5</v>
      </c>
      <c r="B117" s="345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351">
        <f>((SUM(F117:AH117))/8)-(SUMIF($F$6:$AH$6,"C.Nhật",F117:AH117)/8)</f>
        <v>17</v>
      </c>
      <c r="AL117" s="351">
        <f>SUM(F118:AH118)/8*1.5</f>
        <v>0</v>
      </c>
      <c r="AM117" s="353">
        <f>SUMIF($F$6:$AH$6,"C.Nhật",$F117:$AH118)/8*2</f>
        <v>0</v>
      </c>
      <c r="AN117" s="355">
        <f t="shared" ref="AN117" si="61">SUM(AK117:AM118)</f>
        <v>17</v>
      </c>
      <c r="AO117" s="357">
        <v>0</v>
      </c>
      <c r="AP117" s="341"/>
      <c r="AQ117" s="341"/>
      <c r="AR117" s="341"/>
      <c r="AS117" s="343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56"/>
      <c r="AO118" s="358"/>
      <c r="AP118" s="342"/>
      <c r="AQ118" s="342"/>
      <c r="AR118" s="342"/>
      <c r="AS118" s="344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62">A117+1</f>
        <v>6</v>
      </c>
      <c r="B119" s="345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351">
        <f>((SUM(F119:AH119))/8)-(SUMIF($F$6:$AH$6,"C.Nhật",F119:AH119)/8)</f>
        <v>16</v>
      </c>
      <c r="AL119" s="351">
        <f>SUM(F120:AH120)/8*1.5</f>
        <v>0</v>
      </c>
      <c r="AM119" s="353">
        <f>SUMIF($F$6:$AH$6,"C.Nhật",$F119:$AH120)/8*2</f>
        <v>0</v>
      </c>
      <c r="AN119" s="355">
        <f t="shared" ref="AN119" si="63">SUM(AK119:AM120)</f>
        <v>16</v>
      </c>
      <c r="AO119" s="357">
        <v>0</v>
      </c>
      <c r="AP119" s="341"/>
      <c r="AQ119" s="341"/>
      <c r="AR119" s="341"/>
      <c r="AS119" s="343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56"/>
      <c r="AO120" s="358"/>
      <c r="AP120" s="342"/>
      <c r="AQ120" s="342"/>
      <c r="AR120" s="342"/>
      <c r="AS120" s="344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64">A119+1</f>
        <v>7</v>
      </c>
      <c r="B121" s="345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351">
        <f>((SUM(F121:AH121))/8)-(SUMIF($F$6:$AH$6,"C.Nhật",F121:AH121)/8)</f>
        <v>16</v>
      </c>
      <c r="AL121" s="351">
        <f>SUM(F122:AH122)/8*1.5</f>
        <v>0</v>
      </c>
      <c r="AM121" s="353">
        <f>SUMIF($F$6:$AH$6,"C.Nhật",$F121:$AH122)/8*2</f>
        <v>0</v>
      </c>
      <c r="AN121" s="355">
        <f t="shared" ref="AN121" si="65">SUM(AK121:AM122)</f>
        <v>16</v>
      </c>
      <c r="AO121" s="357">
        <v>0</v>
      </c>
      <c r="AP121" s="341"/>
      <c r="AQ121" s="341"/>
      <c r="AR121" s="341"/>
      <c r="AS121" s="343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56"/>
      <c r="AO122" s="358"/>
      <c r="AP122" s="342"/>
      <c r="AQ122" s="342"/>
      <c r="AR122" s="342"/>
      <c r="AS122" s="344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106:AJ107 F9:AJ12 F55:AJ74 F109:AJ122 F5:AJ6 F14:AJ53">
    <cfRule type="expression" dxfId="4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6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V74" sqref="V7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391" t="str">
        <f>"BẢNG THANH TOÁN LƯƠNG THÁNG"&amp;" "&amp;TEXT($E$4,"mm")&amp;" / "&amp;TEXT($E$4,"yyyy")</f>
        <v>BẢNG THANH TOÁN LƯƠNG THÁNG 02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299" t="s">
        <v>40</v>
      </c>
      <c r="G7" s="296" t="s">
        <v>18</v>
      </c>
      <c r="H7" s="299" t="s">
        <v>40</v>
      </c>
      <c r="I7" s="303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 t="shared" ref="G10:G11" si="2">ROUND(E10/$U$2*F10,0)</f>
        <v>3303619</v>
      </c>
      <c r="H10" s="92">
        <f>(VLOOKUP(B10,'CC - 02'!$B$8:$AS$74,37,0)+VLOOKUP(B10,'CC - 02'!$B$8:$AS$74,38,0))</f>
        <v>0</v>
      </c>
      <c r="I10" s="220">
        <f t="shared" ref="I10:I11" si="3">ROUND(E10/$U$2*H10,0)</f>
        <v>0</v>
      </c>
      <c r="J10" s="93">
        <f t="shared" ref="J10:K11" si="4">F10+H10</f>
        <v>16</v>
      </c>
      <c r="K10" s="39">
        <f>G10+I10</f>
        <v>3303619</v>
      </c>
      <c r="L10" s="90">
        <f t="shared" ref="L10:L11" si="5">+F10*15000</f>
        <v>240000</v>
      </c>
      <c r="M10" s="40">
        <f t="shared" ref="M10:M11" si="6"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 t="shared" ref="Q10:Q11" si="7">M10-SUM(N10:P10)</f>
        <v>3088339</v>
      </c>
      <c r="R10" s="39">
        <f>VLOOKUP(B10,DS,23,0)</f>
        <v>0</v>
      </c>
      <c r="S10" s="45">
        <f t="shared" ref="S10:S11" si="8"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- 02'!$B$8:$AS$74,36,0)</f>
        <v>16</v>
      </c>
      <c r="G11" s="220">
        <f t="shared" si="2"/>
        <v>3090286</v>
      </c>
      <c r="H11" s="92">
        <f>(VLOOKUP(B11,'CC - 02'!$B$8:$AS$74,37,0)+VLOOKUP(B11,'CC - 02'!$B$8:$AS$74,38,0))</f>
        <v>0</v>
      </c>
      <c r="I11" s="220">
        <f t="shared" si="3"/>
        <v>0</v>
      </c>
      <c r="J11" s="93">
        <f t="shared" si="4"/>
        <v>16</v>
      </c>
      <c r="K11" s="39">
        <f t="shared" si="4"/>
        <v>3090286</v>
      </c>
      <c r="L11" s="90">
        <f t="shared" si="5"/>
        <v>240000</v>
      </c>
      <c r="M11" s="40">
        <f t="shared" si="6"/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 t="shared" si="7"/>
        <v>2904406</v>
      </c>
      <c r="R11" s="39">
        <f>VLOOKUP(B11,DS,23,0)</f>
        <v>0</v>
      </c>
      <c r="S11" s="45">
        <f t="shared" si="8"/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- 02'!$B$8:$AS$74,36,0)</f>
        <v>18</v>
      </c>
      <c r="G13" s="220">
        <f t="shared" ref="G13:G43" si="13">ROUND(E13/$U$2*F13,0)</f>
        <v>3042000</v>
      </c>
      <c r="H13" s="92">
        <f>(VLOOKUP(B13,'CC - 02'!$B$8:$AS$74,37,0)+VLOOKUP(B13,'CC - 02'!$B$8:$AS$74,38,0))</f>
        <v>0</v>
      </c>
      <c r="I13" s="220">
        <f t="shared" ref="I13:I43" si="14">ROUND(E13/$U$2*H13,0)</f>
        <v>0</v>
      </c>
      <c r="J13" s="221">
        <f t="shared" ref="J13:K27" si="15">F13+H13</f>
        <v>18</v>
      </c>
      <c r="K13" s="39">
        <f t="shared" si="15"/>
        <v>3042000</v>
      </c>
      <c r="L13" s="90">
        <f t="shared" ref="L13:L43" si="16">+F13*15000</f>
        <v>270000</v>
      </c>
      <c r="M13" s="40">
        <f t="shared" ref="M13:M43" si="17">K13+L13</f>
        <v>3312000</v>
      </c>
      <c r="N13" s="40">
        <f t="shared" ref="N13:N32" si="18">IF(VLOOKUP(B13,DS,10,0)="x",E13*$N$4,0)</f>
        <v>283920</v>
      </c>
      <c r="O13" s="40">
        <f t="shared" ref="O13:O32" si="19">IF(VLOOKUP(B13,DS,10,0)="x",E13*$O$4,0)</f>
        <v>53235</v>
      </c>
      <c r="P13" s="40">
        <f t="shared" ref="P13:P32" si="20">IF(VLOOKUP(B13,DS,10,0)="x",E13*$P$4,0)</f>
        <v>35490</v>
      </c>
      <c r="Q13" s="39">
        <f>M13-SUM(N13:P13)</f>
        <v>2939355</v>
      </c>
      <c r="R13" s="39">
        <f t="shared" ref="R13:R43" si="2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- 02'!$B$8:$AS$74,36,0)</f>
        <v>18</v>
      </c>
      <c r="G14" s="220">
        <f t="shared" si="13"/>
        <v>2843143</v>
      </c>
      <c r="H14" s="92">
        <f>(VLOOKUP(B14,'CC - 02'!$B$8:$AS$74,37,0)+VLOOKUP(B14,'CC - 02'!$B$8:$AS$74,38,0))</f>
        <v>0</v>
      </c>
      <c r="I14" s="220">
        <f t="shared" si="14"/>
        <v>0</v>
      </c>
      <c r="J14" s="221">
        <f t="shared" si="15"/>
        <v>18</v>
      </c>
      <c r="K14" s="39">
        <f t="shared" si="15"/>
        <v>2843143</v>
      </c>
      <c r="L14" s="90">
        <f t="shared" si="16"/>
        <v>270000</v>
      </c>
      <c r="M14" s="40">
        <f t="shared" si="17"/>
        <v>3113143</v>
      </c>
      <c r="N14" s="40">
        <f t="shared" si="18"/>
        <v>265360</v>
      </c>
      <c r="O14" s="40">
        <f t="shared" si="19"/>
        <v>49755</v>
      </c>
      <c r="P14" s="40">
        <f t="shared" si="20"/>
        <v>33170</v>
      </c>
      <c r="Q14" s="39">
        <f t="shared" ref="Q14:Q36" si="22">M14-SUM(N14:P14)</f>
        <v>2764858</v>
      </c>
      <c r="R14" s="39">
        <f t="shared" si="21"/>
        <v>0</v>
      </c>
      <c r="S14" s="45">
        <f t="shared" ref="S14:S43" si="2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- 02'!$B$8:$AS$74,36,0)</f>
        <v>18</v>
      </c>
      <c r="G15" s="220">
        <f t="shared" si="13"/>
        <v>2843143</v>
      </c>
      <c r="H15" s="92">
        <f>(VLOOKUP(B15,'CC - 02'!$B$8:$AS$74,37,0)+VLOOKUP(B15,'CC - 02'!$B$8:$AS$74,38,0))</f>
        <v>0</v>
      </c>
      <c r="I15" s="220">
        <f t="shared" si="14"/>
        <v>0</v>
      </c>
      <c r="J15" s="221">
        <f t="shared" si="15"/>
        <v>18</v>
      </c>
      <c r="K15" s="39">
        <f t="shared" si="15"/>
        <v>2843143</v>
      </c>
      <c r="L15" s="90">
        <f t="shared" si="16"/>
        <v>270000</v>
      </c>
      <c r="M15" s="40">
        <f t="shared" si="17"/>
        <v>3113143</v>
      </c>
      <c r="N15" s="40">
        <f t="shared" si="18"/>
        <v>265360</v>
      </c>
      <c r="O15" s="40">
        <f t="shared" si="19"/>
        <v>49755</v>
      </c>
      <c r="P15" s="40">
        <f t="shared" si="20"/>
        <v>33170</v>
      </c>
      <c r="Q15" s="39">
        <f t="shared" si="22"/>
        <v>2764858</v>
      </c>
      <c r="R15" s="39">
        <f t="shared" si="21"/>
        <v>0</v>
      </c>
      <c r="S15" s="45">
        <f t="shared" si="2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- 02'!$B$8:$AS$74,36,0)</f>
        <v>16</v>
      </c>
      <c r="G16" s="220">
        <f t="shared" si="13"/>
        <v>2527238</v>
      </c>
      <c r="H16" s="92">
        <f>(VLOOKUP(B16,'CC - 02'!$B$8:$AS$74,37,0)+VLOOKUP(B16,'CC - 02'!$B$8:$AS$74,38,0))</f>
        <v>0</v>
      </c>
      <c r="I16" s="220">
        <f t="shared" si="14"/>
        <v>0</v>
      </c>
      <c r="J16" s="221">
        <f t="shared" si="15"/>
        <v>16</v>
      </c>
      <c r="K16" s="39">
        <f t="shared" si="15"/>
        <v>2527238</v>
      </c>
      <c r="L16" s="90">
        <f t="shared" si="16"/>
        <v>240000</v>
      </c>
      <c r="M16" s="40">
        <f t="shared" si="17"/>
        <v>2767238</v>
      </c>
      <c r="N16" s="40">
        <f t="shared" si="18"/>
        <v>265360</v>
      </c>
      <c r="O16" s="40">
        <f t="shared" si="19"/>
        <v>49755</v>
      </c>
      <c r="P16" s="40">
        <f t="shared" si="20"/>
        <v>33170</v>
      </c>
      <c r="Q16" s="39">
        <f t="shared" si="22"/>
        <v>2418953</v>
      </c>
      <c r="R16" s="39">
        <f t="shared" si="21"/>
        <v>0</v>
      </c>
      <c r="S16" s="45">
        <f t="shared" si="2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- 02'!$B$8:$AS$74,36,0)</f>
        <v>17</v>
      </c>
      <c r="G17" s="220">
        <f t="shared" si="13"/>
        <v>2685190</v>
      </c>
      <c r="H17" s="92">
        <f>(VLOOKUP(B17,'CC - 02'!$B$8:$AS$74,37,0)+VLOOKUP(B17,'CC - 02'!$B$8:$AS$74,38,0))</f>
        <v>0</v>
      </c>
      <c r="I17" s="220">
        <f t="shared" si="14"/>
        <v>0</v>
      </c>
      <c r="J17" s="221">
        <f t="shared" si="15"/>
        <v>17</v>
      </c>
      <c r="K17" s="39">
        <f t="shared" si="15"/>
        <v>2685190</v>
      </c>
      <c r="L17" s="90">
        <f t="shared" si="16"/>
        <v>255000</v>
      </c>
      <c r="M17" s="40">
        <f t="shared" si="17"/>
        <v>2940190</v>
      </c>
      <c r="N17" s="40">
        <f t="shared" si="18"/>
        <v>265360</v>
      </c>
      <c r="O17" s="40">
        <f t="shared" si="19"/>
        <v>49755</v>
      </c>
      <c r="P17" s="40">
        <f t="shared" si="20"/>
        <v>33170</v>
      </c>
      <c r="Q17" s="39">
        <f t="shared" si="22"/>
        <v>2591905</v>
      </c>
      <c r="R17" s="39">
        <f t="shared" si="21"/>
        <v>0</v>
      </c>
      <c r="S17" s="45">
        <f t="shared" si="2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- 02'!$B$8:$AS$74,36,0)</f>
        <v>18</v>
      </c>
      <c r="G18" s="220">
        <f t="shared" si="13"/>
        <v>2843143</v>
      </c>
      <c r="H18" s="92">
        <f>(VLOOKUP(B18,'CC - 02'!$B$8:$AS$74,37,0)+VLOOKUP(B18,'CC - 02'!$B$8:$AS$74,38,0))</f>
        <v>0</v>
      </c>
      <c r="I18" s="220">
        <f t="shared" si="14"/>
        <v>0</v>
      </c>
      <c r="J18" s="221">
        <f t="shared" si="15"/>
        <v>18</v>
      </c>
      <c r="K18" s="39">
        <f t="shared" si="15"/>
        <v>2843143</v>
      </c>
      <c r="L18" s="90">
        <f t="shared" si="16"/>
        <v>270000</v>
      </c>
      <c r="M18" s="40">
        <f t="shared" si="17"/>
        <v>3113143</v>
      </c>
      <c r="N18" s="40">
        <f t="shared" si="18"/>
        <v>265360</v>
      </c>
      <c r="O18" s="40">
        <f t="shared" si="19"/>
        <v>49755</v>
      </c>
      <c r="P18" s="40">
        <f t="shared" si="20"/>
        <v>33170</v>
      </c>
      <c r="Q18" s="39">
        <f t="shared" si="22"/>
        <v>2764858</v>
      </c>
      <c r="R18" s="39">
        <f t="shared" si="21"/>
        <v>0</v>
      </c>
      <c r="S18" s="45">
        <f t="shared" si="2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- 02'!$B$8:$AS$74,36,0)</f>
        <v>16</v>
      </c>
      <c r="G19" s="220">
        <f t="shared" si="13"/>
        <v>2527238</v>
      </c>
      <c r="H19" s="92">
        <f>(VLOOKUP(B19,'CC - 02'!$B$8:$AS$74,37,0)+VLOOKUP(B19,'CC - 02'!$B$8:$AS$74,38,0))</f>
        <v>0</v>
      </c>
      <c r="I19" s="220">
        <f t="shared" si="14"/>
        <v>0</v>
      </c>
      <c r="J19" s="221">
        <f t="shared" si="15"/>
        <v>16</v>
      </c>
      <c r="K19" s="39">
        <f t="shared" si="15"/>
        <v>2527238</v>
      </c>
      <c r="L19" s="90">
        <f t="shared" si="16"/>
        <v>240000</v>
      </c>
      <c r="M19" s="40">
        <f t="shared" si="17"/>
        <v>2767238</v>
      </c>
      <c r="N19" s="40">
        <f t="shared" si="18"/>
        <v>265360</v>
      </c>
      <c r="O19" s="40">
        <f t="shared" si="19"/>
        <v>49755</v>
      </c>
      <c r="P19" s="40">
        <f t="shared" si="20"/>
        <v>33170</v>
      </c>
      <c r="Q19" s="39">
        <f t="shared" si="22"/>
        <v>2418953</v>
      </c>
      <c r="R19" s="39">
        <f t="shared" si="21"/>
        <v>0</v>
      </c>
      <c r="S19" s="45">
        <f t="shared" si="2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- 02'!$B$8:$AS$74,36,0)</f>
        <v>18</v>
      </c>
      <c r="G20" s="220">
        <f t="shared" si="13"/>
        <v>2843143</v>
      </c>
      <c r="H20" s="92">
        <f>(VLOOKUP(B20,'CC - 02'!$B$8:$AS$74,37,0)+VLOOKUP(B20,'CC - 02'!$B$8:$AS$74,38,0))</f>
        <v>0</v>
      </c>
      <c r="I20" s="220">
        <f t="shared" si="14"/>
        <v>0</v>
      </c>
      <c r="J20" s="221">
        <f t="shared" si="15"/>
        <v>18</v>
      </c>
      <c r="K20" s="39">
        <f t="shared" si="15"/>
        <v>2843143</v>
      </c>
      <c r="L20" s="90">
        <f t="shared" si="16"/>
        <v>270000</v>
      </c>
      <c r="M20" s="40">
        <f t="shared" si="17"/>
        <v>3113143</v>
      </c>
      <c r="N20" s="40">
        <f t="shared" si="18"/>
        <v>265360</v>
      </c>
      <c r="O20" s="40">
        <f t="shared" si="19"/>
        <v>49755</v>
      </c>
      <c r="P20" s="40">
        <f t="shared" si="20"/>
        <v>33170</v>
      </c>
      <c r="Q20" s="39">
        <f t="shared" si="22"/>
        <v>2764858</v>
      </c>
      <c r="R20" s="39">
        <f t="shared" si="21"/>
        <v>0</v>
      </c>
      <c r="S20" s="45">
        <f t="shared" si="2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- 02'!$B$8:$AS$74,36,0)</f>
        <v>18</v>
      </c>
      <c r="G21" s="220">
        <f t="shared" si="13"/>
        <v>2843143</v>
      </c>
      <c r="H21" s="92">
        <f>(VLOOKUP(B21,'CC - 02'!$B$8:$AS$74,37,0)+VLOOKUP(B21,'CC - 02'!$B$8:$AS$74,38,0))</f>
        <v>0</v>
      </c>
      <c r="I21" s="220">
        <f t="shared" si="14"/>
        <v>0</v>
      </c>
      <c r="J21" s="221">
        <f t="shared" si="15"/>
        <v>18</v>
      </c>
      <c r="K21" s="39">
        <f t="shared" si="15"/>
        <v>2843143</v>
      </c>
      <c r="L21" s="90">
        <f t="shared" si="16"/>
        <v>270000</v>
      </c>
      <c r="M21" s="40">
        <f t="shared" si="17"/>
        <v>3113143</v>
      </c>
      <c r="N21" s="40">
        <f t="shared" si="18"/>
        <v>265360</v>
      </c>
      <c r="O21" s="40">
        <f t="shared" si="19"/>
        <v>49755</v>
      </c>
      <c r="P21" s="40">
        <f t="shared" si="20"/>
        <v>33170</v>
      </c>
      <c r="Q21" s="39">
        <f t="shared" si="22"/>
        <v>2764858</v>
      </c>
      <c r="R21" s="39">
        <f t="shared" si="21"/>
        <v>0</v>
      </c>
      <c r="S21" s="45">
        <f t="shared" si="2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- 02'!$B$8:$AS$74,36,0)</f>
        <v>18</v>
      </c>
      <c r="G22" s="220">
        <f t="shared" si="13"/>
        <v>2843143</v>
      </c>
      <c r="H22" s="92">
        <f>(VLOOKUP(B22,'CC - 02'!$B$8:$AS$74,37,0)+VLOOKUP(B22,'CC - 02'!$B$8:$AS$74,38,0))</f>
        <v>0</v>
      </c>
      <c r="I22" s="220">
        <f t="shared" si="14"/>
        <v>0</v>
      </c>
      <c r="J22" s="221">
        <f t="shared" si="15"/>
        <v>18</v>
      </c>
      <c r="K22" s="39">
        <f t="shared" si="15"/>
        <v>2843143</v>
      </c>
      <c r="L22" s="90">
        <f t="shared" si="16"/>
        <v>270000</v>
      </c>
      <c r="M22" s="40">
        <f t="shared" si="17"/>
        <v>3113143</v>
      </c>
      <c r="N22" s="40">
        <f t="shared" si="18"/>
        <v>265360</v>
      </c>
      <c r="O22" s="40">
        <f t="shared" si="19"/>
        <v>49755</v>
      </c>
      <c r="P22" s="40">
        <f t="shared" si="20"/>
        <v>33170</v>
      </c>
      <c r="Q22" s="39">
        <f t="shared" si="22"/>
        <v>2764858</v>
      </c>
      <c r="R22" s="39">
        <f t="shared" si="21"/>
        <v>0</v>
      </c>
      <c r="S22" s="45">
        <f t="shared" si="2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- 02'!$B$8:$AS$74,36,0)</f>
        <v>17</v>
      </c>
      <c r="G23" s="220">
        <f t="shared" si="13"/>
        <v>2685190</v>
      </c>
      <c r="H23" s="92">
        <f>(VLOOKUP(B23,'CC - 02'!$B$8:$AS$74,37,0)+VLOOKUP(B23,'CC - 02'!$B$8:$AS$74,38,0))</f>
        <v>0</v>
      </c>
      <c r="I23" s="220">
        <f t="shared" si="14"/>
        <v>0</v>
      </c>
      <c r="J23" s="221">
        <f t="shared" si="15"/>
        <v>17</v>
      </c>
      <c r="K23" s="39">
        <f t="shared" si="15"/>
        <v>2685190</v>
      </c>
      <c r="L23" s="90">
        <f t="shared" si="16"/>
        <v>255000</v>
      </c>
      <c r="M23" s="40">
        <f t="shared" si="17"/>
        <v>2940190</v>
      </c>
      <c r="N23" s="40">
        <f t="shared" si="18"/>
        <v>265360</v>
      </c>
      <c r="O23" s="40">
        <f t="shared" si="19"/>
        <v>49755</v>
      </c>
      <c r="P23" s="40">
        <f t="shared" si="20"/>
        <v>33170</v>
      </c>
      <c r="Q23" s="39">
        <f t="shared" si="22"/>
        <v>2591905</v>
      </c>
      <c r="R23" s="39">
        <f t="shared" si="21"/>
        <v>0</v>
      </c>
      <c r="S23" s="45">
        <f t="shared" si="2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- 02'!$B$8:$AS$74,36,0)</f>
        <v>16</v>
      </c>
      <c r="G24" s="220">
        <f t="shared" si="13"/>
        <v>2527238</v>
      </c>
      <c r="H24" s="92">
        <f>(VLOOKUP(B24,'CC - 02'!$B$8:$AS$74,37,0)+VLOOKUP(B24,'CC - 02'!$B$8:$AS$74,38,0))</f>
        <v>0</v>
      </c>
      <c r="I24" s="220">
        <f t="shared" si="14"/>
        <v>0</v>
      </c>
      <c r="J24" s="221">
        <f t="shared" si="15"/>
        <v>16</v>
      </c>
      <c r="K24" s="39">
        <f t="shared" si="15"/>
        <v>2527238</v>
      </c>
      <c r="L24" s="90">
        <f t="shared" si="16"/>
        <v>240000</v>
      </c>
      <c r="M24" s="40">
        <f t="shared" si="17"/>
        <v>2767238</v>
      </c>
      <c r="N24" s="40">
        <f t="shared" si="18"/>
        <v>265360</v>
      </c>
      <c r="O24" s="40">
        <f t="shared" si="19"/>
        <v>49755</v>
      </c>
      <c r="P24" s="40">
        <f t="shared" si="20"/>
        <v>33170</v>
      </c>
      <c r="Q24" s="39">
        <f t="shared" si="22"/>
        <v>2418953</v>
      </c>
      <c r="R24" s="39">
        <f t="shared" si="21"/>
        <v>0</v>
      </c>
      <c r="S24" s="45">
        <f t="shared" si="2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- 02'!$B$8:$AS$74,36,0)</f>
        <v>18</v>
      </c>
      <c r="G25" s="220">
        <f t="shared" si="13"/>
        <v>2843143</v>
      </c>
      <c r="H25" s="92">
        <f>(VLOOKUP(B25,'CC - 02'!$B$8:$AS$74,37,0)+VLOOKUP(B25,'CC - 02'!$B$8:$AS$74,38,0))</f>
        <v>0</v>
      </c>
      <c r="I25" s="220">
        <f t="shared" si="14"/>
        <v>0</v>
      </c>
      <c r="J25" s="221">
        <f t="shared" si="15"/>
        <v>18</v>
      </c>
      <c r="K25" s="39">
        <f t="shared" si="15"/>
        <v>2843143</v>
      </c>
      <c r="L25" s="90">
        <f t="shared" si="16"/>
        <v>270000</v>
      </c>
      <c r="M25" s="40">
        <f t="shared" si="17"/>
        <v>3113143</v>
      </c>
      <c r="N25" s="40">
        <f t="shared" si="18"/>
        <v>265360</v>
      </c>
      <c r="O25" s="40">
        <f t="shared" si="19"/>
        <v>49755</v>
      </c>
      <c r="P25" s="40">
        <f t="shared" si="20"/>
        <v>33170</v>
      </c>
      <c r="Q25" s="39">
        <f t="shared" si="22"/>
        <v>2764858</v>
      </c>
      <c r="R25" s="39">
        <f t="shared" si="21"/>
        <v>0</v>
      </c>
      <c r="S25" s="45">
        <f t="shared" si="2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- 02'!$B$8:$AS$74,36,0)</f>
        <v>18</v>
      </c>
      <c r="G26" s="220">
        <f t="shared" si="13"/>
        <v>2843143</v>
      </c>
      <c r="H26" s="92">
        <f>(VLOOKUP(B26,'CC - 02'!$B$8:$AS$74,37,0)+VLOOKUP(B26,'CC - 02'!$B$8:$AS$74,38,0))</f>
        <v>0</v>
      </c>
      <c r="I26" s="220">
        <f t="shared" si="14"/>
        <v>0</v>
      </c>
      <c r="J26" s="221">
        <f t="shared" si="15"/>
        <v>18</v>
      </c>
      <c r="K26" s="39">
        <f t="shared" si="15"/>
        <v>2843143</v>
      </c>
      <c r="L26" s="90">
        <f t="shared" si="16"/>
        <v>270000</v>
      </c>
      <c r="M26" s="40">
        <f t="shared" si="17"/>
        <v>3113143</v>
      </c>
      <c r="N26" s="40">
        <f t="shared" si="18"/>
        <v>265360</v>
      </c>
      <c r="O26" s="40">
        <f t="shared" si="19"/>
        <v>49755</v>
      </c>
      <c r="P26" s="40">
        <f t="shared" si="20"/>
        <v>33170</v>
      </c>
      <c r="Q26" s="39">
        <f t="shared" si="22"/>
        <v>2764858</v>
      </c>
      <c r="R26" s="39">
        <f t="shared" si="21"/>
        <v>0</v>
      </c>
      <c r="S26" s="45">
        <f t="shared" si="2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- 02'!$B$8:$AS$74,36,0)</f>
        <v>18</v>
      </c>
      <c r="G27" s="220">
        <f t="shared" si="13"/>
        <v>2843143</v>
      </c>
      <c r="H27" s="92">
        <f>(VLOOKUP(B27,'CC - 02'!$B$8:$AS$74,37,0)+VLOOKUP(B27,'CC - 02'!$B$8:$AS$74,38,0))</f>
        <v>0</v>
      </c>
      <c r="I27" s="220">
        <f t="shared" si="14"/>
        <v>0</v>
      </c>
      <c r="J27" s="221">
        <f t="shared" si="15"/>
        <v>18</v>
      </c>
      <c r="K27" s="39">
        <f t="shared" si="15"/>
        <v>2843143</v>
      </c>
      <c r="L27" s="90">
        <f t="shared" si="16"/>
        <v>270000</v>
      </c>
      <c r="M27" s="40">
        <f t="shared" si="17"/>
        <v>3113143</v>
      </c>
      <c r="N27" s="40">
        <f t="shared" si="18"/>
        <v>265360</v>
      </c>
      <c r="O27" s="40">
        <f t="shared" si="19"/>
        <v>49755</v>
      </c>
      <c r="P27" s="40">
        <f t="shared" si="20"/>
        <v>33170</v>
      </c>
      <c r="Q27" s="39">
        <f t="shared" si="22"/>
        <v>2764858</v>
      </c>
      <c r="R27" s="39">
        <f t="shared" si="21"/>
        <v>0</v>
      </c>
      <c r="S27" s="45">
        <f t="shared" si="2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- 02'!$B$8:$AS$74,36,0)</f>
        <v>18</v>
      </c>
      <c r="G28" s="220">
        <f t="shared" si="13"/>
        <v>2843143</v>
      </c>
      <c r="H28" s="92">
        <f>(VLOOKUP(B28,'CC - 02'!$B$8:$AS$74,37,0)+VLOOKUP(B28,'CC - 02'!$B$8:$AS$74,38,0))</f>
        <v>0</v>
      </c>
      <c r="I28" s="220">
        <f t="shared" si="14"/>
        <v>0</v>
      </c>
      <c r="J28" s="221">
        <f t="shared" ref="J28:K43" si="24">F28+H28</f>
        <v>18</v>
      </c>
      <c r="K28" s="39">
        <f t="shared" si="24"/>
        <v>2843143</v>
      </c>
      <c r="L28" s="90">
        <f t="shared" si="16"/>
        <v>270000</v>
      </c>
      <c r="M28" s="40">
        <f t="shared" si="17"/>
        <v>3113143</v>
      </c>
      <c r="N28" s="40">
        <f t="shared" si="18"/>
        <v>265360</v>
      </c>
      <c r="O28" s="40">
        <f t="shared" si="19"/>
        <v>49755</v>
      </c>
      <c r="P28" s="40">
        <f t="shared" si="20"/>
        <v>33170</v>
      </c>
      <c r="Q28" s="39">
        <f t="shared" si="22"/>
        <v>2764858</v>
      </c>
      <c r="R28" s="39">
        <f t="shared" si="21"/>
        <v>0</v>
      </c>
      <c r="S28" s="45">
        <f t="shared" si="2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- 02'!$B$8:$AS$74,36,0)</f>
        <v>14</v>
      </c>
      <c r="G29" s="220">
        <f t="shared" si="13"/>
        <v>2211333</v>
      </c>
      <c r="H29" s="92">
        <f>(VLOOKUP(B29,'CC - 02'!$B$8:$AS$74,37,0)+VLOOKUP(B29,'CC - 02'!$B$8:$AS$74,38,0))</f>
        <v>0</v>
      </c>
      <c r="I29" s="220">
        <f t="shared" si="14"/>
        <v>0</v>
      </c>
      <c r="J29" s="221">
        <f t="shared" si="24"/>
        <v>14</v>
      </c>
      <c r="K29" s="39">
        <f t="shared" si="24"/>
        <v>2211333</v>
      </c>
      <c r="L29" s="90">
        <f t="shared" si="16"/>
        <v>210000</v>
      </c>
      <c r="M29" s="40">
        <f t="shared" si="17"/>
        <v>2421333</v>
      </c>
      <c r="N29" s="40">
        <f t="shared" si="18"/>
        <v>265360</v>
      </c>
      <c r="O29" s="40">
        <f t="shared" si="19"/>
        <v>49755</v>
      </c>
      <c r="P29" s="40">
        <f t="shared" si="20"/>
        <v>33170</v>
      </c>
      <c r="Q29" s="39">
        <f t="shared" si="22"/>
        <v>2073048</v>
      </c>
      <c r="R29" s="39">
        <f t="shared" si="21"/>
        <v>0</v>
      </c>
      <c r="S29" s="45">
        <f t="shared" si="2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- 02'!$B$8:$AS$74,36,0)</f>
        <v>18</v>
      </c>
      <c r="G30" s="220">
        <f t="shared" si="13"/>
        <v>2843143</v>
      </c>
      <c r="H30" s="92">
        <f>(VLOOKUP(B30,'CC - 02'!$B$8:$AS$74,37,0)+VLOOKUP(B30,'CC - 02'!$B$8:$AS$74,38,0))</f>
        <v>0</v>
      </c>
      <c r="I30" s="220">
        <f t="shared" si="14"/>
        <v>0</v>
      </c>
      <c r="J30" s="221">
        <f t="shared" si="24"/>
        <v>18</v>
      </c>
      <c r="K30" s="39">
        <f t="shared" si="24"/>
        <v>2843143</v>
      </c>
      <c r="L30" s="90">
        <f t="shared" si="16"/>
        <v>270000</v>
      </c>
      <c r="M30" s="40">
        <f t="shared" si="17"/>
        <v>3113143</v>
      </c>
      <c r="N30" s="40">
        <f t="shared" si="18"/>
        <v>265360</v>
      </c>
      <c r="O30" s="40">
        <f t="shared" si="19"/>
        <v>49755</v>
      </c>
      <c r="P30" s="40">
        <f t="shared" si="20"/>
        <v>33170</v>
      </c>
      <c r="Q30" s="39">
        <f t="shared" si="22"/>
        <v>2764858</v>
      </c>
      <c r="R30" s="39">
        <f t="shared" si="21"/>
        <v>0</v>
      </c>
      <c r="S30" s="45">
        <f t="shared" si="2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- 02'!$B$8:$AS$74,36,0)</f>
        <v>18</v>
      </c>
      <c r="G31" s="220">
        <f t="shared" si="13"/>
        <v>2843143</v>
      </c>
      <c r="H31" s="92">
        <f>(VLOOKUP(B31,'CC - 02'!$B$8:$AS$74,37,0)+VLOOKUP(B31,'CC - 02'!$B$8:$AS$74,38,0))</f>
        <v>0</v>
      </c>
      <c r="I31" s="220">
        <f t="shared" si="14"/>
        <v>0</v>
      </c>
      <c r="J31" s="221">
        <f t="shared" si="24"/>
        <v>18</v>
      </c>
      <c r="K31" s="39">
        <f t="shared" si="24"/>
        <v>2843143</v>
      </c>
      <c r="L31" s="90">
        <f t="shared" si="16"/>
        <v>270000</v>
      </c>
      <c r="M31" s="40">
        <f t="shared" si="17"/>
        <v>3113143</v>
      </c>
      <c r="N31" s="40">
        <f t="shared" si="18"/>
        <v>265360</v>
      </c>
      <c r="O31" s="40">
        <f t="shared" si="19"/>
        <v>49755</v>
      </c>
      <c r="P31" s="40">
        <f t="shared" si="20"/>
        <v>33170</v>
      </c>
      <c r="Q31" s="39">
        <f t="shared" si="22"/>
        <v>2764858</v>
      </c>
      <c r="R31" s="39">
        <f t="shared" si="21"/>
        <v>0</v>
      </c>
      <c r="S31" s="45">
        <f t="shared" si="2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- 02'!$B$8:$AS$74,36,0)</f>
        <v>18</v>
      </c>
      <c r="G32" s="220">
        <f t="shared" si="13"/>
        <v>2843143</v>
      </c>
      <c r="H32" s="92">
        <f>(VLOOKUP(B32,'CC - 02'!$B$8:$AS$74,37,0)+VLOOKUP(B32,'CC - 02'!$B$8:$AS$74,38,0))</f>
        <v>0</v>
      </c>
      <c r="I32" s="220">
        <f t="shared" si="14"/>
        <v>0</v>
      </c>
      <c r="J32" s="221">
        <f t="shared" si="24"/>
        <v>18</v>
      </c>
      <c r="K32" s="39">
        <f t="shared" si="24"/>
        <v>2843143</v>
      </c>
      <c r="L32" s="90">
        <f t="shared" si="16"/>
        <v>270000</v>
      </c>
      <c r="M32" s="40">
        <f t="shared" si="17"/>
        <v>3113143</v>
      </c>
      <c r="N32" s="40">
        <f t="shared" si="18"/>
        <v>265360</v>
      </c>
      <c r="O32" s="40">
        <f t="shared" si="19"/>
        <v>49755</v>
      </c>
      <c r="P32" s="40">
        <f t="shared" si="20"/>
        <v>33170</v>
      </c>
      <c r="Q32" s="39">
        <f t="shared" si="22"/>
        <v>2764858</v>
      </c>
      <c r="R32" s="39">
        <f t="shared" si="21"/>
        <v>0</v>
      </c>
      <c r="S32" s="45">
        <f t="shared" si="2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- 02'!$B$8:$AS$74,36,0)</f>
        <v>18</v>
      </c>
      <c r="G34" s="220">
        <f t="shared" si="13"/>
        <v>3042000</v>
      </c>
      <c r="H34" s="92">
        <f>(VLOOKUP(B34,'CC - 02'!$B$8:$AS$74,37,0)+VLOOKUP(B34,'CC - 02'!$B$8:$AS$74,38,0))</f>
        <v>0</v>
      </c>
      <c r="I34" s="220">
        <f t="shared" si="14"/>
        <v>0</v>
      </c>
      <c r="J34" s="221">
        <f t="shared" si="24"/>
        <v>18</v>
      </c>
      <c r="K34" s="39">
        <f t="shared" si="24"/>
        <v>3042000</v>
      </c>
      <c r="L34" s="90">
        <f t="shared" si="16"/>
        <v>270000</v>
      </c>
      <c r="M34" s="40">
        <f t="shared" si="17"/>
        <v>3312000</v>
      </c>
      <c r="N34" s="40">
        <f t="shared" ref="N34:N43" si="25">IF(VLOOKUP(B34,DS,10,0)="x",E34*$N$4,0)</f>
        <v>283920</v>
      </c>
      <c r="O34" s="40">
        <f t="shared" ref="O34:O43" si="26">IF(VLOOKUP(B34,DS,10,0)="x",E34*$O$4,0)</f>
        <v>53235</v>
      </c>
      <c r="P34" s="40">
        <f t="shared" ref="P34:P43" si="27">IF(VLOOKUP(B34,DS,10,0)="x",E34*$P$4,0)</f>
        <v>35490</v>
      </c>
      <c r="Q34" s="39">
        <f t="shared" si="22"/>
        <v>2939355</v>
      </c>
      <c r="R34" s="39">
        <f t="shared" si="21"/>
        <v>0</v>
      </c>
      <c r="S34" s="45">
        <f t="shared" si="2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- 02'!$B$8:$AS$74,36,0)</f>
        <v>18</v>
      </c>
      <c r="G35" s="220">
        <f t="shared" si="13"/>
        <v>2843143</v>
      </c>
      <c r="H35" s="92">
        <f>(VLOOKUP(B35,'CC - 02'!$B$8:$AS$74,37,0)+VLOOKUP(B35,'CC - 02'!$B$8:$AS$74,38,0))</f>
        <v>0</v>
      </c>
      <c r="I35" s="220">
        <f t="shared" si="14"/>
        <v>0</v>
      </c>
      <c r="J35" s="221">
        <f t="shared" si="24"/>
        <v>18</v>
      </c>
      <c r="K35" s="39">
        <f t="shared" si="24"/>
        <v>2843143</v>
      </c>
      <c r="L35" s="90">
        <f t="shared" si="16"/>
        <v>270000</v>
      </c>
      <c r="M35" s="40">
        <f t="shared" si="17"/>
        <v>3113143</v>
      </c>
      <c r="N35" s="40">
        <f t="shared" si="25"/>
        <v>265360</v>
      </c>
      <c r="O35" s="40">
        <f t="shared" si="26"/>
        <v>49755</v>
      </c>
      <c r="P35" s="40">
        <f t="shared" si="27"/>
        <v>33170</v>
      </c>
      <c r="Q35" s="39">
        <f t="shared" si="22"/>
        <v>2764858</v>
      </c>
      <c r="R35" s="39">
        <f t="shared" si="21"/>
        <v>0</v>
      </c>
      <c r="S35" s="45">
        <f t="shared" si="2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- 02'!$B$8:$AS$74,36,0)</f>
        <v>17</v>
      </c>
      <c r="G36" s="220">
        <f t="shared" si="13"/>
        <v>2685190</v>
      </c>
      <c r="H36" s="92">
        <f>(VLOOKUP(B36,'CC - 02'!$B$8:$AS$74,37,0)+VLOOKUP(B36,'CC - 02'!$B$8:$AS$74,38,0))</f>
        <v>0</v>
      </c>
      <c r="I36" s="220">
        <f t="shared" si="14"/>
        <v>0</v>
      </c>
      <c r="J36" s="221">
        <f t="shared" si="24"/>
        <v>17</v>
      </c>
      <c r="K36" s="39">
        <f t="shared" si="24"/>
        <v>2685190</v>
      </c>
      <c r="L36" s="90">
        <f t="shared" si="16"/>
        <v>255000</v>
      </c>
      <c r="M36" s="40">
        <f t="shared" si="17"/>
        <v>2940190</v>
      </c>
      <c r="N36" s="40">
        <f t="shared" si="25"/>
        <v>265360</v>
      </c>
      <c r="O36" s="40">
        <f t="shared" si="26"/>
        <v>49755</v>
      </c>
      <c r="P36" s="40">
        <f t="shared" si="27"/>
        <v>33170</v>
      </c>
      <c r="Q36" s="39">
        <f t="shared" si="22"/>
        <v>2591905</v>
      </c>
      <c r="R36" s="39">
        <f t="shared" si="21"/>
        <v>0</v>
      </c>
      <c r="S36" s="45">
        <f t="shared" si="2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- 02'!$B$8:$AS$74,36,0)</f>
        <v>18</v>
      </c>
      <c r="G37" s="220">
        <f t="shared" si="13"/>
        <v>2843143</v>
      </c>
      <c r="H37" s="92">
        <f>(VLOOKUP(B37,'CC - 02'!$B$8:$AS$74,37,0)+VLOOKUP(B37,'CC - 02'!$B$8:$AS$74,38,0))</f>
        <v>0</v>
      </c>
      <c r="I37" s="220">
        <f t="shared" si="14"/>
        <v>0</v>
      </c>
      <c r="J37" s="221">
        <f t="shared" si="24"/>
        <v>18</v>
      </c>
      <c r="K37" s="39">
        <f t="shared" si="24"/>
        <v>2843143</v>
      </c>
      <c r="L37" s="90">
        <f t="shared" si="16"/>
        <v>270000</v>
      </c>
      <c r="M37" s="40">
        <f t="shared" si="17"/>
        <v>3113143</v>
      </c>
      <c r="N37" s="40">
        <f t="shared" si="25"/>
        <v>265360</v>
      </c>
      <c r="O37" s="40">
        <f t="shared" si="26"/>
        <v>49755</v>
      </c>
      <c r="P37" s="40">
        <f t="shared" si="27"/>
        <v>33170</v>
      </c>
      <c r="Q37" s="39">
        <f>M37-SUM(N37:P37)</f>
        <v>2764858</v>
      </c>
      <c r="R37" s="39">
        <f t="shared" si="21"/>
        <v>0</v>
      </c>
      <c r="S37" s="45">
        <f t="shared" si="2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- 02'!$B$8:$AS$74,36,0)</f>
        <v>17</v>
      </c>
      <c r="G38" s="220">
        <f t="shared" si="13"/>
        <v>2685190</v>
      </c>
      <c r="H38" s="92">
        <f>(VLOOKUP(B38,'CC - 02'!$B$8:$AS$74,37,0)+VLOOKUP(B38,'CC - 02'!$B$8:$AS$74,38,0))</f>
        <v>0</v>
      </c>
      <c r="I38" s="220">
        <f t="shared" si="14"/>
        <v>0</v>
      </c>
      <c r="J38" s="221">
        <f t="shared" si="24"/>
        <v>17</v>
      </c>
      <c r="K38" s="39">
        <f t="shared" si="24"/>
        <v>2685190</v>
      </c>
      <c r="L38" s="90">
        <f t="shared" si="16"/>
        <v>255000</v>
      </c>
      <c r="M38" s="40">
        <f t="shared" si="17"/>
        <v>2940190</v>
      </c>
      <c r="N38" s="40">
        <f t="shared" si="25"/>
        <v>265360</v>
      </c>
      <c r="O38" s="40">
        <f t="shared" si="26"/>
        <v>49755</v>
      </c>
      <c r="P38" s="40">
        <f t="shared" si="27"/>
        <v>33170</v>
      </c>
      <c r="Q38" s="39">
        <f t="shared" ref="Q38:Q43" si="28">M38-SUM(N38:P38)</f>
        <v>2591905</v>
      </c>
      <c r="R38" s="39">
        <f t="shared" si="21"/>
        <v>0</v>
      </c>
      <c r="S38" s="45">
        <f t="shared" si="2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- 02'!$B$8:$AS$74,36,0)</f>
        <v>18</v>
      </c>
      <c r="G39" s="220">
        <f t="shared" si="13"/>
        <v>2843143</v>
      </c>
      <c r="H39" s="92">
        <f>(VLOOKUP(B39,'CC - 02'!$B$8:$AS$74,37,0)+VLOOKUP(B39,'CC - 02'!$B$8:$AS$74,38,0))</f>
        <v>0</v>
      </c>
      <c r="I39" s="220">
        <f t="shared" si="14"/>
        <v>0</v>
      </c>
      <c r="J39" s="221">
        <f t="shared" si="24"/>
        <v>18</v>
      </c>
      <c r="K39" s="39">
        <f t="shared" si="24"/>
        <v>2843143</v>
      </c>
      <c r="L39" s="90">
        <f t="shared" si="16"/>
        <v>270000</v>
      </c>
      <c r="M39" s="40">
        <f t="shared" si="17"/>
        <v>3113143</v>
      </c>
      <c r="N39" s="40">
        <f t="shared" si="25"/>
        <v>265360</v>
      </c>
      <c r="O39" s="40">
        <f t="shared" si="26"/>
        <v>49755</v>
      </c>
      <c r="P39" s="40">
        <f t="shared" si="27"/>
        <v>33170</v>
      </c>
      <c r="Q39" s="39">
        <f t="shared" si="28"/>
        <v>2764858</v>
      </c>
      <c r="R39" s="39">
        <f t="shared" si="21"/>
        <v>0</v>
      </c>
      <c r="S39" s="45">
        <f t="shared" si="2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- 02'!$B$8:$AS$74,36,0)</f>
        <v>17</v>
      </c>
      <c r="G40" s="220">
        <f t="shared" si="13"/>
        <v>2685190</v>
      </c>
      <c r="H40" s="92">
        <f>(VLOOKUP(B40,'CC - 02'!$B$8:$AS$74,37,0)+VLOOKUP(B40,'CC - 02'!$B$8:$AS$74,38,0))</f>
        <v>0</v>
      </c>
      <c r="I40" s="220">
        <f t="shared" si="14"/>
        <v>0</v>
      </c>
      <c r="J40" s="221">
        <f t="shared" si="24"/>
        <v>17</v>
      </c>
      <c r="K40" s="39">
        <f t="shared" si="24"/>
        <v>2685190</v>
      </c>
      <c r="L40" s="90">
        <f t="shared" si="16"/>
        <v>255000</v>
      </c>
      <c r="M40" s="40">
        <f t="shared" si="17"/>
        <v>2940190</v>
      </c>
      <c r="N40" s="40">
        <f t="shared" si="25"/>
        <v>265360</v>
      </c>
      <c r="O40" s="40">
        <f t="shared" si="26"/>
        <v>49755</v>
      </c>
      <c r="P40" s="40">
        <f t="shared" si="27"/>
        <v>33170</v>
      </c>
      <c r="Q40" s="39">
        <f t="shared" si="28"/>
        <v>2591905</v>
      </c>
      <c r="R40" s="39">
        <f t="shared" si="21"/>
        <v>0</v>
      </c>
      <c r="S40" s="45">
        <f t="shared" si="2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- 02'!$B$8:$AS$74,36,0)</f>
        <v>17</v>
      </c>
      <c r="G41" s="220">
        <f t="shared" si="13"/>
        <v>2685190</v>
      </c>
      <c r="H41" s="92">
        <f>(VLOOKUP(B41,'CC - 02'!$B$8:$AS$74,37,0)+VLOOKUP(B41,'CC - 02'!$B$8:$AS$74,38,0))</f>
        <v>0</v>
      </c>
      <c r="I41" s="220">
        <f t="shared" si="14"/>
        <v>0</v>
      </c>
      <c r="J41" s="221">
        <f t="shared" si="24"/>
        <v>17</v>
      </c>
      <c r="K41" s="39">
        <f t="shared" si="24"/>
        <v>2685190</v>
      </c>
      <c r="L41" s="90">
        <f t="shared" si="16"/>
        <v>255000</v>
      </c>
      <c r="M41" s="40">
        <f t="shared" si="17"/>
        <v>2940190</v>
      </c>
      <c r="N41" s="40">
        <f t="shared" si="25"/>
        <v>265360</v>
      </c>
      <c r="O41" s="40">
        <f t="shared" si="26"/>
        <v>49755</v>
      </c>
      <c r="P41" s="40">
        <f t="shared" si="27"/>
        <v>33170</v>
      </c>
      <c r="Q41" s="39">
        <f t="shared" si="28"/>
        <v>2591905</v>
      </c>
      <c r="R41" s="39">
        <f t="shared" si="21"/>
        <v>0</v>
      </c>
      <c r="S41" s="45">
        <f t="shared" si="2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- 02'!$B$8:$AS$74,36,0)</f>
        <v>17</v>
      </c>
      <c r="G42" s="220">
        <f t="shared" si="13"/>
        <v>2685190</v>
      </c>
      <c r="H42" s="92">
        <f>(VLOOKUP(B42,'CC - 02'!$B$8:$AS$74,37,0)+VLOOKUP(B42,'CC - 02'!$B$8:$AS$74,38,0))</f>
        <v>0</v>
      </c>
      <c r="I42" s="220">
        <f t="shared" si="14"/>
        <v>0</v>
      </c>
      <c r="J42" s="221">
        <f t="shared" si="24"/>
        <v>17</v>
      </c>
      <c r="K42" s="39">
        <f t="shared" si="24"/>
        <v>2685190</v>
      </c>
      <c r="L42" s="90">
        <f t="shared" si="16"/>
        <v>255000</v>
      </c>
      <c r="M42" s="40">
        <f t="shared" si="17"/>
        <v>2940190</v>
      </c>
      <c r="N42" s="40">
        <f t="shared" si="25"/>
        <v>265360</v>
      </c>
      <c r="O42" s="40">
        <f t="shared" si="26"/>
        <v>49755</v>
      </c>
      <c r="P42" s="40">
        <f t="shared" si="27"/>
        <v>33170</v>
      </c>
      <c r="Q42" s="39">
        <f t="shared" si="28"/>
        <v>2591905</v>
      </c>
      <c r="R42" s="39">
        <f t="shared" si="21"/>
        <v>0</v>
      </c>
      <c r="S42" s="45">
        <f t="shared" si="2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- 02'!$B$8:$AS$74,36,0)</f>
        <v>17</v>
      </c>
      <c r="G43" s="220">
        <f t="shared" si="13"/>
        <v>2685190</v>
      </c>
      <c r="H43" s="92">
        <f>(VLOOKUP(B43,'CC - 02'!$B$8:$AS$74,37,0)+VLOOKUP(B43,'CC - 02'!$B$8:$AS$74,38,0))</f>
        <v>0</v>
      </c>
      <c r="I43" s="220">
        <f t="shared" si="14"/>
        <v>0</v>
      </c>
      <c r="J43" s="221">
        <f t="shared" si="24"/>
        <v>17</v>
      </c>
      <c r="K43" s="39">
        <f t="shared" si="24"/>
        <v>2685190</v>
      </c>
      <c r="L43" s="90">
        <f t="shared" si="16"/>
        <v>255000</v>
      </c>
      <c r="M43" s="40">
        <f t="shared" si="17"/>
        <v>2940190</v>
      </c>
      <c r="N43" s="40">
        <f t="shared" si="25"/>
        <v>265360</v>
      </c>
      <c r="O43" s="40">
        <f t="shared" si="26"/>
        <v>49755</v>
      </c>
      <c r="P43" s="40">
        <f t="shared" si="27"/>
        <v>33170</v>
      </c>
      <c r="Q43" s="39">
        <f t="shared" si="28"/>
        <v>2591905</v>
      </c>
      <c r="R43" s="39">
        <f t="shared" si="21"/>
        <v>0</v>
      </c>
      <c r="S43" s="45">
        <f t="shared" si="2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390" t="s">
        <v>25</v>
      </c>
      <c r="B45" s="390"/>
      <c r="C45" s="390"/>
      <c r="D45" s="390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29">SUM(K10:K44)</f>
        <v>89242760</v>
      </c>
      <c r="L45" s="26">
        <f t="shared" si="29"/>
        <v>8310000</v>
      </c>
      <c r="M45" s="26">
        <f t="shared" si="29"/>
        <v>97552760</v>
      </c>
      <c r="N45" s="26">
        <f t="shared" si="29"/>
        <v>8669280</v>
      </c>
      <c r="O45" s="26">
        <f t="shared" si="29"/>
        <v>1625490</v>
      </c>
      <c r="P45" s="26">
        <f t="shared" si="29"/>
        <v>1083660</v>
      </c>
      <c r="Q45" s="26">
        <f t="shared" si="29"/>
        <v>86174330</v>
      </c>
      <c r="R45" s="26">
        <f t="shared" si="29"/>
        <v>0</v>
      </c>
      <c r="S45" s="26">
        <f t="shared" si="2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8" t="str">
        <f>D1</f>
        <v>BẢNG THANH TOÁN LƯƠNG THÁNG 02 / 2016</v>
      </c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9"/>
      <c r="R58" s="410" t="s">
        <v>112</v>
      </c>
      <c r="S58" s="411"/>
      <c r="T58" s="412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3" t="s">
        <v>19</v>
      </c>
      <c r="B62" s="413" t="s">
        <v>20</v>
      </c>
      <c r="C62" s="415" t="s">
        <v>1</v>
      </c>
      <c r="D62" s="415" t="s">
        <v>2</v>
      </c>
      <c r="E62" s="417" t="s">
        <v>56</v>
      </c>
      <c r="F62" s="418" t="s">
        <v>26</v>
      </c>
      <c r="G62" s="419"/>
      <c r="H62" s="419"/>
      <c r="I62" s="419"/>
      <c r="J62" s="419"/>
      <c r="K62" s="420"/>
      <c r="L62" s="395" t="s">
        <v>57</v>
      </c>
      <c r="M62" s="395" t="s">
        <v>5</v>
      </c>
      <c r="N62" s="415" t="s">
        <v>6</v>
      </c>
      <c r="O62" s="415"/>
      <c r="P62" s="415"/>
      <c r="Q62" s="416" t="s">
        <v>7</v>
      </c>
      <c r="R62" s="416" t="s">
        <v>8</v>
      </c>
      <c r="S62" s="416" t="s">
        <v>9</v>
      </c>
      <c r="T62" s="42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4"/>
      <c r="B63" s="414"/>
      <c r="C63" s="415"/>
      <c r="D63" s="415"/>
      <c r="E63" s="417"/>
      <c r="F63" s="418" t="s">
        <v>59</v>
      </c>
      <c r="G63" s="420"/>
      <c r="H63" s="403" t="s">
        <v>189</v>
      </c>
      <c r="I63" s="405"/>
      <c r="J63" s="426" t="s">
        <v>27</v>
      </c>
      <c r="K63" s="416" t="s">
        <v>4</v>
      </c>
      <c r="L63" s="396"/>
      <c r="M63" s="396"/>
      <c r="N63" s="428" t="s">
        <v>12</v>
      </c>
      <c r="O63" s="416" t="s">
        <v>13</v>
      </c>
      <c r="P63" s="416" t="s">
        <v>34</v>
      </c>
      <c r="Q63" s="421"/>
      <c r="R63" s="421"/>
      <c r="S63" s="421"/>
      <c r="T63" s="42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4"/>
      <c r="B64" s="414"/>
      <c r="C64" s="416"/>
      <c r="D64" s="416"/>
      <c r="E64" s="417"/>
      <c r="F64" s="302" t="s">
        <v>40</v>
      </c>
      <c r="G64" s="303" t="s">
        <v>18</v>
      </c>
      <c r="H64" s="299" t="s">
        <v>40</v>
      </c>
      <c r="I64" s="303" t="s">
        <v>18</v>
      </c>
      <c r="J64" s="427"/>
      <c r="K64" s="421"/>
      <c r="L64" s="397"/>
      <c r="M64" s="397"/>
      <c r="N64" s="429"/>
      <c r="O64" s="421"/>
      <c r="P64" s="421"/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- 02'!$B$109:$AN$122,36,0)</f>
        <v>17</v>
      </c>
      <c r="G66" s="220">
        <f t="shared" ref="G66:G72" si="3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34">ROUND(E66/$U$2*H66,0)</f>
        <v>0</v>
      </c>
      <c r="J66" s="221">
        <f t="shared" ref="J66:K72" si="35">F66+H66</f>
        <v>17</v>
      </c>
      <c r="K66" s="39">
        <f t="shared" si="35"/>
        <v>8784143</v>
      </c>
      <c r="L66" s="90">
        <f>+F66*15000</f>
        <v>255000</v>
      </c>
      <c r="M66" s="222">
        <f t="shared" ref="M66:M72" si="36">K66+SUM(L66:L66)</f>
        <v>9039143</v>
      </c>
      <c r="N66" s="40">
        <f t="shared" ref="N66:N72" si="37">IF(VLOOKUP(B66,DS,10,0)="x",E66*$N$4,0)</f>
        <v>868080</v>
      </c>
      <c r="O66" s="40">
        <f t="shared" ref="O66:O72" si="38">IF(VLOOKUP(B66,DS,10,0)="x",E66*$O$4,0)</f>
        <v>162765</v>
      </c>
      <c r="P66" s="40">
        <f t="shared" ref="P66:P72" si="39">IF(VLOOKUP(B66,DS,10,0)="x",E66*$P$4,0)</f>
        <v>108510</v>
      </c>
      <c r="Q66" s="220">
        <f t="shared" ref="Q66:Q72" si="40">M66-SUM(N66:P66)</f>
        <v>7899788</v>
      </c>
      <c r="R66" s="220">
        <f t="shared" ref="R66:R72" si="4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- 02'!$B$109:$AN$122,36,0)</f>
        <v>17</v>
      </c>
      <c r="G67" s="220">
        <f t="shared" si="33"/>
        <v>3962619</v>
      </c>
      <c r="H67" s="92">
        <f>(VLOOKUP(B67,'CC - 02'!B$109:AS$122,37,0)+VLOOKUP(B67,'CC - 02'!B$109:AS$122,38,0))</f>
        <v>0</v>
      </c>
      <c r="I67" s="220">
        <f t="shared" si="34"/>
        <v>0</v>
      </c>
      <c r="J67" s="221">
        <f t="shared" si="35"/>
        <v>17</v>
      </c>
      <c r="K67" s="39">
        <f t="shared" si="35"/>
        <v>3962619</v>
      </c>
      <c r="L67" s="90">
        <f t="shared" ref="L67:L72" si="42">+F67*15000</f>
        <v>255000</v>
      </c>
      <c r="M67" s="222">
        <f t="shared" si="36"/>
        <v>4217619</v>
      </c>
      <c r="N67" s="40">
        <f t="shared" si="37"/>
        <v>391600</v>
      </c>
      <c r="O67" s="40">
        <f t="shared" si="38"/>
        <v>73425</v>
      </c>
      <c r="P67" s="40">
        <f t="shared" si="39"/>
        <v>48950</v>
      </c>
      <c r="Q67" s="220">
        <f t="shared" si="40"/>
        <v>3703644</v>
      </c>
      <c r="R67" s="220">
        <f t="shared" si="41"/>
        <v>0</v>
      </c>
      <c r="S67" s="223">
        <f t="shared" ref="S67:S72" si="4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- 02'!$B$109:$AN$122,36,0)</f>
        <v>17</v>
      </c>
      <c r="G68" s="220">
        <f t="shared" si="33"/>
        <v>3962619</v>
      </c>
      <c r="H68" s="92">
        <f>(VLOOKUP(B68,'CC - 02'!B$109:AS$122,37,0)+VLOOKUP(B68,'CC - 02'!B$109:AS$122,38,0))</f>
        <v>0</v>
      </c>
      <c r="I68" s="220">
        <f t="shared" si="34"/>
        <v>0</v>
      </c>
      <c r="J68" s="221">
        <f t="shared" si="35"/>
        <v>17</v>
      </c>
      <c r="K68" s="39">
        <f t="shared" si="35"/>
        <v>3962619</v>
      </c>
      <c r="L68" s="90">
        <f t="shared" si="42"/>
        <v>255000</v>
      </c>
      <c r="M68" s="222">
        <f t="shared" si="36"/>
        <v>4217619</v>
      </c>
      <c r="N68" s="40">
        <f t="shared" si="37"/>
        <v>391600</v>
      </c>
      <c r="O68" s="40">
        <f t="shared" si="38"/>
        <v>73425</v>
      </c>
      <c r="P68" s="40">
        <f t="shared" si="39"/>
        <v>48950</v>
      </c>
      <c r="Q68" s="220">
        <f t="shared" si="40"/>
        <v>3703644</v>
      </c>
      <c r="R68" s="220">
        <f t="shared" si="41"/>
        <v>0</v>
      </c>
      <c r="S68" s="223">
        <f t="shared" si="4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- 02'!$B$109:$AN$122,36,0)</f>
        <v>18</v>
      </c>
      <c r="G69" s="220">
        <f t="shared" si="33"/>
        <v>3716571</v>
      </c>
      <c r="H69" s="92">
        <f>(VLOOKUP(B69,'CC - 02'!B$109:AS$122,37,0)+VLOOKUP(B69,'CC - 02'!B$109:AS$122,38,0))</f>
        <v>0</v>
      </c>
      <c r="I69" s="220">
        <f t="shared" si="34"/>
        <v>0</v>
      </c>
      <c r="J69" s="221">
        <f t="shared" si="35"/>
        <v>18</v>
      </c>
      <c r="K69" s="39">
        <f t="shared" si="35"/>
        <v>3716571</v>
      </c>
      <c r="L69" s="90">
        <f t="shared" si="42"/>
        <v>270000</v>
      </c>
      <c r="M69" s="222">
        <f t="shared" si="36"/>
        <v>3986571</v>
      </c>
      <c r="N69" s="40">
        <f t="shared" si="37"/>
        <v>346880</v>
      </c>
      <c r="O69" s="40">
        <f t="shared" si="38"/>
        <v>65040</v>
      </c>
      <c r="P69" s="40">
        <f t="shared" si="39"/>
        <v>43360</v>
      </c>
      <c r="Q69" s="220">
        <f t="shared" si="40"/>
        <v>3531291</v>
      </c>
      <c r="R69" s="220">
        <f t="shared" si="41"/>
        <v>0</v>
      </c>
      <c r="S69" s="223">
        <f t="shared" si="4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- 02'!$B$109:$AN$122,36,0)</f>
        <v>17</v>
      </c>
      <c r="G70" s="220">
        <f t="shared" si="33"/>
        <v>2830095</v>
      </c>
      <c r="H70" s="92">
        <f>(VLOOKUP(B70,'CC - 02'!B$109:AS$122,37,0)+VLOOKUP(B70,'CC - 02'!B$109:AS$122,38,0))</f>
        <v>0</v>
      </c>
      <c r="I70" s="220">
        <f t="shared" si="34"/>
        <v>0</v>
      </c>
      <c r="J70" s="221">
        <f t="shared" si="35"/>
        <v>17</v>
      </c>
      <c r="K70" s="39">
        <f t="shared" si="35"/>
        <v>2830095</v>
      </c>
      <c r="L70" s="90">
        <f t="shared" si="42"/>
        <v>255000</v>
      </c>
      <c r="M70" s="222">
        <f t="shared" si="36"/>
        <v>3085095</v>
      </c>
      <c r="N70" s="40">
        <f t="shared" si="37"/>
        <v>279680</v>
      </c>
      <c r="O70" s="40">
        <f t="shared" si="38"/>
        <v>52440</v>
      </c>
      <c r="P70" s="40">
        <f t="shared" si="39"/>
        <v>34960</v>
      </c>
      <c r="Q70" s="220">
        <f t="shared" si="40"/>
        <v>2718015</v>
      </c>
      <c r="R70" s="220">
        <f t="shared" si="41"/>
        <v>0</v>
      </c>
      <c r="S70" s="223">
        <f t="shared" si="4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- 02'!$B$109:$AN$122,36,0)</f>
        <v>16</v>
      </c>
      <c r="G71" s="220">
        <f t="shared" si="33"/>
        <v>3090286</v>
      </c>
      <c r="H71" s="92">
        <f>(VLOOKUP(B71,'CC - 02'!B$109:AS$122,37,0)+VLOOKUP(B71,'CC - 02'!B$109:AS$122,38,0))</f>
        <v>0</v>
      </c>
      <c r="I71" s="220">
        <f t="shared" si="34"/>
        <v>0</v>
      </c>
      <c r="J71" s="221">
        <f t="shared" si="35"/>
        <v>16</v>
      </c>
      <c r="K71" s="39">
        <f t="shared" si="35"/>
        <v>3090286</v>
      </c>
      <c r="L71" s="90">
        <f t="shared" si="42"/>
        <v>240000</v>
      </c>
      <c r="M71" s="222">
        <f t="shared" si="36"/>
        <v>3330286</v>
      </c>
      <c r="N71" s="40">
        <f t="shared" si="37"/>
        <v>324480</v>
      </c>
      <c r="O71" s="40">
        <f t="shared" si="38"/>
        <v>60840</v>
      </c>
      <c r="P71" s="40">
        <f t="shared" si="39"/>
        <v>40560</v>
      </c>
      <c r="Q71" s="220">
        <f t="shared" si="40"/>
        <v>2904406</v>
      </c>
      <c r="R71" s="220">
        <f t="shared" si="41"/>
        <v>0</v>
      </c>
      <c r="S71" s="223">
        <f t="shared" si="4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- 02'!$B$109:$AN$122,36,0)</f>
        <v>16</v>
      </c>
      <c r="G72" s="220">
        <f t="shared" si="33"/>
        <v>3687619</v>
      </c>
      <c r="H72" s="92">
        <f>(VLOOKUP(B72,'CC - 02'!B$109:AS$122,37,0)+VLOOKUP(B72,'CC - 02'!B$109:AS$122,38,0))</f>
        <v>0</v>
      </c>
      <c r="I72" s="220">
        <f t="shared" si="34"/>
        <v>0</v>
      </c>
      <c r="J72" s="221">
        <f t="shared" si="35"/>
        <v>16</v>
      </c>
      <c r="K72" s="39">
        <f t="shared" si="35"/>
        <v>3687619</v>
      </c>
      <c r="L72" s="90">
        <f t="shared" si="42"/>
        <v>240000</v>
      </c>
      <c r="M72" s="222">
        <f t="shared" si="36"/>
        <v>3927619</v>
      </c>
      <c r="N72" s="40">
        <f t="shared" si="37"/>
        <v>387200</v>
      </c>
      <c r="O72" s="40">
        <f t="shared" si="38"/>
        <v>72600</v>
      </c>
      <c r="P72" s="40">
        <f t="shared" si="39"/>
        <v>48400</v>
      </c>
      <c r="Q72" s="220">
        <f t="shared" si="40"/>
        <v>3419419</v>
      </c>
      <c r="R72" s="220">
        <f t="shared" si="41"/>
        <v>0</v>
      </c>
      <c r="S72" s="223">
        <f t="shared" si="4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24" t="s">
        <v>25</v>
      </c>
      <c r="B74" s="425"/>
      <c r="C74" s="425"/>
      <c r="D74" s="425"/>
      <c r="E74" s="231">
        <f>SUM(E66:E73)</f>
        <v>37369000</v>
      </c>
      <c r="F74" s="231"/>
      <c r="G74" s="231">
        <f t="shared" ref="G74:S74" si="44">SUM(G66:G73)</f>
        <v>30033952</v>
      </c>
      <c r="H74" s="231">
        <f t="shared" si="44"/>
        <v>0</v>
      </c>
      <c r="I74" s="231">
        <f t="shared" si="44"/>
        <v>0</v>
      </c>
      <c r="J74" s="231">
        <f t="shared" si="44"/>
        <v>118</v>
      </c>
      <c r="K74" s="232">
        <f t="shared" si="44"/>
        <v>30033952</v>
      </c>
      <c r="L74" s="232">
        <f t="shared" si="44"/>
        <v>1770000</v>
      </c>
      <c r="M74" s="232">
        <f t="shared" si="44"/>
        <v>31803952</v>
      </c>
      <c r="N74" s="232">
        <f t="shared" si="44"/>
        <v>2989520</v>
      </c>
      <c r="O74" s="232">
        <f t="shared" si="44"/>
        <v>560535</v>
      </c>
      <c r="P74" s="232">
        <f t="shared" si="44"/>
        <v>373690</v>
      </c>
      <c r="Q74" s="232">
        <f t="shared" si="44"/>
        <v>27880207</v>
      </c>
      <c r="R74" s="232">
        <f t="shared" si="44"/>
        <v>0</v>
      </c>
      <c r="S74" s="232">
        <f t="shared" si="4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32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6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K55" sqref="AK55:AR7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 t="shared" ref="AI5:AJ5" si="1">AH5+1</f>
        <v>42459</v>
      </c>
      <c r="AJ5" s="118">
        <f t="shared" si="1"/>
        <v>42460</v>
      </c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T.Ba</v>
      </c>
      <c r="G6" s="304" t="str">
        <f t="shared" ref="G6:AJ6" si="2">CHOOSE(WEEKDAY(G5),"C.Nhật","T.Hai","T.Ba","T.Tư","T.Năm","T.Sáu","T.Bảy")</f>
        <v>T.Tư</v>
      </c>
      <c r="H6" s="304" t="str">
        <f t="shared" si="2"/>
        <v>T.Năm</v>
      </c>
      <c r="I6" s="304" t="str">
        <f t="shared" si="2"/>
        <v>T.Sáu</v>
      </c>
      <c r="J6" s="304" t="str">
        <f t="shared" si="2"/>
        <v>T.Bảy</v>
      </c>
      <c r="K6" s="304" t="str">
        <f t="shared" si="2"/>
        <v>C.Nhật</v>
      </c>
      <c r="L6" s="304" t="str">
        <f t="shared" si="2"/>
        <v>T.Hai</v>
      </c>
      <c r="M6" s="304" t="str">
        <f t="shared" si="2"/>
        <v>T.Ba</v>
      </c>
      <c r="N6" s="304" t="str">
        <f t="shared" si="2"/>
        <v>T.Tư</v>
      </c>
      <c r="O6" s="304" t="str">
        <f t="shared" si="2"/>
        <v>T.Năm</v>
      </c>
      <c r="P6" s="304" t="str">
        <f t="shared" si="2"/>
        <v>T.Sáu</v>
      </c>
      <c r="Q6" s="304" t="str">
        <f t="shared" si="2"/>
        <v>T.Bảy</v>
      </c>
      <c r="R6" s="304" t="str">
        <f t="shared" si="2"/>
        <v>C.Nhật</v>
      </c>
      <c r="S6" s="304" t="str">
        <f t="shared" si="2"/>
        <v>T.Hai</v>
      </c>
      <c r="T6" s="304" t="str">
        <f t="shared" si="2"/>
        <v>T.Ba</v>
      </c>
      <c r="U6" s="304" t="str">
        <f t="shared" si="2"/>
        <v>T.Tư</v>
      </c>
      <c r="V6" s="304" t="str">
        <f t="shared" si="2"/>
        <v>T.Năm</v>
      </c>
      <c r="W6" s="304" t="str">
        <f t="shared" si="2"/>
        <v>T.Sáu</v>
      </c>
      <c r="X6" s="304" t="str">
        <f t="shared" si="2"/>
        <v>T.Bảy</v>
      </c>
      <c r="Y6" s="304" t="str">
        <f t="shared" si="2"/>
        <v>C.Nhật</v>
      </c>
      <c r="Z6" s="304" t="str">
        <f t="shared" si="2"/>
        <v>T.Hai</v>
      </c>
      <c r="AA6" s="304" t="str">
        <f t="shared" si="2"/>
        <v>T.Ba</v>
      </c>
      <c r="AB6" s="304" t="str">
        <f t="shared" si="2"/>
        <v>T.Tư</v>
      </c>
      <c r="AC6" s="304" t="str">
        <f t="shared" si="2"/>
        <v>T.Năm</v>
      </c>
      <c r="AD6" s="304" t="str">
        <f t="shared" si="2"/>
        <v>T.Sáu</v>
      </c>
      <c r="AE6" s="304" t="str">
        <f t="shared" si="2"/>
        <v>T.Bảy</v>
      </c>
      <c r="AF6" s="304" t="str">
        <f t="shared" si="2"/>
        <v>C.Nhật</v>
      </c>
      <c r="AG6" s="304" t="str">
        <f t="shared" si="2"/>
        <v>T.Hai</v>
      </c>
      <c r="AH6" s="304" t="str">
        <f t="shared" si="2"/>
        <v>T.Ba</v>
      </c>
      <c r="AI6" s="304" t="str">
        <f t="shared" si="2"/>
        <v>T.Tư</v>
      </c>
      <c r="AJ6" s="304" t="str">
        <f t="shared" si="2"/>
        <v>T.Năm</v>
      </c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351">
        <f>((SUM(F9:AJ9))/8)-(SUMIF($F$6:$AJ$6,"C.Nhật",F9:AJ9)/8)</f>
        <v>26</v>
      </c>
      <c r="AL9" s="351">
        <f>SUM(F10:AJ10)/8*1.5</f>
        <v>0</v>
      </c>
      <c r="AM9" s="353">
        <f>SUMIF($F$6:$AJ$6,"C.Nhật",$F9:$AJ10)/8*2</f>
        <v>0</v>
      </c>
      <c r="AN9" s="355">
        <f>SUM(AK9:AM10)</f>
        <v>26</v>
      </c>
      <c r="AO9" s="361">
        <v>0</v>
      </c>
      <c r="AP9" s="355"/>
      <c r="AQ9" s="355"/>
      <c r="AR9" s="355"/>
      <c r="AS9" s="359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56"/>
      <c r="AO10" s="362"/>
      <c r="AP10" s="356"/>
      <c r="AQ10" s="356"/>
      <c r="AR10" s="356"/>
      <c r="AS10" s="360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351">
        <f>((SUM(F11:AJ11))/8)-(SUMIF($F$6:$AJ$6,"C.Nhật",F11:AJ11)/8)</f>
        <v>25</v>
      </c>
      <c r="AL11" s="351">
        <f>SUM(F12:AJ12)/8*1.5</f>
        <v>0</v>
      </c>
      <c r="AM11" s="353">
        <f>SUMIF($F$6:$AJ$6,"C.Nhật",$F11:$AJ12)/8*2</f>
        <v>0</v>
      </c>
      <c r="AN11" s="355">
        <f>SUM(AK11:AM12)</f>
        <v>25</v>
      </c>
      <c r="AO11" s="361">
        <v>1</v>
      </c>
      <c r="AP11" s="355"/>
      <c r="AQ11" s="355"/>
      <c r="AR11" s="355"/>
      <c r="AS11" s="359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56"/>
      <c r="AO12" s="362"/>
      <c r="AP12" s="356"/>
      <c r="AQ12" s="356"/>
      <c r="AR12" s="356"/>
      <c r="AS12" s="360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351">
        <f>((SUM(F14:AJ14))/8)-(SUMIF($F$6:$AJ$6,"C.Nhật",F14:AJ14)/8)</f>
        <v>27</v>
      </c>
      <c r="AL14" s="351">
        <f>SUM(F15:AJ15)/8*1.5</f>
        <v>0</v>
      </c>
      <c r="AM14" s="353">
        <f>SUMIF($F$6:$AJ$6,"C.Nhật",$F14:$AJ15)/8*2</f>
        <v>0</v>
      </c>
      <c r="AN14" s="355">
        <f>SUM(AK14:AM15)</f>
        <v>27</v>
      </c>
      <c r="AO14" s="361">
        <v>1</v>
      </c>
      <c r="AP14" s="355"/>
      <c r="AQ14" s="355"/>
      <c r="AR14" s="355"/>
      <c r="AS14" s="359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56"/>
      <c r="AO15" s="362"/>
      <c r="AP15" s="356"/>
      <c r="AQ15" s="356"/>
      <c r="AR15" s="356"/>
      <c r="AS15" s="360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351">
        <f t="shared" ref="AK16" si="3">((SUM(F16:AJ16))/8)-(SUMIF($F$6:$AJ$6,"C.Nhật",F16:AJ16)/8)</f>
        <v>27</v>
      </c>
      <c r="AL16" s="351">
        <f t="shared" ref="AL16:AL53" si="4">SUM(F17:AJ17)/8*1.5</f>
        <v>0</v>
      </c>
      <c r="AM16" s="353">
        <f t="shared" ref="AM16:AM53" si="5">SUMIF($F$6:$AJ$6,"C.Nhật",$F16:$AJ17)/8*2</f>
        <v>0</v>
      </c>
      <c r="AN16" s="355">
        <f t="shared" ref="AN16:AN53" si="6">SUM(AK16:AM17)</f>
        <v>27</v>
      </c>
      <c r="AO16" s="361">
        <v>2</v>
      </c>
      <c r="AP16" s="355"/>
      <c r="AQ16" s="355"/>
      <c r="AR16" s="355"/>
      <c r="AS16" s="359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56"/>
      <c r="AO17" s="362"/>
      <c r="AP17" s="356"/>
      <c r="AQ17" s="356"/>
      <c r="AR17" s="356"/>
      <c r="AS17" s="360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7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351">
        <f t="shared" ref="AK18" si="8">((SUM(F18:AJ18))/8)-(SUMIF($F$6:$AJ$6,"C.Nhật",F18:AJ18)/8)</f>
        <v>27</v>
      </c>
      <c r="AL18" s="351">
        <f t="shared" ref="AL18:AL53" si="9">SUM(F19:AJ19)/8*1.5</f>
        <v>0</v>
      </c>
      <c r="AM18" s="353">
        <f t="shared" ref="AM18:AM53" si="10">SUMIF($F$6:$AJ$6,"C.Nhật",$F18:$AJ19)/8*2</f>
        <v>0</v>
      </c>
      <c r="AN18" s="355">
        <f t="shared" ref="AN18:AN53" si="11">SUM(AK18:AM19)</f>
        <v>27</v>
      </c>
      <c r="AO18" s="361">
        <v>3</v>
      </c>
      <c r="AP18" s="355"/>
      <c r="AQ18" s="355"/>
      <c r="AR18" s="355"/>
      <c r="AS18" s="359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56"/>
      <c r="AO19" s="362"/>
      <c r="AP19" s="356"/>
      <c r="AQ19" s="356"/>
      <c r="AR19" s="356"/>
      <c r="AS19" s="360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" si="12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351">
        <f t="shared" ref="AK20" si="13">((SUM(F20:AJ20))/8)-(SUMIF($F$6:$AJ$6,"C.Nhật",F20:AJ20)/8)</f>
        <v>26</v>
      </c>
      <c r="AL20" s="351">
        <f t="shared" ref="AL20:AL53" si="14">SUM(F21:AJ21)/8*1.5</f>
        <v>0</v>
      </c>
      <c r="AM20" s="353">
        <f t="shared" ref="AM20:AM53" si="15">SUMIF($F$6:$AJ$6,"C.Nhật",$F20:$AJ21)/8*2</f>
        <v>0</v>
      </c>
      <c r="AN20" s="355">
        <f t="shared" ref="AN20:AN53" si="16">SUM(AK20:AM21)</f>
        <v>26</v>
      </c>
      <c r="AO20" s="361">
        <v>4</v>
      </c>
      <c r="AP20" s="355"/>
      <c r="AQ20" s="355"/>
      <c r="AR20" s="355"/>
      <c r="AS20" s="359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56"/>
      <c r="AO21" s="362"/>
      <c r="AP21" s="356"/>
      <c r="AQ21" s="356"/>
      <c r="AR21" s="356"/>
      <c r="AS21" s="360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ref="A22:A28" si="17">A20+1</f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351">
        <f t="shared" ref="AK22" si="18">((SUM(F22:AJ22))/8)-(SUMIF($F$6:$AJ$6,"C.Nhật",F22:AJ22)/8)</f>
        <v>26</v>
      </c>
      <c r="AL22" s="351">
        <f t="shared" ref="AL22:AL53" si="19">SUM(F23:AJ23)/8*1.5</f>
        <v>0</v>
      </c>
      <c r="AM22" s="353">
        <f t="shared" ref="AM22:AM53" si="20">SUMIF($F$6:$AJ$6,"C.Nhật",$F22:$AJ23)/8*2</f>
        <v>0</v>
      </c>
      <c r="AN22" s="355">
        <f t="shared" ref="AN22:AN53" si="21">SUM(AK22:AM23)</f>
        <v>26</v>
      </c>
      <c r="AO22" s="361">
        <v>5</v>
      </c>
      <c r="AP22" s="355"/>
      <c r="AQ22" s="355"/>
      <c r="AR22" s="355"/>
      <c r="AS22" s="359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56"/>
      <c r="AO23" s="362"/>
      <c r="AP23" s="356"/>
      <c r="AQ23" s="356"/>
      <c r="AR23" s="356"/>
      <c r="AS23" s="360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si="17"/>
        <v>6</v>
      </c>
      <c r="B24" s="363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351">
        <f t="shared" ref="AK24" si="22">((SUM(F24:AJ24))/8)-(SUMIF($F$6:$AJ$6,"C.Nhật",F24:AJ24)/8)</f>
        <v>27</v>
      </c>
      <c r="AL24" s="351">
        <f t="shared" ref="AL24:AL53" si="23">SUM(F25:AJ25)/8*1.5</f>
        <v>0</v>
      </c>
      <c r="AM24" s="353">
        <f t="shared" ref="AM24:AM53" si="24">SUMIF($F$6:$AJ$6,"C.Nhật",$F24:$AJ25)/8*2</f>
        <v>0</v>
      </c>
      <c r="AN24" s="355">
        <f t="shared" ref="AN24:AN53" si="25">SUM(AK24:AM25)</f>
        <v>27</v>
      </c>
      <c r="AO24" s="361">
        <v>6</v>
      </c>
      <c r="AP24" s="355"/>
      <c r="AQ24" s="355"/>
      <c r="AR24" s="355"/>
      <c r="AS24" s="359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56"/>
      <c r="AO25" s="362"/>
      <c r="AP25" s="356"/>
      <c r="AQ25" s="356"/>
      <c r="AR25" s="356"/>
      <c r="AS25" s="360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si="17"/>
        <v>7</v>
      </c>
      <c r="B26" s="363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351">
        <f t="shared" ref="AK26" si="26">((SUM(F26:AJ26))/8)-(SUMIF($F$6:$AJ$6,"C.Nhật",F26:AJ26)/8)</f>
        <v>26</v>
      </c>
      <c r="AL26" s="351">
        <f t="shared" ref="AL26:AL53" si="27">SUM(F27:AJ27)/8*1.5</f>
        <v>0</v>
      </c>
      <c r="AM26" s="353">
        <f t="shared" ref="AM26:AM53" si="28">SUMIF($F$6:$AJ$6,"C.Nhật",$F26:$AJ27)/8*2</f>
        <v>0</v>
      </c>
      <c r="AN26" s="355">
        <f t="shared" ref="AN26:AN53" si="29">SUM(AK26:AM27)</f>
        <v>26</v>
      </c>
      <c r="AO26" s="361">
        <v>7</v>
      </c>
      <c r="AP26" s="355"/>
      <c r="AQ26" s="355"/>
      <c r="AR26" s="355"/>
      <c r="AS26" s="359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56"/>
      <c r="AO27" s="362"/>
      <c r="AP27" s="356"/>
      <c r="AQ27" s="356"/>
      <c r="AR27" s="356"/>
      <c r="AS27" s="360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si="17"/>
        <v>8</v>
      </c>
      <c r="B28" s="363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351">
        <f t="shared" ref="AK28" si="30">((SUM(F28:AJ28))/8)-(SUMIF($F$6:$AJ$6,"C.Nhật",F28:AJ28)/8)</f>
        <v>25</v>
      </c>
      <c r="AL28" s="351">
        <f t="shared" ref="AL28:AL53" si="31">SUM(F29:AJ29)/8*1.5</f>
        <v>0</v>
      </c>
      <c r="AM28" s="353">
        <f t="shared" ref="AM28:AM53" si="32">SUMIF($F$6:$AJ$6,"C.Nhật",$F28:$AJ29)/8*2</f>
        <v>0</v>
      </c>
      <c r="AN28" s="355">
        <f t="shared" ref="AN28:AN53" si="33">SUM(AK28:AM29)</f>
        <v>25</v>
      </c>
      <c r="AO28" s="361">
        <v>8</v>
      </c>
      <c r="AP28" s="355"/>
      <c r="AQ28" s="355"/>
      <c r="AR28" s="355"/>
      <c r="AS28" s="359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56"/>
      <c r="AO29" s="362"/>
      <c r="AP29" s="356"/>
      <c r="AQ29" s="356"/>
      <c r="AR29" s="356"/>
      <c r="AS29" s="360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ref="A30" si="34">A28+1</f>
        <v>9</v>
      </c>
      <c r="B30" s="363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351">
        <f t="shared" ref="AK30" si="35">((SUM(F30:AJ30))/8)-(SUMIF($F$6:$AJ$6,"C.Nhật",F30:AJ30)/8)</f>
        <v>27</v>
      </c>
      <c r="AL30" s="351">
        <f t="shared" ref="AL30:AL53" si="36">SUM(F31:AJ31)/8*1.5</f>
        <v>0</v>
      </c>
      <c r="AM30" s="353">
        <f t="shared" ref="AM30:AM53" si="37">SUMIF($F$6:$AJ$6,"C.Nhật",$F30:$AJ31)/8*2</f>
        <v>0</v>
      </c>
      <c r="AN30" s="355">
        <f t="shared" ref="AN30:AN53" si="38">SUM(AK30:AM31)</f>
        <v>27</v>
      </c>
      <c r="AO30" s="361">
        <v>9</v>
      </c>
      <c r="AP30" s="355"/>
      <c r="AQ30" s="355"/>
      <c r="AR30" s="355"/>
      <c r="AS30" s="359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56"/>
      <c r="AO31" s="362"/>
      <c r="AP31" s="356"/>
      <c r="AQ31" s="356"/>
      <c r="AR31" s="356"/>
      <c r="AS31" s="360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ref="A32" si="39">A30+1</f>
        <v>10</v>
      </c>
      <c r="B32" s="363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351">
        <f t="shared" ref="AK32" si="40">((SUM(F32:AJ32))/8)-(SUMIF($F$6:$AJ$6,"C.Nhật",F32:AJ32)/8)</f>
        <v>25</v>
      </c>
      <c r="AL32" s="351">
        <f t="shared" ref="AL32:AL53" si="41">SUM(F33:AJ33)/8*1.5</f>
        <v>0</v>
      </c>
      <c r="AM32" s="353">
        <f t="shared" ref="AM32:AM53" si="42">SUMIF($F$6:$AJ$6,"C.Nhật",$F32:$AJ33)/8*2</f>
        <v>0</v>
      </c>
      <c r="AN32" s="355">
        <f t="shared" ref="AN32:AN53" si="43">SUM(AK32:AM33)</f>
        <v>25</v>
      </c>
      <c r="AO32" s="361">
        <v>10</v>
      </c>
      <c r="AP32" s="355"/>
      <c r="AQ32" s="355"/>
      <c r="AR32" s="355"/>
      <c r="AS32" s="359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56"/>
      <c r="AO33" s="362"/>
      <c r="AP33" s="356"/>
      <c r="AQ33" s="356"/>
      <c r="AR33" s="356"/>
      <c r="AS33" s="360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44">A32+1</f>
        <v>11</v>
      </c>
      <c r="B34" s="363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351">
        <f t="shared" ref="AK34" si="45">((SUM(F34:AJ34))/8)-(SUMIF($F$6:$AJ$6,"C.Nhật",F34:AJ34)/8)</f>
        <v>27</v>
      </c>
      <c r="AL34" s="351">
        <f t="shared" ref="AL34:AL53" si="46">SUM(F35:AJ35)/8*1.5</f>
        <v>0</v>
      </c>
      <c r="AM34" s="353">
        <f t="shared" ref="AM34:AM53" si="47">SUMIF($F$6:$AJ$6,"C.Nhật",$F34:$AJ35)/8*2</f>
        <v>0</v>
      </c>
      <c r="AN34" s="355">
        <f t="shared" ref="AN34:AN53" si="48">SUM(AK34:AM35)</f>
        <v>27</v>
      </c>
      <c r="AO34" s="361">
        <v>11</v>
      </c>
      <c r="AP34" s="355"/>
      <c r="AQ34" s="355"/>
      <c r="AR34" s="355"/>
      <c r="AS34" s="359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56"/>
      <c r="AO35" s="362"/>
      <c r="AP35" s="356"/>
      <c r="AQ35" s="356"/>
      <c r="AR35" s="356"/>
      <c r="AS35" s="360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49">A34+1</f>
        <v>12</v>
      </c>
      <c r="B36" s="363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351">
        <f t="shared" ref="AK36" si="50">((SUM(F36:AJ36))/8)-(SUMIF($F$6:$AJ$6,"C.Nhật",F36:AJ36)/8)</f>
        <v>27</v>
      </c>
      <c r="AL36" s="351">
        <f t="shared" ref="AL36:AL53" si="51">SUM(F37:AJ37)/8*1.5</f>
        <v>0</v>
      </c>
      <c r="AM36" s="353">
        <f t="shared" ref="AM36:AM53" si="52">SUMIF($F$6:$AJ$6,"C.Nhật",$F36:$AJ37)/8*2</f>
        <v>0</v>
      </c>
      <c r="AN36" s="355">
        <f t="shared" ref="AN36:AN53" si="53">SUM(AK36:AM37)</f>
        <v>27</v>
      </c>
      <c r="AO36" s="361">
        <v>12</v>
      </c>
      <c r="AP36" s="355"/>
      <c r="AQ36" s="355"/>
      <c r="AR36" s="355"/>
      <c r="AS36" s="359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56"/>
      <c r="AO37" s="362"/>
      <c r="AP37" s="356"/>
      <c r="AQ37" s="356"/>
      <c r="AR37" s="356"/>
      <c r="AS37" s="360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54">A36+1</f>
        <v>13</v>
      </c>
      <c r="B38" s="363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351">
        <f t="shared" ref="AK38" si="55">((SUM(F38:AJ38))/8)-(SUMIF($F$6:$AJ$6,"C.Nhật",F38:AJ38)/8)</f>
        <v>27</v>
      </c>
      <c r="AL38" s="351">
        <f t="shared" ref="AL38:AL53" si="56">SUM(F39:AJ39)/8*1.5</f>
        <v>0</v>
      </c>
      <c r="AM38" s="353">
        <f t="shared" ref="AM38:AM53" si="57">SUMIF($F$6:$AJ$6,"C.Nhật",$F38:$AJ39)/8*2</f>
        <v>0</v>
      </c>
      <c r="AN38" s="355">
        <f t="shared" ref="AN38:AN53" si="58">SUM(AK38:AM39)</f>
        <v>27</v>
      </c>
      <c r="AO38" s="361">
        <v>13</v>
      </c>
      <c r="AP38" s="355"/>
      <c r="AQ38" s="355"/>
      <c r="AR38" s="355"/>
      <c r="AS38" s="359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56"/>
      <c r="AO39" s="362"/>
      <c r="AP39" s="356"/>
      <c r="AQ39" s="356"/>
      <c r="AR39" s="356"/>
      <c r="AS39" s="360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59">A38+1</f>
        <v>14</v>
      </c>
      <c r="B40" s="363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351">
        <f t="shared" ref="AK40" si="60">((SUM(F40:AJ40))/8)-(SUMIF($F$6:$AJ$6,"C.Nhật",F40:AJ40)/8)</f>
        <v>27</v>
      </c>
      <c r="AL40" s="351">
        <f t="shared" ref="AL40:AL53" si="61">SUM(F41:AJ41)/8*1.5</f>
        <v>0</v>
      </c>
      <c r="AM40" s="353">
        <f t="shared" ref="AM40:AM53" si="62">SUMIF($F$6:$AJ$6,"C.Nhật",$F40:$AJ41)/8*2</f>
        <v>0</v>
      </c>
      <c r="AN40" s="355">
        <f t="shared" ref="AN40:AN53" si="63">SUM(AK40:AM41)</f>
        <v>27</v>
      </c>
      <c r="AO40" s="361">
        <v>14</v>
      </c>
      <c r="AP40" s="355"/>
      <c r="AQ40" s="355"/>
      <c r="AR40" s="355"/>
      <c r="AS40" s="359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56"/>
      <c r="AO41" s="362"/>
      <c r="AP41" s="356"/>
      <c r="AQ41" s="356"/>
      <c r="AR41" s="356"/>
      <c r="AS41" s="360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64">A40+1</f>
        <v>15</v>
      </c>
      <c r="B42" s="363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351">
        <f t="shared" ref="AK42" si="65">((SUM(F42:AJ42))/8)-(SUMIF($F$6:$AJ$6,"C.Nhật",F42:AJ42)/8)</f>
        <v>25</v>
      </c>
      <c r="AL42" s="351">
        <f t="shared" ref="AL42:AL53" si="66">SUM(F43:AJ43)/8*1.5</f>
        <v>0</v>
      </c>
      <c r="AM42" s="353">
        <f t="shared" ref="AM42:AM53" si="67">SUMIF($F$6:$AJ$6,"C.Nhật",$F42:$AJ43)/8*2</f>
        <v>0</v>
      </c>
      <c r="AN42" s="355">
        <f t="shared" ref="AN42:AN53" si="68">SUM(AK42:AM43)</f>
        <v>25</v>
      </c>
      <c r="AO42" s="361">
        <v>15</v>
      </c>
      <c r="AP42" s="355"/>
      <c r="AQ42" s="355"/>
      <c r="AR42" s="355"/>
      <c r="AS42" s="359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56"/>
      <c r="AO43" s="362"/>
      <c r="AP43" s="356"/>
      <c r="AQ43" s="356"/>
      <c r="AR43" s="356"/>
      <c r="AS43" s="360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69">A42+1</f>
        <v>16</v>
      </c>
      <c r="B44" s="363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351">
        <f t="shared" ref="AK44" si="70">((SUM(F44:AJ44))/8)-(SUMIF($F$6:$AJ$6,"C.Nhật",F44:AJ44)/8)</f>
        <v>25</v>
      </c>
      <c r="AL44" s="351">
        <f t="shared" ref="AL44:AL53" si="71">SUM(F45:AJ45)/8*1.5</f>
        <v>0</v>
      </c>
      <c r="AM44" s="353">
        <f t="shared" ref="AM44:AM53" si="72">SUMIF($F$6:$AJ$6,"C.Nhật",$F44:$AJ45)/8*2</f>
        <v>0</v>
      </c>
      <c r="AN44" s="355">
        <f t="shared" ref="AN44:AN53" si="73">SUM(AK44:AM45)</f>
        <v>25</v>
      </c>
      <c r="AO44" s="361">
        <v>16</v>
      </c>
      <c r="AP44" s="355"/>
      <c r="AQ44" s="355"/>
      <c r="AR44" s="355"/>
      <c r="AS44" s="359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56"/>
      <c r="AO45" s="362"/>
      <c r="AP45" s="356"/>
      <c r="AQ45" s="356"/>
      <c r="AR45" s="356"/>
      <c r="AS45" s="360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74">A44+1</f>
        <v>17</v>
      </c>
      <c r="B46" s="363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351">
        <f t="shared" ref="AK46" si="75">((SUM(F46:AJ46))/8)-(SUMIF($F$6:$AJ$6,"C.Nhật",F46:AJ46)/8)</f>
        <v>27</v>
      </c>
      <c r="AL46" s="351">
        <f t="shared" ref="AL46:AL53" si="76">SUM(F47:AJ47)/8*1.5</f>
        <v>0</v>
      </c>
      <c r="AM46" s="353">
        <f t="shared" ref="AM46:AM53" si="77">SUMIF($F$6:$AJ$6,"C.Nhật",$F46:$AJ47)/8*2</f>
        <v>0</v>
      </c>
      <c r="AN46" s="355">
        <f t="shared" ref="AN46:AN53" si="78">SUM(AK46:AM47)</f>
        <v>27</v>
      </c>
      <c r="AO46" s="361">
        <v>17</v>
      </c>
      <c r="AP46" s="355"/>
      <c r="AQ46" s="355"/>
      <c r="AR46" s="355"/>
      <c r="AS46" s="359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56"/>
      <c r="AO47" s="362"/>
      <c r="AP47" s="356"/>
      <c r="AQ47" s="356"/>
      <c r="AR47" s="356"/>
      <c r="AS47" s="360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79">A46+1</f>
        <v>18</v>
      </c>
      <c r="B48" s="363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351">
        <f t="shared" ref="AK48" si="80">((SUM(F48:AJ48))/8)-(SUMIF($F$6:$AJ$6,"C.Nhật",F48:AJ48)/8)</f>
        <v>27</v>
      </c>
      <c r="AL48" s="351">
        <f t="shared" ref="AL48:AL53" si="81">SUM(F49:AJ49)/8*1.5</f>
        <v>0</v>
      </c>
      <c r="AM48" s="353">
        <f t="shared" ref="AM48:AM53" si="82">SUMIF($F$6:$AJ$6,"C.Nhật",$F48:$AJ49)/8*2</f>
        <v>0</v>
      </c>
      <c r="AN48" s="355">
        <f t="shared" ref="AN48:AN53" si="83">SUM(AK48:AM49)</f>
        <v>27</v>
      </c>
      <c r="AO48" s="361">
        <v>18</v>
      </c>
      <c r="AP48" s="355"/>
      <c r="AQ48" s="355"/>
      <c r="AR48" s="355"/>
      <c r="AS48" s="359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56"/>
      <c r="AO49" s="362"/>
      <c r="AP49" s="356"/>
      <c r="AQ49" s="356"/>
      <c r="AR49" s="356"/>
      <c r="AS49" s="360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84">A48+1</f>
        <v>19</v>
      </c>
      <c r="B50" s="363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351">
        <f t="shared" ref="AK50" si="85">((SUM(F50:AJ50))/8)-(SUMIF($F$6:$AJ$6,"C.Nhật",F50:AJ50)/8)</f>
        <v>25</v>
      </c>
      <c r="AL50" s="351">
        <f t="shared" ref="AL50:AL53" si="86">SUM(F51:AJ51)/8*1.5</f>
        <v>0</v>
      </c>
      <c r="AM50" s="353">
        <f t="shared" ref="AM50:AM53" si="87">SUMIF($F$6:$AJ$6,"C.Nhật",$F50:$AJ51)/8*2</f>
        <v>0</v>
      </c>
      <c r="AN50" s="355">
        <f t="shared" ref="AN50:AN53" si="88">SUM(AK50:AM51)</f>
        <v>25</v>
      </c>
      <c r="AO50" s="361">
        <v>19</v>
      </c>
      <c r="AP50" s="355"/>
      <c r="AQ50" s="355"/>
      <c r="AR50" s="355"/>
      <c r="AS50" s="359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56"/>
      <c r="AO51" s="362"/>
      <c r="AP51" s="356"/>
      <c r="AQ51" s="356"/>
      <c r="AR51" s="356"/>
      <c r="AS51" s="360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:A61" si="89">A50+1</f>
        <v>20</v>
      </c>
      <c r="B52" s="363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351">
        <f t="shared" ref="AK52" si="90">((SUM(F52:AJ52))/8)-(SUMIF($F$6:$AJ$6,"C.Nhật",F52:AJ52)/8)</f>
        <v>27</v>
      </c>
      <c r="AL52" s="351">
        <f t="shared" ref="AL52:AL53" si="91">SUM(F53:AJ53)/8*1.5</f>
        <v>0</v>
      </c>
      <c r="AM52" s="353">
        <f t="shared" ref="AM52:AM53" si="92">SUMIF($F$6:$AJ$6,"C.Nhật",$F52:$AJ53)/8*2</f>
        <v>0</v>
      </c>
      <c r="AN52" s="355">
        <f t="shared" ref="AN52:AN53" si="93">SUM(AK52:AM53)</f>
        <v>27</v>
      </c>
      <c r="AO52" s="361">
        <v>20</v>
      </c>
      <c r="AP52" s="355"/>
      <c r="AQ52" s="355"/>
      <c r="AR52" s="355"/>
      <c r="AS52" s="359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56"/>
      <c r="AO53" s="362"/>
      <c r="AP53" s="356"/>
      <c r="AQ53" s="356"/>
      <c r="AR53" s="356"/>
      <c r="AS53" s="360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3">
        <f>A52+1</f>
        <v>21</v>
      </c>
      <c r="B55" s="363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351">
        <f t="shared" ref="AK55" si="94">((SUM(F55:AJ55))/8)-(SUMIF($F$6:$AJ$6,"C.Nhật",F55:AJ55)/8)</f>
        <v>27</v>
      </c>
      <c r="AL55" s="351">
        <f t="shared" ref="AL55:AL56" si="95">SUM(F56:AJ56)/8*1.5</f>
        <v>0</v>
      </c>
      <c r="AM55" s="353">
        <f t="shared" ref="AM55:AM56" si="96">SUMIF($F$6:$AJ$6,"C.Nhật",$F55:$AJ56)/8*2</f>
        <v>0</v>
      </c>
      <c r="AN55" s="355">
        <f t="shared" ref="AN55:AN56" si="97">SUM(AK55:AM56)</f>
        <v>27</v>
      </c>
      <c r="AO55" s="361">
        <v>20</v>
      </c>
      <c r="AP55" s="355"/>
      <c r="AQ55" s="355"/>
      <c r="AR55" s="355"/>
      <c r="AS55" s="359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4"/>
      <c r="B56" s="364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56"/>
      <c r="AO56" s="362"/>
      <c r="AP56" s="356"/>
      <c r="AQ56" s="356"/>
      <c r="AR56" s="356"/>
      <c r="AS56" s="360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3">
        <f t="shared" si="89"/>
        <v>22</v>
      </c>
      <c r="B57" s="363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351">
        <f t="shared" ref="AK57" si="98">((SUM(F57:AJ57))/8)-(SUMIF($F$6:$AJ$6,"C.Nhật",F57:AJ57)/8)</f>
        <v>27</v>
      </c>
      <c r="AL57" s="351">
        <f t="shared" ref="AL57:AL74" si="99">SUM(F58:AJ58)/8*1.5</f>
        <v>0</v>
      </c>
      <c r="AM57" s="353">
        <f t="shared" ref="AM57:AM74" si="100">SUMIF($F$6:$AJ$6,"C.Nhật",$F57:$AJ58)/8*2</f>
        <v>0</v>
      </c>
      <c r="AN57" s="355">
        <f t="shared" ref="AN57:AN74" si="101">SUM(AK57:AM58)</f>
        <v>27</v>
      </c>
      <c r="AO57" s="361">
        <v>21</v>
      </c>
      <c r="AP57" s="355"/>
      <c r="AQ57" s="355"/>
      <c r="AR57" s="355"/>
      <c r="AS57" s="359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89"/>
        <v>23</v>
      </c>
      <c r="B59" s="363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351">
        <f t="shared" ref="AK59" si="102">((SUM(F59:AJ59))/8)-(SUMIF($F$6:$AJ$6,"C.Nhật",F59:AJ59)/8)</f>
        <v>25</v>
      </c>
      <c r="AL59" s="351">
        <f t="shared" ref="AL59:AL74" si="103">SUM(F60:AJ60)/8*1.5</f>
        <v>0</v>
      </c>
      <c r="AM59" s="353">
        <f t="shared" ref="AM59:AM74" si="104">SUMIF($F$6:$AJ$6,"C.Nhật",$F59:$AJ60)/8*2</f>
        <v>0</v>
      </c>
      <c r="AN59" s="355">
        <f t="shared" ref="AN59:AN74" si="105">SUM(AK59:AM60)</f>
        <v>25</v>
      </c>
      <c r="AO59" s="361">
        <v>22</v>
      </c>
      <c r="AP59" s="355"/>
      <c r="AQ59" s="355"/>
      <c r="AR59" s="355"/>
      <c r="AS59" s="359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89"/>
        <v>24</v>
      </c>
      <c r="B61" s="363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351">
        <f t="shared" ref="AK61" si="106">((SUM(F61:AJ61))/8)-(SUMIF($F$6:$AJ$6,"C.Nhật",F61:AJ61)/8)</f>
        <v>27</v>
      </c>
      <c r="AL61" s="351">
        <f t="shared" ref="AL61:AL74" si="107">SUM(F62:AJ62)/8*1.5</f>
        <v>0</v>
      </c>
      <c r="AM61" s="353">
        <f t="shared" ref="AM61:AM74" si="108">SUMIF($F$6:$AJ$6,"C.Nhật",$F61:$AJ62)/8*2</f>
        <v>0</v>
      </c>
      <c r="AN61" s="355">
        <f t="shared" ref="AN61:AN74" si="109">SUM(AK61:AM62)</f>
        <v>27</v>
      </c>
      <c r="AO61" s="361">
        <v>23</v>
      </c>
      <c r="AP61" s="355"/>
      <c r="AQ61" s="355"/>
      <c r="AR61" s="355"/>
      <c r="AS61" s="359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ref="A63" si="110">A61+1</f>
        <v>25</v>
      </c>
      <c r="B63" s="363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351">
        <f t="shared" ref="AK63" si="111">((SUM(F63:AJ63))/8)-(SUMIF($F$6:$AJ$6,"C.Nhật",F63:AJ63)/8)</f>
        <v>26</v>
      </c>
      <c r="AL63" s="351">
        <f t="shared" ref="AL63:AL74" si="112">SUM(F64:AJ64)/8*1.5</f>
        <v>0</v>
      </c>
      <c r="AM63" s="353">
        <f t="shared" ref="AM63:AM74" si="113">SUMIF($F$6:$AJ$6,"C.Nhật",$F63:$AJ64)/8*2</f>
        <v>0</v>
      </c>
      <c r="AN63" s="355">
        <f t="shared" ref="AN63:AN74" si="114">SUM(AK63:AM64)</f>
        <v>26</v>
      </c>
      <c r="AO63" s="361">
        <v>24</v>
      </c>
      <c r="AP63" s="355"/>
      <c r="AQ63" s="355"/>
      <c r="AR63" s="355"/>
      <c r="AS63" s="359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56"/>
      <c r="AO64" s="362"/>
      <c r="AP64" s="356"/>
      <c r="AQ64" s="356"/>
      <c r="AR64" s="356"/>
      <c r="AS64" s="360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115">A63+1</f>
        <v>26</v>
      </c>
      <c r="B65" s="363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351">
        <f t="shared" ref="AK65" si="116">((SUM(F65:AJ65))/8)-(SUMIF($F$6:$AJ$6,"C.Nhật",F65:AJ65)/8)</f>
        <v>27</v>
      </c>
      <c r="AL65" s="351">
        <f t="shared" ref="AL65:AL74" si="117">SUM(F66:AJ66)/8*1.5</f>
        <v>0</v>
      </c>
      <c r="AM65" s="353">
        <f t="shared" ref="AM65:AM74" si="118">SUMIF($F$6:$AJ$6,"C.Nhật",$F65:$AJ66)/8*2</f>
        <v>0</v>
      </c>
      <c r="AN65" s="355">
        <f t="shared" ref="AN65:AN74" si="119">SUM(AK65:AM66)</f>
        <v>27</v>
      </c>
      <c r="AO65" s="361">
        <v>25</v>
      </c>
      <c r="AP65" s="355"/>
      <c r="AQ65" s="355"/>
      <c r="AR65" s="355"/>
      <c r="AS65" s="359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56"/>
      <c r="AO66" s="362"/>
      <c r="AP66" s="356"/>
      <c r="AQ66" s="356"/>
      <c r="AR66" s="356"/>
      <c r="AS66" s="360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120">A65+1</f>
        <v>27</v>
      </c>
      <c r="B67" s="363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351">
        <f t="shared" ref="AK67" si="121">((SUM(F67:AJ67))/8)-(SUMIF($F$6:$AJ$6,"C.Nhật",F67:AJ67)/8)</f>
        <v>25</v>
      </c>
      <c r="AL67" s="351">
        <f t="shared" ref="AL67:AL74" si="122">SUM(F68:AJ68)/8*1.5</f>
        <v>0</v>
      </c>
      <c r="AM67" s="353">
        <f t="shared" ref="AM67:AM74" si="123">SUMIF($F$6:$AJ$6,"C.Nhật",$F67:$AJ68)/8*2</f>
        <v>0</v>
      </c>
      <c r="AN67" s="355">
        <f t="shared" ref="AN67:AN74" si="124">SUM(AK67:AM68)</f>
        <v>25</v>
      </c>
      <c r="AO67" s="361">
        <v>26</v>
      </c>
      <c r="AP67" s="355"/>
      <c r="AQ67" s="355"/>
      <c r="AR67" s="355"/>
      <c r="AS67" s="359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56"/>
      <c r="AO68" s="362"/>
      <c r="AP68" s="356"/>
      <c r="AQ68" s="356"/>
      <c r="AR68" s="356"/>
      <c r="AS68" s="360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125">A67+1</f>
        <v>28</v>
      </c>
      <c r="B69" s="363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351">
        <f t="shared" ref="AK69" si="126">((SUM(F69:AJ69))/8)-(SUMIF($F$6:$AJ$6,"C.Nhật",F69:AJ69)/8)</f>
        <v>27</v>
      </c>
      <c r="AL69" s="351">
        <f t="shared" ref="AL69:AL74" si="127">SUM(F70:AJ70)/8*1.5</f>
        <v>0</v>
      </c>
      <c r="AM69" s="353">
        <f t="shared" ref="AM69:AM74" si="128">SUMIF($F$6:$AJ$6,"C.Nhật",$F69:$AJ70)/8*2</f>
        <v>0</v>
      </c>
      <c r="AN69" s="355">
        <f t="shared" ref="AN69:AN74" si="129">SUM(AK69:AM70)</f>
        <v>27</v>
      </c>
      <c r="AO69" s="361">
        <v>27</v>
      </c>
      <c r="AP69" s="355"/>
      <c r="AQ69" s="355"/>
      <c r="AR69" s="355"/>
      <c r="AS69" s="359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56"/>
      <c r="AO70" s="362"/>
      <c r="AP70" s="356"/>
      <c r="AQ70" s="356"/>
      <c r="AR70" s="356"/>
      <c r="AS70" s="360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130">A69+1</f>
        <v>29</v>
      </c>
      <c r="B71" s="363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351">
        <f t="shared" ref="AK71" si="131">((SUM(F71:AJ71))/8)-(SUMIF($F$6:$AJ$6,"C.Nhật",F71:AJ71)/8)</f>
        <v>27</v>
      </c>
      <c r="AL71" s="351">
        <f t="shared" ref="AL71:AL74" si="132">SUM(F72:AJ72)/8*1.5</f>
        <v>0</v>
      </c>
      <c r="AM71" s="353">
        <f t="shared" ref="AM71:AM74" si="133">SUMIF($F$6:$AJ$6,"C.Nhật",$F71:$AJ72)/8*2</f>
        <v>0</v>
      </c>
      <c r="AN71" s="355">
        <f t="shared" ref="AN71:AN74" si="134">SUM(AK71:AM72)</f>
        <v>27</v>
      </c>
      <c r="AO71" s="361">
        <v>28</v>
      </c>
      <c r="AP71" s="355"/>
      <c r="AQ71" s="355"/>
      <c r="AR71" s="355"/>
      <c r="AS71" s="359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56"/>
      <c r="AO72" s="362"/>
      <c r="AP72" s="356"/>
      <c r="AQ72" s="356"/>
      <c r="AR72" s="356"/>
      <c r="AS72" s="360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135">A71+1</f>
        <v>30</v>
      </c>
      <c r="B73" s="363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351">
        <f t="shared" ref="AK73" si="136">((SUM(F73:AJ73))/8)-(SUMIF($F$6:$AJ$6,"C.Nhật",F73:AJ73)/8)</f>
        <v>27</v>
      </c>
      <c r="AL73" s="351">
        <f t="shared" ref="AL73:AL74" si="137">SUM(F74:AJ74)/8*1.5</f>
        <v>0</v>
      </c>
      <c r="AM73" s="353">
        <f t="shared" ref="AM73:AM74" si="138">SUMIF($F$6:$AJ$6,"C.Nhật",$F73:$AJ74)/8*2</f>
        <v>0</v>
      </c>
      <c r="AN73" s="355">
        <f t="shared" ref="AN73:AN74" si="139">SUM(AK73:AM74)</f>
        <v>27</v>
      </c>
      <c r="AO73" s="361">
        <v>29</v>
      </c>
      <c r="AP73" s="355"/>
      <c r="AQ73" s="355"/>
      <c r="AR73" s="355"/>
      <c r="AS73" s="359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65" t="s">
        <v>112</v>
      </c>
      <c r="AN102" s="366"/>
      <c r="AO102" s="366"/>
      <c r="AP102" s="366"/>
      <c r="AQ102" s="366"/>
      <c r="AR102" s="366"/>
      <c r="AS102" s="367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88" t="s">
        <v>29</v>
      </c>
      <c r="E106" s="430" t="s">
        <v>30</v>
      </c>
      <c r="F106" s="164">
        <f>+E105</f>
        <v>42430</v>
      </c>
      <c r="G106" s="164">
        <f t="shared" ref="G106:AG106" si="140">F106+1</f>
        <v>42431</v>
      </c>
      <c r="H106" s="164">
        <f t="shared" si="140"/>
        <v>42432</v>
      </c>
      <c r="I106" s="164">
        <f t="shared" si="140"/>
        <v>42433</v>
      </c>
      <c r="J106" s="164">
        <f t="shared" si="140"/>
        <v>42434</v>
      </c>
      <c r="K106" s="164">
        <f t="shared" si="140"/>
        <v>42435</v>
      </c>
      <c r="L106" s="164">
        <f t="shared" si="140"/>
        <v>42436</v>
      </c>
      <c r="M106" s="164">
        <f t="shared" si="140"/>
        <v>42437</v>
      </c>
      <c r="N106" s="164">
        <f t="shared" si="140"/>
        <v>42438</v>
      </c>
      <c r="O106" s="164">
        <f t="shared" si="140"/>
        <v>42439</v>
      </c>
      <c r="P106" s="164">
        <f t="shared" si="140"/>
        <v>42440</v>
      </c>
      <c r="Q106" s="164">
        <f t="shared" si="140"/>
        <v>42441</v>
      </c>
      <c r="R106" s="164">
        <f t="shared" si="140"/>
        <v>42442</v>
      </c>
      <c r="S106" s="164">
        <f t="shared" si="140"/>
        <v>42443</v>
      </c>
      <c r="T106" s="164">
        <f t="shared" si="140"/>
        <v>42444</v>
      </c>
      <c r="U106" s="164">
        <f t="shared" si="140"/>
        <v>42445</v>
      </c>
      <c r="V106" s="164">
        <f t="shared" si="140"/>
        <v>42446</v>
      </c>
      <c r="W106" s="164">
        <f t="shared" si="140"/>
        <v>42447</v>
      </c>
      <c r="X106" s="164">
        <f t="shared" si="140"/>
        <v>42448</v>
      </c>
      <c r="Y106" s="164">
        <f t="shared" si="140"/>
        <v>42449</v>
      </c>
      <c r="Z106" s="164">
        <f t="shared" si="140"/>
        <v>42450</v>
      </c>
      <c r="AA106" s="164">
        <f t="shared" si="140"/>
        <v>42451</v>
      </c>
      <c r="AB106" s="164">
        <f t="shared" si="140"/>
        <v>42452</v>
      </c>
      <c r="AC106" s="164">
        <f t="shared" si="140"/>
        <v>42453</v>
      </c>
      <c r="AD106" s="164">
        <f t="shared" si="140"/>
        <v>42454</v>
      </c>
      <c r="AE106" s="164">
        <f t="shared" si="140"/>
        <v>42455</v>
      </c>
      <c r="AF106" s="164">
        <f t="shared" si="140"/>
        <v>42456</v>
      </c>
      <c r="AG106" s="164">
        <f t="shared" si="140"/>
        <v>42457</v>
      </c>
      <c r="AH106" s="164">
        <f>AG106+1</f>
        <v>42458</v>
      </c>
      <c r="AI106" s="164">
        <f t="shared" ref="AI106:AJ106" si="141">AH106+1</f>
        <v>42459</v>
      </c>
      <c r="AJ106" s="164">
        <f t="shared" si="141"/>
        <v>42460</v>
      </c>
      <c r="AK106" s="382" t="s">
        <v>15</v>
      </c>
      <c r="AL106" s="383"/>
      <c r="AM106" s="384"/>
      <c r="AN106" s="385" t="s">
        <v>45</v>
      </c>
      <c r="AO106" s="385" t="s">
        <v>41</v>
      </c>
      <c r="AP106" s="385" t="s">
        <v>42</v>
      </c>
      <c r="AQ106" s="385" t="s">
        <v>43</v>
      </c>
      <c r="AR106" s="385" t="s">
        <v>44</v>
      </c>
      <c r="AS106" s="388" t="s">
        <v>0</v>
      </c>
      <c r="AT106" s="38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89"/>
      <c r="B107" s="389"/>
      <c r="C107" s="389"/>
      <c r="D107" s="389"/>
      <c r="E107" s="389"/>
      <c r="F107" s="324" t="str">
        <f>CHOOSE(WEEKDAY(F106),"C.Nhật","T.Hai","T.Ba","T.Tư","T.Năm","T.Sáu","T.Bảy")</f>
        <v>T.Ba</v>
      </c>
      <c r="G107" s="324" t="str">
        <f t="shared" ref="G107:AH107" si="142">CHOOSE(WEEKDAY(G106),"C.Nhật","T.Hai","T.Ba","T.Tư","T.Năm","T.Sáu","T.Bảy")</f>
        <v>T.Tư</v>
      </c>
      <c r="H107" s="324" t="str">
        <f t="shared" si="142"/>
        <v>T.Năm</v>
      </c>
      <c r="I107" s="324" t="str">
        <f t="shared" si="142"/>
        <v>T.Sáu</v>
      </c>
      <c r="J107" s="324" t="str">
        <f t="shared" si="142"/>
        <v>T.Bảy</v>
      </c>
      <c r="K107" s="166" t="str">
        <f t="shared" si="142"/>
        <v>C.Nhật</v>
      </c>
      <c r="L107" s="166" t="str">
        <f t="shared" si="142"/>
        <v>T.Hai</v>
      </c>
      <c r="M107" s="166" t="str">
        <f t="shared" si="142"/>
        <v>T.Ba</v>
      </c>
      <c r="N107" s="166" t="str">
        <f t="shared" si="142"/>
        <v>T.Tư</v>
      </c>
      <c r="O107" s="166" t="str">
        <f t="shared" si="142"/>
        <v>T.Năm</v>
      </c>
      <c r="P107" s="166" t="str">
        <f t="shared" si="142"/>
        <v>T.Sáu</v>
      </c>
      <c r="Q107" s="166" t="str">
        <f t="shared" si="142"/>
        <v>T.Bảy</v>
      </c>
      <c r="R107" s="166" t="str">
        <f t="shared" si="142"/>
        <v>C.Nhật</v>
      </c>
      <c r="S107" s="166" t="str">
        <f t="shared" si="142"/>
        <v>T.Hai</v>
      </c>
      <c r="T107" s="166" t="str">
        <f t="shared" si="142"/>
        <v>T.Ba</v>
      </c>
      <c r="U107" s="166" t="str">
        <f t="shared" si="142"/>
        <v>T.Tư</v>
      </c>
      <c r="V107" s="166" t="str">
        <f t="shared" si="142"/>
        <v>T.Năm</v>
      </c>
      <c r="W107" s="166" t="str">
        <f t="shared" si="142"/>
        <v>T.Sáu</v>
      </c>
      <c r="X107" s="166" t="str">
        <f t="shared" si="142"/>
        <v>T.Bảy</v>
      </c>
      <c r="Y107" s="166" t="str">
        <f t="shared" si="142"/>
        <v>C.Nhật</v>
      </c>
      <c r="Z107" s="166" t="str">
        <f t="shared" si="142"/>
        <v>T.Hai</v>
      </c>
      <c r="AA107" s="166" t="str">
        <f t="shared" si="142"/>
        <v>T.Ba</v>
      </c>
      <c r="AB107" s="166" t="str">
        <f t="shared" si="142"/>
        <v>T.Tư</v>
      </c>
      <c r="AC107" s="166" t="str">
        <f t="shared" si="142"/>
        <v>T.Năm</v>
      </c>
      <c r="AD107" s="166" t="str">
        <f t="shared" si="142"/>
        <v>T.Sáu</v>
      </c>
      <c r="AE107" s="166" t="str">
        <f t="shared" si="142"/>
        <v>T.Bảy</v>
      </c>
      <c r="AF107" s="166" t="str">
        <f t="shared" si="142"/>
        <v>C.Nhật</v>
      </c>
      <c r="AG107" s="166" t="str">
        <f t="shared" si="142"/>
        <v>T.Hai</v>
      </c>
      <c r="AH107" s="166" t="str">
        <f t="shared" si="142"/>
        <v>T.Ba</v>
      </c>
      <c r="AI107" s="166" t="str">
        <f t="shared" ref="AI107:AJ107" si="143">CHOOSE(WEEKDAY(AI106),"C.Nhật","T.Hai","T.Ba","T.Tư","T.Năm","T.Sáu","T.Bảy")</f>
        <v>T.Tư</v>
      </c>
      <c r="AJ107" s="166" t="str">
        <f t="shared" si="143"/>
        <v>T.Năm</v>
      </c>
      <c r="AK107" s="167" t="s">
        <v>16</v>
      </c>
      <c r="AL107" s="167" t="s">
        <v>31</v>
      </c>
      <c r="AM107" s="168" t="s">
        <v>17</v>
      </c>
      <c r="AN107" s="386"/>
      <c r="AO107" s="386"/>
      <c r="AP107" s="386"/>
      <c r="AQ107" s="386"/>
      <c r="AR107" s="386"/>
      <c r="AS107" s="389"/>
      <c r="AT107" s="38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45">
        <v>1</v>
      </c>
      <c r="B109" s="345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351">
        <f t="shared" ref="AK109" ca="1" si="144">((SUM(F109:AJ109))/8)-(SUMIF($F$6:$AJ$6,"C.Nhật",F109:AH109)/8)</f>
        <v>23</v>
      </c>
      <c r="AL109" s="351">
        <f t="shared" ref="AL109:AL110" si="145">SUM(F110:AJ110)/8*1.5</f>
        <v>0</v>
      </c>
      <c r="AM109" s="353">
        <f t="shared" ref="AM109:AM110" si="146">SUMIF($F$6:$AJ$6,"C.Nhật",$F109:$AJ110)/8*2</f>
        <v>0</v>
      </c>
      <c r="AN109" s="355">
        <f t="shared" ref="AN109:AN110" ca="1" si="147">SUM(AK109:AM110)</f>
        <v>23</v>
      </c>
      <c r="AO109" s="357">
        <v>0</v>
      </c>
      <c r="AP109" s="341"/>
      <c r="AQ109" s="341"/>
      <c r="AR109" s="341"/>
      <c r="AS109" s="343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46"/>
      <c r="B110" s="346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56"/>
      <c r="AO110" s="358"/>
      <c r="AP110" s="342"/>
      <c r="AQ110" s="342"/>
      <c r="AR110" s="342"/>
      <c r="AS110" s="344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f>A109+1</f>
        <v>2</v>
      </c>
      <c r="B111" s="345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351">
        <f t="shared" ref="AK111" ca="1" si="148">((SUM(F111:AJ111))/8)-(SUMIF($F$6:$AJ$6,"C.Nhật",F111:AH111)/8)</f>
        <v>27</v>
      </c>
      <c r="AL111" s="351">
        <f t="shared" ref="AL111:AL122" si="149">SUM(F112:AJ112)/8*1.5</f>
        <v>0</v>
      </c>
      <c r="AM111" s="353">
        <f t="shared" ref="AM111:AM122" si="150">SUMIF($F$6:$AJ$6,"C.Nhật",$F111:$AJ112)/8*2</f>
        <v>0</v>
      </c>
      <c r="AN111" s="355">
        <f t="shared" ref="AN111:AN122" ca="1" si="151">SUM(AK111:AM112)</f>
        <v>27</v>
      </c>
      <c r="AO111" s="357">
        <v>0</v>
      </c>
      <c r="AP111" s="341"/>
      <c r="AQ111" s="341"/>
      <c r="AR111" s="341"/>
      <c r="AS111" s="343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56"/>
      <c r="AO112" s="358"/>
      <c r="AP112" s="342"/>
      <c r="AQ112" s="342"/>
      <c r="AR112" s="342"/>
      <c r="AS112" s="344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 t="shared" ref="A113" si="152">A111+1</f>
        <v>3</v>
      </c>
      <c r="B113" s="345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351">
        <f t="shared" ref="AK113" ca="1" si="153">((SUM(F113:AJ113))/8)-(SUMIF($F$6:$AJ$6,"C.Nhật",F113:AH113)/8)</f>
        <v>27</v>
      </c>
      <c r="AL113" s="351">
        <f t="shared" ref="AL113:AL122" si="154">SUM(F114:AJ114)/8*1.5</f>
        <v>0</v>
      </c>
      <c r="AM113" s="353">
        <f t="shared" ref="AM113:AM122" si="155">SUMIF($F$6:$AJ$6,"C.Nhật",$F113:$AJ114)/8*2</f>
        <v>0</v>
      </c>
      <c r="AN113" s="355">
        <f t="shared" ref="AN113:AN122" ca="1" si="156">SUM(AK113:AM114)</f>
        <v>27</v>
      </c>
      <c r="AO113" s="357">
        <v>0</v>
      </c>
      <c r="AP113" s="341"/>
      <c r="AQ113" s="341"/>
      <c r="AR113" s="341"/>
      <c r="AS113" s="343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56"/>
      <c r="AO114" s="358"/>
      <c r="AP114" s="342"/>
      <c r="AQ114" s="342"/>
      <c r="AR114" s="342"/>
      <c r="AS114" s="344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157">A113+1</f>
        <v>4</v>
      </c>
      <c r="B115" s="345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351">
        <f t="shared" ref="AK115" ca="1" si="158">((SUM(F115:AJ115))/8)-(SUMIF($F$6:$AJ$6,"C.Nhật",F115:AH115)/8)</f>
        <v>26</v>
      </c>
      <c r="AL115" s="351">
        <f t="shared" ref="AL115:AL122" si="159">SUM(F116:AJ116)/8*1.5</f>
        <v>0</v>
      </c>
      <c r="AM115" s="353">
        <f t="shared" ref="AM115:AM122" si="160">SUMIF($F$6:$AJ$6,"C.Nhật",$F115:$AJ116)/8*2</f>
        <v>0</v>
      </c>
      <c r="AN115" s="355">
        <f t="shared" ref="AN115:AN122" ca="1" si="161">SUM(AK115:AM116)</f>
        <v>26</v>
      </c>
      <c r="AO115" s="357">
        <v>0</v>
      </c>
      <c r="AP115" s="341"/>
      <c r="AQ115" s="341"/>
      <c r="AR115" s="341"/>
      <c r="AS115" s="343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56"/>
      <c r="AO116" s="358"/>
      <c r="AP116" s="342"/>
      <c r="AQ116" s="342"/>
      <c r="AR116" s="342"/>
      <c r="AS116" s="344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162">A115+1</f>
        <v>5</v>
      </c>
      <c r="B117" s="345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351">
        <f t="shared" ref="AK117" ca="1" si="163">((SUM(F117:AJ117))/8)-(SUMIF($F$6:$AJ$6,"C.Nhật",F117:AH117)/8)</f>
        <v>26</v>
      </c>
      <c r="AL117" s="351">
        <f t="shared" ref="AL117:AL122" si="164">SUM(F118:AJ118)/8*1.5</f>
        <v>0</v>
      </c>
      <c r="AM117" s="353">
        <f t="shared" ref="AM117:AM122" si="165">SUMIF($F$6:$AJ$6,"C.Nhật",$F117:$AJ118)/8*2</f>
        <v>0</v>
      </c>
      <c r="AN117" s="355">
        <f t="shared" ref="AN117:AN122" ca="1" si="166">SUM(AK117:AM118)</f>
        <v>26</v>
      </c>
      <c r="AO117" s="357">
        <v>0</v>
      </c>
      <c r="AP117" s="341"/>
      <c r="AQ117" s="341"/>
      <c r="AR117" s="341"/>
      <c r="AS117" s="343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56"/>
      <c r="AO118" s="358"/>
      <c r="AP118" s="342"/>
      <c r="AQ118" s="342"/>
      <c r="AR118" s="342"/>
      <c r="AS118" s="344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167">A117+1</f>
        <v>6</v>
      </c>
      <c r="B119" s="345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351">
        <f t="shared" ref="AK119" ca="1" si="168">((SUM(F119:AJ119))/8)-(SUMIF($F$6:$AJ$6,"C.Nhật",F119:AH119)/8)</f>
        <v>25</v>
      </c>
      <c r="AL119" s="351">
        <f t="shared" ref="AL119:AL122" si="169">SUM(F120:AJ120)/8*1.5</f>
        <v>0</v>
      </c>
      <c r="AM119" s="353">
        <f t="shared" ref="AM119:AM122" si="170">SUMIF($F$6:$AJ$6,"C.Nhật",$F119:$AJ120)/8*2</f>
        <v>0</v>
      </c>
      <c r="AN119" s="355">
        <f t="shared" ref="AN119:AN122" ca="1" si="171">SUM(AK119:AM120)</f>
        <v>25</v>
      </c>
      <c r="AO119" s="357">
        <v>0</v>
      </c>
      <c r="AP119" s="341"/>
      <c r="AQ119" s="341"/>
      <c r="AR119" s="341"/>
      <c r="AS119" s="343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56"/>
      <c r="AO120" s="358"/>
      <c r="AP120" s="342"/>
      <c r="AQ120" s="342"/>
      <c r="AR120" s="342"/>
      <c r="AS120" s="344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172">A119+1</f>
        <v>7</v>
      </c>
      <c r="B121" s="345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351">
        <f t="shared" ref="AK121" ca="1" si="173">((SUM(F121:AJ121))/8)-(SUMIF($F$6:$AJ$6,"C.Nhật",F121:AH121)/8)</f>
        <v>26</v>
      </c>
      <c r="AL121" s="351">
        <f t="shared" ref="AL121:AL122" si="174">SUM(F122:AJ122)/8*1.5</f>
        <v>0</v>
      </c>
      <c r="AM121" s="353">
        <f t="shared" ref="AM121:AM122" si="175">SUMIF($F$6:$AJ$6,"C.Nhật",$F121:$AJ122)/8*2</f>
        <v>0</v>
      </c>
      <c r="AN121" s="355">
        <f t="shared" ref="AN121:AN122" ca="1" si="176">SUM(AK121:AM122)</f>
        <v>26</v>
      </c>
      <c r="AO121" s="357">
        <v>0</v>
      </c>
      <c r="AP121" s="341"/>
      <c r="AQ121" s="341"/>
      <c r="AR121" s="341"/>
      <c r="AS121" s="343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56"/>
      <c r="AO122" s="358"/>
      <c r="AP122" s="342"/>
      <c r="AQ122" s="342"/>
      <c r="AR122" s="342"/>
      <c r="AS122" s="344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5:AJ6 F9:AJ12 F55:AJ74 F109:AJ122 F106:AJ107 F14:AJ53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40" activePane="bottomRight" state="frozen"/>
      <selection activeCell="Y128" sqref="Y128"/>
      <selection pane="topRight" activeCell="Y128" sqref="Y128"/>
      <selection pane="bottomLeft" activeCell="Y128" sqref="Y128"/>
      <selection pane="bottomRight" activeCell="M45" sqref="M4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391" t="str">
        <f>"BẢNG THANH TOÁN LƯƠNG THÁNG"&amp;" "&amp;TEXT($E$4,"mm")&amp;" / "&amp;TEXT($E$4,"yyyy")</f>
        <v>BẢNG THANH TOÁN LƯƠNG THÁNG 03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299" t="s">
        <v>40</v>
      </c>
      <c r="G7" s="296" t="s">
        <v>18</v>
      </c>
      <c r="H7" s="299" t="s">
        <v>40</v>
      </c>
      <c r="I7" s="303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 t="shared" ref="G10:G11" si="2">ROUND(E10/$U$2*F10,0)</f>
        <v>4175407</v>
      </c>
      <c r="H10" s="92">
        <f>(VLOOKUP(B10,'CC - 03'!$B$8:$AS$74,37,0)+VLOOKUP(B10,'CC - 03'!$B$8:$AS$74,38,0))</f>
        <v>0</v>
      </c>
      <c r="I10" s="220">
        <f t="shared" ref="I10:I11" si="3">ROUND(E10/$U$2*H10,0)</f>
        <v>0</v>
      </c>
      <c r="J10" s="93">
        <f t="shared" ref="J10:K11" si="4">F10+H10</f>
        <v>26</v>
      </c>
      <c r="K10" s="39">
        <f>G10+I10</f>
        <v>4175407</v>
      </c>
      <c r="L10" s="90">
        <f t="shared" ref="L10:L11" si="5">+F10*15000</f>
        <v>390000</v>
      </c>
      <c r="M10" s="40">
        <f t="shared" ref="M10:M11" si="6"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 t="shared" ref="Q10:Q11" si="7">M10-SUM(N10:P10)</f>
        <v>4110127</v>
      </c>
      <c r="R10" s="39">
        <f>VLOOKUP(B10,DS,23,0)</f>
        <v>0</v>
      </c>
      <c r="S10" s="45">
        <f t="shared" ref="S10:S11" si="8"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- 03'!$B$8:$AS$74,36,0)</f>
        <v>25</v>
      </c>
      <c r="G11" s="220">
        <f t="shared" si="2"/>
        <v>3755556</v>
      </c>
      <c r="H11" s="92">
        <f>(VLOOKUP(B11,'CC - 03'!$B$8:$AS$74,37,0)+VLOOKUP(B11,'CC - 03'!$B$8:$AS$74,38,0))</f>
        <v>0</v>
      </c>
      <c r="I11" s="220">
        <f t="shared" si="3"/>
        <v>0</v>
      </c>
      <c r="J11" s="93">
        <f t="shared" si="4"/>
        <v>25</v>
      </c>
      <c r="K11" s="39">
        <f t="shared" si="4"/>
        <v>3755556</v>
      </c>
      <c r="L11" s="90">
        <f t="shared" si="5"/>
        <v>375000</v>
      </c>
      <c r="M11" s="40">
        <f t="shared" si="6"/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 t="shared" si="7"/>
        <v>3704676</v>
      </c>
      <c r="R11" s="39">
        <f>VLOOKUP(B11,DS,23,0)</f>
        <v>0</v>
      </c>
      <c r="S11" s="45">
        <f t="shared" si="8"/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- 03'!$B$8:$AS$74,36,0)</f>
        <v>27</v>
      </c>
      <c r="G13" s="220">
        <f t="shared" ref="G13:G43" si="13">ROUND(E13/$U$2*F13,0)</f>
        <v>3549000</v>
      </c>
      <c r="H13" s="92">
        <f>(VLOOKUP(B13,'CC - 03'!$B$8:$AS$74,37,0)+VLOOKUP(B13,'CC - 03'!$B$8:$AS$74,38,0))</f>
        <v>0</v>
      </c>
      <c r="I13" s="220">
        <f t="shared" ref="I13:I43" si="14">ROUND(E13/$U$2*H13,0)</f>
        <v>0</v>
      </c>
      <c r="J13" s="221">
        <f t="shared" ref="J13:K27" si="15">F13+H13</f>
        <v>27</v>
      </c>
      <c r="K13" s="39">
        <f t="shared" si="15"/>
        <v>3549000</v>
      </c>
      <c r="L13" s="90">
        <f t="shared" ref="L13:L43" si="16">+F13*15000</f>
        <v>405000</v>
      </c>
      <c r="M13" s="40">
        <f t="shared" ref="M13:M43" si="17">K13+L13</f>
        <v>3954000</v>
      </c>
      <c r="N13" s="40">
        <f t="shared" ref="N13:N32" si="18">IF(VLOOKUP(B13,DS,11,0)="x",E13*$N$4,0)</f>
        <v>283920</v>
      </c>
      <c r="O13" s="40">
        <f t="shared" ref="O13:O32" si="19">IF(VLOOKUP(B13,DS,11,0)="x",E13*$O$4,0)</f>
        <v>53235</v>
      </c>
      <c r="P13" s="40">
        <f t="shared" ref="P13:P32" si="20">IF(VLOOKUP(B13,DS,11,0)="x",E13*$P$4,0)</f>
        <v>35490</v>
      </c>
      <c r="Q13" s="39">
        <f>M13-SUM(N13:P13)</f>
        <v>3581355</v>
      </c>
      <c r="R13" s="39">
        <f t="shared" ref="R13:R43" si="2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- 03'!$B$8:$AS$74,36,0)</f>
        <v>27</v>
      </c>
      <c r="G14" s="220">
        <f t="shared" si="13"/>
        <v>3317000</v>
      </c>
      <c r="H14" s="92">
        <f>(VLOOKUP(B14,'CC - 03'!$B$8:$AS$74,37,0)+VLOOKUP(B14,'CC - 03'!$B$8:$AS$74,38,0))</f>
        <v>0</v>
      </c>
      <c r="I14" s="220">
        <f t="shared" si="14"/>
        <v>0</v>
      </c>
      <c r="J14" s="221">
        <f t="shared" si="15"/>
        <v>27</v>
      </c>
      <c r="K14" s="39">
        <f t="shared" si="15"/>
        <v>3317000</v>
      </c>
      <c r="L14" s="90">
        <f t="shared" si="16"/>
        <v>405000</v>
      </c>
      <c r="M14" s="40">
        <f t="shared" si="17"/>
        <v>3722000</v>
      </c>
      <c r="N14" s="40">
        <f t="shared" si="18"/>
        <v>265360</v>
      </c>
      <c r="O14" s="40">
        <f t="shared" si="19"/>
        <v>49755</v>
      </c>
      <c r="P14" s="40">
        <f t="shared" si="20"/>
        <v>33170</v>
      </c>
      <c r="Q14" s="39">
        <f t="shared" ref="Q14:Q36" si="22">M14-SUM(N14:P14)</f>
        <v>3373715</v>
      </c>
      <c r="R14" s="39">
        <f t="shared" si="21"/>
        <v>0</v>
      </c>
      <c r="S14" s="45">
        <f t="shared" ref="S14:S43" si="2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- 03'!$B$8:$AS$74,36,0)</f>
        <v>27</v>
      </c>
      <c r="G15" s="220">
        <f t="shared" si="13"/>
        <v>3317000</v>
      </c>
      <c r="H15" s="92">
        <f>(VLOOKUP(B15,'CC - 03'!$B$8:$AS$74,37,0)+VLOOKUP(B15,'CC - 03'!$B$8:$AS$74,38,0))</f>
        <v>0</v>
      </c>
      <c r="I15" s="220">
        <f t="shared" si="14"/>
        <v>0</v>
      </c>
      <c r="J15" s="221">
        <f t="shared" si="15"/>
        <v>27</v>
      </c>
      <c r="K15" s="39">
        <f t="shared" si="15"/>
        <v>3317000</v>
      </c>
      <c r="L15" s="90">
        <f t="shared" si="16"/>
        <v>405000</v>
      </c>
      <c r="M15" s="40">
        <f t="shared" si="17"/>
        <v>3722000</v>
      </c>
      <c r="N15" s="40">
        <f t="shared" si="18"/>
        <v>265360</v>
      </c>
      <c r="O15" s="40">
        <f t="shared" si="19"/>
        <v>49755</v>
      </c>
      <c r="P15" s="40">
        <f t="shared" si="20"/>
        <v>33170</v>
      </c>
      <c r="Q15" s="39">
        <f t="shared" si="22"/>
        <v>3373715</v>
      </c>
      <c r="R15" s="39">
        <f t="shared" si="21"/>
        <v>0</v>
      </c>
      <c r="S15" s="45">
        <f t="shared" si="2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- 03'!$B$8:$AS$74,36,0)</f>
        <v>26</v>
      </c>
      <c r="G16" s="220">
        <f t="shared" si="13"/>
        <v>3194148</v>
      </c>
      <c r="H16" s="92">
        <f>(VLOOKUP(B16,'CC - 03'!$B$8:$AS$74,37,0)+VLOOKUP(B16,'CC - 03'!$B$8:$AS$74,38,0))</f>
        <v>0</v>
      </c>
      <c r="I16" s="220">
        <f t="shared" si="14"/>
        <v>0</v>
      </c>
      <c r="J16" s="221">
        <f t="shared" si="15"/>
        <v>26</v>
      </c>
      <c r="K16" s="39">
        <f t="shared" si="15"/>
        <v>3194148</v>
      </c>
      <c r="L16" s="90">
        <f t="shared" si="16"/>
        <v>390000</v>
      </c>
      <c r="M16" s="40">
        <f t="shared" si="17"/>
        <v>3584148</v>
      </c>
      <c r="N16" s="40">
        <f t="shared" si="18"/>
        <v>265360</v>
      </c>
      <c r="O16" s="40">
        <f t="shared" si="19"/>
        <v>49755</v>
      </c>
      <c r="P16" s="40">
        <f t="shared" si="20"/>
        <v>33170</v>
      </c>
      <c r="Q16" s="39">
        <f t="shared" si="22"/>
        <v>3235863</v>
      </c>
      <c r="R16" s="39">
        <f t="shared" si="21"/>
        <v>0</v>
      </c>
      <c r="S16" s="45">
        <f t="shared" si="2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- 03'!$B$8:$AS$74,36,0)</f>
        <v>26</v>
      </c>
      <c r="G17" s="220">
        <f t="shared" si="13"/>
        <v>3194148</v>
      </c>
      <c r="H17" s="92">
        <f>(VLOOKUP(B17,'CC - 03'!$B$8:$AS$74,37,0)+VLOOKUP(B17,'CC - 03'!$B$8:$AS$74,38,0))</f>
        <v>0</v>
      </c>
      <c r="I17" s="220">
        <f t="shared" si="14"/>
        <v>0</v>
      </c>
      <c r="J17" s="221">
        <f t="shared" si="15"/>
        <v>26</v>
      </c>
      <c r="K17" s="39">
        <f t="shared" si="15"/>
        <v>3194148</v>
      </c>
      <c r="L17" s="90">
        <f t="shared" si="16"/>
        <v>390000</v>
      </c>
      <c r="M17" s="40">
        <f t="shared" si="17"/>
        <v>3584148</v>
      </c>
      <c r="N17" s="40">
        <f t="shared" si="18"/>
        <v>265360</v>
      </c>
      <c r="O17" s="40">
        <f t="shared" si="19"/>
        <v>49755</v>
      </c>
      <c r="P17" s="40">
        <f t="shared" si="20"/>
        <v>33170</v>
      </c>
      <c r="Q17" s="39">
        <f t="shared" si="22"/>
        <v>3235863</v>
      </c>
      <c r="R17" s="39">
        <f t="shared" si="21"/>
        <v>0</v>
      </c>
      <c r="S17" s="45">
        <f t="shared" si="2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- 03'!$B$8:$AS$74,36,0)</f>
        <v>27</v>
      </c>
      <c r="G18" s="220">
        <f t="shared" si="13"/>
        <v>3317000</v>
      </c>
      <c r="H18" s="92">
        <f>(VLOOKUP(B18,'CC - 03'!$B$8:$AS$74,37,0)+VLOOKUP(B18,'CC - 03'!$B$8:$AS$74,38,0))</f>
        <v>0</v>
      </c>
      <c r="I18" s="220">
        <f t="shared" si="14"/>
        <v>0</v>
      </c>
      <c r="J18" s="221">
        <f t="shared" si="15"/>
        <v>27</v>
      </c>
      <c r="K18" s="39">
        <f t="shared" si="15"/>
        <v>3317000</v>
      </c>
      <c r="L18" s="90">
        <f t="shared" si="16"/>
        <v>405000</v>
      </c>
      <c r="M18" s="40">
        <f t="shared" si="17"/>
        <v>3722000</v>
      </c>
      <c r="N18" s="40">
        <f t="shared" si="18"/>
        <v>265360</v>
      </c>
      <c r="O18" s="40">
        <f t="shared" si="19"/>
        <v>49755</v>
      </c>
      <c r="P18" s="40">
        <f t="shared" si="20"/>
        <v>33170</v>
      </c>
      <c r="Q18" s="39">
        <f t="shared" si="22"/>
        <v>3373715</v>
      </c>
      <c r="R18" s="39">
        <f t="shared" si="21"/>
        <v>0</v>
      </c>
      <c r="S18" s="45">
        <f t="shared" si="2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- 03'!$B$8:$AS$74,36,0)</f>
        <v>26</v>
      </c>
      <c r="G19" s="220">
        <f t="shared" si="13"/>
        <v>3194148</v>
      </c>
      <c r="H19" s="92">
        <f>(VLOOKUP(B19,'CC - 03'!$B$8:$AS$74,37,0)+VLOOKUP(B19,'CC - 03'!$B$8:$AS$74,38,0))</f>
        <v>0</v>
      </c>
      <c r="I19" s="220">
        <f t="shared" si="14"/>
        <v>0</v>
      </c>
      <c r="J19" s="221">
        <f t="shared" si="15"/>
        <v>26</v>
      </c>
      <c r="K19" s="39">
        <f t="shared" si="15"/>
        <v>3194148</v>
      </c>
      <c r="L19" s="90">
        <f t="shared" si="16"/>
        <v>390000</v>
      </c>
      <c r="M19" s="40">
        <f t="shared" si="17"/>
        <v>3584148</v>
      </c>
      <c r="N19" s="40">
        <f t="shared" si="18"/>
        <v>265360</v>
      </c>
      <c r="O19" s="40">
        <f t="shared" si="19"/>
        <v>49755</v>
      </c>
      <c r="P19" s="40">
        <f t="shared" si="20"/>
        <v>33170</v>
      </c>
      <c r="Q19" s="39">
        <f t="shared" si="22"/>
        <v>3235863</v>
      </c>
      <c r="R19" s="39">
        <f t="shared" si="21"/>
        <v>0</v>
      </c>
      <c r="S19" s="45">
        <f t="shared" si="2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- 03'!$B$8:$AS$74,36,0)</f>
        <v>25</v>
      </c>
      <c r="G20" s="220">
        <f t="shared" si="13"/>
        <v>3071296</v>
      </c>
      <c r="H20" s="92">
        <f>(VLOOKUP(B20,'CC - 03'!$B$8:$AS$74,37,0)+VLOOKUP(B20,'CC - 03'!$B$8:$AS$74,38,0))</f>
        <v>0</v>
      </c>
      <c r="I20" s="220">
        <f t="shared" si="14"/>
        <v>0</v>
      </c>
      <c r="J20" s="221">
        <f t="shared" si="15"/>
        <v>25</v>
      </c>
      <c r="K20" s="39">
        <f t="shared" si="15"/>
        <v>3071296</v>
      </c>
      <c r="L20" s="90">
        <f t="shared" si="16"/>
        <v>375000</v>
      </c>
      <c r="M20" s="40">
        <f t="shared" si="17"/>
        <v>3446296</v>
      </c>
      <c r="N20" s="40">
        <f t="shared" si="18"/>
        <v>265360</v>
      </c>
      <c r="O20" s="40">
        <f t="shared" si="19"/>
        <v>49755</v>
      </c>
      <c r="P20" s="40">
        <f t="shared" si="20"/>
        <v>33170</v>
      </c>
      <c r="Q20" s="39">
        <f t="shared" si="22"/>
        <v>3098011</v>
      </c>
      <c r="R20" s="39">
        <f t="shared" si="21"/>
        <v>0</v>
      </c>
      <c r="S20" s="45">
        <f t="shared" si="2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- 03'!$B$8:$AS$74,36,0)</f>
        <v>27</v>
      </c>
      <c r="G21" s="220">
        <f t="shared" si="13"/>
        <v>3317000</v>
      </c>
      <c r="H21" s="92">
        <f>(VLOOKUP(B21,'CC - 03'!$B$8:$AS$74,37,0)+VLOOKUP(B21,'CC - 03'!$B$8:$AS$74,38,0))</f>
        <v>0</v>
      </c>
      <c r="I21" s="220">
        <f t="shared" si="14"/>
        <v>0</v>
      </c>
      <c r="J21" s="221">
        <f t="shared" si="15"/>
        <v>27</v>
      </c>
      <c r="K21" s="39">
        <f t="shared" si="15"/>
        <v>3317000</v>
      </c>
      <c r="L21" s="90">
        <f t="shared" si="16"/>
        <v>405000</v>
      </c>
      <c r="M21" s="40">
        <f t="shared" si="17"/>
        <v>3722000</v>
      </c>
      <c r="N21" s="40">
        <f t="shared" si="18"/>
        <v>265360</v>
      </c>
      <c r="O21" s="40">
        <f t="shared" si="19"/>
        <v>49755</v>
      </c>
      <c r="P21" s="40">
        <f t="shared" si="20"/>
        <v>33170</v>
      </c>
      <c r="Q21" s="39">
        <f t="shared" si="22"/>
        <v>3373715</v>
      </c>
      <c r="R21" s="39">
        <f t="shared" si="21"/>
        <v>0</v>
      </c>
      <c r="S21" s="45">
        <f t="shared" si="2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- 03'!$B$8:$AS$74,36,0)</f>
        <v>25</v>
      </c>
      <c r="G22" s="220">
        <f t="shared" si="13"/>
        <v>3071296</v>
      </c>
      <c r="H22" s="92">
        <f>(VLOOKUP(B22,'CC - 03'!$B$8:$AS$74,37,0)+VLOOKUP(B22,'CC - 03'!$B$8:$AS$74,38,0))</f>
        <v>0</v>
      </c>
      <c r="I22" s="220">
        <f t="shared" si="14"/>
        <v>0</v>
      </c>
      <c r="J22" s="221">
        <f t="shared" si="15"/>
        <v>25</v>
      </c>
      <c r="K22" s="39">
        <f t="shared" si="15"/>
        <v>3071296</v>
      </c>
      <c r="L22" s="90">
        <f t="shared" si="16"/>
        <v>375000</v>
      </c>
      <c r="M22" s="40">
        <f t="shared" si="17"/>
        <v>3446296</v>
      </c>
      <c r="N22" s="40">
        <f t="shared" si="18"/>
        <v>265360</v>
      </c>
      <c r="O22" s="40">
        <f t="shared" si="19"/>
        <v>49755</v>
      </c>
      <c r="P22" s="40">
        <f t="shared" si="20"/>
        <v>33170</v>
      </c>
      <c r="Q22" s="39">
        <f t="shared" si="22"/>
        <v>3098011</v>
      </c>
      <c r="R22" s="39">
        <f t="shared" si="21"/>
        <v>0</v>
      </c>
      <c r="S22" s="45">
        <f t="shared" si="2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- 03'!$B$8:$AS$74,36,0)</f>
        <v>27</v>
      </c>
      <c r="G23" s="220">
        <f t="shared" si="13"/>
        <v>3317000</v>
      </c>
      <c r="H23" s="92">
        <f>(VLOOKUP(B23,'CC - 03'!$B$8:$AS$74,37,0)+VLOOKUP(B23,'CC - 03'!$B$8:$AS$74,38,0))</f>
        <v>0</v>
      </c>
      <c r="I23" s="220">
        <f t="shared" si="14"/>
        <v>0</v>
      </c>
      <c r="J23" s="221">
        <f t="shared" si="15"/>
        <v>27</v>
      </c>
      <c r="K23" s="39">
        <f t="shared" si="15"/>
        <v>3317000</v>
      </c>
      <c r="L23" s="90">
        <f t="shared" si="16"/>
        <v>405000</v>
      </c>
      <c r="M23" s="40">
        <f t="shared" si="17"/>
        <v>3722000</v>
      </c>
      <c r="N23" s="40">
        <f t="shared" si="18"/>
        <v>265360</v>
      </c>
      <c r="O23" s="40">
        <f t="shared" si="19"/>
        <v>49755</v>
      </c>
      <c r="P23" s="40">
        <f t="shared" si="20"/>
        <v>33170</v>
      </c>
      <c r="Q23" s="39">
        <f t="shared" si="22"/>
        <v>3373715</v>
      </c>
      <c r="R23" s="39">
        <f t="shared" si="21"/>
        <v>0</v>
      </c>
      <c r="S23" s="45">
        <f t="shared" si="2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- 03'!$B$8:$AS$74,36,0)</f>
        <v>27</v>
      </c>
      <c r="G24" s="220">
        <f t="shared" si="13"/>
        <v>3317000</v>
      </c>
      <c r="H24" s="92">
        <f>(VLOOKUP(B24,'CC - 03'!$B$8:$AS$74,37,0)+VLOOKUP(B24,'CC - 03'!$B$8:$AS$74,38,0))</f>
        <v>0</v>
      </c>
      <c r="I24" s="220">
        <f t="shared" si="14"/>
        <v>0</v>
      </c>
      <c r="J24" s="221">
        <f t="shared" si="15"/>
        <v>27</v>
      </c>
      <c r="K24" s="39">
        <f t="shared" si="15"/>
        <v>3317000</v>
      </c>
      <c r="L24" s="90">
        <f t="shared" si="16"/>
        <v>405000</v>
      </c>
      <c r="M24" s="40">
        <f t="shared" si="17"/>
        <v>3722000</v>
      </c>
      <c r="N24" s="40">
        <f t="shared" si="18"/>
        <v>265360</v>
      </c>
      <c r="O24" s="40">
        <f t="shared" si="19"/>
        <v>49755</v>
      </c>
      <c r="P24" s="40">
        <f t="shared" si="20"/>
        <v>33170</v>
      </c>
      <c r="Q24" s="39">
        <f t="shared" si="22"/>
        <v>3373715</v>
      </c>
      <c r="R24" s="39">
        <f t="shared" si="21"/>
        <v>0</v>
      </c>
      <c r="S24" s="45">
        <f t="shared" si="2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- 03'!$B$8:$AS$74,36,0)</f>
        <v>27</v>
      </c>
      <c r="G25" s="220">
        <f t="shared" si="13"/>
        <v>3317000</v>
      </c>
      <c r="H25" s="92">
        <f>(VLOOKUP(B25,'CC - 03'!$B$8:$AS$74,37,0)+VLOOKUP(B25,'CC - 03'!$B$8:$AS$74,38,0))</f>
        <v>0</v>
      </c>
      <c r="I25" s="220">
        <f t="shared" si="14"/>
        <v>0</v>
      </c>
      <c r="J25" s="221">
        <f t="shared" si="15"/>
        <v>27</v>
      </c>
      <c r="K25" s="39">
        <f t="shared" si="15"/>
        <v>3317000</v>
      </c>
      <c r="L25" s="90">
        <f t="shared" si="16"/>
        <v>405000</v>
      </c>
      <c r="M25" s="40">
        <f t="shared" si="17"/>
        <v>3722000</v>
      </c>
      <c r="N25" s="40">
        <f t="shared" si="18"/>
        <v>265360</v>
      </c>
      <c r="O25" s="40">
        <f t="shared" si="19"/>
        <v>49755</v>
      </c>
      <c r="P25" s="40">
        <f t="shared" si="20"/>
        <v>33170</v>
      </c>
      <c r="Q25" s="39">
        <f t="shared" si="22"/>
        <v>3373715</v>
      </c>
      <c r="R25" s="39">
        <f t="shared" si="21"/>
        <v>0</v>
      </c>
      <c r="S25" s="45">
        <f t="shared" si="2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- 03'!$B$8:$AS$74,36,0)</f>
        <v>27</v>
      </c>
      <c r="G26" s="220">
        <f t="shared" si="13"/>
        <v>3317000</v>
      </c>
      <c r="H26" s="92">
        <f>(VLOOKUP(B26,'CC - 03'!$B$8:$AS$74,37,0)+VLOOKUP(B26,'CC - 03'!$B$8:$AS$74,38,0))</f>
        <v>0</v>
      </c>
      <c r="I26" s="220">
        <f t="shared" si="14"/>
        <v>0</v>
      </c>
      <c r="J26" s="221">
        <f t="shared" si="15"/>
        <v>27</v>
      </c>
      <c r="K26" s="39">
        <f t="shared" si="15"/>
        <v>3317000</v>
      </c>
      <c r="L26" s="90">
        <f t="shared" si="16"/>
        <v>405000</v>
      </c>
      <c r="M26" s="40">
        <f t="shared" si="17"/>
        <v>3722000</v>
      </c>
      <c r="N26" s="40">
        <f t="shared" si="18"/>
        <v>265360</v>
      </c>
      <c r="O26" s="40">
        <f t="shared" si="19"/>
        <v>49755</v>
      </c>
      <c r="P26" s="40">
        <f t="shared" si="20"/>
        <v>33170</v>
      </c>
      <c r="Q26" s="39">
        <f t="shared" si="22"/>
        <v>3373715</v>
      </c>
      <c r="R26" s="39">
        <f t="shared" si="21"/>
        <v>0</v>
      </c>
      <c r="S26" s="45">
        <f t="shared" si="2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- 03'!$B$8:$AS$74,36,0)</f>
        <v>25</v>
      </c>
      <c r="G27" s="220">
        <f t="shared" si="13"/>
        <v>3071296</v>
      </c>
      <c r="H27" s="92">
        <f>(VLOOKUP(B27,'CC - 03'!$B$8:$AS$74,37,0)+VLOOKUP(B27,'CC - 03'!$B$8:$AS$74,38,0))</f>
        <v>0</v>
      </c>
      <c r="I27" s="220">
        <f t="shared" si="14"/>
        <v>0</v>
      </c>
      <c r="J27" s="221">
        <f t="shared" si="15"/>
        <v>25</v>
      </c>
      <c r="K27" s="39">
        <f t="shared" si="15"/>
        <v>3071296</v>
      </c>
      <c r="L27" s="90">
        <f t="shared" si="16"/>
        <v>375000</v>
      </c>
      <c r="M27" s="40">
        <f t="shared" si="17"/>
        <v>3446296</v>
      </c>
      <c r="N27" s="40">
        <f t="shared" si="18"/>
        <v>265360</v>
      </c>
      <c r="O27" s="40">
        <f t="shared" si="19"/>
        <v>49755</v>
      </c>
      <c r="P27" s="40">
        <f t="shared" si="20"/>
        <v>33170</v>
      </c>
      <c r="Q27" s="39">
        <f t="shared" si="22"/>
        <v>3098011</v>
      </c>
      <c r="R27" s="39">
        <f t="shared" si="21"/>
        <v>0</v>
      </c>
      <c r="S27" s="45">
        <f t="shared" si="2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- 03'!$B$8:$AS$74,36,0)</f>
        <v>25</v>
      </c>
      <c r="G28" s="220">
        <f t="shared" si="13"/>
        <v>3071296</v>
      </c>
      <c r="H28" s="92">
        <f>(VLOOKUP(B28,'CC - 03'!$B$8:$AS$74,37,0)+VLOOKUP(B28,'CC - 03'!$B$8:$AS$74,38,0))</f>
        <v>0</v>
      </c>
      <c r="I28" s="220">
        <f t="shared" si="14"/>
        <v>0</v>
      </c>
      <c r="J28" s="221">
        <f t="shared" ref="J28:K43" si="24">F28+H28</f>
        <v>25</v>
      </c>
      <c r="K28" s="39">
        <f t="shared" si="24"/>
        <v>3071296</v>
      </c>
      <c r="L28" s="90">
        <f t="shared" si="16"/>
        <v>375000</v>
      </c>
      <c r="M28" s="40">
        <f t="shared" si="17"/>
        <v>3446296</v>
      </c>
      <c r="N28" s="40">
        <f t="shared" si="18"/>
        <v>265360</v>
      </c>
      <c r="O28" s="40">
        <f t="shared" si="19"/>
        <v>49755</v>
      </c>
      <c r="P28" s="40">
        <f t="shared" si="20"/>
        <v>33170</v>
      </c>
      <c r="Q28" s="39">
        <f t="shared" si="22"/>
        <v>3098011</v>
      </c>
      <c r="R28" s="39">
        <f t="shared" si="21"/>
        <v>0</v>
      </c>
      <c r="S28" s="45">
        <f t="shared" si="2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- 03'!$B$8:$AS$74,36,0)</f>
        <v>27</v>
      </c>
      <c r="G29" s="220">
        <f t="shared" si="13"/>
        <v>3317000</v>
      </c>
      <c r="H29" s="92">
        <f>(VLOOKUP(B29,'CC - 03'!$B$8:$AS$74,37,0)+VLOOKUP(B29,'CC - 03'!$B$8:$AS$74,38,0))</f>
        <v>0</v>
      </c>
      <c r="I29" s="220">
        <f t="shared" si="14"/>
        <v>0</v>
      </c>
      <c r="J29" s="221">
        <f t="shared" si="24"/>
        <v>27</v>
      </c>
      <c r="K29" s="39">
        <f t="shared" si="24"/>
        <v>3317000</v>
      </c>
      <c r="L29" s="90">
        <f t="shared" si="16"/>
        <v>405000</v>
      </c>
      <c r="M29" s="40">
        <f t="shared" si="17"/>
        <v>3722000</v>
      </c>
      <c r="N29" s="40">
        <f t="shared" si="18"/>
        <v>265360</v>
      </c>
      <c r="O29" s="40">
        <f t="shared" si="19"/>
        <v>49755</v>
      </c>
      <c r="P29" s="40">
        <f t="shared" si="20"/>
        <v>33170</v>
      </c>
      <c r="Q29" s="39">
        <f t="shared" si="22"/>
        <v>3373715</v>
      </c>
      <c r="R29" s="39">
        <f t="shared" si="21"/>
        <v>0</v>
      </c>
      <c r="S29" s="45">
        <f t="shared" si="2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- 03'!$B$8:$AS$74,36,0)</f>
        <v>27</v>
      </c>
      <c r="G30" s="220">
        <f t="shared" si="13"/>
        <v>3317000</v>
      </c>
      <c r="H30" s="92">
        <f>(VLOOKUP(B30,'CC - 03'!$B$8:$AS$74,37,0)+VLOOKUP(B30,'CC - 03'!$B$8:$AS$74,38,0))</f>
        <v>0</v>
      </c>
      <c r="I30" s="220">
        <f t="shared" si="14"/>
        <v>0</v>
      </c>
      <c r="J30" s="221">
        <f t="shared" si="24"/>
        <v>27</v>
      </c>
      <c r="K30" s="39">
        <f t="shared" si="24"/>
        <v>3317000</v>
      </c>
      <c r="L30" s="90">
        <f t="shared" si="16"/>
        <v>405000</v>
      </c>
      <c r="M30" s="40">
        <f t="shared" si="17"/>
        <v>3722000</v>
      </c>
      <c r="N30" s="40">
        <f t="shared" si="18"/>
        <v>265360</v>
      </c>
      <c r="O30" s="40">
        <f t="shared" si="19"/>
        <v>49755</v>
      </c>
      <c r="P30" s="40">
        <f t="shared" si="20"/>
        <v>33170</v>
      </c>
      <c r="Q30" s="39">
        <f t="shared" si="22"/>
        <v>3373715</v>
      </c>
      <c r="R30" s="39">
        <f t="shared" si="21"/>
        <v>0</v>
      </c>
      <c r="S30" s="45">
        <f t="shared" si="2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- 03'!$B$8:$AS$74,36,0)</f>
        <v>25</v>
      </c>
      <c r="G31" s="220">
        <f t="shared" si="13"/>
        <v>3071296</v>
      </c>
      <c r="H31" s="92">
        <f>(VLOOKUP(B31,'CC - 03'!$B$8:$AS$74,37,0)+VLOOKUP(B31,'CC - 03'!$B$8:$AS$74,38,0))</f>
        <v>0</v>
      </c>
      <c r="I31" s="220">
        <f t="shared" si="14"/>
        <v>0</v>
      </c>
      <c r="J31" s="221">
        <f t="shared" si="24"/>
        <v>25</v>
      </c>
      <c r="K31" s="39">
        <f t="shared" si="24"/>
        <v>3071296</v>
      </c>
      <c r="L31" s="90">
        <f t="shared" si="16"/>
        <v>375000</v>
      </c>
      <c r="M31" s="40">
        <f t="shared" si="17"/>
        <v>3446296</v>
      </c>
      <c r="N31" s="40">
        <f t="shared" si="18"/>
        <v>265360</v>
      </c>
      <c r="O31" s="40">
        <f t="shared" si="19"/>
        <v>49755</v>
      </c>
      <c r="P31" s="40">
        <f t="shared" si="20"/>
        <v>33170</v>
      </c>
      <c r="Q31" s="39">
        <f t="shared" si="22"/>
        <v>3098011</v>
      </c>
      <c r="R31" s="39">
        <f t="shared" si="21"/>
        <v>0</v>
      </c>
      <c r="S31" s="45">
        <f t="shared" si="2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- 03'!$B$8:$AS$74,36,0)</f>
        <v>27</v>
      </c>
      <c r="G32" s="220">
        <f t="shared" si="13"/>
        <v>3317000</v>
      </c>
      <c r="H32" s="92">
        <f>(VLOOKUP(B32,'CC - 03'!$B$8:$AS$74,37,0)+VLOOKUP(B32,'CC - 03'!$B$8:$AS$74,38,0))</f>
        <v>0</v>
      </c>
      <c r="I32" s="220">
        <f t="shared" si="14"/>
        <v>0</v>
      </c>
      <c r="J32" s="221">
        <f t="shared" si="24"/>
        <v>27</v>
      </c>
      <c r="K32" s="39">
        <f t="shared" si="24"/>
        <v>3317000</v>
      </c>
      <c r="L32" s="90">
        <f t="shared" si="16"/>
        <v>405000</v>
      </c>
      <c r="M32" s="40">
        <f t="shared" si="17"/>
        <v>3722000</v>
      </c>
      <c r="N32" s="40">
        <f t="shared" si="18"/>
        <v>265360</v>
      </c>
      <c r="O32" s="40">
        <f t="shared" si="19"/>
        <v>49755</v>
      </c>
      <c r="P32" s="40">
        <f t="shared" si="20"/>
        <v>33170</v>
      </c>
      <c r="Q32" s="39">
        <f t="shared" si="22"/>
        <v>3373715</v>
      </c>
      <c r="R32" s="39">
        <f t="shared" si="21"/>
        <v>0</v>
      </c>
      <c r="S32" s="45">
        <f t="shared" si="2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- 03'!$B$8:$AS$74,36,0)</f>
        <v>27</v>
      </c>
      <c r="G34" s="220">
        <f t="shared" si="13"/>
        <v>3549000</v>
      </c>
      <c r="H34" s="92">
        <f>(VLOOKUP(B34,'CC - 03'!$B$8:$AS$74,37,0)+VLOOKUP(B34,'CC - 03'!$B$8:$AS$74,38,0))</f>
        <v>0</v>
      </c>
      <c r="I34" s="220">
        <f t="shared" si="14"/>
        <v>0</v>
      </c>
      <c r="J34" s="221">
        <f t="shared" si="24"/>
        <v>27</v>
      </c>
      <c r="K34" s="39">
        <f t="shared" si="24"/>
        <v>3549000</v>
      </c>
      <c r="L34" s="90">
        <f t="shared" si="16"/>
        <v>405000</v>
      </c>
      <c r="M34" s="40">
        <f t="shared" si="17"/>
        <v>3954000</v>
      </c>
      <c r="N34" s="40">
        <f t="shared" ref="N34:N43" si="25">IF(VLOOKUP(B34,DS,11,0)="x",E34*$N$4,0)</f>
        <v>283920</v>
      </c>
      <c r="O34" s="40">
        <f t="shared" ref="O34:O43" si="26">IF(VLOOKUP(B34,DS,11,0)="x",E34*$O$4,0)</f>
        <v>53235</v>
      </c>
      <c r="P34" s="40">
        <f t="shared" ref="P34:P43" si="27">IF(VLOOKUP(B34,DS,11,0)="x",E34*$P$4,0)</f>
        <v>35490</v>
      </c>
      <c r="Q34" s="39">
        <f t="shared" si="22"/>
        <v>3581355</v>
      </c>
      <c r="R34" s="39">
        <f t="shared" si="21"/>
        <v>0</v>
      </c>
      <c r="S34" s="45">
        <f t="shared" si="2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- 03'!$B$8:$AS$74,36,0)</f>
        <v>27</v>
      </c>
      <c r="G35" s="220">
        <f t="shared" si="13"/>
        <v>3317000</v>
      </c>
      <c r="H35" s="92">
        <f>(VLOOKUP(B35,'CC - 03'!$B$8:$AS$74,37,0)+VLOOKUP(B35,'CC - 03'!$B$8:$AS$74,38,0))</f>
        <v>0</v>
      </c>
      <c r="I35" s="220">
        <f t="shared" si="14"/>
        <v>0</v>
      </c>
      <c r="J35" s="221">
        <f t="shared" si="24"/>
        <v>27</v>
      </c>
      <c r="K35" s="39">
        <f t="shared" si="24"/>
        <v>3317000</v>
      </c>
      <c r="L35" s="90">
        <f t="shared" si="16"/>
        <v>405000</v>
      </c>
      <c r="M35" s="40">
        <f t="shared" si="17"/>
        <v>3722000</v>
      </c>
      <c r="N35" s="40">
        <f t="shared" si="25"/>
        <v>265360</v>
      </c>
      <c r="O35" s="40">
        <f t="shared" si="26"/>
        <v>49755</v>
      </c>
      <c r="P35" s="40">
        <f t="shared" si="27"/>
        <v>33170</v>
      </c>
      <c r="Q35" s="39">
        <f t="shared" si="22"/>
        <v>3373715</v>
      </c>
      <c r="R35" s="39">
        <f t="shared" si="21"/>
        <v>0</v>
      </c>
      <c r="S35" s="45">
        <f t="shared" si="2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- 03'!$B$8:$AS$74,36,0)</f>
        <v>25</v>
      </c>
      <c r="G36" s="220">
        <f t="shared" si="13"/>
        <v>3071296</v>
      </c>
      <c r="H36" s="92">
        <f>(VLOOKUP(B36,'CC - 03'!$B$8:$AS$74,37,0)+VLOOKUP(B36,'CC - 03'!$B$8:$AS$74,38,0))</f>
        <v>0</v>
      </c>
      <c r="I36" s="220">
        <f t="shared" si="14"/>
        <v>0</v>
      </c>
      <c r="J36" s="221">
        <f t="shared" si="24"/>
        <v>25</v>
      </c>
      <c r="K36" s="39">
        <f t="shared" si="24"/>
        <v>3071296</v>
      </c>
      <c r="L36" s="90">
        <f t="shared" si="16"/>
        <v>375000</v>
      </c>
      <c r="M36" s="40">
        <f t="shared" si="17"/>
        <v>3446296</v>
      </c>
      <c r="N36" s="40">
        <f t="shared" si="25"/>
        <v>265360</v>
      </c>
      <c r="O36" s="40">
        <f t="shared" si="26"/>
        <v>49755</v>
      </c>
      <c r="P36" s="40">
        <f t="shared" si="27"/>
        <v>33170</v>
      </c>
      <c r="Q36" s="39">
        <f t="shared" si="22"/>
        <v>3098011</v>
      </c>
      <c r="R36" s="39">
        <f t="shared" si="21"/>
        <v>0</v>
      </c>
      <c r="S36" s="45">
        <f t="shared" si="2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- 03'!$B$8:$AS$74,36,0)</f>
        <v>27</v>
      </c>
      <c r="G37" s="220">
        <f t="shared" si="13"/>
        <v>3317000</v>
      </c>
      <c r="H37" s="92">
        <f>(VLOOKUP(B37,'CC - 03'!$B$8:$AS$74,37,0)+VLOOKUP(B37,'CC - 03'!$B$8:$AS$74,38,0))</f>
        <v>0</v>
      </c>
      <c r="I37" s="220">
        <f t="shared" si="14"/>
        <v>0</v>
      </c>
      <c r="J37" s="221">
        <f t="shared" si="24"/>
        <v>27</v>
      </c>
      <c r="K37" s="39">
        <f t="shared" si="24"/>
        <v>3317000</v>
      </c>
      <c r="L37" s="90">
        <f t="shared" si="16"/>
        <v>405000</v>
      </c>
      <c r="M37" s="40">
        <f t="shared" si="17"/>
        <v>3722000</v>
      </c>
      <c r="N37" s="40">
        <f t="shared" si="25"/>
        <v>265360</v>
      </c>
      <c r="O37" s="40">
        <f t="shared" si="26"/>
        <v>49755</v>
      </c>
      <c r="P37" s="40">
        <f t="shared" si="27"/>
        <v>33170</v>
      </c>
      <c r="Q37" s="39">
        <f>M37-SUM(N37:P37)</f>
        <v>3373715</v>
      </c>
      <c r="R37" s="39">
        <f t="shared" si="21"/>
        <v>0</v>
      </c>
      <c r="S37" s="45">
        <f t="shared" si="2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- 03'!$B$8:$AS$74,36,0)</f>
        <v>26</v>
      </c>
      <c r="G38" s="220">
        <f t="shared" si="13"/>
        <v>3194148</v>
      </c>
      <c r="H38" s="92">
        <f>(VLOOKUP(B38,'CC - 03'!$B$8:$AS$74,37,0)+VLOOKUP(B38,'CC - 03'!$B$8:$AS$74,38,0))</f>
        <v>0</v>
      </c>
      <c r="I38" s="220">
        <f t="shared" si="14"/>
        <v>0</v>
      </c>
      <c r="J38" s="221">
        <f t="shared" si="24"/>
        <v>26</v>
      </c>
      <c r="K38" s="39">
        <f t="shared" si="24"/>
        <v>3194148</v>
      </c>
      <c r="L38" s="90">
        <f t="shared" si="16"/>
        <v>390000</v>
      </c>
      <c r="M38" s="40">
        <f t="shared" si="17"/>
        <v>3584148</v>
      </c>
      <c r="N38" s="40">
        <f t="shared" si="25"/>
        <v>265360</v>
      </c>
      <c r="O38" s="40">
        <f t="shared" si="26"/>
        <v>49755</v>
      </c>
      <c r="P38" s="40">
        <f t="shared" si="27"/>
        <v>33170</v>
      </c>
      <c r="Q38" s="39">
        <f t="shared" ref="Q38:Q43" si="28">M38-SUM(N38:P38)</f>
        <v>3235863</v>
      </c>
      <c r="R38" s="39">
        <f t="shared" si="21"/>
        <v>0</v>
      </c>
      <c r="S38" s="45">
        <f t="shared" si="2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- 03'!$B$8:$AS$74,36,0)</f>
        <v>27</v>
      </c>
      <c r="G39" s="220">
        <f t="shared" si="13"/>
        <v>3317000</v>
      </c>
      <c r="H39" s="92">
        <f>(VLOOKUP(B39,'CC - 03'!$B$8:$AS$74,37,0)+VLOOKUP(B39,'CC - 03'!$B$8:$AS$74,38,0))</f>
        <v>0</v>
      </c>
      <c r="I39" s="220">
        <f t="shared" si="14"/>
        <v>0</v>
      </c>
      <c r="J39" s="221">
        <f t="shared" si="24"/>
        <v>27</v>
      </c>
      <c r="K39" s="39">
        <f t="shared" si="24"/>
        <v>3317000</v>
      </c>
      <c r="L39" s="90">
        <f t="shared" si="16"/>
        <v>405000</v>
      </c>
      <c r="M39" s="40">
        <f t="shared" si="17"/>
        <v>3722000</v>
      </c>
      <c r="N39" s="40">
        <f t="shared" si="25"/>
        <v>265360</v>
      </c>
      <c r="O39" s="40">
        <f t="shared" si="26"/>
        <v>49755</v>
      </c>
      <c r="P39" s="40">
        <f t="shared" si="27"/>
        <v>33170</v>
      </c>
      <c r="Q39" s="39">
        <f t="shared" si="28"/>
        <v>3373715</v>
      </c>
      <c r="R39" s="39">
        <f t="shared" si="21"/>
        <v>0</v>
      </c>
      <c r="S39" s="45">
        <f t="shared" si="2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- 03'!$B$8:$AS$74,36,0)</f>
        <v>25</v>
      </c>
      <c r="G40" s="220">
        <f t="shared" si="13"/>
        <v>3071296</v>
      </c>
      <c r="H40" s="92">
        <f>(VLOOKUP(B40,'CC - 03'!$B$8:$AS$74,37,0)+VLOOKUP(B40,'CC - 03'!$B$8:$AS$74,38,0))</f>
        <v>0</v>
      </c>
      <c r="I40" s="220">
        <f t="shared" si="14"/>
        <v>0</v>
      </c>
      <c r="J40" s="221">
        <f t="shared" si="24"/>
        <v>25</v>
      </c>
      <c r="K40" s="39">
        <f t="shared" si="24"/>
        <v>3071296</v>
      </c>
      <c r="L40" s="90">
        <f t="shared" si="16"/>
        <v>375000</v>
      </c>
      <c r="M40" s="40">
        <f t="shared" si="17"/>
        <v>3446296</v>
      </c>
      <c r="N40" s="40">
        <f t="shared" si="25"/>
        <v>265360</v>
      </c>
      <c r="O40" s="40">
        <f t="shared" si="26"/>
        <v>49755</v>
      </c>
      <c r="P40" s="40">
        <f t="shared" si="27"/>
        <v>33170</v>
      </c>
      <c r="Q40" s="39">
        <f t="shared" si="28"/>
        <v>3098011</v>
      </c>
      <c r="R40" s="39">
        <f t="shared" si="21"/>
        <v>0</v>
      </c>
      <c r="S40" s="45">
        <f t="shared" si="2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- 03'!$B$8:$AS$74,36,0)</f>
        <v>27</v>
      </c>
      <c r="G41" s="220">
        <f t="shared" si="13"/>
        <v>3317000</v>
      </c>
      <c r="H41" s="92">
        <f>(VLOOKUP(B41,'CC - 03'!$B$8:$AS$74,37,0)+VLOOKUP(B41,'CC - 03'!$B$8:$AS$74,38,0))</f>
        <v>0</v>
      </c>
      <c r="I41" s="220">
        <f t="shared" si="14"/>
        <v>0</v>
      </c>
      <c r="J41" s="221">
        <f t="shared" si="24"/>
        <v>27</v>
      </c>
      <c r="K41" s="39">
        <f t="shared" si="24"/>
        <v>3317000</v>
      </c>
      <c r="L41" s="90">
        <f t="shared" si="16"/>
        <v>405000</v>
      </c>
      <c r="M41" s="40">
        <f t="shared" si="17"/>
        <v>3722000</v>
      </c>
      <c r="N41" s="40">
        <f t="shared" si="25"/>
        <v>265360</v>
      </c>
      <c r="O41" s="40">
        <f t="shared" si="26"/>
        <v>49755</v>
      </c>
      <c r="P41" s="40">
        <f t="shared" si="27"/>
        <v>33170</v>
      </c>
      <c r="Q41" s="39">
        <f t="shared" si="28"/>
        <v>3373715</v>
      </c>
      <c r="R41" s="39">
        <f t="shared" si="21"/>
        <v>0</v>
      </c>
      <c r="S41" s="45">
        <f t="shared" si="2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- 03'!$B$8:$AS$74,36,0)</f>
        <v>27</v>
      </c>
      <c r="G42" s="220">
        <f t="shared" si="13"/>
        <v>3317000</v>
      </c>
      <c r="H42" s="92">
        <f>(VLOOKUP(B42,'CC - 03'!$B$8:$AS$74,37,0)+VLOOKUP(B42,'CC - 03'!$B$8:$AS$74,38,0))</f>
        <v>0</v>
      </c>
      <c r="I42" s="220">
        <f t="shared" si="14"/>
        <v>0</v>
      </c>
      <c r="J42" s="221">
        <f t="shared" si="24"/>
        <v>27</v>
      </c>
      <c r="K42" s="39">
        <f t="shared" si="24"/>
        <v>3317000</v>
      </c>
      <c r="L42" s="90">
        <f t="shared" si="16"/>
        <v>405000</v>
      </c>
      <c r="M42" s="40">
        <f t="shared" si="17"/>
        <v>3722000</v>
      </c>
      <c r="N42" s="40">
        <f t="shared" si="25"/>
        <v>265360</v>
      </c>
      <c r="O42" s="40">
        <f t="shared" si="26"/>
        <v>49755</v>
      </c>
      <c r="P42" s="40">
        <f t="shared" si="27"/>
        <v>33170</v>
      </c>
      <c r="Q42" s="39">
        <f t="shared" si="28"/>
        <v>3373715</v>
      </c>
      <c r="R42" s="39">
        <f t="shared" si="21"/>
        <v>0</v>
      </c>
      <c r="S42" s="45">
        <f t="shared" si="2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- 03'!$B$8:$AS$74,36,0)</f>
        <v>27</v>
      </c>
      <c r="G43" s="220">
        <f t="shared" si="13"/>
        <v>3317000</v>
      </c>
      <c r="H43" s="92">
        <f>(VLOOKUP(B43,'CC - 03'!$B$8:$AS$74,37,0)+VLOOKUP(B43,'CC - 03'!$B$8:$AS$74,38,0))</f>
        <v>0</v>
      </c>
      <c r="I43" s="220">
        <f t="shared" si="14"/>
        <v>0</v>
      </c>
      <c r="J43" s="221">
        <f t="shared" si="24"/>
        <v>27</v>
      </c>
      <c r="K43" s="39">
        <f t="shared" si="24"/>
        <v>3317000</v>
      </c>
      <c r="L43" s="90">
        <f t="shared" si="16"/>
        <v>405000</v>
      </c>
      <c r="M43" s="40">
        <f t="shared" si="17"/>
        <v>3722000</v>
      </c>
      <c r="N43" s="40">
        <f t="shared" si="25"/>
        <v>265360</v>
      </c>
      <c r="O43" s="40">
        <f t="shared" si="26"/>
        <v>49755</v>
      </c>
      <c r="P43" s="40">
        <f t="shared" si="27"/>
        <v>33170</v>
      </c>
      <c r="Q43" s="39">
        <f t="shared" si="28"/>
        <v>3373715</v>
      </c>
      <c r="R43" s="39">
        <f t="shared" si="21"/>
        <v>0</v>
      </c>
      <c r="S43" s="45">
        <f t="shared" si="2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390" t="s">
        <v>25</v>
      </c>
      <c r="B45" s="390"/>
      <c r="C45" s="390"/>
      <c r="D45" s="390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29">SUM(K10:K44)</f>
        <v>105693627</v>
      </c>
      <c r="L45" s="26">
        <f t="shared" si="29"/>
        <v>12645000</v>
      </c>
      <c r="M45" s="26">
        <f t="shared" si="29"/>
        <v>118338627</v>
      </c>
      <c r="N45" s="26">
        <f t="shared" si="29"/>
        <v>8669280</v>
      </c>
      <c r="O45" s="26">
        <f t="shared" si="29"/>
        <v>1625490</v>
      </c>
      <c r="P45" s="26">
        <f t="shared" si="29"/>
        <v>1083660</v>
      </c>
      <c r="Q45" s="26">
        <f t="shared" si="29"/>
        <v>106960197</v>
      </c>
      <c r="R45" s="26">
        <f t="shared" si="29"/>
        <v>0</v>
      </c>
      <c r="S45" s="26">
        <f t="shared" si="2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8" t="str">
        <f>D1</f>
        <v>BẢNG THANH TOÁN LƯƠNG THÁNG 03 / 2016</v>
      </c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9"/>
      <c r="R58" s="410" t="s">
        <v>112</v>
      </c>
      <c r="S58" s="411"/>
      <c r="T58" s="412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3" t="s">
        <v>19</v>
      </c>
      <c r="B62" s="413" t="s">
        <v>20</v>
      </c>
      <c r="C62" s="415" t="s">
        <v>1</v>
      </c>
      <c r="D62" s="415" t="s">
        <v>2</v>
      </c>
      <c r="E62" s="417" t="s">
        <v>56</v>
      </c>
      <c r="F62" s="418" t="s">
        <v>26</v>
      </c>
      <c r="G62" s="419"/>
      <c r="H62" s="419"/>
      <c r="I62" s="419"/>
      <c r="J62" s="419"/>
      <c r="K62" s="420"/>
      <c r="L62" s="395" t="s">
        <v>57</v>
      </c>
      <c r="M62" s="395" t="s">
        <v>5</v>
      </c>
      <c r="N62" s="415" t="s">
        <v>6</v>
      </c>
      <c r="O62" s="415"/>
      <c r="P62" s="415"/>
      <c r="Q62" s="416" t="s">
        <v>7</v>
      </c>
      <c r="R62" s="416" t="s">
        <v>8</v>
      </c>
      <c r="S62" s="416" t="s">
        <v>9</v>
      </c>
      <c r="T62" s="42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4"/>
      <c r="B63" s="414"/>
      <c r="C63" s="415"/>
      <c r="D63" s="415"/>
      <c r="E63" s="417"/>
      <c r="F63" s="418" t="s">
        <v>59</v>
      </c>
      <c r="G63" s="420"/>
      <c r="H63" s="403" t="s">
        <v>189</v>
      </c>
      <c r="I63" s="405"/>
      <c r="J63" s="426" t="s">
        <v>27</v>
      </c>
      <c r="K63" s="416" t="s">
        <v>4</v>
      </c>
      <c r="L63" s="396"/>
      <c r="M63" s="396"/>
      <c r="N63" s="428" t="s">
        <v>12</v>
      </c>
      <c r="O63" s="416" t="s">
        <v>13</v>
      </c>
      <c r="P63" s="416" t="s">
        <v>34</v>
      </c>
      <c r="Q63" s="421"/>
      <c r="R63" s="421"/>
      <c r="S63" s="421"/>
      <c r="T63" s="42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4"/>
      <c r="B64" s="414"/>
      <c r="C64" s="416"/>
      <c r="D64" s="416"/>
      <c r="E64" s="417"/>
      <c r="F64" s="302" t="s">
        <v>40</v>
      </c>
      <c r="G64" s="303" t="s">
        <v>18</v>
      </c>
      <c r="H64" s="299" t="s">
        <v>40</v>
      </c>
      <c r="I64" s="303" t="s">
        <v>18</v>
      </c>
      <c r="J64" s="427"/>
      <c r="K64" s="421"/>
      <c r="L64" s="397"/>
      <c r="M64" s="397"/>
      <c r="N64" s="429"/>
      <c r="O64" s="421"/>
      <c r="P64" s="421"/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 ca="1">VLOOKUP(B66,'CC - 03'!$B$109:$AN$122,36,0)</f>
        <v>23</v>
      </c>
      <c r="G66" s="220">
        <f t="shared" ref="G66:G72" ca="1" si="3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34">ROUND(E66/$U$2*H66,0)</f>
        <v>0</v>
      </c>
      <c r="J66" s="221">
        <f t="shared" ref="J66:K72" ca="1" si="35">F66+H66</f>
        <v>23</v>
      </c>
      <c r="K66" s="39">
        <f t="shared" ca="1" si="35"/>
        <v>9243444</v>
      </c>
      <c r="L66" s="90">
        <f ca="1">+F66*15000</f>
        <v>345000</v>
      </c>
      <c r="M66" s="222">
        <f t="shared" ref="M66:M72" ca="1" si="36">K66+SUM(L66:L66)</f>
        <v>9588444</v>
      </c>
      <c r="N66" s="40">
        <f t="shared" ref="N66:N72" si="37">IF(VLOOKUP(B66,DS,11,0)="x",E66*$N$4,0)</f>
        <v>868080</v>
      </c>
      <c r="O66" s="40">
        <f t="shared" ref="O66:O72" si="38">IF(VLOOKUP(B66,DS,11,0)="x",E66*$O$4,0)</f>
        <v>162765</v>
      </c>
      <c r="P66" s="40">
        <f t="shared" ref="P66:P72" si="39">IF(VLOOKUP(B66,DS,11,0)="x",E66*$P$4,0)</f>
        <v>108510</v>
      </c>
      <c r="Q66" s="220">
        <f t="shared" ref="Q66:Q72" ca="1" si="40">M66-SUM(N66:P66)</f>
        <v>8449089</v>
      </c>
      <c r="R66" s="220">
        <f t="shared" ref="R66:R72" si="4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 ca="1">VLOOKUP(B67,'CC - 03'!$B$109:$AN$122,36,0)</f>
        <v>27</v>
      </c>
      <c r="G67" s="220">
        <f t="shared" ca="1" si="33"/>
        <v>4895000</v>
      </c>
      <c r="H67" s="92">
        <f>(VLOOKUP(B67,'CC - 03'!B$109:AS$122,37,0)+VLOOKUP(B67,'CC - 03'!B$109:AS$122,38,0))</f>
        <v>0</v>
      </c>
      <c r="I67" s="220">
        <f t="shared" si="34"/>
        <v>0</v>
      </c>
      <c r="J67" s="221">
        <f t="shared" ca="1" si="35"/>
        <v>27</v>
      </c>
      <c r="K67" s="39">
        <f t="shared" ca="1" si="35"/>
        <v>4895000</v>
      </c>
      <c r="L67" s="90">
        <f t="shared" ref="L67:L72" ca="1" si="42">+F67*15000</f>
        <v>405000</v>
      </c>
      <c r="M67" s="222">
        <f t="shared" ca="1" si="36"/>
        <v>5300000</v>
      </c>
      <c r="N67" s="40">
        <f t="shared" si="37"/>
        <v>391600</v>
      </c>
      <c r="O67" s="40">
        <f t="shared" si="38"/>
        <v>73425</v>
      </c>
      <c r="P67" s="40">
        <f t="shared" si="39"/>
        <v>48950</v>
      </c>
      <c r="Q67" s="220">
        <f t="shared" ca="1" si="40"/>
        <v>4786025</v>
      </c>
      <c r="R67" s="220">
        <f t="shared" si="41"/>
        <v>0</v>
      </c>
      <c r="S67" s="223">
        <f t="shared" ref="S67:S72" ca="1" si="4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 ca="1">VLOOKUP(B68,'CC - 03'!$B$109:$AN$122,36,0)</f>
        <v>27</v>
      </c>
      <c r="G68" s="220">
        <f t="shared" ca="1" si="33"/>
        <v>4895000</v>
      </c>
      <c r="H68" s="92">
        <f>(VLOOKUP(B68,'CC - 03'!B$109:AS$122,37,0)+VLOOKUP(B68,'CC - 03'!B$109:AS$122,38,0))</f>
        <v>0</v>
      </c>
      <c r="I68" s="220">
        <f t="shared" si="34"/>
        <v>0</v>
      </c>
      <c r="J68" s="221">
        <f t="shared" ca="1" si="35"/>
        <v>27</v>
      </c>
      <c r="K68" s="39">
        <f t="shared" ca="1" si="35"/>
        <v>4895000</v>
      </c>
      <c r="L68" s="90">
        <f t="shared" ca="1" si="42"/>
        <v>405000</v>
      </c>
      <c r="M68" s="222">
        <f t="shared" ca="1" si="36"/>
        <v>5300000</v>
      </c>
      <c r="N68" s="40">
        <f t="shared" si="37"/>
        <v>391600</v>
      </c>
      <c r="O68" s="40">
        <f t="shared" si="38"/>
        <v>73425</v>
      </c>
      <c r="P68" s="40">
        <f t="shared" si="39"/>
        <v>48950</v>
      </c>
      <c r="Q68" s="220">
        <f t="shared" ca="1" si="40"/>
        <v>4786025</v>
      </c>
      <c r="R68" s="220">
        <f t="shared" si="41"/>
        <v>0</v>
      </c>
      <c r="S68" s="223">
        <f t="shared" ca="1" si="4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 ca="1">VLOOKUP(B69,'CC - 03'!$B$109:$AN$122,36,0)</f>
        <v>26</v>
      </c>
      <c r="G69" s="220">
        <f t="shared" ca="1" si="33"/>
        <v>4175407</v>
      </c>
      <c r="H69" s="92">
        <f>(VLOOKUP(B69,'CC - 03'!B$109:AS$122,37,0)+VLOOKUP(B69,'CC - 03'!B$109:AS$122,38,0))</f>
        <v>0</v>
      </c>
      <c r="I69" s="220">
        <f t="shared" si="34"/>
        <v>0</v>
      </c>
      <c r="J69" s="221">
        <f t="shared" ca="1" si="35"/>
        <v>26</v>
      </c>
      <c r="K69" s="39">
        <f t="shared" ca="1" si="35"/>
        <v>4175407</v>
      </c>
      <c r="L69" s="90">
        <f t="shared" ca="1" si="42"/>
        <v>390000</v>
      </c>
      <c r="M69" s="222">
        <f t="shared" ca="1" si="36"/>
        <v>4565407</v>
      </c>
      <c r="N69" s="40">
        <f t="shared" si="37"/>
        <v>346880</v>
      </c>
      <c r="O69" s="40">
        <f t="shared" si="38"/>
        <v>65040</v>
      </c>
      <c r="P69" s="40">
        <f t="shared" si="39"/>
        <v>43360</v>
      </c>
      <c r="Q69" s="220">
        <f t="shared" ca="1" si="40"/>
        <v>4110127</v>
      </c>
      <c r="R69" s="220">
        <f t="shared" si="41"/>
        <v>0</v>
      </c>
      <c r="S69" s="223">
        <f t="shared" ca="1" si="4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 ca="1">VLOOKUP(B70,'CC - 03'!$B$109:$AN$122,36,0)</f>
        <v>26</v>
      </c>
      <c r="G70" s="220">
        <f t="shared" ca="1" si="33"/>
        <v>3366519</v>
      </c>
      <c r="H70" s="92">
        <f>(VLOOKUP(B70,'CC - 03'!B$109:AS$122,37,0)+VLOOKUP(B70,'CC - 03'!B$109:AS$122,38,0))</f>
        <v>0</v>
      </c>
      <c r="I70" s="220">
        <f t="shared" si="34"/>
        <v>0</v>
      </c>
      <c r="J70" s="221">
        <f t="shared" ca="1" si="35"/>
        <v>26</v>
      </c>
      <c r="K70" s="39">
        <f t="shared" ca="1" si="35"/>
        <v>3366519</v>
      </c>
      <c r="L70" s="90">
        <f t="shared" ca="1" si="42"/>
        <v>390000</v>
      </c>
      <c r="M70" s="222">
        <f t="shared" ca="1" si="36"/>
        <v>3756519</v>
      </c>
      <c r="N70" s="40">
        <f t="shared" si="37"/>
        <v>279680</v>
      </c>
      <c r="O70" s="40">
        <f t="shared" si="38"/>
        <v>52440</v>
      </c>
      <c r="P70" s="40">
        <f t="shared" si="39"/>
        <v>34960</v>
      </c>
      <c r="Q70" s="220">
        <f t="shared" ca="1" si="40"/>
        <v>3389439</v>
      </c>
      <c r="R70" s="220">
        <f t="shared" si="41"/>
        <v>0</v>
      </c>
      <c r="S70" s="223">
        <f t="shared" ca="1" si="4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 ca="1">VLOOKUP(B71,'CC - 03'!$B$109:$AN$122,36,0)</f>
        <v>25</v>
      </c>
      <c r="G71" s="220">
        <f t="shared" ca="1" si="33"/>
        <v>3755556</v>
      </c>
      <c r="H71" s="92">
        <f>(VLOOKUP(B71,'CC - 03'!B$109:AS$122,37,0)+VLOOKUP(B71,'CC - 03'!B$109:AS$122,38,0))</f>
        <v>0</v>
      </c>
      <c r="I71" s="220">
        <f t="shared" si="34"/>
        <v>0</v>
      </c>
      <c r="J71" s="221">
        <f t="shared" ca="1" si="35"/>
        <v>25</v>
      </c>
      <c r="K71" s="39">
        <f t="shared" ca="1" si="35"/>
        <v>3755556</v>
      </c>
      <c r="L71" s="90">
        <f t="shared" ca="1" si="42"/>
        <v>375000</v>
      </c>
      <c r="M71" s="222">
        <f t="shared" ca="1" si="36"/>
        <v>4130556</v>
      </c>
      <c r="N71" s="40">
        <f t="shared" si="37"/>
        <v>324480</v>
      </c>
      <c r="O71" s="40">
        <f t="shared" si="38"/>
        <v>60840</v>
      </c>
      <c r="P71" s="40">
        <f t="shared" si="39"/>
        <v>40560</v>
      </c>
      <c r="Q71" s="220">
        <f t="shared" ca="1" si="40"/>
        <v>3704676</v>
      </c>
      <c r="R71" s="220">
        <f t="shared" si="41"/>
        <v>0</v>
      </c>
      <c r="S71" s="223">
        <f t="shared" ca="1" si="4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 ca="1">VLOOKUP(B72,'CC - 03'!$B$109:$AN$122,36,0)</f>
        <v>26</v>
      </c>
      <c r="G72" s="220">
        <f t="shared" ca="1" si="33"/>
        <v>4660741</v>
      </c>
      <c r="H72" s="92">
        <f>(VLOOKUP(B72,'CC - 03'!B$109:AS$122,37,0)+VLOOKUP(B72,'CC - 03'!B$109:AS$122,38,0))</f>
        <v>0</v>
      </c>
      <c r="I72" s="220">
        <f t="shared" si="34"/>
        <v>0</v>
      </c>
      <c r="J72" s="221">
        <f t="shared" ca="1" si="35"/>
        <v>26</v>
      </c>
      <c r="K72" s="39">
        <f t="shared" ca="1" si="35"/>
        <v>4660741</v>
      </c>
      <c r="L72" s="90">
        <f t="shared" ca="1" si="42"/>
        <v>390000</v>
      </c>
      <c r="M72" s="222">
        <f t="shared" ca="1" si="36"/>
        <v>5050741</v>
      </c>
      <c r="N72" s="40">
        <f t="shared" si="37"/>
        <v>387200</v>
      </c>
      <c r="O72" s="40">
        <f t="shared" si="38"/>
        <v>72600</v>
      </c>
      <c r="P72" s="40">
        <f t="shared" si="39"/>
        <v>48400</v>
      </c>
      <c r="Q72" s="220">
        <f t="shared" ca="1" si="40"/>
        <v>4542541</v>
      </c>
      <c r="R72" s="220">
        <f t="shared" si="41"/>
        <v>0</v>
      </c>
      <c r="S72" s="223">
        <f t="shared" ca="1" si="4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24" t="s">
        <v>25</v>
      </c>
      <c r="B74" s="425"/>
      <c r="C74" s="425"/>
      <c r="D74" s="425"/>
      <c r="E74" s="231">
        <f>SUM(E66:E73)</f>
        <v>37369000</v>
      </c>
      <c r="F74" s="231"/>
      <c r="G74" s="231">
        <f t="shared" ref="G74:S74" ca="1" si="44">SUM(G66:G73)</f>
        <v>34991667</v>
      </c>
      <c r="H74" s="231">
        <f t="shared" si="44"/>
        <v>0</v>
      </c>
      <c r="I74" s="231">
        <f t="shared" si="44"/>
        <v>0</v>
      </c>
      <c r="J74" s="231">
        <f t="shared" ca="1" si="44"/>
        <v>180</v>
      </c>
      <c r="K74" s="232">
        <f t="shared" ca="1" si="44"/>
        <v>34991667</v>
      </c>
      <c r="L74" s="232">
        <f t="shared" ca="1" si="44"/>
        <v>2700000</v>
      </c>
      <c r="M74" s="232">
        <f t="shared" ca="1" si="44"/>
        <v>37691667</v>
      </c>
      <c r="N74" s="232">
        <f t="shared" si="44"/>
        <v>2989520</v>
      </c>
      <c r="O74" s="232">
        <f t="shared" si="44"/>
        <v>560535</v>
      </c>
      <c r="P74" s="232">
        <f t="shared" si="44"/>
        <v>373690</v>
      </c>
      <c r="Q74" s="232">
        <f t="shared" ca="1" si="44"/>
        <v>33767922</v>
      </c>
      <c r="R74" s="232">
        <f t="shared" si="44"/>
        <v>0</v>
      </c>
      <c r="S74" s="232">
        <f t="shared" ca="1" si="4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11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K121" sqref="AK121:AR12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 t="shared" ref="AI5" si="1">AH5+1</f>
        <v>42490</v>
      </c>
      <c r="AJ5" s="118"/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T.Sáu</v>
      </c>
      <c r="G6" s="304" t="str">
        <f t="shared" ref="G6:AI6" si="2">CHOOSE(WEEKDAY(G5),"C.Nhật","T.Hai","T.Ba","T.Tư","T.Năm","T.Sáu","T.Bảy")</f>
        <v>T.Bảy</v>
      </c>
      <c r="H6" s="304" t="str">
        <f t="shared" si="2"/>
        <v>C.Nhật</v>
      </c>
      <c r="I6" s="304" t="str">
        <f t="shared" si="2"/>
        <v>T.Hai</v>
      </c>
      <c r="J6" s="304" t="str">
        <f t="shared" si="2"/>
        <v>T.Ba</v>
      </c>
      <c r="K6" s="304" t="str">
        <f t="shared" si="2"/>
        <v>T.Tư</v>
      </c>
      <c r="L6" s="304" t="str">
        <f t="shared" si="2"/>
        <v>T.Năm</v>
      </c>
      <c r="M6" s="304" t="str">
        <f t="shared" si="2"/>
        <v>T.Sáu</v>
      </c>
      <c r="N6" s="304" t="str">
        <f t="shared" si="2"/>
        <v>T.Bảy</v>
      </c>
      <c r="O6" s="304" t="str">
        <f t="shared" si="2"/>
        <v>C.Nhật</v>
      </c>
      <c r="P6" s="304" t="str">
        <f t="shared" si="2"/>
        <v>T.Hai</v>
      </c>
      <c r="Q6" s="304" t="str">
        <f t="shared" si="2"/>
        <v>T.Ba</v>
      </c>
      <c r="R6" s="304" t="str">
        <f t="shared" si="2"/>
        <v>T.Tư</v>
      </c>
      <c r="S6" s="304" t="str">
        <f t="shared" si="2"/>
        <v>T.Năm</v>
      </c>
      <c r="T6" s="304" t="str">
        <f t="shared" si="2"/>
        <v>T.Sáu</v>
      </c>
      <c r="U6" s="304" t="str">
        <f t="shared" si="2"/>
        <v>T.Bảy</v>
      </c>
      <c r="V6" s="304" t="str">
        <f t="shared" si="2"/>
        <v>C.Nhật</v>
      </c>
      <c r="W6" s="304" t="str">
        <f t="shared" si="2"/>
        <v>T.Hai</v>
      </c>
      <c r="X6" s="304" t="str">
        <f t="shared" si="2"/>
        <v>T.Ba</v>
      </c>
      <c r="Y6" s="304" t="str">
        <f t="shared" si="2"/>
        <v>T.Tư</v>
      </c>
      <c r="Z6" s="304" t="str">
        <f t="shared" si="2"/>
        <v>T.Năm</v>
      </c>
      <c r="AA6" s="304" t="str">
        <f t="shared" si="2"/>
        <v>T.Sáu</v>
      </c>
      <c r="AB6" s="304" t="str">
        <f t="shared" si="2"/>
        <v>T.Bảy</v>
      </c>
      <c r="AC6" s="304" t="str">
        <f t="shared" si="2"/>
        <v>C.Nhật</v>
      </c>
      <c r="AD6" s="304" t="str">
        <f t="shared" si="2"/>
        <v>T.Hai</v>
      </c>
      <c r="AE6" s="304" t="str">
        <f t="shared" si="2"/>
        <v>T.Ba</v>
      </c>
      <c r="AF6" s="304" t="str">
        <f t="shared" si="2"/>
        <v>T.Tư</v>
      </c>
      <c r="AG6" s="304" t="str">
        <f t="shared" si="2"/>
        <v>T.Năm</v>
      </c>
      <c r="AH6" s="304" t="str">
        <f t="shared" si="2"/>
        <v>T.Sáu</v>
      </c>
      <c r="AI6" s="304" t="str">
        <f t="shared" si="2"/>
        <v>T.Bảy</v>
      </c>
      <c r="AJ6" s="304"/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351">
        <f>((SUM(F9:AJ9))/8)-(SUMIF($F$6:$AI$6,"C.Nhật",F9:AJ9)/8)</f>
        <v>23</v>
      </c>
      <c r="AL9" s="351">
        <f>SUM(F10:AJ10)/8*1.5</f>
        <v>0</v>
      </c>
      <c r="AM9" s="353">
        <f>SUMIF($F$6:$AI$6,"C.Nhật",$F9:$AI10)/8*2</f>
        <v>0</v>
      </c>
      <c r="AN9" s="355">
        <f>SUM(AK9:AM10)</f>
        <v>23</v>
      </c>
      <c r="AO9" s="361">
        <v>0</v>
      </c>
      <c r="AP9" s="355"/>
      <c r="AQ9" s="355"/>
      <c r="AR9" s="355"/>
      <c r="AS9" s="359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56"/>
      <c r="AO10" s="362"/>
      <c r="AP10" s="356"/>
      <c r="AQ10" s="356"/>
      <c r="AR10" s="356"/>
      <c r="AS10" s="360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51">
        <f>((SUM(F11:AJ11))/8)-(SUMIF($F$6:$AI$6,"C.Nhật",F11:AJ11)/8)</f>
        <v>23</v>
      </c>
      <c r="AL11" s="351">
        <f>SUM(F12:AJ12)/8*1.5</f>
        <v>0</v>
      </c>
      <c r="AM11" s="353">
        <f>SUMIF($F$6:$AI$6,"C.Nhật",$F11:$AI12)/8*2</f>
        <v>0</v>
      </c>
      <c r="AN11" s="355">
        <f>SUM(AK11:AM12)</f>
        <v>23</v>
      </c>
      <c r="AO11" s="361">
        <v>1</v>
      </c>
      <c r="AP11" s="355"/>
      <c r="AQ11" s="355"/>
      <c r="AR11" s="355"/>
      <c r="AS11" s="359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56"/>
      <c r="AO12" s="362"/>
      <c r="AP12" s="356"/>
      <c r="AQ12" s="356"/>
      <c r="AR12" s="356"/>
      <c r="AS12" s="360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351">
        <f>((SUM(F14:AJ14))/8)-(SUMIF($F$6:$AI$6,"C.Nhật",F14:AJ14)/8)</f>
        <v>23</v>
      </c>
      <c r="AL14" s="351">
        <f>SUM(F15:AJ15)/8*1.5</f>
        <v>0</v>
      </c>
      <c r="AM14" s="353">
        <f>SUMIF($F$6:$AI$6,"C.Nhật",$F14:$AI15)/8*2</f>
        <v>0</v>
      </c>
      <c r="AN14" s="355">
        <f>SUM(AK14:AM15)</f>
        <v>23</v>
      </c>
      <c r="AO14" s="361">
        <v>1</v>
      </c>
      <c r="AP14" s="355"/>
      <c r="AQ14" s="355"/>
      <c r="AR14" s="355"/>
      <c r="AS14" s="359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56"/>
      <c r="AO15" s="362"/>
      <c r="AP15" s="356"/>
      <c r="AQ15" s="356"/>
      <c r="AR15" s="356"/>
      <c r="AS15" s="360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351">
        <f t="shared" ref="AK16" si="3">((SUM(F16:AJ16))/8)-(SUMIF($F$6:$AI$6,"C.Nhật",F16:AJ16)/8)</f>
        <v>23</v>
      </c>
      <c r="AL16" s="351">
        <f t="shared" ref="AL16:AL53" si="4">SUM(F17:AJ17)/8*1.5</f>
        <v>0</v>
      </c>
      <c r="AM16" s="353">
        <f t="shared" ref="AM16:AM53" si="5">SUMIF($F$6:$AI$6,"C.Nhật",$F16:$AI17)/8*2</f>
        <v>0</v>
      </c>
      <c r="AN16" s="355">
        <f t="shared" ref="AN16:AN53" si="6">SUM(AK16:AM17)</f>
        <v>23</v>
      </c>
      <c r="AO16" s="361">
        <v>2</v>
      </c>
      <c r="AP16" s="355"/>
      <c r="AQ16" s="355"/>
      <c r="AR16" s="355"/>
      <c r="AS16" s="359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56"/>
      <c r="AO17" s="362"/>
      <c r="AP17" s="356"/>
      <c r="AQ17" s="356"/>
      <c r="AR17" s="356"/>
      <c r="AS17" s="360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7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351">
        <f t="shared" ref="AK18" si="8">((SUM(F18:AJ18))/8)-(SUMIF($F$6:$AI$6,"C.Nhật",F18:AJ18)/8)</f>
        <v>23</v>
      </c>
      <c r="AL18" s="351">
        <f t="shared" ref="AL18:AL53" si="9">SUM(F19:AJ19)/8*1.5</f>
        <v>0</v>
      </c>
      <c r="AM18" s="353">
        <f t="shared" ref="AM18:AM53" si="10">SUMIF($F$6:$AI$6,"C.Nhật",$F18:$AI19)/8*2</f>
        <v>0</v>
      </c>
      <c r="AN18" s="355">
        <f t="shared" ref="AN18:AN53" si="11">SUM(AK18:AM19)</f>
        <v>23</v>
      </c>
      <c r="AO18" s="361">
        <v>3</v>
      </c>
      <c r="AP18" s="355"/>
      <c r="AQ18" s="355"/>
      <c r="AR18" s="355"/>
      <c r="AS18" s="359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56"/>
      <c r="AO19" s="362"/>
      <c r="AP19" s="356"/>
      <c r="AQ19" s="356"/>
      <c r="AR19" s="356"/>
      <c r="AS19" s="360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:A30" si="12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351">
        <f t="shared" ref="AK20" si="13">((SUM(F20:AJ20))/8)-(SUMIF($F$6:$AI$6,"C.Nhật",F20:AJ20)/8)</f>
        <v>23</v>
      </c>
      <c r="AL20" s="351">
        <f t="shared" ref="AL20:AL53" si="14">SUM(F21:AJ21)/8*1.5</f>
        <v>0</v>
      </c>
      <c r="AM20" s="353">
        <f t="shared" ref="AM20:AM53" si="15">SUMIF($F$6:$AI$6,"C.Nhật",$F20:$AI21)/8*2</f>
        <v>0</v>
      </c>
      <c r="AN20" s="355">
        <f t="shared" ref="AN20:AN53" si="16">SUM(AK20:AM21)</f>
        <v>23</v>
      </c>
      <c r="AO20" s="361">
        <v>4</v>
      </c>
      <c r="AP20" s="355"/>
      <c r="AQ20" s="355"/>
      <c r="AR20" s="355"/>
      <c r="AS20" s="359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56"/>
      <c r="AO21" s="362"/>
      <c r="AP21" s="356"/>
      <c r="AQ21" s="356"/>
      <c r="AR21" s="356"/>
      <c r="AS21" s="360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si="12"/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351">
        <f t="shared" ref="AK22" si="17">((SUM(F22:AJ22))/8)-(SUMIF($F$6:$AI$6,"C.Nhật",F22:AJ22)/8)</f>
        <v>23</v>
      </c>
      <c r="AL22" s="351">
        <f t="shared" ref="AL22:AL53" si="18">SUM(F23:AJ23)/8*1.5</f>
        <v>0</v>
      </c>
      <c r="AM22" s="353">
        <f t="shared" ref="AM22:AM53" si="19">SUMIF($F$6:$AI$6,"C.Nhật",$F22:$AI23)/8*2</f>
        <v>0</v>
      </c>
      <c r="AN22" s="355">
        <f t="shared" ref="AN22:AN53" si="20">SUM(AK22:AM23)</f>
        <v>23</v>
      </c>
      <c r="AO22" s="361">
        <v>5</v>
      </c>
      <c r="AP22" s="355"/>
      <c r="AQ22" s="355"/>
      <c r="AR22" s="355"/>
      <c r="AS22" s="359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56"/>
      <c r="AO23" s="362"/>
      <c r="AP23" s="356"/>
      <c r="AQ23" s="356"/>
      <c r="AR23" s="356"/>
      <c r="AS23" s="360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si="12"/>
        <v>6</v>
      </c>
      <c r="B24" s="363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351">
        <f t="shared" ref="AK24" si="21">((SUM(F24:AJ24))/8)-(SUMIF($F$6:$AI$6,"C.Nhật",F24:AJ24)/8)</f>
        <v>23</v>
      </c>
      <c r="AL24" s="351">
        <f t="shared" ref="AL24:AL53" si="22">SUM(F25:AJ25)/8*1.5</f>
        <v>0</v>
      </c>
      <c r="AM24" s="353">
        <f t="shared" ref="AM24:AM53" si="23">SUMIF($F$6:$AI$6,"C.Nhật",$F24:$AI25)/8*2</f>
        <v>0</v>
      </c>
      <c r="AN24" s="355">
        <f t="shared" ref="AN24:AN53" si="24">SUM(AK24:AM25)</f>
        <v>23</v>
      </c>
      <c r="AO24" s="361">
        <v>6</v>
      </c>
      <c r="AP24" s="355"/>
      <c r="AQ24" s="355"/>
      <c r="AR24" s="355"/>
      <c r="AS24" s="359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56"/>
      <c r="AO25" s="362"/>
      <c r="AP25" s="356"/>
      <c r="AQ25" s="356"/>
      <c r="AR25" s="356"/>
      <c r="AS25" s="360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si="12"/>
        <v>7</v>
      </c>
      <c r="B26" s="363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351">
        <f t="shared" ref="AK26" si="25">((SUM(F26:AJ26))/8)-(SUMIF($F$6:$AI$6,"C.Nhật",F26:AJ26)/8)</f>
        <v>23</v>
      </c>
      <c r="AL26" s="351">
        <f t="shared" ref="AL26:AL53" si="26">SUM(F27:AJ27)/8*1.5</f>
        <v>0</v>
      </c>
      <c r="AM26" s="353">
        <f t="shared" ref="AM26:AM53" si="27">SUMIF($F$6:$AI$6,"C.Nhật",$F26:$AI27)/8*2</f>
        <v>0</v>
      </c>
      <c r="AN26" s="355">
        <f t="shared" ref="AN26:AN53" si="28">SUM(AK26:AM27)</f>
        <v>23</v>
      </c>
      <c r="AO26" s="361">
        <v>7</v>
      </c>
      <c r="AP26" s="355"/>
      <c r="AQ26" s="355"/>
      <c r="AR26" s="355"/>
      <c r="AS26" s="359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56"/>
      <c r="AO27" s="362"/>
      <c r="AP27" s="356"/>
      <c r="AQ27" s="356"/>
      <c r="AR27" s="356"/>
      <c r="AS27" s="360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si="12"/>
        <v>8</v>
      </c>
      <c r="B28" s="363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351">
        <f t="shared" ref="AK28" si="29">((SUM(F28:AJ28))/8)-(SUMIF($F$6:$AI$6,"C.Nhật",F28:AJ28)/8)</f>
        <v>23</v>
      </c>
      <c r="AL28" s="351">
        <f t="shared" ref="AL28:AL53" si="30">SUM(F29:AJ29)/8*1.5</f>
        <v>0</v>
      </c>
      <c r="AM28" s="353">
        <f t="shared" ref="AM28:AM53" si="31">SUMIF($F$6:$AI$6,"C.Nhật",$F28:$AI29)/8*2</f>
        <v>0</v>
      </c>
      <c r="AN28" s="355">
        <f t="shared" ref="AN28:AN53" si="32">SUM(AK28:AM29)</f>
        <v>23</v>
      </c>
      <c r="AO28" s="361">
        <v>8</v>
      </c>
      <c r="AP28" s="355"/>
      <c r="AQ28" s="355"/>
      <c r="AR28" s="355"/>
      <c r="AS28" s="359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56"/>
      <c r="AO29" s="362"/>
      <c r="AP29" s="356"/>
      <c r="AQ29" s="356"/>
      <c r="AR29" s="356"/>
      <c r="AS29" s="360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si="12"/>
        <v>9</v>
      </c>
      <c r="B30" s="363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351">
        <f t="shared" ref="AK30" si="33">((SUM(F30:AJ30))/8)-(SUMIF($F$6:$AI$6,"C.Nhật",F30:AJ30)/8)</f>
        <v>23</v>
      </c>
      <c r="AL30" s="351">
        <f t="shared" ref="AL30:AL53" si="34">SUM(F31:AJ31)/8*1.5</f>
        <v>0</v>
      </c>
      <c r="AM30" s="353">
        <f t="shared" ref="AM30:AM53" si="35">SUMIF($F$6:$AI$6,"C.Nhật",$F30:$AI31)/8*2</f>
        <v>0</v>
      </c>
      <c r="AN30" s="355">
        <f t="shared" ref="AN30:AN53" si="36">SUM(AK30:AM31)</f>
        <v>23</v>
      </c>
      <c r="AO30" s="361">
        <v>9</v>
      </c>
      <c r="AP30" s="355"/>
      <c r="AQ30" s="355"/>
      <c r="AR30" s="355"/>
      <c r="AS30" s="359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56"/>
      <c r="AO31" s="362"/>
      <c r="AP31" s="356"/>
      <c r="AQ31" s="356"/>
      <c r="AR31" s="356"/>
      <c r="AS31" s="360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ref="A32" si="37">A30+1</f>
        <v>10</v>
      </c>
      <c r="B32" s="363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351">
        <f t="shared" ref="AK32" si="38">((SUM(F32:AJ32))/8)-(SUMIF($F$6:$AI$6,"C.Nhật",F32:AJ32)/8)</f>
        <v>23</v>
      </c>
      <c r="AL32" s="351">
        <f t="shared" ref="AL32:AL53" si="39">SUM(F33:AJ33)/8*1.5</f>
        <v>0</v>
      </c>
      <c r="AM32" s="353">
        <f t="shared" ref="AM32:AM53" si="40">SUMIF($F$6:$AI$6,"C.Nhật",$F32:$AI33)/8*2</f>
        <v>0</v>
      </c>
      <c r="AN32" s="355">
        <f t="shared" ref="AN32:AN53" si="41">SUM(AK32:AM33)</f>
        <v>23</v>
      </c>
      <c r="AO32" s="361">
        <v>10</v>
      </c>
      <c r="AP32" s="355"/>
      <c r="AQ32" s="355"/>
      <c r="AR32" s="355"/>
      <c r="AS32" s="359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56"/>
      <c r="AO33" s="362"/>
      <c r="AP33" s="356"/>
      <c r="AQ33" s="356"/>
      <c r="AR33" s="356"/>
      <c r="AS33" s="360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42">A32+1</f>
        <v>11</v>
      </c>
      <c r="B34" s="363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351">
        <f t="shared" ref="AK34" si="43">((SUM(F34:AJ34))/8)-(SUMIF($F$6:$AI$6,"C.Nhật",F34:AJ34)/8)</f>
        <v>23</v>
      </c>
      <c r="AL34" s="351">
        <f t="shared" ref="AL34:AL53" si="44">SUM(F35:AJ35)/8*1.5</f>
        <v>0</v>
      </c>
      <c r="AM34" s="353">
        <f t="shared" ref="AM34:AM53" si="45">SUMIF($F$6:$AI$6,"C.Nhật",$F34:$AI35)/8*2</f>
        <v>0</v>
      </c>
      <c r="AN34" s="355">
        <f t="shared" ref="AN34:AN53" si="46">SUM(AK34:AM35)</f>
        <v>23</v>
      </c>
      <c r="AO34" s="361">
        <v>11</v>
      </c>
      <c r="AP34" s="355"/>
      <c r="AQ34" s="355"/>
      <c r="AR34" s="355"/>
      <c r="AS34" s="359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56"/>
      <c r="AO35" s="362"/>
      <c r="AP35" s="356"/>
      <c r="AQ35" s="356"/>
      <c r="AR35" s="356"/>
      <c r="AS35" s="360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47">A34+1</f>
        <v>12</v>
      </c>
      <c r="B36" s="363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351">
        <f t="shared" ref="AK36" si="48">((SUM(F36:AJ36))/8)-(SUMIF($F$6:$AI$6,"C.Nhật",F36:AJ36)/8)</f>
        <v>23</v>
      </c>
      <c r="AL36" s="351">
        <f t="shared" ref="AL36:AL53" si="49">SUM(F37:AJ37)/8*1.5</f>
        <v>0</v>
      </c>
      <c r="AM36" s="353">
        <f t="shared" ref="AM36:AM53" si="50">SUMIF($F$6:$AI$6,"C.Nhật",$F36:$AI37)/8*2</f>
        <v>0</v>
      </c>
      <c r="AN36" s="355">
        <f t="shared" ref="AN36:AN53" si="51">SUM(AK36:AM37)</f>
        <v>23</v>
      </c>
      <c r="AO36" s="361">
        <v>12</v>
      </c>
      <c r="AP36" s="355"/>
      <c r="AQ36" s="355"/>
      <c r="AR36" s="355"/>
      <c r="AS36" s="359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56"/>
      <c r="AO37" s="362"/>
      <c r="AP37" s="356"/>
      <c r="AQ37" s="356"/>
      <c r="AR37" s="356"/>
      <c r="AS37" s="360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52">A36+1</f>
        <v>13</v>
      </c>
      <c r="B38" s="363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351">
        <f t="shared" ref="AK38" si="53">((SUM(F38:AJ38))/8)-(SUMIF($F$6:$AI$6,"C.Nhật",F38:AJ38)/8)</f>
        <v>23</v>
      </c>
      <c r="AL38" s="351">
        <f t="shared" ref="AL38:AL53" si="54">SUM(F39:AJ39)/8*1.5</f>
        <v>0</v>
      </c>
      <c r="AM38" s="353">
        <f t="shared" ref="AM38:AM53" si="55">SUMIF($F$6:$AI$6,"C.Nhật",$F38:$AI39)/8*2</f>
        <v>0</v>
      </c>
      <c r="AN38" s="355">
        <f t="shared" ref="AN38:AN53" si="56">SUM(AK38:AM39)</f>
        <v>23</v>
      </c>
      <c r="AO38" s="361">
        <v>13</v>
      </c>
      <c r="AP38" s="355"/>
      <c r="AQ38" s="355"/>
      <c r="AR38" s="355"/>
      <c r="AS38" s="359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56"/>
      <c r="AO39" s="362"/>
      <c r="AP39" s="356"/>
      <c r="AQ39" s="356"/>
      <c r="AR39" s="356"/>
      <c r="AS39" s="360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57">A38+1</f>
        <v>14</v>
      </c>
      <c r="B40" s="363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351">
        <f t="shared" ref="AK40" si="58">((SUM(F40:AJ40))/8)-(SUMIF($F$6:$AI$6,"C.Nhật",F40:AJ40)/8)</f>
        <v>23</v>
      </c>
      <c r="AL40" s="351">
        <f t="shared" ref="AL40:AL53" si="59">SUM(F41:AJ41)/8*1.5</f>
        <v>0</v>
      </c>
      <c r="AM40" s="353">
        <f t="shared" ref="AM40:AM53" si="60">SUMIF($F$6:$AI$6,"C.Nhật",$F40:$AI41)/8*2</f>
        <v>0</v>
      </c>
      <c r="AN40" s="355">
        <f t="shared" ref="AN40:AN53" si="61">SUM(AK40:AM41)</f>
        <v>23</v>
      </c>
      <c r="AO40" s="361">
        <v>14</v>
      </c>
      <c r="AP40" s="355"/>
      <c r="AQ40" s="355"/>
      <c r="AR40" s="355"/>
      <c r="AS40" s="359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56"/>
      <c r="AO41" s="362"/>
      <c r="AP41" s="356"/>
      <c r="AQ41" s="356"/>
      <c r="AR41" s="356"/>
      <c r="AS41" s="360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62">A40+1</f>
        <v>15</v>
      </c>
      <c r="B42" s="363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351">
        <f t="shared" ref="AK42" si="63">((SUM(F42:AJ42))/8)-(SUMIF($F$6:$AI$6,"C.Nhật",F42:AJ42)/8)</f>
        <v>23</v>
      </c>
      <c r="AL42" s="351">
        <f t="shared" ref="AL42:AL53" si="64">SUM(F43:AJ43)/8*1.5</f>
        <v>0</v>
      </c>
      <c r="AM42" s="353">
        <f t="shared" ref="AM42:AM53" si="65">SUMIF($F$6:$AI$6,"C.Nhật",$F42:$AI43)/8*2</f>
        <v>0</v>
      </c>
      <c r="AN42" s="355">
        <f t="shared" ref="AN42:AN53" si="66">SUM(AK42:AM43)</f>
        <v>23</v>
      </c>
      <c r="AO42" s="361">
        <v>15</v>
      </c>
      <c r="AP42" s="355"/>
      <c r="AQ42" s="355"/>
      <c r="AR42" s="355"/>
      <c r="AS42" s="359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56"/>
      <c r="AO43" s="362"/>
      <c r="AP43" s="356"/>
      <c r="AQ43" s="356"/>
      <c r="AR43" s="356"/>
      <c r="AS43" s="360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67">A42+1</f>
        <v>16</v>
      </c>
      <c r="B44" s="363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351">
        <f t="shared" ref="AK44" si="68">((SUM(F44:AJ44))/8)-(SUMIF($F$6:$AI$6,"C.Nhật",F44:AJ44)/8)</f>
        <v>23</v>
      </c>
      <c r="AL44" s="351">
        <f t="shared" ref="AL44:AL53" si="69">SUM(F45:AJ45)/8*1.5</f>
        <v>0</v>
      </c>
      <c r="AM44" s="353">
        <f t="shared" ref="AM44:AM53" si="70">SUMIF($F$6:$AI$6,"C.Nhật",$F44:$AI45)/8*2</f>
        <v>0</v>
      </c>
      <c r="AN44" s="355">
        <f t="shared" ref="AN44:AN53" si="71">SUM(AK44:AM45)</f>
        <v>23</v>
      </c>
      <c r="AO44" s="361">
        <v>16</v>
      </c>
      <c r="AP44" s="355"/>
      <c r="AQ44" s="355"/>
      <c r="AR44" s="355"/>
      <c r="AS44" s="359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56"/>
      <c r="AO45" s="362"/>
      <c r="AP45" s="356"/>
      <c r="AQ45" s="356"/>
      <c r="AR45" s="356"/>
      <c r="AS45" s="360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72">A44+1</f>
        <v>17</v>
      </c>
      <c r="B46" s="363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351">
        <f t="shared" ref="AK46" si="73">((SUM(F46:AJ46))/8)-(SUMIF($F$6:$AI$6,"C.Nhật",F46:AJ46)/8)</f>
        <v>23</v>
      </c>
      <c r="AL46" s="351">
        <f t="shared" ref="AL46:AL53" si="74">SUM(F47:AJ47)/8*1.5</f>
        <v>0</v>
      </c>
      <c r="AM46" s="353">
        <f t="shared" ref="AM46:AM53" si="75">SUMIF($F$6:$AI$6,"C.Nhật",$F46:$AI47)/8*2</f>
        <v>0</v>
      </c>
      <c r="AN46" s="355">
        <f t="shared" ref="AN46:AN53" si="76">SUM(AK46:AM47)</f>
        <v>23</v>
      </c>
      <c r="AO46" s="361">
        <v>17</v>
      </c>
      <c r="AP46" s="355"/>
      <c r="AQ46" s="355"/>
      <c r="AR46" s="355"/>
      <c r="AS46" s="359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56"/>
      <c r="AO47" s="362"/>
      <c r="AP47" s="356"/>
      <c r="AQ47" s="356"/>
      <c r="AR47" s="356"/>
      <c r="AS47" s="360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77">A46+1</f>
        <v>18</v>
      </c>
      <c r="B48" s="363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351">
        <f t="shared" ref="AK48" si="78">((SUM(F48:AJ48))/8)-(SUMIF($F$6:$AI$6,"C.Nhật",F48:AJ48)/8)</f>
        <v>23</v>
      </c>
      <c r="AL48" s="351">
        <f t="shared" ref="AL48:AL53" si="79">SUM(F49:AJ49)/8*1.5</f>
        <v>0</v>
      </c>
      <c r="AM48" s="353">
        <f t="shared" ref="AM48:AM53" si="80">SUMIF($F$6:$AI$6,"C.Nhật",$F48:$AI49)/8*2</f>
        <v>0</v>
      </c>
      <c r="AN48" s="355">
        <f t="shared" ref="AN48:AN53" si="81">SUM(AK48:AM49)</f>
        <v>23</v>
      </c>
      <c r="AO48" s="361">
        <v>18</v>
      </c>
      <c r="AP48" s="355"/>
      <c r="AQ48" s="355"/>
      <c r="AR48" s="355"/>
      <c r="AS48" s="359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56"/>
      <c r="AO49" s="362"/>
      <c r="AP49" s="356"/>
      <c r="AQ49" s="356"/>
      <c r="AR49" s="356"/>
      <c r="AS49" s="360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82">A48+1</f>
        <v>19</v>
      </c>
      <c r="B50" s="363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351">
        <f t="shared" ref="AK50" si="83">((SUM(F50:AJ50))/8)-(SUMIF($F$6:$AI$6,"C.Nhật",F50:AJ50)/8)</f>
        <v>23</v>
      </c>
      <c r="AL50" s="351">
        <f t="shared" ref="AL50:AL53" si="84">SUM(F51:AJ51)/8*1.5</f>
        <v>0</v>
      </c>
      <c r="AM50" s="353">
        <f t="shared" ref="AM50:AM53" si="85">SUMIF($F$6:$AI$6,"C.Nhật",$F50:$AI51)/8*2</f>
        <v>0</v>
      </c>
      <c r="AN50" s="355">
        <f t="shared" ref="AN50:AN53" si="86">SUM(AK50:AM51)</f>
        <v>23</v>
      </c>
      <c r="AO50" s="361">
        <v>19</v>
      </c>
      <c r="AP50" s="355"/>
      <c r="AQ50" s="355"/>
      <c r="AR50" s="355"/>
      <c r="AS50" s="359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56"/>
      <c r="AO51" s="362"/>
      <c r="AP51" s="356"/>
      <c r="AQ51" s="356"/>
      <c r="AR51" s="356"/>
      <c r="AS51" s="360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:A61" si="87">A50+1</f>
        <v>20</v>
      </c>
      <c r="B52" s="363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>
        <v>8</v>
      </c>
      <c r="R52" s="171">
        <v>8</v>
      </c>
      <c r="S52" s="171">
        <v>8</v>
      </c>
      <c r="T52" s="171">
        <v>8</v>
      </c>
      <c r="U52" s="171"/>
      <c r="V52" s="171"/>
      <c r="W52" s="171"/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/>
      <c r="AJ52" s="171"/>
      <c r="AK52" s="351">
        <f t="shared" ref="AK52" si="88">((SUM(F52:AJ52))/8)-(SUMIF($F$6:$AI$6,"C.Nhật",F52:AJ52)/8)</f>
        <v>23</v>
      </c>
      <c r="AL52" s="351">
        <f t="shared" ref="AL52:AL53" si="89">SUM(F53:AJ53)/8*1.5</f>
        <v>0</v>
      </c>
      <c r="AM52" s="353">
        <f t="shared" ref="AM52:AM53" si="90">SUMIF($F$6:$AI$6,"C.Nhật",$F52:$AI53)/8*2</f>
        <v>0</v>
      </c>
      <c r="AN52" s="355">
        <f t="shared" ref="AN52:AN53" si="91">SUM(AK52:AM53)</f>
        <v>23</v>
      </c>
      <c r="AO52" s="361">
        <v>20</v>
      </c>
      <c r="AP52" s="355"/>
      <c r="AQ52" s="355"/>
      <c r="AR52" s="355"/>
      <c r="AS52" s="359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56"/>
      <c r="AO53" s="362"/>
      <c r="AP53" s="356"/>
      <c r="AQ53" s="356"/>
      <c r="AR53" s="356"/>
      <c r="AS53" s="360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3">
        <f>A52+1</f>
        <v>21</v>
      </c>
      <c r="B55" s="363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351">
        <f t="shared" ref="AK55" si="92">((SUM(F55:AJ55))/8)-(SUMIF($F$6:$AI$6,"C.Nhật",F55:AJ55)/8)</f>
        <v>23</v>
      </c>
      <c r="AL55" s="351">
        <f t="shared" ref="AL55:AL56" si="93">SUM(F56:AJ56)/8*1.5</f>
        <v>0</v>
      </c>
      <c r="AM55" s="353">
        <f t="shared" ref="AM55:AM56" si="94">SUMIF($F$6:$AI$6,"C.Nhật",$F55:$AI56)/8*2</f>
        <v>0</v>
      </c>
      <c r="AN55" s="355">
        <f t="shared" ref="AN55:AN56" si="95">SUM(AK55:AM56)</f>
        <v>23</v>
      </c>
      <c r="AO55" s="361">
        <v>20</v>
      </c>
      <c r="AP55" s="355"/>
      <c r="AQ55" s="355"/>
      <c r="AR55" s="355"/>
      <c r="AS55" s="359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4"/>
      <c r="B56" s="364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56"/>
      <c r="AO56" s="362"/>
      <c r="AP56" s="356"/>
      <c r="AQ56" s="356"/>
      <c r="AR56" s="356"/>
      <c r="AS56" s="360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3">
        <f t="shared" si="87"/>
        <v>22</v>
      </c>
      <c r="B57" s="363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351">
        <f t="shared" ref="AK57" si="96">((SUM(F57:AJ57))/8)-(SUMIF($F$6:$AI$6,"C.Nhật",F57:AJ57)/8)</f>
        <v>23</v>
      </c>
      <c r="AL57" s="351">
        <f t="shared" ref="AL57:AL74" si="97">SUM(F58:AJ58)/8*1.5</f>
        <v>0</v>
      </c>
      <c r="AM57" s="353">
        <f t="shared" ref="AM57:AM74" si="98">SUMIF($F$6:$AI$6,"C.Nhật",$F57:$AI58)/8*2</f>
        <v>0</v>
      </c>
      <c r="AN57" s="355">
        <f t="shared" ref="AN57:AN74" si="99">SUM(AK57:AM58)</f>
        <v>23</v>
      </c>
      <c r="AO57" s="361">
        <v>21</v>
      </c>
      <c r="AP57" s="355"/>
      <c r="AQ57" s="355"/>
      <c r="AR57" s="355"/>
      <c r="AS57" s="359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87"/>
        <v>23</v>
      </c>
      <c r="B59" s="363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351">
        <f t="shared" ref="AK59" si="100">((SUM(F59:AJ59))/8)-(SUMIF($F$6:$AI$6,"C.Nhật",F59:AJ59)/8)</f>
        <v>23</v>
      </c>
      <c r="AL59" s="351">
        <f t="shared" ref="AL59:AL74" si="101">SUM(F60:AJ60)/8*1.5</f>
        <v>0</v>
      </c>
      <c r="AM59" s="353">
        <f t="shared" ref="AM59:AM74" si="102">SUMIF($F$6:$AI$6,"C.Nhật",$F59:$AI60)/8*2</f>
        <v>0</v>
      </c>
      <c r="AN59" s="355">
        <f t="shared" ref="AN59:AN74" si="103">SUM(AK59:AM60)</f>
        <v>23</v>
      </c>
      <c r="AO59" s="361">
        <v>22</v>
      </c>
      <c r="AP59" s="355"/>
      <c r="AQ59" s="355"/>
      <c r="AR59" s="355"/>
      <c r="AS59" s="359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87"/>
        <v>24</v>
      </c>
      <c r="B61" s="363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351">
        <f t="shared" ref="AK61" si="104">((SUM(F61:AJ61))/8)-(SUMIF($F$6:$AI$6,"C.Nhật",F61:AJ61)/8)</f>
        <v>23</v>
      </c>
      <c r="AL61" s="351">
        <f t="shared" ref="AL61:AL74" si="105">SUM(F62:AJ62)/8*1.5</f>
        <v>0</v>
      </c>
      <c r="AM61" s="353">
        <f t="shared" ref="AM61:AM74" si="106">SUMIF($F$6:$AI$6,"C.Nhật",$F61:$AI62)/8*2</f>
        <v>0</v>
      </c>
      <c r="AN61" s="355">
        <f t="shared" ref="AN61:AN74" si="107">SUM(AK61:AM62)</f>
        <v>23</v>
      </c>
      <c r="AO61" s="361">
        <v>23</v>
      </c>
      <c r="AP61" s="355"/>
      <c r="AQ61" s="355"/>
      <c r="AR61" s="355"/>
      <c r="AS61" s="359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ref="A63" si="108">A61+1</f>
        <v>25</v>
      </c>
      <c r="B63" s="363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351">
        <f t="shared" ref="AK63" si="109">((SUM(F63:AJ63))/8)-(SUMIF($F$6:$AI$6,"C.Nhật",F63:AJ63)/8)</f>
        <v>23</v>
      </c>
      <c r="AL63" s="351">
        <f t="shared" ref="AL63:AL74" si="110">SUM(F64:AJ64)/8*1.5</f>
        <v>0</v>
      </c>
      <c r="AM63" s="353">
        <f t="shared" ref="AM63:AM74" si="111">SUMIF($F$6:$AI$6,"C.Nhật",$F63:$AI64)/8*2</f>
        <v>0</v>
      </c>
      <c r="AN63" s="355">
        <f t="shared" ref="AN63:AN74" si="112">SUM(AK63:AM64)</f>
        <v>23</v>
      </c>
      <c r="AO63" s="361">
        <v>24</v>
      </c>
      <c r="AP63" s="355"/>
      <c r="AQ63" s="355"/>
      <c r="AR63" s="355"/>
      <c r="AS63" s="359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56"/>
      <c r="AO64" s="362"/>
      <c r="AP64" s="356"/>
      <c r="AQ64" s="356"/>
      <c r="AR64" s="356"/>
      <c r="AS64" s="360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113">A63+1</f>
        <v>26</v>
      </c>
      <c r="B65" s="363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351">
        <f t="shared" ref="AK65" si="114">((SUM(F65:AJ65))/8)-(SUMIF($F$6:$AI$6,"C.Nhật",F65:AJ65)/8)</f>
        <v>23</v>
      </c>
      <c r="AL65" s="351">
        <f t="shared" ref="AL65:AL74" si="115">SUM(F66:AJ66)/8*1.5</f>
        <v>0</v>
      </c>
      <c r="AM65" s="353">
        <f t="shared" ref="AM65:AM74" si="116">SUMIF($F$6:$AI$6,"C.Nhật",$F65:$AI66)/8*2</f>
        <v>0</v>
      </c>
      <c r="AN65" s="355">
        <f t="shared" ref="AN65:AN74" si="117">SUM(AK65:AM66)</f>
        <v>23</v>
      </c>
      <c r="AO65" s="361">
        <v>25</v>
      </c>
      <c r="AP65" s="355"/>
      <c r="AQ65" s="355"/>
      <c r="AR65" s="355"/>
      <c r="AS65" s="359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56"/>
      <c r="AO66" s="362"/>
      <c r="AP66" s="356"/>
      <c r="AQ66" s="356"/>
      <c r="AR66" s="356"/>
      <c r="AS66" s="360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118">A65+1</f>
        <v>27</v>
      </c>
      <c r="B67" s="363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51">
        <f t="shared" ref="AK67" si="119">((SUM(F67:AJ67))/8)-(SUMIF($F$6:$AI$6,"C.Nhật",F67:AJ67)/8)</f>
        <v>23</v>
      </c>
      <c r="AL67" s="351">
        <f t="shared" ref="AL67:AL74" si="120">SUM(F68:AJ68)/8*1.5</f>
        <v>0</v>
      </c>
      <c r="AM67" s="353">
        <f t="shared" ref="AM67:AM74" si="121">SUMIF($F$6:$AI$6,"C.Nhật",$F67:$AI68)/8*2</f>
        <v>0</v>
      </c>
      <c r="AN67" s="355">
        <f t="shared" ref="AN67:AN74" si="122">SUM(AK67:AM68)</f>
        <v>23</v>
      </c>
      <c r="AO67" s="361">
        <v>26</v>
      </c>
      <c r="AP67" s="355"/>
      <c r="AQ67" s="355"/>
      <c r="AR67" s="355"/>
      <c r="AS67" s="359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56"/>
      <c r="AO68" s="362"/>
      <c r="AP68" s="356"/>
      <c r="AQ68" s="356"/>
      <c r="AR68" s="356"/>
      <c r="AS68" s="360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123">A67+1</f>
        <v>28</v>
      </c>
      <c r="B69" s="363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351">
        <f t="shared" ref="AK69" si="124">((SUM(F69:AJ69))/8)-(SUMIF($F$6:$AI$6,"C.Nhật",F69:AJ69)/8)</f>
        <v>23</v>
      </c>
      <c r="AL69" s="351">
        <f t="shared" ref="AL69:AL74" si="125">SUM(F70:AJ70)/8*1.5</f>
        <v>0</v>
      </c>
      <c r="AM69" s="353">
        <f t="shared" ref="AM69:AM74" si="126">SUMIF($F$6:$AI$6,"C.Nhật",$F69:$AI70)/8*2</f>
        <v>0</v>
      </c>
      <c r="AN69" s="355">
        <f t="shared" ref="AN69:AN74" si="127">SUM(AK69:AM70)</f>
        <v>23</v>
      </c>
      <c r="AO69" s="361">
        <v>27</v>
      </c>
      <c r="AP69" s="355"/>
      <c r="AQ69" s="355"/>
      <c r="AR69" s="355"/>
      <c r="AS69" s="359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56"/>
      <c r="AO70" s="362"/>
      <c r="AP70" s="356"/>
      <c r="AQ70" s="356"/>
      <c r="AR70" s="356"/>
      <c r="AS70" s="360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128">A69+1</f>
        <v>29</v>
      </c>
      <c r="B71" s="363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351">
        <f t="shared" ref="AK71" si="129">((SUM(F71:AJ71))/8)-(SUMIF($F$6:$AI$6,"C.Nhật",F71:AJ71)/8)</f>
        <v>23</v>
      </c>
      <c r="AL71" s="351">
        <f t="shared" ref="AL71:AL74" si="130">SUM(F72:AJ72)/8*1.5</f>
        <v>0</v>
      </c>
      <c r="AM71" s="353">
        <f t="shared" ref="AM71:AM74" si="131">SUMIF($F$6:$AI$6,"C.Nhật",$F71:$AI72)/8*2</f>
        <v>0</v>
      </c>
      <c r="AN71" s="355">
        <f t="shared" ref="AN71:AN74" si="132">SUM(AK71:AM72)</f>
        <v>23</v>
      </c>
      <c r="AO71" s="361">
        <v>28</v>
      </c>
      <c r="AP71" s="355"/>
      <c r="AQ71" s="355"/>
      <c r="AR71" s="355"/>
      <c r="AS71" s="359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56"/>
      <c r="AO72" s="362"/>
      <c r="AP72" s="356"/>
      <c r="AQ72" s="356"/>
      <c r="AR72" s="356"/>
      <c r="AS72" s="360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133">A71+1</f>
        <v>30</v>
      </c>
      <c r="B73" s="363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>
        <v>8</v>
      </c>
      <c r="S73" s="171">
        <v>8</v>
      </c>
      <c r="T73" s="171">
        <v>8</v>
      </c>
      <c r="U73" s="171"/>
      <c r="V73" s="171"/>
      <c r="W73" s="171"/>
      <c r="X73" s="171">
        <v>8</v>
      </c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/>
      <c r="AJ73" s="171"/>
      <c r="AK73" s="351">
        <f t="shared" ref="AK73" si="134">((SUM(F73:AJ73))/8)-(SUMIF($F$6:$AI$6,"C.Nhật",F73:AJ73)/8)</f>
        <v>23</v>
      </c>
      <c r="AL73" s="351">
        <f t="shared" ref="AL73:AL74" si="135">SUM(F74:AJ74)/8*1.5</f>
        <v>0</v>
      </c>
      <c r="AM73" s="353">
        <f t="shared" ref="AM73:AM74" si="136">SUMIF($F$6:$AI$6,"C.Nhật",$F73:$AI74)/8*2</f>
        <v>0</v>
      </c>
      <c r="AN73" s="355">
        <f t="shared" ref="AN73:AN74" si="137">SUM(AK73:AM74)</f>
        <v>23</v>
      </c>
      <c r="AO73" s="361">
        <v>29</v>
      </c>
      <c r="AP73" s="355"/>
      <c r="AQ73" s="355"/>
      <c r="AR73" s="355"/>
      <c r="AS73" s="359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04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65" t="s">
        <v>112</v>
      </c>
      <c r="AN102" s="366"/>
      <c r="AO102" s="366"/>
      <c r="AP102" s="366"/>
      <c r="AQ102" s="366"/>
      <c r="AR102" s="366"/>
      <c r="AS102" s="367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42461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88" t="s">
        <v>29</v>
      </c>
      <c r="E106" s="430" t="s">
        <v>30</v>
      </c>
      <c r="F106" s="164">
        <f>+E105</f>
        <v>42461</v>
      </c>
      <c r="G106" s="164">
        <f t="shared" ref="G106:AG106" si="138">F106+1</f>
        <v>42462</v>
      </c>
      <c r="H106" s="164">
        <f t="shared" si="138"/>
        <v>42463</v>
      </c>
      <c r="I106" s="164">
        <f t="shared" si="138"/>
        <v>42464</v>
      </c>
      <c r="J106" s="164">
        <f t="shared" si="138"/>
        <v>42465</v>
      </c>
      <c r="K106" s="164">
        <f t="shared" si="138"/>
        <v>42466</v>
      </c>
      <c r="L106" s="164">
        <f t="shared" si="138"/>
        <v>42467</v>
      </c>
      <c r="M106" s="164">
        <f t="shared" si="138"/>
        <v>42468</v>
      </c>
      <c r="N106" s="164">
        <f t="shared" si="138"/>
        <v>42469</v>
      </c>
      <c r="O106" s="164">
        <f t="shared" si="138"/>
        <v>42470</v>
      </c>
      <c r="P106" s="164">
        <f t="shared" si="138"/>
        <v>42471</v>
      </c>
      <c r="Q106" s="164">
        <f t="shared" si="138"/>
        <v>42472</v>
      </c>
      <c r="R106" s="164">
        <f t="shared" si="138"/>
        <v>42473</v>
      </c>
      <c r="S106" s="164">
        <f t="shared" si="138"/>
        <v>42474</v>
      </c>
      <c r="T106" s="164">
        <f t="shared" si="138"/>
        <v>42475</v>
      </c>
      <c r="U106" s="164">
        <f t="shared" si="138"/>
        <v>42476</v>
      </c>
      <c r="V106" s="164">
        <f t="shared" si="138"/>
        <v>42477</v>
      </c>
      <c r="W106" s="164">
        <f t="shared" si="138"/>
        <v>42478</v>
      </c>
      <c r="X106" s="164">
        <f t="shared" si="138"/>
        <v>42479</v>
      </c>
      <c r="Y106" s="164">
        <f t="shared" si="138"/>
        <v>42480</v>
      </c>
      <c r="Z106" s="164">
        <f t="shared" si="138"/>
        <v>42481</v>
      </c>
      <c r="AA106" s="164">
        <f t="shared" si="138"/>
        <v>42482</v>
      </c>
      <c r="AB106" s="164">
        <f t="shared" si="138"/>
        <v>42483</v>
      </c>
      <c r="AC106" s="164">
        <f t="shared" si="138"/>
        <v>42484</v>
      </c>
      <c r="AD106" s="164">
        <f t="shared" si="138"/>
        <v>42485</v>
      </c>
      <c r="AE106" s="164">
        <f t="shared" si="138"/>
        <v>42486</v>
      </c>
      <c r="AF106" s="164">
        <f t="shared" si="138"/>
        <v>42487</v>
      </c>
      <c r="AG106" s="164">
        <f t="shared" si="138"/>
        <v>42488</v>
      </c>
      <c r="AH106" s="164">
        <f>AG106+1</f>
        <v>42489</v>
      </c>
      <c r="AI106" s="164">
        <f t="shared" ref="AI106" si="139">AH106+1</f>
        <v>42490</v>
      </c>
      <c r="AJ106" s="164"/>
      <c r="AK106" s="382" t="s">
        <v>15</v>
      </c>
      <c r="AL106" s="383"/>
      <c r="AM106" s="384"/>
      <c r="AN106" s="385" t="s">
        <v>45</v>
      </c>
      <c r="AO106" s="385" t="s">
        <v>41</v>
      </c>
      <c r="AP106" s="385" t="s">
        <v>42</v>
      </c>
      <c r="AQ106" s="385" t="s">
        <v>43</v>
      </c>
      <c r="AR106" s="385" t="s">
        <v>44</v>
      </c>
      <c r="AS106" s="388" t="s">
        <v>0</v>
      </c>
      <c r="AT106" s="38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89"/>
      <c r="B107" s="389"/>
      <c r="C107" s="389"/>
      <c r="D107" s="389"/>
      <c r="E107" s="389"/>
      <c r="F107" s="324" t="str">
        <f>CHOOSE(WEEKDAY(F106),"C.Nhật","T.Hai","T.Ba","T.Tư","T.Năm","T.Sáu","T.Bảy")</f>
        <v>T.Sáu</v>
      </c>
      <c r="G107" s="324" t="str">
        <f t="shared" ref="G107:AI107" si="140">CHOOSE(WEEKDAY(G106),"C.Nhật","T.Hai","T.Ba","T.Tư","T.Năm","T.Sáu","T.Bảy")</f>
        <v>T.Bảy</v>
      </c>
      <c r="H107" s="324" t="str">
        <f t="shared" si="140"/>
        <v>C.Nhật</v>
      </c>
      <c r="I107" s="324" t="str">
        <f t="shared" si="140"/>
        <v>T.Hai</v>
      </c>
      <c r="J107" s="324" t="str">
        <f t="shared" si="140"/>
        <v>T.Ba</v>
      </c>
      <c r="K107" s="166" t="str">
        <f t="shared" si="140"/>
        <v>T.Tư</v>
      </c>
      <c r="L107" s="166" t="str">
        <f t="shared" si="140"/>
        <v>T.Năm</v>
      </c>
      <c r="M107" s="166" t="str">
        <f t="shared" si="140"/>
        <v>T.Sáu</v>
      </c>
      <c r="N107" s="166" t="str">
        <f t="shared" si="140"/>
        <v>T.Bảy</v>
      </c>
      <c r="O107" s="166" t="str">
        <f t="shared" si="140"/>
        <v>C.Nhật</v>
      </c>
      <c r="P107" s="166" t="str">
        <f t="shared" si="140"/>
        <v>T.Hai</v>
      </c>
      <c r="Q107" s="166" t="str">
        <f t="shared" si="140"/>
        <v>T.Ba</v>
      </c>
      <c r="R107" s="166" t="str">
        <f t="shared" si="140"/>
        <v>T.Tư</v>
      </c>
      <c r="S107" s="166" t="str">
        <f t="shared" si="140"/>
        <v>T.Năm</v>
      </c>
      <c r="T107" s="166" t="str">
        <f t="shared" si="140"/>
        <v>T.Sáu</v>
      </c>
      <c r="U107" s="166" t="str">
        <f t="shared" si="140"/>
        <v>T.Bảy</v>
      </c>
      <c r="V107" s="166" t="str">
        <f t="shared" si="140"/>
        <v>C.Nhật</v>
      </c>
      <c r="W107" s="166" t="str">
        <f t="shared" si="140"/>
        <v>T.Hai</v>
      </c>
      <c r="X107" s="166" t="str">
        <f t="shared" si="140"/>
        <v>T.Ba</v>
      </c>
      <c r="Y107" s="166" t="str">
        <f t="shared" si="140"/>
        <v>T.Tư</v>
      </c>
      <c r="Z107" s="166" t="str">
        <f t="shared" si="140"/>
        <v>T.Năm</v>
      </c>
      <c r="AA107" s="166" t="str">
        <f t="shared" si="140"/>
        <v>T.Sáu</v>
      </c>
      <c r="AB107" s="166" t="str">
        <f t="shared" si="140"/>
        <v>T.Bảy</v>
      </c>
      <c r="AC107" s="166" t="str">
        <f t="shared" si="140"/>
        <v>C.Nhật</v>
      </c>
      <c r="AD107" s="166" t="str">
        <f t="shared" si="140"/>
        <v>T.Hai</v>
      </c>
      <c r="AE107" s="166" t="str">
        <f t="shared" si="140"/>
        <v>T.Ba</v>
      </c>
      <c r="AF107" s="166" t="str">
        <f t="shared" si="140"/>
        <v>T.Tư</v>
      </c>
      <c r="AG107" s="166" t="str">
        <f t="shared" si="140"/>
        <v>T.Năm</v>
      </c>
      <c r="AH107" s="166" t="str">
        <f t="shared" si="140"/>
        <v>T.Sáu</v>
      </c>
      <c r="AI107" s="166" t="str">
        <f t="shared" si="140"/>
        <v>T.Bảy</v>
      </c>
      <c r="AJ107" s="166"/>
      <c r="AK107" s="167" t="s">
        <v>16</v>
      </c>
      <c r="AL107" s="167" t="s">
        <v>31</v>
      </c>
      <c r="AM107" s="168" t="s">
        <v>17</v>
      </c>
      <c r="AN107" s="386"/>
      <c r="AO107" s="386"/>
      <c r="AP107" s="386"/>
      <c r="AQ107" s="386"/>
      <c r="AR107" s="386"/>
      <c r="AS107" s="389"/>
      <c r="AT107" s="38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45">
        <v>1</v>
      </c>
      <c r="B109" s="345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51">
        <f t="shared" ref="AK109" si="141">((SUM(F109:AJ109))/8)-(SUMIF($F$6:$AI$6,"C.Nhật",F109:AJ109)/8)</f>
        <v>23</v>
      </c>
      <c r="AL109" s="351">
        <f t="shared" ref="AL109:AL110" si="142">SUM(F110:AJ110)/8*1.5</f>
        <v>0</v>
      </c>
      <c r="AM109" s="353">
        <f t="shared" ref="AM109:AM110" si="143">SUMIF($F$6:$AI$6,"C.Nhật",$F109:$AI110)/8*2</f>
        <v>0</v>
      </c>
      <c r="AN109" s="355">
        <f t="shared" ref="AN109:AN110" si="144">SUM(AK109:AM110)</f>
        <v>23</v>
      </c>
      <c r="AO109" s="361">
        <v>29</v>
      </c>
      <c r="AP109" s="355"/>
      <c r="AQ109" s="355"/>
      <c r="AR109" s="355"/>
      <c r="AS109" s="343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46"/>
      <c r="B110" s="346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56"/>
      <c r="AO110" s="362"/>
      <c r="AP110" s="356"/>
      <c r="AQ110" s="356"/>
      <c r="AR110" s="356"/>
      <c r="AS110" s="344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f>A109+1</f>
        <v>2</v>
      </c>
      <c r="B111" s="345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351">
        <f t="shared" ref="AK111" si="145">((SUM(F111:AJ111))/8)-(SUMIF($F$6:$AI$6,"C.Nhật",F111:AJ111)/8)</f>
        <v>23</v>
      </c>
      <c r="AL111" s="351">
        <f t="shared" ref="AL111:AL122" si="146">SUM(F112:AJ112)/8*1.5</f>
        <v>0</v>
      </c>
      <c r="AM111" s="353">
        <f t="shared" ref="AM111:AM122" si="147">SUMIF($F$6:$AI$6,"C.Nhật",$F111:$AI112)/8*2</f>
        <v>0</v>
      </c>
      <c r="AN111" s="355">
        <f t="shared" ref="AN111:AN122" si="148">SUM(AK111:AM112)</f>
        <v>23</v>
      </c>
      <c r="AO111" s="361">
        <v>30</v>
      </c>
      <c r="AP111" s="355"/>
      <c r="AQ111" s="355"/>
      <c r="AR111" s="355"/>
      <c r="AS111" s="343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56"/>
      <c r="AO112" s="362"/>
      <c r="AP112" s="356"/>
      <c r="AQ112" s="356"/>
      <c r="AR112" s="356"/>
      <c r="AS112" s="344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 t="shared" ref="A113" si="149">A111+1</f>
        <v>3</v>
      </c>
      <c r="B113" s="345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351">
        <f t="shared" ref="AK113" si="150">((SUM(F113:AJ113))/8)-(SUMIF($F$6:$AI$6,"C.Nhật",F113:AJ113)/8)</f>
        <v>23</v>
      </c>
      <c r="AL113" s="351">
        <f t="shared" ref="AL113:AL122" si="151">SUM(F114:AJ114)/8*1.5</f>
        <v>0</v>
      </c>
      <c r="AM113" s="353">
        <f t="shared" ref="AM113:AM122" si="152">SUMIF($F$6:$AI$6,"C.Nhật",$F113:$AI114)/8*2</f>
        <v>0</v>
      </c>
      <c r="AN113" s="355">
        <f t="shared" ref="AN113:AN122" si="153">SUM(AK113:AM114)</f>
        <v>23</v>
      </c>
      <c r="AO113" s="361">
        <v>31</v>
      </c>
      <c r="AP113" s="355"/>
      <c r="AQ113" s="355"/>
      <c r="AR113" s="355"/>
      <c r="AS113" s="343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56"/>
      <c r="AO114" s="362"/>
      <c r="AP114" s="356"/>
      <c r="AQ114" s="356"/>
      <c r="AR114" s="356"/>
      <c r="AS114" s="344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154">A113+1</f>
        <v>4</v>
      </c>
      <c r="B115" s="345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351">
        <f t="shared" ref="AK115" si="155">((SUM(F115:AJ115))/8)-(SUMIF($F$6:$AI$6,"C.Nhật",F115:AJ115)/8)</f>
        <v>23</v>
      </c>
      <c r="AL115" s="351">
        <f t="shared" ref="AL115:AL122" si="156">SUM(F116:AJ116)/8*1.5</f>
        <v>0</v>
      </c>
      <c r="AM115" s="353">
        <f t="shared" ref="AM115:AM122" si="157">SUMIF($F$6:$AI$6,"C.Nhật",$F115:$AI116)/8*2</f>
        <v>0</v>
      </c>
      <c r="AN115" s="355">
        <f t="shared" ref="AN115:AN122" si="158">SUM(AK115:AM116)</f>
        <v>23</v>
      </c>
      <c r="AO115" s="361">
        <v>32</v>
      </c>
      <c r="AP115" s="355"/>
      <c r="AQ115" s="355"/>
      <c r="AR115" s="355"/>
      <c r="AS115" s="343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56"/>
      <c r="AO116" s="362"/>
      <c r="AP116" s="356"/>
      <c r="AQ116" s="356"/>
      <c r="AR116" s="356"/>
      <c r="AS116" s="344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159">A115+1</f>
        <v>5</v>
      </c>
      <c r="B117" s="345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351">
        <f t="shared" ref="AK117" si="160">((SUM(F117:AJ117))/8)-(SUMIF($F$6:$AI$6,"C.Nhật",F117:AJ117)/8)</f>
        <v>23</v>
      </c>
      <c r="AL117" s="351">
        <f t="shared" ref="AL117:AL122" si="161">SUM(F118:AJ118)/8*1.5</f>
        <v>0</v>
      </c>
      <c r="AM117" s="353">
        <f t="shared" ref="AM117:AM122" si="162">SUMIF($F$6:$AI$6,"C.Nhật",$F117:$AI118)/8*2</f>
        <v>0</v>
      </c>
      <c r="AN117" s="355">
        <f t="shared" ref="AN117:AN122" si="163">SUM(AK117:AM118)</f>
        <v>23</v>
      </c>
      <c r="AO117" s="361">
        <v>33</v>
      </c>
      <c r="AP117" s="355"/>
      <c r="AQ117" s="355"/>
      <c r="AR117" s="355"/>
      <c r="AS117" s="343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56"/>
      <c r="AO118" s="362"/>
      <c r="AP118" s="356"/>
      <c r="AQ118" s="356"/>
      <c r="AR118" s="356"/>
      <c r="AS118" s="344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164">A117+1</f>
        <v>6</v>
      </c>
      <c r="B119" s="345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351">
        <f t="shared" ref="AK119" si="165">((SUM(F119:AJ119))/8)-(SUMIF($F$6:$AI$6,"C.Nhật",F119:AJ119)/8)</f>
        <v>23</v>
      </c>
      <c r="AL119" s="351">
        <f t="shared" ref="AL119:AL122" si="166">SUM(F120:AJ120)/8*1.5</f>
        <v>0</v>
      </c>
      <c r="AM119" s="353">
        <f t="shared" ref="AM119:AM122" si="167">SUMIF($F$6:$AI$6,"C.Nhật",$F119:$AI120)/8*2</f>
        <v>0</v>
      </c>
      <c r="AN119" s="355">
        <f t="shared" ref="AN119:AN122" si="168">SUM(AK119:AM120)</f>
        <v>23</v>
      </c>
      <c r="AO119" s="361">
        <v>34</v>
      </c>
      <c r="AP119" s="355"/>
      <c r="AQ119" s="355"/>
      <c r="AR119" s="355"/>
      <c r="AS119" s="343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56"/>
      <c r="AO120" s="362"/>
      <c r="AP120" s="356"/>
      <c r="AQ120" s="356"/>
      <c r="AR120" s="356"/>
      <c r="AS120" s="344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169">A119+1</f>
        <v>7</v>
      </c>
      <c r="B121" s="345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/>
      <c r="I121" s="171">
        <v>8</v>
      </c>
      <c r="J121" s="171">
        <v>8</v>
      </c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/>
      <c r="V121" s="171"/>
      <c r="W121" s="171"/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>
        <v>8</v>
      </c>
      <c r="AE121" s="171">
        <v>8</v>
      </c>
      <c r="AF121" s="171">
        <v>8</v>
      </c>
      <c r="AG121" s="171">
        <v>8</v>
      </c>
      <c r="AH121" s="171">
        <v>8</v>
      </c>
      <c r="AI121" s="171"/>
      <c r="AJ121" s="171"/>
      <c r="AK121" s="351">
        <f t="shared" ref="AK121" si="170">((SUM(F121:AJ121))/8)-(SUMIF($F$6:$AI$6,"C.Nhật",F121:AJ121)/8)</f>
        <v>23</v>
      </c>
      <c r="AL121" s="351">
        <f t="shared" ref="AL121:AL122" si="171">SUM(F122:AJ122)/8*1.5</f>
        <v>0</v>
      </c>
      <c r="AM121" s="353">
        <f t="shared" ref="AM121:AM122" si="172">SUMIF($F$6:$AI$6,"C.Nhật",$F121:$AI122)/8*2</f>
        <v>0</v>
      </c>
      <c r="AN121" s="355">
        <f t="shared" ref="AN121:AN122" si="173">SUM(AK121:AM122)</f>
        <v>23</v>
      </c>
      <c r="AO121" s="361">
        <v>35</v>
      </c>
      <c r="AP121" s="355"/>
      <c r="AQ121" s="355"/>
      <c r="AR121" s="355"/>
      <c r="AS121" s="343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56"/>
      <c r="AO122" s="362"/>
      <c r="AP122" s="356"/>
      <c r="AQ122" s="356"/>
      <c r="AR122" s="356"/>
      <c r="AS122" s="344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5:AJ6 F106:AJ107 F9:AJ12 F55:AJ74 F109:AJ122 F14:AJ53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36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391" t="str">
        <f>"BẢNG THANH TOÁN LƯƠNG THÁNG"&amp;" "&amp;TEXT($E$4,"mm")&amp;" / "&amp;TEXT($E$4,"yyyy")</f>
        <v>BẢNG THANH TOÁN LƯƠNG THÁNG 04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299" t="s">
        <v>40</v>
      </c>
      <c r="G7" s="296" t="s">
        <v>18</v>
      </c>
      <c r="H7" s="299" t="s">
        <v>40</v>
      </c>
      <c r="I7" s="303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- 04'!$B$8:$AS$74,36,0)</f>
        <v>23</v>
      </c>
      <c r="G10" s="220">
        <f t="shared" ref="G10:G11" si="2">ROUND(E10/$U$2*F10,0)</f>
        <v>4155333</v>
      </c>
      <c r="H10" s="92">
        <f>(VLOOKUP(B10,'CC - 04'!$B$8:$AS$74,37,0)+VLOOKUP(B10,'CC - 04'!$B$8:$AS$74,38,0))</f>
        <v>0</v>
      </c>
      <c r="I10" s="220">
        <f t="shared" ref="I10:I11" si="3">ROUND(E10/$U$2*H10,0)</f>
        <v>0</v>
      </c>
      <c r="J10" s="93">
        <f t="shared" ref="J10:K11" si="4">F10+H10</f>
        <v>23</v>
      </c>
      <c r="K10" s="39">
        <f>G10+I10</f>
        <v>4155333</v>
      </c>
      <c r="L10" s="90">
        <f t="shared" ref="L10:L11" si="5">+F10*15000</f>
        <v>345000</v>
      </c>
      <c r="M10" s="40">
        <f t="shared" ref="M10:M11" si="6">K10+L10</f>
        <v>4500333</v>
      </c>
      <c r="N10" s="40">
        <f>IF(VLOOKUP(B10,DS,12,0)="x",E10*$N$4,0)</f>
        <v>0</v>
      </c>
      <c r="O10" s="40">
        <f>IF(VLOOKUP(B10,DS,12,0)="x",E10*$O$4,0)</f>
        <v>0</v>
      </c>
      <c r="P10" s="40">
        <f>IF(VLOOKUP(B10,DS,12,0)="x",E10*$P$4,0)</f>
        <v>0</v>
      </c>
      <c r="Q10" s="39">
        <f t="shared" ref="Q10:Q11" si="7">M10-SUM(N10:P10)</f>
        <v>4500333</v>
      </c>
      <c r="R10" s="39">
        <f>VLOOKUP(B10,DS,23,0)</f>
        <v>0</v>
      </c>
      <c r="S10" s="45">
        <f t="shared" ref="S10:S11" si="8">Q10-R10</f>
        <v>4500333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- 04'!$B$8:$AS$74,36,0)</f>
        <v>23</v>
      </c>
      <c r="G11" s="220">
        <f t="shared" si="2"/>
        <v>3887000</v>
      </c>
      <c r="H11" s="92">
        <f>(VLOOKUP(B11,'CC - 04'!$B$8:$AS$74,37,0)+VLOOKUP(B11,'CC - 04'!$B$8:$AS$74,38,0))</f>
        <v>0</v>
      </c>
      <c r="I11" s="220">
        <f t="shared" si="3"/>
        <v>0</v>
      </c>
      <c r="J11" s="93">
        <f t="shared" si="4"/>
        <v>23</v>
      </c>
      <c r="K11" s="39">
        <f t="shared" si="4"/>
        <v>3887000</v>
      </c>
      <c r="L11" s="90">
        <f t="shared" si="5"/>
        <v>345000</v>
      </c>
      <c r="M11" s="40">
        <f t="shared" si="6"/>
        <v>4232000</v>
      </c>
      <c r="N11" s="40">
        <f>IF(VLOOKUP(B11,DS,12,0)="x",E11*$N$4,0)</f>
        <v>0</v>
      </c>
      <c r="O11" s="40">
        <f>IF(VLOOKUP(B11,DS,12,0)="x",E11*$O$4,0)</f>
        <v>0</v>
      </c>
      <c r="P11" s="40">
        <f>IF(VLOOKUP(B11,DS,12,0)="x",E11*$P$4,0)</f>
        <v>0</v>
      </c>
      <c r="Q11" s="39">
        <f t="shared" si="7"/>
        <v>4232000</v>
      </c>
      <c r="R11" s="39">
        <f>VLOOKUP(B11,DS,23,0)</f>
        <v>0</v>
      </c>
      <c r="S11" s="45">
        <f t="shared" si="8"/>
        <v>4232000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- 04'!$B$8:$AS$74,36,0)</f>
        <v>23</v>
      </c>
      <c r="G13" s="220">
        <f t="shared" ref="G13:G43" si="13">ROUND(E13/$U$2*F13,0)</f>
        <v>3401125</v>
      </c>
      <c r="H13" s="92">
        <f>(VLOOKUP(B13,'CC - 04'!$B$8:$AS$74,37,0)+VLOOKUP(B13,'CC - 04'!$B$8:$AS$74,38,0))</f>
        <v>0</v>
      </c>
      <c r="I13" s="220">
        <f t="shared" ref="I13:I43" si="14">ROUND(E13/$U$2*H13,0)</f>
        <v>0</v>
      </c>
      <c r="J13" s="221">
        <f t="shared" ref="J13:K27" si="15">F13+H13</f>
        <v>23</v>
      </c>
      <c r="K13" s="39">
        <f t="shared" si="15"/>
        <v>3401125</v>
      </c>
      <c r="L13" s="90">
        <f t="shared" ref="L13:L43" si="16">+F13*15000</f>
        <v>345000</v>
      </c>
      <c r="M13" s="40">
        <f t="shared" ref="M13:M43" si="17">K13+L13</f>
        <v>3746125</v>
      </c>
      <c r="N13" s="40">
        <f t="shared" ref="N13:N32" si="18">IF(VLOOKUP(B13,DS,12,0)="x",E13*$N$4,0)</f>
        <v>0</v>
      </c>
      <c r="O13" s="40">
        <f t="shared" ref="O13:O32" si="19">IF(VLOOKUP(B13,DS,12,0)="x",E13*$O$4,0)</f>
        <v>0</v>
      </c>
      <c r="P13" s="40">
        <f t="shared" ref="P13:P32" si="20">IF(VLOOKUP(B13,DS,12,0)="x",E13*$P$4,0)</f>
        <v>0</v>
      </c>
      <c r="Q13" s="39">
        <f>M13-SUM(N13:P13)</f>
        <v>3746125</v>
      </c>
      <c r="R13" s="39">
        <f t="shared" ref="R13:R43" si="21">VLOOKUP(B13,DS,23,0)</f>
        <v>0</v>
      </c>
      <c r="S13" s="45">
        <f>Q13-R13</f>
        <v>3746125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- 04'!$B$8:$AS$74,36,0)</f>
        <v>23</v>
      </c>
      <c r="G14" s="220">
        <f t="shared" si="13"/>
        <v>3178792</v>
      </c>
      <c r="H14" s="92">
        <f>(VLOOKUP(B14,'CC - 04'!$B$8:$AS$74,37,0)+VLOOKUP(B14,'CC - 04'!$B$8:$AS$74,38,0))</f>
        <v>0</v>
      </c>
      <c r="I14" s="220">
        <f t="shared" si="14"/>
        <v>0</v>
      </c>
      <c r="J14" s="221">
        <f t="shared" si="15"/>
        <v>23</v>
      </c>
      <c r="K14" s="39">
        <f t="shared" si="15"/>
        <v>3178792</v>
      </c>
      <c r="L14" s="90">
        <f t="shared" si="16"/>
        <v>345000</v>
      </c>
      <c r="M14" s="40">
        <f t="shared" si="17"/>
        <v>3523792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3523792</v>
      </c>
      <c r="R14" s="39">
        <f t="shared" si="21"/>
        <v>0</v>
      </c>
      <c r="S14" s="45">
        <f t="shared" ref="S14:S43" si="23">Q14-R14</f>
        <v>3523792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- 04'!$B$8:$AS$74,36,0)</f>
        <v>23</v>
      </c>
      <c r="G15" s="220">
        <f t="shared" si="13"/>
        <v>3178792</v>
      </c>
      <c r="H15" s="92">
        <f>(VLOOKUP(B15,'CC - 04'!$B$8:$AS$74,37,0)+VLOOKUP(B15,'CC - 04'!$B$8:$AS$74,38,0))</f>
        <v>0</v>
      </c>
      <c r="I15" s="220">
        <f t="shared" si="14"/>
        <v>0</v>
      </c>
      <c r="J15" s="221">
        <f t="shared" si="15"/>
        <v>23</v>
      </c>
      <c r="K15" s="39">
        <f t="shared" si="15"/>
        <v>3178792</v>
      </c>
      <c r="L15" s="90">
        <f t="shared" si="16"/>
        <v>345000</v>
      </c>
      <c r="M15" s="40">
        <f t="shared" si="17"/>
        <v>3523792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3523792</v>
      </c>
      <c r="R15" s="39">
        <f t="shared" si="21"/>
        <v>0</v>
      </c>
      <c r="S15" s="45">
        <f t="shared" si="23"/>
        <v>3523792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- 04'!$B$8:$AS$74,36,0)</f>
        <v>23</v>
      </c>
      <c r="G16" s="220">
        <f t="shared" si="13"/>
        <v>3178792</v>
      </c>
      <c r="H16" s="92">
        <f>(VLOOKUP(B16,'CC - 04'!$B$8:$AS$74,37,0)+VLOOKUP(B16,'CC - 04'!$B$8:$AS$74,38,0))</f>
        <v>0</v>
      </c>
      <c r="I16" s="220">
        <f t="shared" si="14"/>
        <v>0</v>
      </c>
      <c r="J16" s="221">
        <f t="shared" si="15"/>
        <v>23</v>
      </c>
      <c r="K16" s="39">
        <f t="shared" si="15"/>
        <v>3178792</v>
      </c>
      <c r="L16" s="90">
        <f t="shared" si="16"/>
        <v>345000</v>
      </c>
      <c r="M16" s="40">
        <f t="shared" si="17"/>
        <v>3523792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3523792</v>
      </c>
      <c r="R16" s="39">
        <f t="shared" si="21"/>
        <v>0</v>
      </c>
      <c r="S16" s="45">
        <f t="shared" si="23"/>
        <v>3523792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- 04'!$B$8:$AS$74,36,0)</f>
        <v>23</v>
      </c>
      <c r="G17" s="220">
        <f t="shared" si="13"/>
        <v>3178792</v>
      </c>
      <c r="H17" s="92">
        <f>(VLOOKUP(B17,'CC - 04'!$B$8:$AS$74,37,0)+VLOOKUP(B17,'CC - 04'!$B$8:$AS$74,38,0))</f>
        <v>0</v>
      </c>
      <c r="I17" s="220">
        <f t="shared" si="14"/>
        <v>0</v>
      </c>
      <c r="J17" s="221">
        <f t="shared" si="15"/>
        <v>23</v>
      </c>
      <c r="K17" s="39">
        <f t="shared" si="15"/>
        <v>3178792</v>
      </c>
      <c r="L17" s="90">
        <f t="shared" si="16"/>
        <v>345000</v>
      </c>
      <c r="M17" s="40">
        <f t="shared" si="17"/>
        <v>3523792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3523792</v>
      </c>
      <c r="R17" s="39">
        <f t="shared" si="21"/>
        <v>0</v>
      </c>
      <c r="S17" s="45">
        <f t="shared" si="23"/>
        <v>3523792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- 04'!$B$8:$AS$74,36,0)</f>
        <v>23</v>
      </c>
      <c r="G18" s="220">
        <f t="shared" si="13"/>
        <v>3178792</v>
      </c>
      <c r="H18" s="92">
        <f>(VLOOKUP(B18,'CC - 04'!$B$8:$AS$74,37,0)+VLOOKUP(B18,'CC - 04'!$B$8:$AS$74,38,0))</f>
        <v>0</v>
      </c>
      <c r="I18" s="220">
        <f t="shared" si="14"/>
        <v>0</v>
      </c>
      <c r="J18" s="221">
        <f t="shared" si="15"/>
        <v>23</v>
      </c>
      <c r="K18" s="39">
        <f t="shared" si="15"/>
        <v>3178792</v>
      </c>
      <c r="L18" s="90">
        <f t="shared" si="16"/>
        <v>345000</v>
      </c>
      <c r="M18" s="40">
        <f t="shared" si="17"/>
        <v>3523792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3523792</v>
      </c>
      <c r="R18" s="39">
        <f t="shared" si="21"/>
        <v>0</v>
      </c>
      <c r="S18" s="45">
        <f t="shared" si="23"/>
        <v>3523792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- 04'!$B$8:$AS$74,36,0)</f>
        <v>23</v>
      </c>
      <c r="G19" s="220">
        <f t="shared" si="13"/>
        <v>3178792</v>
      </c>
      <c r="H19" s="92">
        <f>(VLOOKUP(B19,'CC - 04'!$B$8:$AS$74,37,0)+VLOOKUP(B19,'CC - 04'!$B$8:$AS$74,38,0))</f>
        <v>0</v>
      </c>
      <c r="I19" s="220">
        <f t="shared" si="14"/>
        <v>0</v>
      </c>
      <c r="J19" s="221">
        <f t="shared" si="15"/>
        <v>23</v>
      </c>
      <c r="K19" s="39">
        <f t="shared" si="15"/>
        <v>3178792</v>
      </c>
      <c r="L19" s="90">
        <f t="shared" si="16"/>
        <v>345000</v>
      </c>
      <c r="M19" s="40">
        <f t="shared" si="17"/>
        <v>3523792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3523792</v>
      </c>
      <c r="R19" s="39">
        <f t="shared" si="21"/>
        <v>0</v>
      </c>
      <c r="S19" s="45">
        <f t="shared" si="23"/>
        <v>3523792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- 04'!$B$8:$AS$74,36,0)</f>
        <v>23</v>
      </c>
      <c r="G20" s="220">
        <f t="shared" si="13"/>
        <v>3178792</v>
      </c>
      <c r="H20" s="92">
        <f>(VLOOKUP(B20,'CC - 04'!$B$8:$AS$74,37,0)+VLOOKUP(B20,'CC - 04'!$B$8:$AS$74,38,0))</f>
        <v>0</v>
      </c>
      <c r="I20" s="220">
        <f t="shared" si="14"/>
        <v>0</v>
      </c>
      <c r="J20" s="221">
        <f t="shared" si="15"/>
        <v>23</v>
      </c>
      <c r="K20" s="39">
        <f t="shared" si="15"/>
        <v>3178792</v>
      </c>
      <c r="L20" s="90">
        <f t="shared" si="16"/>
        <v>345000</v>
      </c>
      <c r="M20" s="40">
        <f t="shared" si="17"/>
        <v>3523792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3523792</v>
      </c>
      <c r="R20" s="39">
        <f t="shared" si="21"/>
        <v>0</v>
      </c>
      <c r="S20" s="45">
        <f t="shared" si="23"/>
        <v>3523792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- 04'!$B$8:$AS$74,36,0)</f>
        <v>23</v>
      </c>
      <c r="G21" s="220">
        <f t="shared" si="13"/>
        <v>3178792</v>
      </c>
      <c r="H21" s="92">
        <f>(VLOOKUP(B21,'CC - 04'!$B$8:$AS$74,37,0)+VLOOKUP(B21,'CC - 04'!$B$8:$AS$74,38,0))</f>
        <v>0</v>
      </c>
      <c r="I21" s="220">
        <f t="shared" si="14"/>
        <v>0</v>
      </c>
      <c r="J21" s="221">
        <f t="shared" si="15"/>
        <v>23</v>
      </c>
      <c r="K21" s="39">
        <f t="shared" si="15"/>
        <v>3178792</v>
      </c>
      <c r="L21" s="90">
        <f t="shared" si="16"/>
        <v>345000</v>
      </c>
      <c r="M21" s="40">
        <f t="shared" si="17"/>
        <v>3523792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3523792</v>
      </c>
      <c r="R21" s="39">
        <f t="shared" si="21"/>
        <v>0</v>
      </c>
      <c r="S21" s="45">
        <f t="shared" si="23"/>
        <v>3523792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- 04'!$B$8:$AS$74,36,0)</f>
        <v>23</v>
      </c>
      <c r="G22" s="220">
        <f t="shared" si="13"/>
        <v>3178792</v>
      </c>
      <c r="H22" s="92">
        <f>(VLOOKUP(B22,'CC - 04'!$B$8:$AS$74,37,0)+VLOOKUP(B22,'CC - 04'!$B$8:$AS$74,38,0))</f>
        <v>0</v>
      </c>
      <c r="I22" s="220">
        <f t="shared" si="14"/>
        <v>0</v>
      </c>
      <c r="J22" s="221">
        <f t="shared" si="15"/>
        <v>23</v>
      </c>
      <c r="K22" s="39">
        <f t="shared" si="15"/>
        <v>3178792</v>
      </c>
      <c r="L22" s="90">
        <f t="shared" si="16"/>
        <v>345000</v>
      </c>
      <c r="M22" s="40">
        <f t="shared" si="17"/>
        <v>3523792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3523792</v>
      </c>
      <c r="R22" s="39">
        <f t="shared" si="21"/>
        <v>0</v>
      </c>
      <c r="S22" s="45">
        <f t="shared" si="23"/>
        <v>3523792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- 04'!$B$8:$AS$74,36,0)</f>
        <v>23</v>
      </c>
      <c r="G23" s="220">
        <f t="shared" si="13"/>
        <v>3178792</v>
      </c>
      <c r="H23" s="92">
        <f>(VLOOKUP(B23,'CC - 04'!$B$8:$AS$74,37,0)+VLOOKUP(B23,'CC - 04'!$B$8:$AS$74,38,0))</f>
        <v>0</v>
      </c>
      <c r="I23" s="220">
        <f t="shared" si="14"/>
        <v>0</v>
      </c>
      <c r="J23" s="221">
        <f t="shared" si="15"/>
        <v>23</v>
      </c>
      <c r="K23" s="39">
        <f t="shared" si="15"/>
        <v>3178792</v>
      </c>
      <c r="L23" s="90">
        <f t="shared" si="16"/>
        <v>345000</v>
      </c>
      <c r="M23" s="40">
        <f t="shared" si="17"/>
        <v>3523792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3523792</v>
      </c>
      <c r="R23" s="39">
        <f t="shared" si="21"/>
        <v>0</v>
      </c>
      <c r="S23" s="45">
        <f t="shared" si="23"/>
        <v>3523792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- 04'!$B$8:$AS$74,36,0)</f>
        <v>23</v>
      </c>
      <c r="G24" s="220">
        <f t="shared" si="13"/>
        <v>3178792</v>
      </c>
      <c r="H24" s="92">
        <f>(VLOOKUP(B24,'CC - 04'!$B$8:$AS$74,37,0)+VLOOKUP(B24,'CC - 04'!$B$8:$AS$74,38,0))</f>
        <v>0</v>
      </c>
      <c r="I24" s="220">
        <f t="shared" si="14"/>
        <v>0</v>
      </c>
      <c r="J24" s="221">
        <f t="shared" si="15"/>
        <v>23</v>
      </c>
      <c r="K24" s="39">
        <f t="shared" si="15"/>
        <v>3178792</v>
      </c>
      <c r="L24" s="90">
        <f t="shared" si="16"/>
        <v>345000</v>
      </c>
      <c r="M24" s="40">
        <f t="shared" si="17"/>
        <v>3523792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3523792</v>
      </c>
      <c r="R24" s="39">
        <f t="shared" si="21"/>
        <v>0</v>
      </c>
      <c r="S24" s="45">
        <f t="shared" si="23"/>
        <v>3523792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- 04'!$B$8:$AS$74,36,0)</f>
        <v>23</v>
      </c>
      <c r="G25" s="220">
        <f t="shared" si="13"/>
        <v>3178792</v>
      </c>
      <c r="H25" s="92">
        <f>(VLOOKUP(B25,'CC - 04'!$B$8:$AS$74,37,0)+VLOOKUP(B25,'CC - 04'!$B$8:$AS$74,38,0))</f>
        <v>0</v>
      </c>
      <c r="I25" s="220">
        <f t="shared" si="14"/>
        <v>0</v>
      </c>
      <c r="J25" s="221">
        <f t="shared" si="15"/>
        <v>23</v>
      </c>
      <c r="K25" s="39">
        <f t="shared" si="15"/>
        <v>3178792</v>
      </c>
      <c r="L25" s="90">
        <f t="shared" si="16"/>
        <v>345000</v>
      </c>
      <c r="M25" s="40">
        <f t="shared" si="17"/>
        <v>3523792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3523792</v>
      </c>
      <c r="R25" s="39">
        <f t="shared" si="21"/>
        <v>0</v>
      </c>
      <c r="S25" s="45">
        <f t="shared" si="23"/>
        <v>3523792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- 04'!$B$8:$AS$74,36,0)</f>
        <v>23</v>
      </c>
      <c r="G26" s="220">
        <f t="shared" si="13"/>
        <v>3178792</v>
      </c>
      <c r="H26" s="92">
        <f>(VLOOKUP(B26,'CC - 04'!$B$8:$AS$74,37,0)+VLOOKUP(B26,'CC - 04'!$B$8:$AS$74,38,0))</f>
        <v>0</v>
      </c>
      <c r="I26" s="220">
        <f t="shared" si="14"/>
        <v>0</v>
      </c>
      <c r="J26" s="221">
        <f t="shared" si="15"/>
        <v>23</v>
      </c>
      <c r="K26" s="39">
        <f t="shared" si="15"/>
        <v>3178792</v>
      </c>
      <c r="L26" s="90">
        <f t="shared" si="16"/>
        <v>345000</v>
      </c>
      <c r="M26" s="40">
        <f t="shared" si="17"/>
        <v>3523792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3523792</v>
      </c>
      <c r="R26" s="39">
        <f t="shared" si="21"/>
        <v>0</v>
      </c>
      <c r="S26" s="45">
        <f t="shared" si="23"/>
        <v>3523792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- 04'!$B$8:$AS$74,36,0)</f>
        <v>23</v>
      </c>
      <c r="G27" s="220">
        <f t="shared" si="13"/>
        <v>3178792</v>
      </c>
      <c r="H27" s="92">
        <f>(VLOOKUP(B27,'CC - 04'!$B$8:$AS$74,37,0)+VLOOKUP(B27,'CC - 04'!$B$8:$AS$74,38,0))</f>
        <v>0</v>
      </c>
      <c r="I27" s="220">
        <f t="shared" si="14"/>
        <v>0</v>
      </c>
      <c r="J27" s="221">
        <f t="shared" si="15"/>
        <v>23</v>
      </c>
      <c r="K27" s="39">
        <f t="shared" si="15"/>
        <v>3178792</v>
      </c>
      <c r="L27" s="90">
        <f t="shared" si="16"/>
        <v>345000</v>
      </c>
      <c r="M27" s="40">
        <f t="shared" si="17"/>
        <v>3523792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3523792</v>
      </c>
      <c r="R27" s="39">
        <f t="shared" si="21"/>
        <v>0</v>
      </c>
      <c r="S27" s="45">
        <f t="shared" si="23"/>
        <v>3523792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- 04'!$B$8:$AS$74,36,0)</f>
        <v>23</v>
      </c>
      <c r="G28" s="220">
        <f t="shared" si="13"/>
        <v>3178792</v>
      </c>
      <c r="H28" s="92">
        <f>(VLOOKUP(B28,'CC - 04'!$B$8:$AS$74,37,0)+VLOOKUP(B28,'CC - 04'!$B$8:$AS$74,38,0))</f>
        <v>0</v>
      </c>
      <c r="I28" s="220">
        <f t="shared" si="14"/>
        <v>0</v>
      </c>
      <c r="J28" s="221">
        <f t="shared" ref="J28:K43" si="24">F28+H28</f>
        <v>23</v>
      </c>
      <c r="K28" s="39">
        <f t="shared" si="24"/>
        <v>3178792</v>
      </c>
      <c r="L28" s="90">
        <f t="shared" si="16"/>
        <v>345000</v>
      </c>
      <c r="M28" s="40">
        <f t="shared" si="17"/>
        <v>3523792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3523792</v>
      </c>
      <c r="R28" s="39">
        <f t="shared" si="21"/>
        <v>0</v>
      </c>
      <c r="S28" s="45">
        <f t="shared" si="23"/>
        <v>3523792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- 04'!$B$8:$AS$74,36,0)</f>
        <v>23</v>
      </c>
      <c r="G29" s="220">
        <f t="shared" si="13"/>
        <v>3178792</v>
      </c>
      <c r="H29" s="92">
        <f>(VLOOKUP(B29,'CC - 04'!$B$8:$AS$74,37,0)+VLOOKUP(B29,'CC - 04'!$B$8:$AS$74,38,0))</f>
        <v>0</v>
      </c>
      <c r="I29" s="220">
        <f t="shared" si="14"/>
        <v>0</v>
      </c>
      <c r="J29" s="221">
        <f t="shared" si="24"/>
        <v>23</v>
      </c>
      <c r="K29" s="39">
        <f t="shared" si="24"/>
        <v>3178792</v>
      </c>
      <c r="L29" s="90">
        <f t="shared" si="16"/>
        <v>345000</v>
      </c>
      <c r="M29" s="40">
        <f t="shared" si="17"/>
        <v>3523792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3523792</v>
      </c>
      <c r="R29" s="39">
        <f t="shared" si="21"/>
        <v>0</v>
      </c>
      <c r="S29" s="45">
        <f t="shared" si="23"/>
        <v>3523792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- 04'!$B$8:$AS$74,36,0)</f>
        <v>23</v>
      </c>
      <c r="G30" s="220">
        <f t="shared" si="13"/>
        <v>3178792</v>
      </c>
      <c r="H30" s="92">
        <f>(VLOOKUP(B30,'CC - 04'!$B$8:$AS$74,37,0)+VLOOKUP(B30,'CC - 04'!$B$8:$AS$74,38,0))</f>
        <v>0</v>
      </c>
      <c r="I30" s="220">
        <f t="shared" si="14"/>
        <v>0</v>
      </c>
      <c r="J30" s="221">
        <f t="shared" si="24"/>
        <v>23</v>
      </c>
      <c r="K30" s="39">
        <f t="shared" si="24"/>
        <v>3178792</v>
      </c>
      <c r="L30" s="90">
        <f t="shared" si="16"/>
        <v>345000</v>
      </c>
      <c r="M30" s="40">
        <f t="shared" si="17"/>
        <v>3523792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3523792</v>
      </c>
      <c r="R30" s="39">
        <f t="shared" si="21"/>
        <v>0</v>
      </c>
      <c r="S30" s="45">
        <f t="shared" si="23"/>
        <v>3523792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- 04'!$B$8:$AS$74,36,0)</f>
        <v>23</v>
      </c>
      <c r="G31" s="220">
        <f t="shared" si="13"/>
        <v>3178792</v>
      </c>
      <c r="H31" s="92">
        <f>(VLOOKUP(B31,'CC - 04'!$B$8:$AS$74,37,0)+VLOOKUP(B31,'CC - 04'!$B$8:$AS$74,38,0))</f>
        <v>0</v>
      </c>
      <c r="I31" s="220">
        <f t="shared" si="14"/>
        <v>0</v>
      </c>
      <c r="J31" s="221">
        <f t="shared" si="24"/>
        <v>23</v>
      </c>
      <c r="K31" s="39">
        <f t="shared" si="24"/>
        <v>3178792</v>
      </c>
      <c r="L31" s="90">
        <f t="shared" si="16"/>
        <v>345000</v>
      </c>
      <c r="M31" s="40">
        <f t="shared" si="17"/>
        <v>3523792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3523792</v>
      </c>
      <c r="R31" s="39">
        <f t="shared" si="21"/>
        <v>0</v>
      </c>
      <c r="S31" s="45">
        <f t="shared" si="23"/>
        <v>3523792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- 04'!$B$8:$AS$74,36,0)</f>
        <v>23</v>
      </c>
      <c r="G32" s="220">
        <f t="shared" si="13"/>
        <v>3178792</v>
      </c>
      <c r="H32" s="92">
        <f>(VLOOKUP(B32,'CC - 04'!$B$8:$AS$74,37,0)+VLOOKUP(B32,'CC - 04'!$B$8:$AS$74,38,0))</f>
        <v>0</v>
      </c>
      <c r="I32" s="220">
        <f t="shared" si="14"/>
        <v>0</v>
      </c>
      <c r="J32" s="221">
        <f t="shared" si="24"/>
        <v>23</v>
      </c>
      <c r="K32" s="39">
        <f t="shared" si="24"/>
        <v>3178792</v>
      </c>
      <c r="L32" s="90">
        <f t="shared" si="16"/>
        <v>345000</v>
      </c>
      <c r="M32" s="40">
        <f t="shared" si="17"/>
        <v>3523792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3523792</v>
      </c>
      <c r="R32" s="39">
        <f t="shared" si="21"/>
        <v>0</v>
      </c>
      <c r="S32" s="45">
        <f t="shared" si="23"/>
        <v>3523792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- 04'!$B$8:$AS$74,36,0)</f>
        <v>23</v>
      </c>
      <c r="G34" s="220">
        <f t="shared" si="13"/>
        <v>3401125</v>
      </c>
      <c r="H34" s="92">
        <f>(VLOOKUP(B34,'CC - 04'!$B$8:$AS$74,37,0)+VLOOKUP(B34,'CC - 04'!$B$8:$AS$74,38,0))</f>
        <v>0</v>
      </c>
      <c r="I34" s="220">
        <f t="shared" si="14"/>
        <v>0</v>
      </c>
      <c r="J34" s="221">
        <f t="shared" si="24"/>
        <v>23</v>
      </c>
      <c r="K34" s="39">
        <f t="shared" si="24"/>
        <v>3401125</v>
      </c>
      <c r="L34" s="90">
        <f t="shared" si="16"/>
        <v>345000</v>
      </c>
      <c r="M34" s="40">
        <f t="shared" si="17"/>
        <v>3746125</v>
      </c>
      <c r="N34" s="40">
        <f t="shared" ref="N34:N43" si="25">IF(VLOOKUP(B34,DS,12,0)="x",E34*$N$4,0)</f>
        <v>0</v>
      </c>
      <c r="O34" s="40">
        <f t="shared" ref="O34:O43" si="26">IF(VLOOKUP(B34,DS,12,0)="x",E34*$O$4,0)</f>
        <v>0</v>
      </c>
      <c r="P34" s="40">
        <f t="shared" ref="P34:P43" si="27">IF(VLOOKUP(B34,DS,12,0)="x",E34*$P$4,0)</f>
        <v>0</v>
      </c>
      <c r="Q34" s="39">
        <f t="shared" si="22"/>
        <v>3746125</v>
      </c>
      <c r="R34" s="39">
        <f t="shared" si="21"/>
        <v>0</v>
      </c>
      <c r="S34" s="45">
        <f t="shared" si="23"/>
        <v>3746125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- 04'!$B$8:$AS$74,36,0)</f>
        <v>23</v>
      </c>
      <c r="G35" s="220">
        <f t="shared" si="13"/>
        <v>3178792</v>
      </c>
      <c r="H35" s="92">
        <f>(VLOOKUP(B35,'CC - 04'!$B$8:$AS$74,37,0)+VLOOKUP(B35,'CC - 04'!$B$8:$AS$74,38,0))</f>
        <v>0</v>
      </c>
      <c r="I35" s="220">
        <f t="shared" si="14"/>
        <v>0</v>
      </c>
      <c r="J35" s="221">
        <f t="shared" si="24"/>
        <v>23</v>
      </c>
      <c r="K35" s="39">
        <f t="shared" si="24"/>
        <v>3178792</v>
      </c>
      <c r="L35" s="90">
        <f t="shared" si="16"/>
        <v>345000</v>
      </c>
      <c r="M35" s="40">
        <f t="shared" si="17"/>
        <v>3523792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3523792</v>
      </c>
      <c r="R35" s="39">
        <f t="shared" si="21"/>
        <v>0</v>
      </c>
      <c r="S35" s="45">
        <f t="shared" si="23"/>
        <v>3523792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- 04'!$B$8:$AS$74,36,0)</f>
        <v>23</v>
      </c>
      <c r="G36" s="220">
        <f t="shared" si="13"/>
        <v>3178792</v>
      </c>
      <c r="H36" s="92">
        <f>(VLOOKUP(B36,'CC - 04'!$B$8:$AS$74,37,0)+VLOOKUP(B36,'CC - 04'!$B$8:$AS$74,38,0))</f>
        <v>0</v>
      </c>
      <c r="I36" s="220">
        <f t="shared" si="14"/>
        <v>0</v>
      </c>
      <c r="J36" s="221">
        <f t="shared" si="24"/>
        <v>23</v>
      </c>
      <c r="K36" s="39">
        <f t="shared" si="24"/>
        <v>3178792</v>
      </c>
      <c r="L36" s="90">
        <f t="shared" si="16"/>
        <v>345000</v>
      </c>
      <c r="M36" s="40">
        <f t="shared" si="17"/>
        <v>3523792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3523792</v>
      </c>
      <c r="R36" s="39">
        <f t="shared" si="21"/>
        <v>0</v>
      </c>
      <c r="S36" s="45">
        <f t="shared" si="23"/>
        <v>3523792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- 04'!$B$8:$AS$74,36,0)</f>
        <v>23</v>
      </c>
      <c r="G37" s="220">
        <f t="shared" si="13"/>
        <v>3178792</v>
      </c>
      <c r="H37" s="92">
        <f>(VLOOKUP(B37,'CC - 04'!$B$8:$AS$74,37,0)+VLOOKUP(B37,'CC - 04'!$B$8:$AS$74,38,0))</f>
        <v>0</v>
      </c>
      <c r="I37" s="220">
        <f t="shared" si="14"/>
        <v>0</v>
      </c>
      <c r="J37" s="221">
        <f t="shared" si="24"/>
        <v>23</v>
      </c>
      <c r="K37" s="39">
        <f t="shared" si="24"/>
        <v>3178792</v>
      </c>
      <c r="L37" s="90">
        <f t="shared" si="16"/>
        <v>345000</v>
      </c>
      <c r="M37" s="40">
        <f t="shared" si="17"/>
        <v>3523792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3523792</v>
      </c>
      <c r="R37" s="39">
        <f t="shared" si="21"/>
        <v>0</v>
      </c>
      <c r="S37" s="45">
        <f t="shared" si="23"/>
        <v>3523792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- 04'!$B$8:$AS$74,36,0)</f>
        <v>23</v>
      </c>
      <c r="G38" s="220">
        <f t="shared" si="13"/>
        <v>3178792</v>
      </c>
      <c r="H38" s="92">
        <f>(VLOOKUP(B38,'CC - 04'!$B$8:$AS$74,37,0)+VLOOKUP(B38,'CC - 04'!$B$8:$AS$74,38,0))</f>
        <v>0</v>
      </c>
      <c r="I38" s="220">
        <f t="shared" si="14"/>
        <v>0</v>
      </c>
      <c r="J38" s="221">
        <f t="shared" si="24"/>
        <v>23</v>
      </c>
      <c r="K38" s="39">
        <f t="shared" si="24"/>
        <v>3178792</v>
      </c>
      <c r="L38" s="90">
        <f t="shared" si="16"/>
        <v>345000</v>
      </c>
      <c r="M38" s="40">
        <f t="shared" si="17"/>
        <v>3523792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3523792</v>
      </c>
      <c r="R38" s="39">
        <f t="shared" si="21"/>
        <v>0</v>
      </c>
      <c r="S38" s="45">
        <f t="shared" si="23"/>
        <v>3523792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- 04'!$B$8:$AS$74,36,0)</f>
        <v>23</v>
      </c>
      <c r="G39" s="220">
        <f t="shared" si="13"/>
        <v>3178792</v>
      </c>
      <c r="H39" s="92">
        <f>(VLOOKUP(B39,'CC - 04'!$B$8:$AS$74,37,0)+VLOOKUP(B39,'CC - 04'!$B$8:$AS$74,38,0))</f>
        <v>0</v>
      </c>
      <c r="I39" s="220">
        <f t="shared" si="14"/>
        <v>0</v>
      </c>
      <c r="J39" s="221">
        <f t="shared" si="24"/>
        <v>23</v>
      </c>
      <c r="K39" s="39">
        <f t="shared" si="24"/>
        <v>3178792</v>
      </c>
      <c r="L39" s="90">
        <f t="shared" si="16"/>
        <v>345000</v>
      </c>
      <c r="M39" s="40">
        <f t="shared" si="17"/>
        <v>3523792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3523792</v>
      </c>
      <c r="R39" s="39">
        <f t="shared" si="21"/>
        <v>0</v>
      </c>
      <c r="S39" s="45">
        <f t="shared" si="23"/>
        <v>3523792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- 04'!$B$8:$AS$74,36,0)</f>
        <v>23</v>
      </c>
      <c r="G40" s="220">
        <f t="shared" si="13"/>
        <v>3178792</v>
      </c>
      <c r="H40" s="92">
        <f>(VLOOKUP(B40,'CC - 04'!$B$8:$AS$74,37,0)+VLOOKUP(B40,'CC - 04'!$B$8:$AS$74,38,0))</f>
        <v>0</v>
      </c>
      <c r="I40" s="220">
        <f t="shared" si="14"/>
        <v>0</v>
      </c>
      <c r="J40" s="221">
        <f t="shared" si="24"/>
        <v>23</v>
      </c>
      <c r="K40" s="39">
        <f t="shared" si="24"/>
        <v>3178792</v>
      </c>
      <c r="L40" s="90">
        <f t="shared" si="16"/>
        <v>345000</v>
      </c>
      <c r="M40" s="40">
        <f t="shared" si="17"/>
        <v>3523792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3523792</v>
      </c>
      <c r="R40" s="39">
        <f t="shared" si="21"/>
        <v>0</v>
      </c>
      <c r="S40" s="45">
        <f t="shared" si="23"/>
        <v>3523792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- 04'!$B$8:$AS$74,36,0)</f>
        <v>23</v>
      </c>
      <c r="G41" s="220">
        <f t="shared" si="13"/>
        <v>3178792</v>
      </c>
      <c r="H41" s="92">
        <f>(VLOOKUP(B41,'CC - 04'!$B$8:$AS$74,37,0)+VLOOKUP(B41,'CC - 04'!$B$8:$AS$74,38,0))</f>
        <v>0</v>
      </c>
      <c r="I41" s="220">
        <f t="shared" si="14"/>
        <v>0</v>
      </c>
      <c r="J41" s="221">
        <f t="shared" si="24"/>
        <v>23</v>
      </c>
      <c r="K41" s="39">
        <f t="shared" si="24"/>
        <v>3178792</v>
      </c>
      <c r="L41" s="90">
        <f t="shared" si="16"/>
        <v>345000</v>
      </c>
      <c r="M41" s="40">
        <f t="shared" si="17"/>
        <v>3523792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3523792</v>
      </c>
      <c r="R41" s="39">
        <f t="shared" si="21"/>
        <v>0</v>
      </c>
      <c r="S41" s="45">
        <f t="shared" si="23"/>
        <v>3523792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- 04'!$B$8:$AS$74,36,0)</f>
        <v>23</v>
      </c>
      <c r="G42" s="220">
        <f t="shared" si="13"/>
        <v>3178792</v>
      </c>
      <c r="H42" s="92">
        <f>(VLOOKUP(B42,'CC - 04'!$B$8:$AS$74,37,0)+VLOOKUP(B42,'CC - 04'!$B$8:$AS$74,38,0))</f>
        <v>0</v>
      </c>
      <c r="I42" s="220">
        <f t="shared" si="14"/>
        <v>0</v>
      </c>
      <c r="J42" s="221">
        <f t="shared" si="24"/>
        <v>23</v>
      </c>
      <c r="K42" s="39">
        <f t="shared" si="24"/>
        <v>3178792</v>
      </c>
      <c r="L42" s="90">
        <f t="shared" si="16"/>
        <v>345000</v>
      </c>
      <c r="M42" s="40">
        <f t="shared" si="17"/>
        <v>3523792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3523792</v>
      </c>
      <c r="R42" s="39">
        <f t="shared" si="21"/>
        <v>0</v>
      </c>
      <c r="S42" s="45">
        <f t="shared" si="23"/>
        <v>3523792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- 04'!$B$8:$AS$74,36,0)</f>
        <v>23</v>
      </c>
      <c r="G43" s="220">
        <f t="shared" si="13"/>
        <v>3178792</v>
      </c>
      <c r="H43" s="92">
        <f>(VLOOKUP(B43,'CC - 04'!$B$8:$AS$74,37,0)+VLOOKUP(B43,'CC - 04'!$B$8:$AS$74,38,0))</f>
        <v>0</v>
      </c>
      <c r="I43" s="220">
        <f t="shared" si="14"/>
        <v>0</v>
      </c>
      <c r="J43" s="221">
        <f t="shared" si="24"/>
        <v>23</v>
      </c>
      <c r="K43" s="39">
        <f t="shared" si="24"/>
        <v>3178792</v>
      </c>
      <c r="L43" s="90">
        <f t="shared" si="16"/>
        <v>345000</v>
      </c>
      <c r="M43" s="40">
        <f t="shared" si="17"/>
        <v>3523792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3523792</v>
      </c>
      <c r="R43" s="39">
        <f t="shared" si="21"/>
        <v>0</v>
      </c>
      <c r="S43" s="45">
        <f t="shared" si="23"/>
        <v>3523792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390" t="s">
        <v>25</v>
      </c>
      <c r="B45" s="390"/>
      <c r="C45" s="390"/>
      <c r="D45" s="390"/>
      <c r="E45" s="140">
        <f>SUM(E10:E44)</f>
        <v>108366000</v>
      </c>
      <c r="F45" s="140"/>
      <c r="G45" s="140">
        <f>SUM(G10:G44)</f>
        <v>103850759</v>
      </c>
      <c r="H45" s="140"/>
      <c r="I45" s="140">
        <f>SUM(I10:I44)</f>
        <v>0</v>
      </c>
      <c r="J45" s="26"/>
      <c r="K45" s="26">
        <f t="shared" ref="K45:S45" si="29">SUM(K10:K44)</f>
        <v>103850759</v>
      </c>
      <c r="L45" s="26">
        <f t="shared" si="29"/>
        <v>11040000</v>
      </c>
      <c r="M45" s="26">
        <f t="shared" si="29"/>
        <v>114890759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114890759</v>
      </c>
      <c r="R45" s="26">
        <f t="shared" si="29"/>
        <v>0</v>
      </c>
      <c r="S45" s="26">
        <f t="shared" si="29"/>
        <v>114890759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30   tháng   04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8" t="str">
        <f>D1</f>
        <v>BẢNG THANH TOÁN LƯƠNG THÁNG 04 / 2016</v>
      </c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9"/>
      <c r="R58" s="410" t="s">
        <v>112</v>
      </c>
      <c r="S58" s="411"/>
      <c r="T58" s="412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3" t="s">
        <v>19</v>
      </c>
      <c r="B62" s="413" t="s">
        <v>20</v>
      </c>
      <c r="C62" s="415" t="s">
        <v>1</v>
      </c>
      <c r="D62" s="415" t="s">
        <v>2</v>
      </c>
      <c r="E62" s="417" t="s">
        <v>56</v>
      </c>
      <c r="F62" s="418" t="s">
        <v>26</v>
      </c>
      <c r="G62" s="419"/>
      <c r="H62" s="419"/>
      <c r="I62" s="419"/>
      <c r="J62" s="419"/>
      <c r="K62" s="420"/>
      <c r="L62" s="395" t="s">
        <v>57</v>
      </c>
      <c r="M62" s="395" t="s">
        <v>5</v>
      </c>
      <c r="N62" s="415" t="s">
        <v>6</v>
      </c>
      <c r="O62" s="415"/>
      <c r="P62" s="415"/>
      <c r="Q62" s="416" t="s">
        <v>7</v>
      </c>
      <c r="R62" s="416" t="s">
        <v>8</v>
      </c>
      <c r="S62" s="416" t="s">
        <v>9</v>
      </c>
      <c r="T62" s="42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4"/>
      <c r="B63" s="414"/>
      <c r="C63" s="415"/>
      <c r="D63" s="415"/>
      <c r="E63" s="417"/>
      <c r="F63" s="418" t="s">
        <v>59</v>
      </c>
      <c r="G63" s="420"/>
      <c r="H63" s="403" t="s">
        <v>189</v>
      </c>
      <c r="I63" s="405"/>
      <c r="J63" s="426" t="s">
        <v>27</v>
      </c>
      <c r="K63" s="416" t="s">
        <v>4</v>
      </c>
      <c r="L63" s="396"/>
      <c r="M63" s="396"/>
      <c r="N63" s="428" t="s">
        <v>12</v>
      </c>
      <c r="O63" s="416" t="s">
        <v>13</v>
      </c>
      <c r="P63" s="416" t="s">
        <v>34</v>
      </c>
      <c r="Q63" s="421"/>
      <c r="R63" s="421"/>
      <c r="S63" s="421"/>
      <c r="T63" s="42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4"/>
      <c r="B64" s="414"/>
      <c r="C64" s="416"/>
      <c r="D64" s="416"/>
      <c r="E64" s="417"/>
      <c r="F64" s="302" t="s">
        <v>40</v>
      </c>
      <c r="G64" s="303" t="s">
        <v>18</v>
      </c>
      <c r="H64" s="299" t="s">
        <v>40</v>
      </c>
      <c r="I64" s="303" t="s">
        <v>18</v>
      </c>
      <c r="J64" s="427"/>
      <c r="K64" s="421"/>
      <c r="L64" s="397"/>
      <c r="M64" s="397"/>
      <c r="N64" s="429"/>
      <c r="O64" s="421"/>
      <c r="P64" s="421"/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- 04'!$B$109:$AN$122,36,0)</f>
        <v>23</v>
      </c>
      <c r="G66" s="220">
        <f t="shared" ref="G66:G72" si="33">ROUND(E66/$U$2*F66,0)</f>
        <v>10398875</v>
      </c>
      <c r="H66" s="92">
        <f>(VLOOKUP(B66,'CC - 04'!B$109:AS$122,37,0)+VLOOKUP(B66,'CC - 04'!B$109:AS$122,38,0))</f>
        <v>0</v>
      </c>
      <c r="I66" s="220">
        <f t="shared" ref="I66:I72" si="34">ROUND(E66/$U$2*H66,0)</f>
        <v>0</v>
      </c>
      <c r="J66" s="221">
        <f t="shared" ref="J66:K72" si="35">F66+H66</f>
        <v>23</v>
      </c>
      <c r="K66" s="39">
        <f t="shared" si="35"/>
        <v>10398875</v>
      </c>
      <c r="L66" s="90">
        <f>+F66*15000</f>
        <v>345000</v>
      </c>
      <c r="M66" s="222">
        <f t="shared" ref="M66:M72" si="36">K66+SUM(L66:L66)</f>
        <v>10743875</v>
      </c>
      <c r="N66" s="40">
        <f t="shared" ref="N66:N72" si="37">IF(VLOOKUP(B66,DS,12,0)="x",E66*$N$4,0)</f>
        <v>0</v>
      </c>
      <c r="O66" s="40">
        <f t="shared" ref="O66:O72" si="38">IF(VLOOKUP(B66,DS,12,0)="x",E66*$O$4,0)</f>
        <v>0</v>
      </c>
      <c r="P66" s="40">
        <f t="shared" ref="P66:P72" si="39">IF(VLOOKUP(B66,DS,12,0)="x",E66*$P$4,0)</f>
        <v>0</v>
      </c>
      <c r="Q66" s="220">
        <f t="shared" ref="Q66:Q72" si="40">M66-SUM(N66:P66)</f>
        <v>10743875</v>
      </c>
      <c r="R66" s="220">
        <f t="shared" ref="R66:R72" si="41">VLOOKUP(B66,DS,23,0)</f>
        <v>0</v>
      </c>
      <c r="S66" s="223">
        <f>Q66-R66</f>
        <v>10743875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- 04'!$B$109:$AN$122,36,0)</f>
        <v>23</v>
      </c>
      <c r="G67" s="220">
        <f t="shared" si="33"/>
        <v>4691042</v>
      </c>
      <c r="H67" s="92">
        <f>(VLOOKUP(B67,'CC - 04'!B$109:AS$122,37,0)+VLOOKUP(B67,'CC - 04'!B$109:AS$122,38,0))</f>
        <v>0</v>
      </c>
      <c r="I67" s="220">
        <f t="shared" si="34"/>
        <v>0</v>
      </c>
      <c r="J67" s="221">
        <f t="shared" si="35"/>
        <v>23</v>
      </c>
      <c r="K67" s="39">
        <f t="shared" si="35"/>
        <v>4691042</v>
      </c>
      <c r="L67" s="90">
        <f t="shared" ref="L67:L72" si="42">+F67*15000</f>
        <v>345000</v>
      </c>
      <c r="M67" s="222">
        <f t="shared" si="36"/>
        <v>5036042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5036042</v>
      </c>
      <c r="R67" s="220">
        <f t="shared" si="41"/>
        <v>0</v>
      </c>
      <c r="S67" s="223">
        <f t="shared" ref="S67:S72" si="43">Q67-R67</f>
        <v>5036042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- 04'!$B$109:$AN$122,36,0)</f>
        <v>23</v>
      </c>
      <c r="G68" s="220">
        <f t="shared" si="33"/>
        <v>4691042</v>
      </c>
      <c r="H68" s="92">
        <f>(VLOOKUP(B68,'CC - 04'!B$109:AS$122,37,0)+VLOOKUP(B68,'CC - 04'!B$109:AS$122,38,0))</f>
        <v>0</v>
      </c>
      <c r="I68" s="220">
        <f t="shared" si="34"/>
        <v>0</v>
      </c>
      <c r="J68" s="221">
        <f t="shared" si="35"/>
        <v>23</v>
      </c>
      <c r="K68" s="39">
        <f t="shared" si="35"/>
        <v>4691042</v>
      </c>
      <c r="L68" s="90">
        <f t="shared" si="42"/>
        <v>345000</v>
      </c>
      <c r="M68" s="222">
        <f t="shared" si="36"/>
        <v>5036042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5036042</v>
      </c>
      <c r="R68" s="220">
        <f t="shared" si="41"/>
        <v>0</v>
      </c>
      <c r="S68" s="223">
        <f t="shared" si="43"/>
        <v>5036042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- 04'!$B$109:$AN$122,36,0)</f>
        <v>23</v>
      </c>
      <c r="G69" s="220">
        <f t="shared" si="33"/>
        <v>4155333</v>
      </c>
      <c r="H69" s="92">
        <f>(VLOOKUP(B69,'CC - 04'!B$109:AS$122,37,0)+VLOOKUP(B69,'CC - 04'!B$109:AS$122,38,0))</f>
        <v>0</v>
      </c>
      <c r="I69" s="220">
        <f t="shared" si="34"/>
        <v>0</v>
      </c>
      <c r="J69" s="221">
        <f t="shared" si="35"/>
        <v>23</v>
      </c>
      <c r="K69" s="39">
        <f t="shared" si="35"/>
        <v>4155333</v>
      </c>
      <c r="L69" s="90">
        <f t="shared" si="42"/>
        <v>345000</v>
      </c>
      <c r="M69" s="222">
        <f t="shared" si="36"/>
        <v>4500333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4500333</v>
      </c>
      <c r="R69" s="220">
        <f t="shared" si="41"/>
        <v>0</v>
      </c>
      <c r="S69" s="223">
        <f t="shared" si="43"/>
        <v>4500333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- 04'!$B$109:$AN$122,36,0)</f>
        <v>23</v>
      </c>
      <c r="G70" s="220">
        <f t="shared" si="33"/>
        <v>3350333</v>
      </c>
      <c r="H70" s="92">
        <f>(VLOOKUP(B70,'CC - 04'!B$109:AS$122,37,0)+VLOOKUP(B70,'CC - 04'!B$109:AS$122,38,0))</f>
        <v>0</v>
      </c>
      <c r="I70" s="220">
        <f t="shared" si="34"/>
        <v>0</v>
      </c>
      <c r="J70" s="221">
        <f t="shared" si="35"/>
        <v>23</v>
      </c>
      <c r="K70" s="39">
        <f t="shared" si="35"/>
        <v>3350333</v>
      </c>
      <c r="L70" s="90">
        <f t="shared" si="42"/>
        <v>345000</v>
      </c>
      <c r="M70" s="222">
        <f t="shared" si="36"/>
        <v>3695333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3695333</v>
      </c>
      <c r="R70" s="220">
        <f t="shared" si="41"/>
        <v>0</v>
      </c>
      <c r="S70" s="223">
        <f t="shared" si="43"/>
        <v>3695333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- 04'!$B$109:$AN$122,36,0)</f>
        <v>23</v>
      </c>
      <c r="G71" s="220">
        <f t="shared" si="33"/>
        <v>3887000</v>
      </c>
      <c r="H71" s="92">
        <f>(VLOOKUP(B71,'CC - 04'!B$109:AS$122,37,0)+VLOOKUP(B71,'CC - 04'!B$109:AS$122,38,0))</f>
        <v>0</v>
      </c>
      <c r="I71" s="220">
        <f t="shared" si="34"/>
        <v>0</v>
      </c>
      <c r="J71" s="221">
        <f t="shared" si="35"/>
        <v>23</v>
      </c>
      <c r="K71" s="39">
        <f t="shared" si="35"/>
        <v>3887000</v>
      </c>
      <c r="L71" s="90">
        <f t="shared" si="42"/>
        <v>345000</v>
      </c>
      <c r="M71" s="222">
        <f t="shared" si="36"/>
        <v>4232000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4232000</v>
      </c>
      <c r="R71" s="220">
        <f t="shared" si="41"/>
        <v>0</v>
      </c>
      <c r="S71" s="223">
        <f t="shared" si="43"/>
        <v>4232000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- 04'!$B$109:$AN$122,36,0)</f>
        <v>23</v>
      </c>
      <c r="G72" s="220">
        <f t="shared" si="33"/>
        <v>4638333</v>
      </c>
      <c r="H72" s="92">
        <f>(VLOOKUP(B72,'CC - 04'!B$109:AS$122,37,0)+VLOOKUP(B72,'CC - 04'!B$109:AS$122,38,0))</f>
        <v>0</v>
      </c>
      <c r="I72" s="220">
        <f t="shared" si="34"/>
        <v>0</v>
      </c>
      <c r="J72" s="221">
        <f t="shared" si="35"/>
        <v>23</v>
      </c>
      <c r="K72" s="39">
        <f t="shared" si="35"/>
        <v>4638333</v>
      </c>
      <c r="L72" s="90">
        <f t="shared" si="42"/>
        <v>345000</v>
      </c>
      <c r="M72" s="222">
        <f t="shared" si="36"/>
        <v>4983333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4983333</v>
      </c>
      <c r="R72" s="220">
        <f t="shared" si="41"/>
        <v>0</v>
      </c>
      <c r="S72" s="223">
        <f t="shared" si="43"/>
        <v>4983333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24" t="s">
        <v>25</v>
      </c>
      <c r="B74" s="425"/>
      <c r="C74" s="425"/>
      <c r="D74" s="425"/>
      <c r="E74" s="231">
        <f>SUM(E66:E73)</f>
        <v>37369000</v>
      </c>
      <c r="F74" s="231"/>
      <c r="G74" s="231">
        <f t="shared" ref="G74:S74" si="44">SUM(G66:G73)</f>
        <v>35811958</v>
      </c>
      <c r="H74" s="231">
        <f t="shared" si="44"/>
        <v>0</v>
      </c>
      <c r="I74" s="231">
        <f t="shared" si="44"/>
        <v>0</v>
      </c>
      <c r="J74" s="231">
        <f t="shared" si="44"/>
        <v>161</v>
      </c>
      <c r="K74" s="232">
        <f t="shared" si="44"/>
        <v>35811958</v>
      </c>
      <c r="L74" s="232">
        <f t="shared" si="44"/>
        <v>2415000</v>
      </c>
      <c r="M74" s="232">
        <f t="shared" si="44"/>
        <v>38226958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38226958</v>
      </c>
      <c r="R74" s="232">
        <f t="shared" si="44"/>
        <v>0</v>
      </c>
      <c r="S74" s="232">
        <f t="shared" si="44"/>
        <v>38226958</v>
      </c>
      <c r="T74" s="232"/>
      <c r="U74" s="182"/>
      <c r="V74" s="233">
        <f>S74+S45</f>
        <v>153117717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30   tháng   04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K109" sqref="AK109:AR12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 t="shared" ref="AI5" si="1">AH5+1</f>
        <v>42520</v>
      </c>
      <c r="AJ5" s="118">
        <f t="shared" ref="AJ5" si="2">AI5+1</f>
        <v>42521</v>
      </c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C.Nhật</v>
      </c>
      <c r="G6" s="304" t="str">
        <f t="shared" ref="G6:AI6" si="3">CHOOSE(WEEKDAY(G5),"C.Nhật","T.Hai","T.Ba","T.Tư","T.Năm","T.Sáu","T.Bảy")</f>
        <v>T.Hai</v>
      </c>
      <c r="H6" s="304" t="str">
        <f t="shared" si="3"/>
        <v>T.Ba</v>
      </c>
      <c r="I6" s="304" t="str">
        <f t="shared" si="3"/>
        <v>T.Tư</v>
      </c>
      <c r="J6" s="304" t="str">
        <f t="shared" si="3"/>
        <v>T.Năm</v>
      </c>
      <c r="K6" s="304" t="str">
        <f t="shared" si="3"/>
        <v>T.Sáu</v>
      </c>
      <c r="L6" s="304" t="str">
        <f t="shared" si="3"/>
        <v>T.Bảy</v>
      </c>
      <c r="M6" s="304" t="str">
        <f t="shared" si="3"/>
        <v>C.Nhật</v>
      </c>
      <c r="N6" s="304" t="str">
        <f t="shared" si="3"/>
        <v>T.Hai</v>
      </c>
      <c r="O6" s="304" t="str">
        <f t="shared" si="3"/>
        <v>T.Ba</v>
      </c>
      <c r="P6" s="304" t="str">
        <f t="shared" si="3"/>
        <v>T.Tư</v>
      </c>
      <c r="Q6" s="304" t="str">
        <f t="shared" si="3"/>
        <v>T.Năm</v>
      </c>
      <c r="R6" s="304" t="str">
        <f t="shared" si="3"/>
        <v>T.Sáu</v>
      </c>
      <c r="S6" s="304" t="str">
        <f t="shared" si="3"/>
        <v>T.Bảy</v>
      </c>
      <c r="T6" s="304" t="str">
        <f t="shared" si="3"/>
        <v>C.Nhật</v>
      </c>
      <c r="U6" s="304" t="str">
        <f t="shared" si="3"/>
        <v>T.Hai</v>
      </c>
      <c r="V6" s="304" t="str">
        <f t="shared" si="3"/>
        <v>T.Ba</v>
      </c>
      <c r="W6" s="304" t="str">
        <f t="shared" si="3"/>
        <v>T.Tư</v>
      </c>
      <c r="X6" s="304" t="str">
        <f t="shared" si="3"/>
        <v>T.Năm</v>
      </c>
      <c r="Y6" s="304" t="str">
        <f t="shared" si="3"/>
        <v>T.Sáu</v>
      </c>
      <c r="Z6" s="304" t="str">
        <f t="shared" si="3"/>
        <v>T.Bảy</v>
      </c>
      <c r="AA6" s="304" t="str">
        <f t="shared" si="3"/>
        <v>C.Nhật</v>
      </c>
      <c r="AB6" s="304" t="str">
        <f t="shared" si="3"/>
        <v>T.Hai</v>
      </c>
      <c r="AC6" s="304" t="str">
        <f t="shared" si="3"/>
        <v>T.Ba</v>
      </c>
      <c r="AD6" s="304" t="str">
        <f t="shared" si="3"/>
        <v>T.Tư</v>
      </c>
      <c r="AE6" s="304" t="str">
        <f t="shared" si="3"/>
        <v>T.Năm</v>
      </c>
      <c r="AF6" s="304" t="str">
        <f t="shared" si="3"/>
        <v>T.Sáu</v>
      </c>
      <c r="AG6" s="304" t="str">
        <f t="shared" si="3"/>
        <v>T.Bảy</v>
      </c>
      <c r="AH6" s="304" t="str">
        <f t="shared" si="3"/>
        <v>C.Nhật</v>
      </c>
      <c r="AI6" s="304" t="str">
        <f t="shared" si="3"/>
        <v>T.Hai</v>
      </c>
      <c r="AJ6" s="304" t="str">
        <f t="shared" ref="AJ6" si="4"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351">
        <f>((SUM(F9:AJ9))/8)-(SUMIF($F$6:$AJ$6,"C.Nhật",F9:AJ9)/8)</f>
        <v>25</v>
      </c>
      <c r="AL9" s="351">
        <f>SUM(F10:AJ10)/8*1.5</f>
        <v>0</v>
      </c>
      <c r="AM9" s="353">
        <f>SUMIF($F$6:$AJ$6,"C.Nhật",$F9:$AJ10)/8*2</f>
        <v>0</v>
      </c>
      <c r="AN9" s="355">
        <f>SUM(AK9:AM10)</f>
        <v>25</v>
      </c>
      <c r="AO9" s="361">
        <v>0</v>
      </c>
      <c r="AP9" s="355"/>
      <c r="AQ9" s="355"/>
      <c r="AR9" s="355"/>
      <c r="AS9" s="359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56"/>
      <c r="AO10" s="362"/>
      <c r="AP10" s="356"/>
      <c r="AQ10" s="356"/>
      <c r="AR10" s="356"/>
      <c r="AS10" s="360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351">
        <f>((SUM(F11:AJ11))/8)-(SUMIF($F$6:$AJ$6,"C.Nhật",F11:AJ11)/8)</f>
        <v>25</v>
      </c>
      <c r="AL11" s="351">
        <f>SUM(F12:AJ12)/8*1.5</f>
        <v>0</v>
      </c>
      <c r="AM11" s="353">
        <f>SUMIF($F$6:$AJ$6,"C.Nhật",$F11:$AJ12)/8*2</f>
        <v>0</v>
      </c>
      <c r="AN11" s="355">
        <f>SUM(AK11:AM12)</f>
        <v>25</v>
      </c>
      <c r="AO11" s="361">
        <v>0</v>
      </c>
      <c r="AP11" s="355"/>
      <c r="AQ11" s="355"/>
      <c r="AR11" s="355"/>
      <c r="AS11" s="359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56"/>
      <c r="AO12" s="362"/>
      <c r="AP12" s="356"/>
      <c r="AQ12" s="356"/>
      <c r="AR12" s="356"/>
      <c r="AS12" s="360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351">
        <f>((SUM(F14:AJ14))/8)-(SUMIF($F$6:$AJ$6,"C.Nhật",F14:AJ14)/8)</f>
        <v>25</v>
      </c>
      <c r="AL14" s="351">
        <f>SUM(F15:AJ15)/8*1.5</f>
        <v>0</v>
      </c>
      <c r="AM14" s="353">
        <f>SUMIF($F$6:$AJ$6,"C.Nhật",$F14:$AJ15)/8*2</f>
        <v>0</v>
      </c>
      <c r="AN14" s="355">
        <f>SUM(AK14:AM15)</f>
        <v>25</v>
      </c>
      <c r="AO14" s="361">
        <v>0</v>
      </c>
      <c r="AP14" s="355"/>
      <c r="AQ14" s="355"/>
      <c r="AR14" s="355"/>
      <c r="AS14" s="359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56"/>
      <c r="AO15" s="362"/>
      <c r="AP15" s="356"/>
      <c r="AQ15" s="356"/>
      <c r="AR15" s="356"/>
      <c r="AS15" s="360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351">
        <f t="shared" ref="AK16" si="5">((SUM(F16:AJ16))/8)-(SUMIF($F$6:$AJ$6,"C.Nhật",F16:AJ16)/8)</f>
        <v>25</v>
      </c>
      <c r="AL16" s="351">
        <f t="shared" ref="AL16:AL53" si="6">SUM(F17:AJ17)/8*1.5</f>
        <v>0</v>
      </c>
      <c r="AM16" s="353">
        <f t="shared" ref="AM16:AM53" si="7">SUMIF($F$6:$AJ$6,"C.Nhật",$F16:$AJ17)/8*2</f>
        <v>0</v>
      </c>
      <c r="AN16" s="355">
        <f t="shared" ref="AN16:AN53" si="8">SUM(AK16:AM17)</f>
        <v>25</v>
      </c>
      <c r="AO16" s="361">
        <v>1</v>
      </c>
      <c r="AP16" s="355"/>
      <c r="AQ16" s="355"/>
      <c r="AR16" s="355"/>
      <c r="AS16" s="359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56"/>
      <c r="AO17" s="362"/>
      <c r="AP17" s="356"/>
      <c r="AQ17" s="356"/>
      <c r="AR17" s="356"/>
      <c r="AS17" s="360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9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351">
        <f t="shared" ref="AK18" si="10">((SUM(F18:AJ18))/8)-(SUMIF($F$6:$AJ$6,"C.Nhật",F18:AJ18)/8)</f>
        <v>25</v>
      </c>
      <c r="AL18" s="351">
        <f t="shared" ref="AL18:AL53" si="11">SUM(F19:AJ19)/8*1.5</f>
        <v>0</v>
      </c>
      <c r="AM18" s="353">
        <f t="shared" ref="AM18:AM53" si="12">SUMIF($F$6:$AJ$6,"C.Nhật",$F18:$AJ19)/8*2</f>
        <v>0</v>
      </c>
      <c r="AN18" s="355">
        <f t="shared" ref="AN18:AN53" si="13">SUM(AK18:AM19)</f>
        <v>25</v>
      </c>
      <c r="AO18" s="361">
        <v>2</v>
      </c>
      <c r="AP18" s="355"/>
      <c r="AQ18" s="355"/>
      <c r="AR18" s="355"/>
      <c r="AS18" s="359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56"/>
      <c r="AO19" s="362"/>
      <c r="AP19" s="356"/>
      <c r="AQ19" s="356"/>
      <c r="AR19" s="356"/>
      <c r="AS19" s="360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" si="14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351">
        <f t="shared" ref="AK20" si="15">((SUM(F20:AJ20))/8)-(SUMIF($F$6:$AJ$6,"C.Nhật",F20:AJ20)/8)</f>
        <v>25</v>
      </c>
      <c r="AL20" s="351">
        <f t="shared" ref="AL20:AL53" si="16">SUM(F21:AJ21)/8*1.5</f>
        <v>0</v>
      </c>
      <c r="AM20" s="353">
        <f t="shared" ref="AM20:AM53" si="17">SUMIF($F$6:$AJ$6,"C.Nhật",$F20:$AJ21)/8*2</f>
        <v>0</v>
      </c>
      <c r="AN20" s="355">
        <f t="shared" ref="AN20:AN53" si="18">SUM(AK20:AM21)</f>
        <v>25</v>
      </c>
      <c r="AO20" s="361">
        <v>3</v>
      </c>
      <c r="AP20" s="355"/>
      <c r="AQ20" s="355"/>
      <c r="AR20" s="355"/>
      <c r="AS20" s="359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56"/>
      <c r="AO21" s="362"/>
      <c r="AP21" s="356"/>
      <c r="AQ21" s="356"/>
      <c r="AR21" s="356"/>
      <c r="AS21" s="360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ref="A22:A30" si="19">A20+1</f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351">
        <f t="shared" ref="AK22" si="20">((SUM(F22:AJ22))/8)-(SUMIF($F$6:$AJ$6,"C.Nhật",F22:AJ22)/8)</f>
        <v>25</v>
      </c>
      <c r="AL22" s="351">
        <f t="shared" ref="AL22:AL53" si="21">SUM(F23:AJ23)/8*1.5</f>
        <v>0</v>
      </c>
      <c r="AM22" s="353">
        <f t="shared" ref="AM22:AM53" si="22">SUMIF($F$6:$AJ$6,"C.Nhật",$F22:$AJ23)/8*2</f>
        <v>0</v>
      </c>
      <c r="AN22" s="355">
        <f t="shared" ref="AN22:AN53" si="23">SUM(AK22:AM23)</f>
        <v>25</v>
      </c>
      <c r="AO22" s="361">
        <v>4</v>
      </c>
      <c r="AP22" s="355"/>
      <c r="AQ22" s="355"/>
      <c r="AR22" s="355"/>
      <c r="AS22" s="359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56"/>
      <c r="AO23" s="362"/>
      <c r="AP23" s="356"/>
      <c r="AQ23" s="356"/>
      <c r="AR23" s="356"/>
      <c r="AS23" s="360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si="19"/>
        <v>6</v>
      </c>
      <c r="B24" s="363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351">
        <f t="shared" ref="AK24" si="24">((SUM(F24:AJ24))/8)-(SUMIF($F$6:$AJ$6,"C.Nhật",F24:AJ24)/8)</f>
        <v>25</v>
      </c>
      <c r="AL24" s="351">
        <f t="shared" ref="AL24:AL53" si="25">SUM(F25:AJ25)/8*1.5</f>
        <v>0</v>
      </c>
      <c r="AM24" s="353">
        <f t="shared" ref="AM24:AM53" si="26">SUMIF($F$6:$AJ$6,"C.Nhật",$F24:$AJ25)/8*2</f>
        <v>0</v>
      </c>
      <c r="AN24" s="355">
        <f t="shared" ref="AN24:AN53" si="27">SUM(AK24:AM25)</f>
        <v>25</v>
      </c>
      <c r="AO24" s="361">
        <v>5</v>
      </c>
      <c r="AP24" s="355"/>
      <c r="AQ24" s="355"/>
      <c r="AR24" s="355"/>
      <c r="AS24" s="359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56"/>
      <c r="AO25" s="362"/>
      <c r="AP25" s="356"/>
      <c r="AQ25" s="356"/>
      <c r="AR25" s="356"/>
      <c r="AS25" s="360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si="19"/>
        <v>7</v>
      </c>
      <c r="B26" s="363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351">
        <f t="shared" ref="AK26" si="28">((SUM(F26:AJ26))/8)-(SUMIF($F$6:$AJ$6,"C.Nhật",F26:AJ26)/8)</f>
        <v>25</v>
      </c>
      <c r="AL26" s="351">
        <f t="shared" ref="AL26:AL53" si="29">SUM(F27:AJ27)/8*1.5</f>
        <v>0</v>
      </c>
      <c r="AM26" s="353">
        <f t="shared" ref="AM26:AM53" si="30">SUMIF($F$6:$AJ$6,"C.Nhật",$F26:$AJ27)/8*2</f>
        <v>0</v>
      </c>
      <c r="AN26" s="355">
        <f t="shared" ref="AN26:AN53" si="31">SUM(AK26:AM27)</f>
        <v>25</v>
      </c>
      <c r="AO26" s="361">
        <v>6</v>
      </c>
      <c r="AP26" s="355"/>
      <c r="AQ26" s="355"/>
      <c r="AR26" s="355"/>
      <c r="AS26" s="359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56"/>
      <c r="AO27" s="362"/>
      <c r="AP27" s="356"/>
      <c r="AQ27" s="356"/>
      <c r="AR27" s="356"/>
      <c r="AS27" s="360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si="19"/>
        <v>8</v>
      </c>
      <c r="B28" s="363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351">
        <f t="shared" ref="AK28" si="32">((SUM(F28:AJ28))/8)-(SUMIF($F$6:$AJ$6,"C.Nhật",F28:AJ28)/8)</f>
        <v>25</v>
      </c>
      <c r="AL28" s="351">
        <f t="shared" ref="AL28:AL53" si="33">SUM(F29:AJ29)/8*1.5</f>
        <v>0</v>
      </c>
      <c r="AM28" s="353">
        <f t="shared" ref="AM28:AM53" si="34">SUMIF($F$6:$AJ$6,"C.Nhật",$F28:$AJ29)/8*2</f>
        <v>0</v>
      </c>
      <c r="AN28" s="355">
        <f t="shared" ref="AN28:AN53" si="35">SUM(AK28:AM29)</f>
        <v>25</v>
      </c>
      <c r="AO28" s="361">
        <v>7</v>
      </c>
      <c r="AP28" s="355"/>
      <c r="AQ28" s="355"/>
      <c r="AR28" s="355"/>
      <c r="AS28" s="359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56"/>
      <c r="AO29" s="362"/>
      <c r="AP29" s="356"/>
      <c r="AQ29" s="356"/>
      <c r="AR29" s="356"/>
      <c r="AS29" s="360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si="19"/>
        <v>9</v>
      </c>
      <c r="B30" s="363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351">
        <f t="shared" ref="AK30" si="36">((SUM(F30:AJ30))/8)-(SUMIF($F$6:$AJ$6,"C.Nhật",F30:AJ30)/8)</f>
        <v>25</v>
      </c>
      <c r="AL30" s="351">
        <f t="shared" ref="AL30:AL53" si="37">SUM(F31:AJ31)/8*1.5</f>
        <v>0</v>
      </c>
      <c r="AM30" s="353">
        <f t="shared" ref="AM30:AM53" si="38">SUMIF($F$6:$AJ$6,"C.Nhật",$F30:$AJ31)/8*2</f>
        <v>0</v>
      </c>
      <c r="AN30" s="355">
        <f t="shared" ref="AN30:AN53" si="39">SUM(AK30:AM31)</f>
        <v>25</v>
      </c>
      <c r="AO30" s="361">
        <v>8</v>
      </c>
      <c r="AP30" s="355"/>
      <c r="AQ30" s="355"/>
      <c r="AR30" s="355"/>
      <c r="AS30" s="359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56"/>
      <c r="AO31" s="362"/>
      <c r="AP31" s="356"/>
      <c r="AQ31" s="356"/>
      <c r="AR31" s="356"/>
      <c r="AS31" s="360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ref="A32" si="40">A30+1</f>
        <v>10</v>
      </c>
      <c r="B32" s="363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351">
        <f t="shared" ref="AK32" si="41">((SUM(F32:AJ32))/8)-(SUMIF($F$6:$AJ$6,"C.Nhật",F32:AJ32)/8)</f>
        <v>25</v>
      </c>
      <c r="AL32" s="351">
        <f t="shared" ref="AL32:AL53" si="42">SUM(F33:AJ33)/8*1.5</f>
        <v>0</v>
      </c>
      <c r="AM32" s="353">
        <f t="shared" ref="AM32:AM53" si="43">SUMIF($F$6:$AJ$6,"C.Nhật",$F32:$AJ33)/8*2</f>
        <v>0</v>
      </c>
      <c r="AN32" s="355">
        <f t="shared" ref="AN32:AN53" si="44">SUM(AK32:AM33)</f>
        <v>25</v>
      </c>
      <c r="AO32" s="361">
        <v>9</v>
      </c>
      <c r="AP32" s="355"/>
      <c r="AQ32" s="355"/>
      <c r="AR32" s="355"/>
      <c r="AS32" s="359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56"/>
      <c r="AO33" s="362"/>
      <c r="AP33" s="356"/>
      <c r="AQ33" s="356"/>
      <c r="AR33" s="356"/>
      <c r="AS33" s="360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45">A32+1</f>
        <v>11</v>
      </c>
      <c r="B34" s="363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351">
        <f t="shared" ref="AK34" si="46">((SUM(F34:AJ34))/8)-(SUMIF($F$6:$AJ$6,"C.Nhật",F34:AJ34)/8)</f>
        <v>25</v>
      </c>
      <c r="AL34" s="351">
        <f t="shared" ref="AL34:AL53" si="47">SUM(F35:AJ35)/8*1.5</f>
        <v>0</v>
      </c>
      <c r="AM34" s="353">
        <f t="shared" ref="AM34:AM53" si="48">SUMIF($F$6:$AJ$6,"C.Nhật",$F34:$AJ35)/8*2</f>
        <v>0</v>
      </c>
      <c r="AN34" s="355">
        <f t="shared" ref="AN34:AN53" si="49">SUM(AK34:AM35)</f>
        <v>25</v>
      </c>
      <c r="AO34" s="361">
        <v>10</v>
      </c>
      <c r="AP34" s="355"/>
      <c r="AQ34" s="355"/>
      <c r="AR34" s="355"/>
      <c r="AS34" s="359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56"/>
      <c r="AO35" s="362"/>
      <c r="AP35" s="356"/>
      <c r="AQ35" s="356"/>
      <c r="AR35" s="356"/>
      <c r="AS35" s="360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50">A34+1</f>
        <v>12</v>
      </c>
      <c r="B36" s="363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351">
        <f t="shared" ref="AK36" si="51">((SUM(F36:AJ36))/8)-(SUMIF($F$6:$AJ$6,"C.Nhật",F36:AJ36)/8)</f>
        <v>25</v>
      </c>
      <c r="AL36" s="351">
        <f t="shared" ref="AL36:AL53" si="52">SUM(F37:AJ37)/8*1.5</f>
        <v>0</v>
      </c>
      <c r="AM36" s="353">
        <f t="shared" ref="AM36:AM53" si="53">SUMIF($F$6:$AJ$6,"C.Nhật",$F36:$AJ37)/8*2</f>
        <v>0</v>
      </c>
      <c r="AN36" s="355">
        <f t="shared" ref="AN36:AN53" si="54">SUM(AK36:AM37)</f>
        <v>25</v>
      </c>
      <c r="AO36" s="361">
        <v>11</v>
      </c>
      <c r="AP36" s="355"/>
      <c r="AQ36" s="355"/>
      <c r="AR36" s="355"/>
      <c r="AS36" s="359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56"/>
      <c r="AO37" s="362"/>
      <c r="AP37" s="356"/>
      <c r="AQ37" s="356"/>
      <c r="AR37" s="356"/>
      <c r="AS37" s="360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55">A36+1</f>
        <v>13</v>
      </c>
      <c r="B38" s="363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351">
        <f t="shared" ref="AK38" si="56">((SUM(F38:AJ38))/8)-(SUMIF($F$6:$AJ$6,"C.Nhật",F38:AJ38)/8)</f>
        <v>25</v>
      </c>
      <c r="AL38" s="351">
        <f t="shared" ref="AL38:AL53" si="57">SUM(F39:AJ39)/8*1.5</f>
        <v>0</v>
      </c>
      <c r="AM38" s="353">
        <f t="shared" ref="AM38:AM53" si="58">SUMIF($F$6:$AJ$6,"C.Nhật",$F38:$AJ39)/8*2</f>
        <v>0</v>
      </c>
      <c r="AN38" s="355">
        <f t="shared" ref="AN38:AN53" si="59">SUM(AK38:AM39)</f>
        <v>25</v>
      </c>
      <c r="AO38" s="361">
        <v>12</v>
      </c>
      <c r="AP38" s="355"/>
      <c r="AQ38" s="355"/>
      <c r="AR38" s="355"/>
      <c r="AS38" s="359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56"/>
      <c r="AO39" s="362"/>
      <c r="AP39" s="356"/>
      <c r="AQ39" s="356"/>
      <c r="AR39" s="356"/>
      <c r="AS39" s="360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60">A38+1</f>
        <v>14</v>
      </c>
      <c r="B40" s="363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351">
        <f t="shared" ref="AK40" si="61">((SUM(F40:AJ40))/8)-(SUMIF($F$6:$AJ$6,"C.Nhật",F40:AJ40)/8)</f>
        <v>25</v>
      </c>
      <c r="AL40" s="351">
        <f t="shared" ref="AL40:AL53" si="62">SUM(F41:AJ41)/8*1.5</f>
        <v>0</v>
      </c>
      <c r="AM40" s="353">
        <f t="shared" ref="AM40:AM53" si="63">SUMIF($F$6:$AJ$6,"C.Nhật",$F40:$AJ41)/8*2</f>
        <v>0</v>
      </c>
      <c r="AN40" s="355">
        <f t="shared" ref="AN40:AN53" si="64">SUM(AK40:AM41)</f>
        <v>25</v>
      </c>
      <c r="AO40" s="361">
        <v>13</v>
      </c>
      <c r="AP40" s="355"/>
      <c r="AQ40" s="355"/>
      <c r="AR40" s="355"/>
      <c r="AS40" s="359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56"/>
      <c r="AO41" s="362"/>
      <c r="AP41" s="356"/>
      <c r="AQ41" s="356"/>
      <c r="AR41" s="356"/>
      <c r="AS41" s="360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65">A40+1</f>
        <v>15</v>
      </c>
      <c r="B42" s="363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351">
        <f t="shared" ref="AK42" si="66">((SUM(F42:AJ42))/8)-(SUMIF($F$6:$AJ$6,"C.Nhật",F42:AJ42)/8)</f>
        <v>25</v>
      </c>
      <c r="AL42" s="351">
        <f t="shared" ref="AL42:AL53" si="67">SUM(F43:AJ43)/8*1.5</f>
        <v>0</v>
      </c>
      <c r="AM42" s="353">
        <f t="shared" ref="AM42:AM53" si="68">SUMIF($F$6:$AJ$6,"C.Nhật",$F42:$AJ43)/8*2</f>
        <v>0</v>
      </c>
      <c r="AN42" s="355">
        <f t="shared" ref="AN42:AN53" si="69">SUM(AK42:AM43)</f>
        <v>25</v>
      </c>
      <c r="AO42" s="361">
        <v>14</v>
      </c>
      <c r="AP42" s="355"/>
      <c r="AQ42" s="355"/>
      <c r="AR42" s="355"/>
      <c r="AS42" s="359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56"/>
      <c r="AO43" s="362"/>
      <c r="AP43" s="356"/>
      <c r="AQ43" s="356"/>
      <c r="AR43" s="356"/>
      <c r="AS43" s="360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70">A42+1</f>
        <v>16</v>
      </c>
      <c r="B44" s="363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351">
        <f t="shared" ref="AK44" si="71">((SUM(F44:AJ44))/8)-(SUMIF($F$6:$AJ$6,"C.Nhật",F44:AJ44)/8)</f>
        <v>25</v>
      </c>
      <c r="AL44" s="351">
        <f t="shared" ref="AL44:AL53" si="72">SUM(F45:AJ45)/8*1.5</f>
        <v>0</v>
      </c>
      <c r="AM44" s="353">
        <f t="shared" ref="AM44:AM53" si="73">SUMIF($F$6:$AJ$6,"C.Nhật",$F44:$AJ45)/8*2</f>
        <v>0</v>
      </c>
      <c r="AN44" s="355">
        <f t="shared" ref="AN44:AN53" si="74">SUM(AK44:AM45)</f>
        <v>25</v>
      </c>
      <c r="AO44" s="361">
        <v>15</v>
      </c>
      <c r="AP44" s="355"/>
      <c r="AQ44" s="355"/>
      <c r="AR44" s="355"/>
      <c r="AS44" s="359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56"/>
      <c r="AO45" s="362"/>
      <c r="AP45" s="356"/>
      <c r="AQ45" s="356"/>
      <c r="AR45" s="356"/>
      <c r="AS45" s="360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75">A44+1</f>
        <v>17</v>
      </c>
      <c r="B46" s="363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351">
        <f t="shared" ref="AK46" si="76">((SUM(F46:AJ46))/8)-(SUMIF($F$6:$AJ$6,"C.Nhật",F46:AJ46)/8)</f>
        <v>25</v>
      </c>
      <c r="AL46" s="351">
        <f t="shared" ref="AL46:AL53" si="77">SUM(F47:AJ47)/8*1.5</f>
        <v>0</v>
      </c>
      <c r="AM46" s="353">
        <f t="shared" ref="AM46:AM53" si="78">SUMIF($F$6:$AJ$6,"C.Nhật",$F46:$AJ47)/8*2</f>
        <v>0</v>
      </c>
      <c r="AN46" s="355">
        <f t="shared" ref="AN46:AN53" si="79">SUM(AK46:AM47)</f>
        <v>25</v>
      </c>
      <c r="AO46" s="361">
        <v>16</v>
      </c>
      <c r="AP46" s="355"/>
      <c r="AQ46" s="355"/>
      <c r="AR46" s="355"/>
      <c r="AS46" s="359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56"/>
      <c r="AO47" s="362"/>
      <c r="AP47" s="356"/>
      <c r="AQ47" s="356"/>
      <c r="AR47" s="356"/>
      <c r="AS47" s="360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80">A46+1</f>
        <v>18</v>
      </c>
      <c r="B48" s="363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351">
        <f t="shared" ref="AK48" si="81">((SUM(F48:AJ48))/8)-(SUMIF($F$6:$AJ$6,"C.Nhật",F48:AJ48)/8)</f>
        <v>25</v>
      </c>
      <c r="AL48" s="351">
        <f t="shared" ref="AL48:AL53" si="82">SUM(F49:AJ49)/8*1.5</f>
        <v>0</v>
      </c>
      <c r="AM48" s="353">
        <f t="shared" ref="AM48:AM53" si="83">SUMIF($F$6:$AJ$6,"C.Nhật",$F48:$AJ49)/8*2</f>
        <v>0</v>
      </c>
      <c r="AN48" s="355">
        <f t="shared" ref="AN48:AN53" si="84">SUM(AK48:AM49)</f>
        <v>25</v>
      </c>
      <c r="AO48" s="361">
        <v>17</v>
      </c>
      <c r="AP48" s="355"/>
      <c r="AQ48" s="355"/>
      <c r="AR48" s="355"/>
      <c r="AS48" s="359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56"/>
      <c r="AO49" s="362"/>
      <c r="AP49" s="356"/>
      <c r="AQ49" s="356"/>
      <c r="AR49" s="356"/>
      <c r="AS49" s="360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85">A48+1</f>
        <v>19</v>
      </c>
      <c r="B50" s="363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351">
        <f t="shared" ref="AK50" si="86">((SUM(F50:AJ50))/8)-(SUMIF($F$6:$AJ$6,"C.Nhật",F50:AJ50)/8)</f>
        <v>25</v>
      </c>
      <c r="AL50" s="351">
        <f t="shared" ref="AL50:AL53" si="87">SUM(F51:AJ51)/8*1.5</f>
        <v>0</v>
      </c>
      <c r="AM50" s="353">
        <f t="shared" ref="AM50:AM53" si="88">SUMIF($F$6:$AJ$6,"C.Nhật",$F50:$AJ51)/8*2</f>
        <v>0</v>
      </c>
      <c r="AN50" s="355">
        <f t="shared" ref="AN50:AN53" si="89">SUM(AK50:AM51)</f>
        <v>25</v>
      </c>
      <c r="AO50" s="361">
        <v>18</v>
      </c>
      <c r="AP50" s="355"/>
      <c r="AQ50" s="355"/>
      <c r="AR50" s="355"/>
      <c r="AS50" s="359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56"/>
      <c r="AO51" s="362"/>
      <c r="AP51" s="356"/>
      <c r="AQ51" s="356"/>
      <c r="AR51" s="356"/>
      <c r="AS51" s="360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:A61" si="90">A50+1</f>
        <v>20</v>
      </c>
      <c r="B52" s="363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/>
      <c r="G52" s="171"/>
      <c r="H52" s="171">
        <v>8</v>
      </c>
      <c r="I52" s="171">
        <v>8</v>
      </c>
      <c r="J52" s="171">
        <v>8</v>
      </c>
      <c r="K52" s="171">
        <v>8</v>
      </c>
      <c r="L52" s="171">
        <v>8</v>
      </c>
      <c r="M52" s="171"/>
      <c r="N52" s="171">
        <v>8</v>
      </c>
      <c r="O52" s="171">
        <v>8</v>
      </c>
      <c r="P52" s="171">
        <v>8</v>
      </c>
      <c r="Q52" s="171">
        <v>8</v>
      </c>
      <c r="R52" s="171">
        <v>8</v>
      </c>
      <c r="S52" s="171">
        <v>8</v>
      </c>
      <c r="T52" s="171"/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>
        <v>8</v>
      </c>
      <c r="AA52" s="171"/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>
        <v>8</v>
      </c>
      <c r="AH52" s="171"/>
      <c r="AI52" s="171">
        <v>8</v>
      </c>
      <c r="AJ52" s="171">
        <v>8</v>
      </c>
      <c r="AK52" s="351">
        <f t="shared" ref="AK52" si="91">((SUM(F52:AJ52))/8)-(SUMIF($F$6:$AJ$6,"C.Nhật",F52:AJ52)/8)</f>
        <v>25</v>
      </c>
      <c r="AL52" s="351">
        <f t="shared" ref="AL52:AL53" si="92">SUM(F53:AJ53)/8*1.5</f>
        <v>0</v>
      </c>
      <c r="AM52" s="353">
        <f t="shared" ref="AM52:AM53" si="93">SUMIF($F$6:$AJ$6,"C.Nhật",$F52:$AJ53)/8*2</f>
        <v>0</v>
      </c>
      <c r="AN52" s="355">
        <f t="shared" ref="AN52:AN53" si="94">SUM(AK52:AM53)</f>
        <v>25</v>
      </c>
      <c r="AO52" s="361">
        <v>19</v>
      </c>
      <c r="AP52" s="355"/>
      <c r="AQ52" s="355"/>
      <c r="AR52" s="355"/>
      <c r="AS52" s="359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56"/>
      <c r="AO53" s="362"/>
      <c r="AP53" s="356"/>
      <c r="AQ53" s="356"/>
      <c r="AR53" s="356"/>
      <c r="AS53" s="360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3">
        <f>A52+1</f>
        <v>21</v>
      </c>
      <c r="B55" s="363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351">
        <f t="shared" ref="AK55" si="95">((SUM(F55:AJ55))/8)-(SUMIF($F$6:$AJ$6,"C.Nhật",F55:AJ55)/8)</f>
        <v>25</v>
      </c>
      <c r="AL55" s="351">
        <f t="shared" ref="AL55:AL56" si="96">SUM(F56:AJ56)/8*1.5</f>
        <v>0</v>
      </c>
      <c r="AM55" s="353">
        <f t="shared" ref="AM55:AM56" si="97">SUMIF($F$6:$AJ$6,"C.Nhật",$F55:$AJ56)/8*2</f>
        <v>0</v>
      </c>
      <c r="AN55" s="355">
        <f t="shared" ref="AN55:AN56" si="98">SUM(AK55:AM56)</f>
        <v>25</v>
      </c>
      <c r="AO55" s="361">
        <v>19</v>
      </c>
      <c r="AP55" s="355"/>
      <c r="AQ55" s="355"/>
      <c r="AR55" s="355"/>
      <c r="AS55" s="359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4"/>
      <c r="B56" s="364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56"/>
      <c r="AO56" s="362"/>
      <c r="AP56" s="356"/>
      <c r="AQ56" s="356"/>
      <c r="AR56" s="356"/>
      <c r="AS56" s="360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3">
        <f t="shared" si="90"/>
        <v>22</v>
      </c>
      <c r="B57" s="363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351">
        <f t="shared" ref="AK57" si="99">((SUM(F57:AJ57))/8)-(SUMIF($F$6:$AJ$6,"C.Nhật",F57:AJ57)/8)</f>
        <v>25</v>
      </c>
      <c r="AL57" s="351">
        <f t="shared" ref="AL57:AL74" si="100">SUM(F58:AJ58)/8*1.5</f>
        <v>0</v>
      </c>
      <c r="AM57" s="353">
        <f t="shared" ref="AM57:AM74" si="101">SUMIF($F$6:$AJ$6,"C.Nhật",$F57:$AJ58)/8*2</f>
        <v>0</v>
      </c>
      <c r="AN57" s="355">
        <f t="shared" ref="AN57:AN74" si="102">SUM(AK57:AM58)</f>
        <v>25</v>
      </c>
      <c r="AO57" s="361">
        <v>20</v>
      </c>
      <c r="AP57" s="355"/>
      <c r="AQ57" s="355"/>
      <c r="AR57" s="355"/>
      <c r="AS57" s="359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90"/>
        <v>23</v>
      </c>
      <c r="B59" s="363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351">
        <f t="shared" ref="AK59" si="103">((SUM(F59:AJ59))/8)-(SUMIF($F$6:$AJ$6,"C.Nhật",F59:AJ59)/8)</f>
        <v>25</v>
      </c>
      <c r="AL59" s="351">
        <f t="shared" ref="AL59:AL74" si="104">SUM(F60:AJ60)/8*1.5</f>
        <v>0</v>
      </c>
      <c r="AM59" s="353">
        <f t="shared" ref="AM59:AM74" si="105">SUMIF($F$6:$AJ$6,"C.Nhật",$F59:$AJ60)/8*2</f>
        <v>0</v>
      </c>
      <c r="AN59" s="355">
        <f t="shared" ref="AN59:AN74" si="106">SUM(AK59:AM60)</f>
        <v>25</v>
      </c>
      <c r="AO59" s="361">
        <v>21</v>
      </c>
      <c r="AP59" s="355"/>
      <c r="AQ59" s="355"/>
      <c r="AR59" s="355"/>
      <c r="AS59" s="359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90"/>
        <v>24</v>
      </c>
      <c r="B61" s="363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351">
        <f t="shared" ref="AK61" si="107">((SUM(F61:AJ61))/8)-(SUMIF($F$6:$AJ$6,"C.Nhật",F61:AJ61)/8)</f>
        <v>25</v>
      </c>
      <c r="AL61" s="351">
        <f t="shared" ref="AL61:AL74" si="108">SUM(F62:AJ62)/8*1.5</f>
        <v>0</v>
      </c>
      <c r="AM61" s="353">
        <f t="shared" ref="AM61:AM74" si="109">SUMIF($F$6:$AJ$6,"C.Nhật",$F61:$AJ62)/8*2</f>
        <v>0</v>
      </c>
      <c r="AN61" s="355">
        <f t="shared" ref="AN61:AN74" si="110">SUM(AK61:AM62)</f>
        <v>25</v>
      </c>
      <c r="AO61" s="361">
        <v>22</v>
      </c>
      <c r="AP61" s="355"/>
      <c r="AQ61" s="355"/>
      <c r="AR61" s="355"/>
      <c r="AS61" s="359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ref="A63" si="111">A61+1</f>
        <v>25</v>
      </c>
      <c r="B63" s="363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351">
        <f t="shared" ref="AK63" si="112">((SUM(F63:AJ63))/8)-(SUMIF($F$6:$AJ$6,"C.Nhật",F63:AJ63)/8)</f>
        <v>25</v>
      </c>
      <c r="AL63" s="351">
        <f t="shared" ref="AL63:AL74" si="113">SUM(F64:AJ64)/8*1.5</f>
        <v>0</v>
      </c>
      <c r="AM63" s="353">
        <f t="shared" ref="AM63:AM74" si="114">SUMIF($F$6:$AJ$6,"C.Nhật",$F63:$AJ64)/8*2</f>
        <v>0</v>
      </c>
      <c r="AN63" s="355">
        <f t="shared" ref="AN63:AN74" si="115">SUM(AK63:AM64)</f>
        <v>25</v>
      </c>
      <c r="AO63" s="361">
        <v>23</v>
      </c>
      <c r="AP63" s="355"/>
      <c r="AQ63" s="355"/>
      <c r="AR63" s="355"/>
      <c r="AS63" s="359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56"/>
      <c r="AO64" s="362"/>
      <c r="AP64" s="356"/>
      <c r="AQ64" s="356"/>
      <c r="AR64" s="356"/>
      <c r="AS64" s="360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116">A63+1</f>
        <v>26</v>
      </c>
      <c r="B65" s="363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351">
        <f t="shared" ref="AK65" si="117">((SUM(F65:AJ65))/8)-(SUMIF($F$6:$AJ$6,"C.Nhật",F65:AJ65)/8)</f>
        <v>25</v>
      </c>
      <c r="AL65" s="351">
        <f t="shared" ref="AL65:AL74" si="118">SUM(F66:AJ66)/8*1.5</f>
        <v>0</v>
      </c>
      <c r="AM65" s="353">
        <f t="shared" ref="AM65:AM74" si="119">SUMIF($F$6:$AJ$6,"C.Nhật",$F65:$AJ66)/8*2</f>
        <v>0</v>
      </c>
      <c r="AN65" s="355">
        <f t="shared" ref="AN65:AN74" si="120">SUM(AK65:AM66)</f>
        <v>25</v>
      </c>
      <c r="AO65" s="361">
        <v>24</v>
      </c>
      <c r="AP65" s="355"/>
      <c r="AQ65" s="355"/>
      <c r="AR65" s="355"/>
      <c r="AS65" s="359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56"/>
      <c r="AO66" s="362"/>
      <c r="AP66" s="356"/>
      <c r="AQ66" s="356"/>
      <c r="AR66" s="356"/>
      <c r="AS66" s="360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121">A65+1</f>
        <v>27</v>
      </c>
      <c r="B67" s="363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351">
        <f t="shared" ref="AK67" si="122">((SUM(F67:AJ67))/8)-(SUMIF($F$6:$AJ$6,"C.Nhật",F67:AJ67)/8)</f>
        <v>25</v>
      </c>
      <c r="AL67" s="351">
        <f t="shared" ref="AL67:AL74" si="123">SUM(F68:AJ68)/8*1.5</f>
        <v>0</v>
      </c>
      <c r="AM67" s="353">
        <f t="shared" ref="AM67:AM74" si="124">SUMIF($F$6:$AJ$6,"C.Nhật",$F67:$AJ68)/8*2</f>
        <v>0</v>
      </c>
      <c r="AN67" s="355">
        <f t="shared" ref="AN67:AN74" si="125">SUM(AK67:AM68)</f>
        <v>25</v>
      </c>
      <c r="AO67" s="361">
        <v>25</v>
      </c>
      <c r="AP67" s="355"/>
      <c r="AQ67" s="355"/>
      <c r="AR67" s="355"/>
      <c r="AS67" s="359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56"/>
      <c r="AO68" s="362"/>
      <c r="AP68" s="356"/>
      <c r="AQ68" s="356"/>
      <c r="AR68" s="356"/>
      <c r="AS68" s="360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126">A67+1</f>
        <v>28</v>
      </c>
      <c r="B69" s="363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/>
      <c r="G69" s="171"/>
      <c r="H69" s="171">
        <v>8</v>
      </c>
      <c r="I69" s="171">
        <v>8</v>
      </c>
      <c r="J69" s="171">
        <v>8</v>
      </c>
      <c r="K69" s="171">
        <v>8</v>
      </c>
      <c r="L69" s="171">
        <v>8</v>
      </c>
      <c r="M69" s="171"/>
      <c r="N69" s="171">
        <v>8</v>
      </c>
      <c r="O69" s="171">
        <v>8</v>
      </c>
      <c r="P69" s="171">
        <v>8</v>
      </c>
      <c r="Q69" s="171">
        <v>8</v>
      </c>
      <c r="R69" s="171">
        <v>8</v>
      </c>
      <c r="S69" s="171">
        <v>8</v>
      </c>
      <c r="T69" s="171"/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>
        <v>8</v>
      </c>
      <c r="AA69" s="171"/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>
        <v>8</v>
      </c>
      <c r="AH69" s="171"/>
      <c r="AI69" s="171">
        <v>8</v>
      </c>
      <c r="AJ69" s="171">
        <v>8</v>
      </c>
      <c r="AK69" s="351">
        <f t="shared" ref="AK69" si="127">((SUM(F69:AJ69))/8)-(SUMIF($F$6:$AJ$6,"C.Nhật",F69:AJ69)/8)</f>
        <v>25</v>
      </c>
      <c r="AL69" s="351">
        <f t="shared" ref="AL69:AL74" si="128">SUM(F70:AJ70)/8*1.5</f>
        <v>0</v>
      </c>
      <c r="AM69" s="353">
        <f t="shared" ref="AM69:AM74" si="129">SUMIF($F$6:$AJ$6,"C.Nhật",$F69:$AJ70)/8*2</f>
        <v>0</v>
      </c>
      <c r="AN69" s="355">
        <f t="shared" ref="AN69:AN74" si="130">SUM(AK69:AM70)</f>
        <v>25</v>
      </c>
      <c r="AO69" s="361">
        <v>26</v>
      </c>
      <c r="AP69" s="355"/>
      <c r="AQ69" s="355"/>
      <c r="AR69" s="355"/>
      <c r="AS69" s="359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56"/>
      <c r="AO70" s="362"/>
      <c r="AP70" s="356"/>
      <c r="AQ70" s="356"/>
      <c r="AR70" s="356"/>
      <c r="AS70" s="360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131">A69+1</f>
        <v>29</v>
      </c>
      <c r="B71" s="363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/>
      <c r="G71" s="171"/>
      <c r="H71" s="171">
        <v>8</v>
      </c>
      <c r="I71" s="171">
        <v>8</v>
      </c>
      <c r="J71" s="171">
        <v>8</v>
      </c>
      <c r="K71" s="171">
        <v>8</v>
      </c>
      <c r="L71" s="171">
        <v>8</v>
      </c>
      <c r="M71" s="171"/>
      <c r="N71" s="171">
        <v>8</v>
      </c>
      <c r="O71" s="171">
        <v>8</v>
      </c>
      <c r="P71" s="171">
        <v>8</v>
      </c>
      <c r="Q71" s="171">
        <v>8</v>
      </c>
      <c r="R71" s="171">
        <v>8</v>
      </c>
      <c r="S71" s="171">
        <v>8</v>
      </c>
      <c r="T71" s="171"/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>
        <v>8</v>
      </c>
      <c r="AA71" s="171"/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>
        <v>8</v>
      </c>
      <c r="AH71" s="171"/>
      <c r="AI71" s="171">
        <v>8</v>
      </c>
      <c r="AJ71" s="171">
        <v>8</v>
      </c>
      <c r="AK71" s="351">
        <f t="shared" ref="AK71" si="132">((SUM(F71:AJ71))/8)-(SUMIF($F$6:$AJ$6,"C.Nhật",F71:AJ71)/8)</f>
        <v>25</v>
      </c>
      <c r="AL71" s="351">
        <f t="shared" ref="AL71:AL74" si="133">SUM(F72:AJ72)/8*1.5</f>
        <v>0</v>
      </c>
      <c r="AM71" s="353">
        <f t="shared" ref="AM71:AM74" si="134">SUMIF($F$6:$AJ$6,"C.Nhật",$F71:$AJ72)/8*2</f>
        <v>0</v>
      </c>
      <c r="AN71" s="355">
        <f t="shared" ref="AN71:AN74" si="135">SUM(AK71:AM72)</f>
        <v>25</v>
      </c>
      <c r="AO71" s="361">
        <v>27</v>
      </c>
      <c r="AP71" s="355"/>
      <c r="AQ71" s="355"/>
      <c r="AR71" s="355"/>
      <c r="AS71" s="359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56"/>
      <c r="AO72" s="362"/>
      <c r="AP72" s="356"/>
      <c r="AQ72" s="356"/>
      <c r="AR72" s="356"/>
      <c r="AS72" s="360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136">A71+1</f>
        <v>30</v>
      </c>
      <c r="B73" s="363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/>
      <c r="G73" s="171"/>
      <c r="H73" s="171">
        <v>8</v>
      </c>
      <c r="I73" s="171">
        <v>8</v>
      </c>
      <c r="J73" s="171">
        <v>8</v>
      </c>
      <c r="K73" s="171">
        <v>8</v>
      </c>
      <c r="L73" s="171">
        <v>8</v>
      </c>
      <c r="M73" s="171"/>
      <c r="N73" s="171">
        <v>8</v>
      </c>
      <c r="O73" s="171">
        <v>8</v>
      </c>
      <c r="P73" s="171">
        <v>8</v>
      </c>
      <c r="Q73" s="171">
        <v>8</v>
      </c>
      <c r="R73" s="171">
        <v>8</v>
      </c>
      <c r="S73" s="171">
        <v>8</v>
      </c>
      <c r="T73" s="171"/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>
        <v>8</v>
      </c>
      <c r="AA73" s="171"/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>
        <v>8</v>
      </c>
      <c r="AH73" s="171"/>
      <c r="AI73" s="171">
        <v>8</v>
      </c>
      <c r="AJ73" s="171">
        <v>8</v>
      </c>
      <c r="AK73" s="351">
        <f t="shared" ref="AK73" si="137">((SUM(F73:AJ73))/8)-(SUMIF($F$6:$AJ$6,"C.Nhật",F73:AJ73)/8)</f>
        <v>25</v>
      </c>
      <c r="AL73" s="351">
        <f t="shared" ref="AL73:AL74" si="138">SUM(F74:AJ74)/8*1.5</f>
        <v>0</v>
      </c>
      <c r="AM73" s="353">
        <f t="shared" ref="AM73:AM74" si="139">SUMIF($F$6:$AJ$6,"C.Nhật",$F73:$AJ74)/8*2</f>
        <v>0</v>
      </c>
      <c r="AN73" s="355">
        <f t="shared" ref="AN73:AN74" si="140">SUM(AK73:AM74)</f>
        <v>25</v>
      </c>
      <c r="AO73" s="361">
        <v>28</v>
      </c>
      <c r="AP73" s="355"/>
      <c r="AQ73" s="355"/>
      <c r="AR73" s="355"/>
      <c r="AS73" s="359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05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65" t="s">
        <v>112</v>
      </c>
      <c r="AN102" s="366"/>
      <c r="AO102" s="366"/>
      <c r="AP102" s="366"/>
      <c r="AQ102" s="366"/>
      <c r="AR102" s="366"/>
      <c r="AS102" s="367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42491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88" t="s">
        <v>29</v>
      </c>
      <c r="E106" s="430" t="s">
        <v>30</v>
      </c>
      <c r="F106" s="164">
        <f>+E105</f>
        <v>42491</v>
      </c>
      <c r="G106" s="164">
        <f t="shared" ref="G106:AG106" si="141">F106+1</f>
        <v>42492</v>
      </c>
      <c r="H106" s="164">
        <f t="shared" si="141"/>
        <v>42493</v>
      </c>
      <c r="I106" s="164">
        <f t="shared" si="141"/>
        <v>42494</v>
      </c>
      <c r="J106" s="164">
        <f t="shared" si="141"/>
        <v>42495</v>
      </c>
      <c r="K106" s="164">
        <f t="shared" si="141"/>
        <v>42496</v>
      </c>
      <c r="L106" s="164">
        <f t="shared" si="141"/>
        <v>42497</v>
      </c>
      <c r="M106" s="164">
        <f t="shared" si="141"/>
        <v>42498</v>
      </c>
      <c r="N106" s="164">
        <f t="shared" si="141"/>
        <v>42499</v>
      </c>
      <c r="O106" s="164">
        <f t="shared" si="141"/>
        <v>42500</v>
      </c>
      <c r="P106" s="164">
        <f t="shared" si="141"/>
        <v>42501</v>
      </c>
      <c r="Q106" s="164">
        <f t="shared" si="141"/>
        <v>42502</v>
      </c>
      <c r="R106" s="164">
        <f t="shared" si="141"/>
        <v>42503</v>
      </c>
      <c r="S106" s="164">
        <f t="shared" si="141"/>
        <v>42504</v>
      </c>
      <c r="T106" s="164">
        <f t="shared" si="141"/>
        <v>42505</v>
      </c>
      <c r="U106" s="164">
        <f t="shared" si="141"/>
        <v>42506</v>
      </c>
      <c r="V106" s="164">
        <f t="shared" si="141"/>
        <v>42507</v>
      </c>
      <c r="W106" s="164">
        <f t="shared" si="141"/>
        <v>42508</v>
      </c>
      <c r="X106" s="164">
        <f t="shared" si="141"/>
        <v>42509</v>
      </c>
      <c r="Y106" s="164">
        <f t="shared" si="141"/>
        <v>42510</v>
      </c>
      <c r="Z106" s="164">
        <f t="shared" si="141"/>
        <v>42511</v>
      </c>
      <c r="AA106" s="164">
        <f t="shared" si="141"/>
        <v>42512</v>
      </c>
      <c r="AB106" s="164">
        <f t="shared" si="141"/>
        <v>42513</v>
      </c>
      <c r="AC106" s="164">
        <f t="shared" si="141"/>
        <v>42514</v>
      </c>
      <c r="AD106" s="164">
        <f t="shared" si="141"/>
        <v>42515</v>
      </c>
      <c r="AE106" s="164">
        <f t="shared" si="141"/>
        <v>42516</v>
      </c>
      <c r="AF106" s="164">
        <f t="shared" si="141"/>
        <v>42517</v>
      </c>
      <c r="AG106" s="164">
        <f t="shared" si="141"/>
        <v>42518</v>
      </c>
      <c r="AH106" s="164">
        <f>AG106+1</f>
        <v>42519</v>
      </c>
      <c r="AI106" s="164">
        <f t="shared" ref="AI106" si="142">AH106+1</f>
        <v>42520</v>
      </c>
      <c r="AJ106" s="164">
        <f t="shared" ref="AJ106" si="143">AI106+1</f>
        <v>42521</v>
      </c>
      <c r="AK106" s="382" t="s">
        <v>15</v>
      </c>
      <c r="AL106" s="383"/>
      <c r="AM106" s="384"/>
      <c r="AN106" s="385" t="s">
        <v>45</v>
      </c>
      <c r="AO106" s="385" t="s">
        <v>41</v>
      </c>
      <c r="AP106" s="385" t="s">
        <v>42</v>
      </c>
      <c r="AQ106" s="385" t="s">
        <v>43</v>
      </c>
      <c r="AR106" s="385" t="s">
        <v>44</v>
      </c>
      <c r="AS106" s="388" t="s">
        <v>0</v>
      </c>
      <c r="AT106" s="38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89"/>
      <c r="B107" s="389"/>
      <c r="C107" s="389"/>
      <c r="D107" s="389"/>
      <c r="E107" s="389"/>
      <c r="F107" s="324" t="str">
        <f>CHOOSE(WEEKDAY(F106),"C.Nhật","T.Hai","T.Ba","T.Tư","T.Năm","T.Sáu","T.Bảy")</f>
        <v>C.Nhật</v>
      </c>
      <c r="G107" s="324" t="str">
        <f t="shared" ref="G107:AI107" si="144">CHOOSE(WEEKDAY(G106),"C.Nhật","T.Hai","T.Ba","T.Tư","T.Năm","T.Sáu","T.Bảy")</f>
        <v>T.Hai</v>
      </c>
      <c r="H107" s="324" t="str">
        <f t="shared" si="144"/>
        <v>T.Ba</v>
      </c>
      <c r="I107" s="324" t="str">
        <f t="shared" si="144"/>
        <v>T.Tư</v>
      </c>
      <c r="J107" s="324" t="str">
        <f t="shared" si="144"/>
        <v>T.Năm</v>
      </c>
      <c r="K107" s="166" t="str">
        <f t="shared" si="144"/>
        <v>T.Sáu</v>
      </c>
      <c r="L107" s="166" t="str">
        <f t="shared" si="144"/>
        <v>T.Bảy</v>
      </c>
      <c r="M107" s="166" t="str">
        <f t="shared" si="144"/>
        <v>C.Nhật</v>
      </c>
      <c r="N107" s="166" t="str">
        <f t="shared" si="144"/>
        <v>T.Hai</v>
      </c>
      <c r="O107" s="166" t="str">
        <f t="shared" si="144"/>
        <v>T.Ba</v>
      </c>
      <c r="P107" s="166" t="str">
        <f t="shared" si="144"/>
        <v>T.Tư</v>
      </c>
      <c r="Q107" s="166" t="str">
        <f t="shared" si="144"/>
        <v>T.Năm</v>
      </c>
      <c r="R107" s="166" t="str">
        <f t="shared" si="144"/>
        <v>T.Sáu</v>
      </c>
      <c r="S107" s="166" t="str">
        <f t="shared" si="144"/>
        <v>T.Bảy</v>
      </c>
      <c r="T107" s="166" t="str">
        <f t="shared" si="144"/>
        <v>C.Nhật</v>
      </c>
      <c r="U107" s="166" t="str">
        <f t="shared" si="144"/>
        <v>T.Hai</v>
      </c>
      <c r="V107" s="166" t="str">
        <f t="shared" si="144"/>
        <v>T.Ba</v>
      </c>
      <c r="W107" s="166" t="str">
        <f t="shared" si="144"/>
        <v>T.Tư</v>
      </c>
      <c r="X107" s="166" t="str">
        <f t="shared" si="144"/>
        <v>T.Năm</v>
      </c>
      <c r="Y107" s="166" t="str">
        <f t="shared" si="144"/>
        <v>T.Sáu</v>
      </c>
      <c r="Z107" s="166" t="str">
        <f t="shared" si="144"/>
        <v>T.Bảy</v>
      </c>
      <c r="AA107" s="166" t="str">
        <f t="shared" si="144"/>
        <v>C.Nhật</v>
      </c>
      <c r="AB107" s="166" t="str">
        <f t="shared" si="144"/>
        <v>T.Hai</v>
      </c>
      <c r="AC107" s="166" t="str">
        <f t="shared" si="144"/>
        <v>T.Ba</v>
      </c>
      <c r="AD107" s="166" t="str">
        <f t="shared" si="144"/>
        <v>T.Tư</v>
      </c>
      <c r="AE107" s="166" t="str">
        <f t="shared" si="144"/>
        <v>T.Năm</v>
      </c>
      <c r="AF107" s="166" t="str">
        <f t="shared" si="144"/>
        <v>T.Sáu</v>
      </c>
      <c r="AG107" s="166" t="str">
        <f t="shared" si="144"/>
        <v>T.Bảy</v>
      </c>
      <c r="AH107" s="166" t="str">
        <f t="shared" si="144"/>
        <v>C.Nhật</v>
      </c>
      <c r="AI107" s="166" t="str">
        <f t="shared" si="144"/>
        <v>T.Hai</v>
      </c>
      <c r="AJ107" s="166" t="str">
        <f t="shared" ref="AJ107" si="145">CHOOSE(WEEKDAY(AJ106),"C.Nhật","T.Hai","T.Ba","T.Tư","T.Năm","T.Sáu","T.Bảy")</f>
        <v>T.Ba</v>
      </c>
      <c r="AK107" s="167" t="s">
        <v>16</v>
      </c>
      <c r="AL107" s="167" t="s">
        <v>31</v>
      </c>
      <c r="AM107" s="168" t="s">
        <v>17</v>
      </c>
      <c r="AN107" s="386"/>
      <c r="AO107" s="386"/>
      <c r="AP107" s="386"/>
      <c r="AQ107" s="386"/>
      <c r="AR107" s="386"/>
      <c r="AS107" s="389"/>
      <c r="AT107" s="38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45">
        <v>1</v>
      </c>
      <c r="B109" s="345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351">
        <f t="shared" ref="AK109" si="146">((SUM(F109:AJ109))/8)-(SUMIF($F$6:$AJ$6,"C.Nhật",F109:AJ109)/8)</f>
        <v>25</v>
      </c>
      <c r="AL109" s="351">
        <f t="shared" ref="AL109:AL110" si="147">SUM(F110:AJ110)/8*1.5</f>
        <v>0</v>
      </c>
      <c r="AM109" s="353">
        <f t="shared" ref="AM109:AM110" si="148">SUMIF($F$6:$AJ$6,"C.Nhật",$F109:$AJ110)/8*2</f>
        <v>0</v>
      </c>
      <c r="AN109" s="355">
        <f t="shared" ref="AN109:AN110" si="149">SUM(AK109:AM110)</f>
        <v>25</v>
      </c>
      <c r="AO109" s="361">
        <v>28</v>
      </c>
      <c r="AP109" s="355"/>
      <c r="AQ109" s="355"/>
      <c r="AR109" s="355"/>
      <c r="AS109" s="343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46"/>
      <c r="B110" s="346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56"/>
      <c r="AO110" s="362"/>
      <c r="AP110" s="356"/>
      <c r="AQ110" s="356"/>
      <c r="AR110" s="356"/>
      <c r="AS110" s="344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f>A109+1</f>
        <v>2</v>
      </c>
      <c r="B111" s="345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351">
        <f t="shared" ref="AK111" si="150">((SUM(F111:AJ111))/8)-(SUMIF($F$6:$AJ$6,"C.Nhật",F111:AJ111)/8)</f>
        <v>25</v>
      </c>
      <c r="AL111" s="351">
        <f t="shared" ref="AL111:AL122" si="151">SUM(F112:AJ112)/8*1.5</f>
        <v>0</v>
      </c>
      <c r="AM111" s="353">
        <f t="shared" ref="AM111:AM122" si="152">SUMIF($F$6:$AJ$6,"C.Nhật",$F111:$AJ112)/8*2</f>
        <v>0</v>
      </c>
      <c r="AN111" s="355">
        <f t="shared" ref="AN111:AN122" si="153">SUM(AK111:AM112)</f>
        <v>25</v>
      </c>
      <c r="AO111" s="361">
        <v>29</v>
      </c>
      <c r="AP111" s="355"/>
      <c r="AQ111" s="355"/>
      <c r="AR111" s="355"/>
      <c r="AS111" s="343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56"/>
      <c r="AO112" s="362"/>
      <c r="AP112" s="356"/>
      <c r="AQ112" s="356"/>
      <c r="AR112" s="356"/>
      <c r="AS112" s="344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 t="shared" ref="A113" si="154">A111+1</f>
        <v>3</v>
      </c>
      <c r="B113" s="345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351">
        <f t="shared" ref="AK113" si="155">((SUM(F113:AJ113))/8)-(SUMIF($F$6:$AJ$6,"C.Nhật",F113:AJ113)/8)</f>
        <v>25</v>
      </c>
      <c r="AL113" s="351">
        <f t="shared" ref="AL113:AL122" si="156">SUM(F114:AJ114)/8*1.5</f>
        <v>0</v>
      </c>
      <c r="AM113" s="353">
        <f t="shared" ref="AM113:AM122" si="157">SUMIF($F$6:$AJ$6,"C.Nhật",$F113:$AJ114)/8*2</f>
        <v>0</v>
      </c>
      <c r="AN113" s="355">
        <f t="shared" ref="AN113:AN122" si="158">SUM(AK113:AM114)</f>
        <v>25</v>
      </c>
      <c r="AO113" s="361">
        <v>30</v>
      </c>
      <c r="AP113" s="355"/>
      <c r="AQ113" s="355"/>
      <c r="AR113" s="355"/>
      <c r="AS113" s="343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56"/>
      <c r="AO114" s="362"/>
      <c r="AP114" s="356"/>
      <c r="AQ114" s="356"/>
      <c r="AR114" s="356"/>
      <c r="AS114" s="344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159">A113+1</f>
        <v>4</v>
      </c>
      <c r="B115" s="345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351">
        <f t="shared" ref="AK115" si="160">((SUM(F115:AJ115))/8)-(SUMIF($F$6:$AJ$6,"C.Nhật",F115:AJ115)/8)</f>
        <v>25</v>
      </c>
      <c r="AL115" s="351">
        <f t="shared" ref="AL115:AL122" si="161">SUM(F116:AJ116)/8*1.5</f>
        <v>0</v>
      </c>
      <c r="AM115" s="353">
        <f t="shared" ref="AM115:AM122" si="162">SUMIF($F$6:$AJ$6,"C.Nhật",$F115:$AJ116)/8*2</f>
        <v>0</v>
      </c>
      <c r="AN115" s="355">
        <f t="shared" ref="AN115:AN122" si="163">SUM(AK115:AM116)</f>
        <v>25</v>
      </c>
      <c r="AO115" s="361">
        <v>31</v>
      </c>
      <c r="AP115" s="355"/>
      <c r="AQ115" s="355"/>
      <c r="AR115" s="355"/>
      <c r="AS115" s="343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56"/>
      <c r="AO116" s="362"/>
      <c r="AP116" s="356"/>
      <c r="AQ116" s="356"/>
      <c r="AR116" s="356"/>
      <c r="AS116" s="344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164">A115+1</f>
        <v>5</v>
      </c>
      <c r="B117" s="345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351">
        <f t="shared" ref="AK117" si="165">((SUM(F117:AJ117))/8)-(SUMIF($F$6:$AJ$6,"C.Nhật",F117:AJ117)/8)</f>
        <v>25</v>
      </c>
      <c r="AL117" s="351">
        <f t="shared" ref="AL117:AL122" si="166">SUM(F118:AJ118)/8*1.5</f>
        <v>0</v>
      </c>
      <c r="AM117" s="353">
        <f t="shared" ref="AM117:AM122" si="167">SUMIF($F$6:$AJ$6,"C.Nhật",$F117:$AJ118)/8*2</f>
        <v>0</v>
      </c>
      <c r="AN117" s="355">
        <f t="shared" ref="AN117:AN122" si="168">SUM(AK117:AM118)</f>
        <v>25</v>
      </c>
      <c r="AO117" s="361">
        <v>32</v>
      </c>
      <c r="AP117" s="355"/>
      <c r="AQ117" s="355"/>
      <c r="AR117" s="355"/>
      <c r="AS117" s="343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56"/>
      <c r="AO118" s="362"/>
      <c r="AP118" s="356"/>
      <c r="AQ118" s="356"/>
      <c r="AR118" s="356"/>
      <c r="AS118" s="344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169">A117+1</f>
        <v>6</v>
      </c>
      <c r="B119" s="345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/>
      <c r="G119" s="171"/>
      <c r="H119" s="171">
        <v>8</v>
      </c>
      <c r="I119" s="171">
        <v>8</v>
      </c>
      <c r="J119" s="171">
        <v>8</v>
      </c>
      <c r="K119" s="171">
        <v>8</v>
      </c>
      <c r="L119" s="171">
        <v>8</v>
      </c>
      <c r="M119" s="171"/>
      <c r="N119" s="171">
        <v>8</v>
      </c>
      <c r="O119" s="171">
        <v>8</v>
      </c>
      <c r="P119" s="171">
        <v>8</v>
      </c>
      <c r="Q119" s="171">
        <v>8</v>
      </c>
      <c r="R119" s="171">
        <v>8</v>
      </c>
      <c r="S119" s="171">
        <v>8</v>
      </c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>
        <v>8</v>
      </c>
      <c r="AA119" s="171"/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>
        <v>8</v>
      </c>
      <c r="AH119" s="171"/>
      <c r="AI119" s="171">
        <v>8</v>
      </c>
      <c r="AJ119" s="171">
        <v>8</v>
      </c>
      <c r="AK119" s="351">
        <f t="shared" ref="AK119" si="170">((SUM(F119:AJ119))/8)-(SUMIF($F$6:$AJ$6,"C.Nhật",F119:AJ119)/8)</f>
        <v>25</v>
      </c>
      <c r="AL119" s="351">
        <f t="shared" ref="AL119:AL122" si="171">SUM(F120:AJ120)/8*1.5</f>
        <v>0</v>
      </c>
      <c r="AM119" s="353">
        <f t="shared" ref="AM119:AM122" si="172">SUMIF($F$6:$AJ$6,"C.Nhật",$F119:$AJ120)/8*2</f>
        <v>0</v>
      </c>
      <c r="AN119" s="355">
        <f t="shared" ref="AN119:AN122" si="173">SUM(AK119:AM120)</f>
        <v>25</v>
      </c>
      <c r="AO119" s="361">
        <v>33</v>
      </c>
      <c r="AP119" s="355"/>
      <c r="AQ119" s="355"/>
      <c r="AR119" s="355"/>
      <c r="AS119" s="343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56"/>
      <c r="AO120" s="362"/>
      <c r="AP120" s="356"/>
      <c r="AQ120" s="356"/>
      <c r="AR120" s="356"/>
      <c r="AS120" s="344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174">A119+1</f>
        <v>7</v>
      </c>
      <c r="B121" s="345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/>
      <c r="G121" s="171"/>
      <c r="H121" s="171">
        <v>8</v>
      </c>
      <c r="I121" s="171">
        <v>8</v>
      </c>
      <c r="J121" s="171">
        <v>8</v>
      </c>
      <c r="K121" s="171">
        <v>8</v>
      </c>
      <c r="L121" s="171">
        <v>8</v>
      </c>
      <c r="M121" s="171"/>
      <c r="N121" s="171">
        <v>8</v>
      </c>
      <c r="O121" s="171">
        <v>8</v>
      </c>
      <c r="P121" s="171">
        <v>8</v>
      </c>
      <c r="Q121" s="171">
        <v>8</v>
      </c>
      <c r="R121" s="171">
        <v>8</v>
      </c>
      <c r="S121" s="171">
        <v>8</v>
      </c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>
        <v>8</v>
      </c>
      <c r="AA121" s="171"/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>
        <v>8</v>
      </c>
      <c r="AH121" s="171"/>
      <c r="AI121" s="171">
        <v>8</v>
      </c>
      <c r="AJ121" s="171">
        <v>8</v>
      </c>
      <c r="AK121" s="351">
        <f t="shared" ref="AK121" si="175">((SUM(F121:AJ121))/8)-(SUMIF($F$6:$AJ$6,"C.Nhật",F121:AJ121)/8)</f>
        <v>25</v>
      </c>
      <c r="AL121" s="351">
        <f t="shared" ref="AL121:AL122" si="176">SUM(F122:AJ122)/8*1.5</f>
        <v>0</v>
      </c>
      <c r="AM121" s="353">
        <f t="shared" ref="AM121:AM122" si="177">SUMIF($F$6:$AJ$6,"C.Nhật",$F121:$AJ122)/8*2</f>
        <v>0</v>
      </c>
      <c r="AN121" s="355">
        <f t="shared" ref="AN121:AN122" si="178">SUM(AK121:AM122)</f>
        <v>25</v>
      </c>
      <c r="AO121" s="361">
        <v>34</v>
      </c>
      <c r="AP121" s="355"/>
      <c r="AQ121" s="355"/>
      <c r="AR121" s="355"/>
      <c r="AS121" s="343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56"/>
      <c r="AO122" s="362"/>
      <c r="AP122" s="356"/>
      <c r="AQ122" s="356"/>
      <c r="AR122" s="356"/>
      <c r="AS122" s="344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5:AJ6 F106:AJ107 F9:AJ12 F55:AJ74 F109:AJ122 F14:AJ53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6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391" t="str">
        <f>"BẢNG THANH TOÁN LƯƠNG THÁNG"&amp;" "&amp;TEXT($E$4,"mm")&amp;" / "&amp;TEXT($E$4,"yyyy")</f>
        <v>BẢNG THANH TOÁN LƯƠNG THÁNG 05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23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299" t="s">
        <v>40</v>
      </c>
      <c r="G7" s="296" t="s">
        <v>18</v>
      </c>
      <c r="H7" s="299" t="s">
        <v>40</v>
      </c>
      <c r="I7" s="303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- 05'!$B$8:$AS$74,36,0)</f>
        <v>25</v>
      </c>
      <c r="G10" s="220">
        <f t="shared" ref="G10:G11" si="2">ROUND(E10/$U$2*F10,0)</f>
        <v>4713043</v>
      </c>
      <c r="H10" s="92">
        <f>(VLOOKUP(B10,'CC - 05'!$B$8:$AS$74,37,0)+VLOOKUP(B10,'CC - 05'!$B$8:$AS$74,38,0))</f>
        <v>0</v>
      </c>
      <c r="I10" s="220">
        <f t="shared" ref="I10:I11" si="3">ROUND(E10/$U$2*H10,0)</f>
        <v>0</v>
      </c>
      <c r="J10" s="93">
        <f t="shared" ref="J10:K11" si="4">F10+H10</f>
        <v>25</v>
      </c>
      <c r="K10" s="39">
        <f>G10+I10</f>
        <v>4713043</v>
      </c>
      <c r="L10" s="90">
        <f t="shared" ref="L10:L11" si="5">+F10*15000</f>
        <v>375000</v>
      </c>
      <c r="M10" s="40">
        <f t="shared" ref="M10:M11" si="6">K10+L10</f>
        <v>5088043</v>
      </c>
      <c r="N10" s="40">
        <f>IF(VLOOKUP(B10,DS,13,0)="x",E10*$N$4,0)</f>
        <v>0</v>
      </c>
      <c r="O10" s="40">
        <f>IF(VLOOKUP(B10,DS,13,0)="x",E10*$O$4,0)</f>
        <v>0</v>
      </c>
      <c r="P10" s="40">
        <f>IF(VLOOKUP(B10,DS,13,0)="x",E10*$P$4,0)</f>
        <v>0</v>
      </c>
      <c r="Q10" s="39">
        <f t="shared" ref="Q10:Q11" si="7">M10-SUM(N10:P10)</f>
        <v>5088043</v>
      </c>
      <c r="R10" s="39">
        <f>VLOOKUP(B10,DS,23,0)</f>
        <v>0</v>
      </c>
      <c r="S10" s="45">
        <f t="shared" ref="S10:S11" si="8">Q10-R10</f>
        <v>5088043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- 05'!$B$8:$AS$74,36,0)</f>
        <v>25</v>
      </c>
      <c r="G11" s="220">
        <f t="shared" si="2"/>
        <v>4408696</v>
      </c>
      <c r="H11" s="92">
        <f>(VLOOKUP(B11,'CC - 05'!$B$8:$AS$74,37,0)+VLOOKUP(B11,'CC - 05'!$B$8:$AS$74,38,0))</f>
        <v>0</v>
      </c>
      <c r="I11" s="220">
        <f t="shared" si="3"/>
        <v>0</v>
      </c>
      <c r="J11" s="93">
        <f t="shared" si="4"/>
        <v>25</v>
      </c>
      <c r="K11" s="39">
        <f t="shared" si="4"/>
        <v>4408696</v>
      </c>
      <c r="L11" s="90">
        <f t="shared" si="5"/>
        <v>375000</v>
      </c>
      <c r="M11" s="40">
        <f t="shared" si="6"/>
        <v>4783696</v>
      </c>
      <c r="N11" s="40">
        <f>IF(VLOOKUP(B11,DS,13,0)="x",E11*$N$4,0)</f>
        <v>0</v>
      </c>
      <c r="O11" s="40">
        <f>IF(VLOOKUP(B11,DS,13,0)="x",E11*$O$4,0)</f>
        <v>0</v>
      </c>
      <c r="P11" s="40">
        <f>IF(VLOOKUP(B11,DS,13,0)="x",E11*$P$4,0)</f>
        <v>0</v>
      </c>
      <c r="Q11" s="39">
        <f t="shared" si="7"/>
        <v>4783696</v>
      </c>
      <c r="R11" s="39">
        <f>VLOOKUP(B11,DS,23,0)</f>
        <v>0</v>
      </c>
      <c r="S11" s="45">
        <f t="shared" si="8"/>
        <v>4783696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- 05'!$B$8:$AS$74,36,0)</f>
        <v>25</v>
      </c>
      <c r="G13" s="220">
        <f t="shared" ref="G13:G43" si="13">ROUND(E13/$U$2*F13,0)</f>
        <v>3857609</v>
      </c>
      <c r="H13" s="92">
        <f>(VLOOKUP(B13,'CC - 05'!$B$8:$AS$74,37,0)+VLOOKUP(B13,'CC - 05'!$B$8:$AS$74,38,0))</f>
        <v>0</v>
      </c>
      <c r="I13" s="220">
        <f t="shared" ref="I13:I43" si="14">ROUND(E13/$U$2*H13,0)</f>
        <v>0</v>
      </c>
      <c r="J13" s="221">
        <f t="shared" ref="J13:K27" si="15">F13+H13</f>
        <v>25</v>
      </c>
      <c r="K13" s="39">
        <f t="shared" si="15"/>
        <v>3857609</v>
      </c>
      <c r="L13" s="90">
        <f t="shared" ref="L13:L43" si="16">+F13*15000</f>
        <v>375000</v>
      </c>
      <c r="M13" s="40">
        <f t="shared" ref="M13:M43" si="17">K13+L13</f>
        <v>4232609</v>
      </c>
      <c r="N13" s="40">
        <f t="shared" ref="N13:N32" si="18">IF(VLOOKUP(B13,DS,13,0)="x",E13*$N$4,0)</f>
        <v>0</v>
      </c>
      <c r="O13" s="40">
        <f t="shared" ref="O13:O32" si="19">IF(VLOOKUP(B13,DS,13,0)="x",E13*$O$4,0)</f>
        <v>0</v>
      </c>
      <c r="P13" s="40">
        <f t="shared" ref="P13:P32" si="20">IF(VLOOKUP(B13,DS,13,0)="x",E13*$P$4,0)</f>
        <v>0</v>
      </c>
      <c r="Q13" s="39">
        <f>M13-SUM(N13:P13)</f>
        <v>4232609</v>
      </c>
      <c r="R13" s="39">
        <f t="shared" ref="R13:R43" si="21">VLOOKUP(B13,DS,23,0)</f>
        <v>0</v>
      </c>
      <c r="S13" s="45">
        <f>Q13-R13</f>
        <v>4232609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- 05'!$B$8:$AS$74,36,0)</f>
        <v>25</v>
      </c>
      <c r="G14" s="220">
        <f t="shared" si="13"/>
        <v>3605435</v>
      </c>
      <c r="H14" s="92">
        <f>(VLOOKUP(B14,'CC - 05'!$B$8:$AS$74,37,0)+VLOOKUP(B14,'CC - 05'!$B$8:$AS$74,38,0))</f>
        <v>0</v>
      </c>
      <c r="I14" s="220">
        <f t="shared" si="14"/>
        <v>0</v>
      </c>
      <c r="J14" s="221">
        <f t="shared" si="15"/>
        <v>25</v>
      </c>
      <c r="K14" s="39">
        <f t="shared" si="15"/>
        <v>3605435</v>
      </c>
      <c r="L14" s="90">
        <f t="shared" si="16"/>
        <v>375000</v>
      </c>
      <c r="M14" s="40">
        <f t="shared" si="17"/>
        <v>3980435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3980435</v>
      </c>
      <c r="R14" s="39">
        <f t="shared" si="21"/>
        <v>0</v>
      </c>
      <c r="S14" s="45">
        <f t="shared" ref="S14:S43" si="23">Q14-R14</f>
        <v>3980435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- 05'!$B$8:$AS$74,36,0)</f>
        <v>25</v>
      </c>
      <c r="G15" s="220">
        <f t="shared" si="13"/>
        <v>3605435</v>
      </c>
      <c r="H15" s="92">
        <f>(VLOOKUP(B15,'CC - 05'!$B$8:$AS$74,37,0)+VLOOKUP(B15,'CC - 05'!$B$8:$AS$74,38,0))</f>
        <v>0</v>
      </c>
      <c r="I15" s="220">
        <f t="shared" si="14"/>
        <v>0</v>
      </c>
      <c r="J15" s="221">
        <f t="shared" si="15"/>
        <v>25</v>
      </c>
      <c r="K15" s="39">
        <f t="shared" si="15"/>
        <v>3605435</v>
      </c>
      <c r="L15" s="90">
        <f t="shared" si="16"/>
        <v>375000</v>
      </c>
      <c r="M15" s="40">
        <f t="shared" si="17"/>
        <v>3980435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3980435</v>
      </c>
      <c r="R15" s="39">
        <f t="shared" si="21"/>
        <v>0</v>
      </c>
      <c r="S15" s="45">
        <f t="shared" si="23"/>
        <v>3980435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- 05'!$B$8:$AS$74,36,0)</f>
        <v>25</v>
      </c>
      <c r="G16" s="220">
        <f t="shared" si="13"/>
        <v>3605435</v>
      </c>
      <c r="H16" s="92">
        <f>(VLOOKUP(B16,'CC - 05'!$B$8:$AS$74,37,0)+VLOOKUP(B16,'CC - 05'!$B$8:$AS$74,38,0))</f>
        <v>0</v>
      </c>
      <c r="I16" s="220">
        <f t="shared" si="14"/>
        <v>0</v>
      </c>
      <c r="J16" s="221">
        <f t="shared" si="15"/>
        <v>25</v>
      </c>
      <c r="K16" s="39">
        <f t="shared" si="15"/>
        <v>3605435</v>
      </c>
      <c r="L16" s="90">
        <f t="shared" si="16"/>
        <v>375000</v>
      </c>
      <c r="M16" s="40">
        <f t="shared" si="17"/>
        <v>3980435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3980435</v>
      </c>
      <c r="R16" s="39">
        <f t="shared" si="21"/>
        <v>0</v>
      </c>
      <c r="S16" s="45">
        <f t="shared" si="23"/>
        <v>3980435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- 05'!$B$8:$AS$74,36,0)</f>
        <v>25</v>
      </c>
      <c r="G17" s="220">
        <f t="shared" si="13"/>
        <v>3605435</v>
      </c>
      <c r="H17" s="92">
        <f>(VLOOKUP(B17,'CC - 05'!$B$8:$AS$74,37,0)+VLOOKUP(B17,'CC - 05'!$B$8:$AS$74,38,0))</f>
        <v>0</v>
      </c>
      <c r="I17" s="220">
        <f t="shared" si="14"/>
        <v>0</v>
      </c>
      <c r="J17" s="221">
        <f t="shared" si="15"/>
        <v>25</v>
      </c>
      <c r="K17" s="39">
        <f t="shared" si="15"/>
        <v>3605435</v>
      </c>
      <c r="L17" s="90">
        <f t="shared" si="16"/>
        <v>375000</v>
      </c>
      <c r="M17" s="40">
        <f t="shared" si="17"/>
        <v>3980435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3980435</v>
      </c>
      <c r="R17" s="39">
        <f t="shared" si="21"/>
        <v>0</v>
      </c>
      <c r="S17" s="45">
        <f t="shared" si="23"/>
        <v>3980435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- 05'!$B$8:$AS$74,36,0)</f>
        <v>25</v>
      </c>
      <c r="G18" s="220">
        <f t="shared" si="13"/>
        <v>3605435</v>
      </c>
      <c r="H18" s="92">
        <f>(VLOOKUP(B18,'CC - 05'!$B$8:$AS$74,37,0)+VLOOKUP(B18,'CC - 05'!$B$8:$AS$74,38,0))</f>
        <v>0</v>
      </c>
      <c r="I18" s="220">
        <f t="shared" si="14"/>
        <v>0</v>
      </c>
      <c r="J18" s="221">
        <f t="shared" si="15"/>
        <v>25</v>
      </c>
      <c r="K18" s="39">
        <f t="shared" si="15"/>
        <v>3605435</v>
      </c>
      <c r="L18" s="90">
        <f t="shared" si="16"/>
        <v>375000</v>
      </c>
      <c r="M18" s="40">
        <f t="shared" si="17"/>
        <v>3980435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3980435</v>
      </c>
      <c r="R18" s="39">
        <f t="shared" si="21"/>
        <v>0</v>
      </c>
      <c r="S18" s="45">
        <f t="shared" si="23"/>
        <v>3980435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- 05'!$B$8:$AS$74,36,0)</f>
        <v>25</v>
      </c>
      <c r="G19" s="220">
        <f t="shared" si="13"/>
        <v>3605435</v>
      </c>
      <c r="H19" s="92">
        <f>(VLOOKUP(B19,'CC - 05'!$B$8:$AS$74,37,0)+VLOOKUP(B19,'CC - 05'!$B$8:$AS$74,38,0))</f>
        <v>0</v>
      </c>
      <c r="I19" s="220">
        <f t="shared" si="14"/>
        <v>0</v>
      </c>
      <c r="J19" s="221">
        <f t="shared" si="15"/>
        <v>25</v>
      </c>
      <c r="K19" s="39">
        <f t="shared" si="15"/>
        <v>3605435</v>
      </c>
      <c r="L19" s="90">
        <f t="shared" si="16"/>
        <v>375000</v>
      </c>
      <c r="M19" s="40">
        <f t="shared" si="17"/>
        <v>3980435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3980435</v>
      </c>
      <c r="R19" s="39">
        <f t="shared" si="21"/>
        <v>0</v>
      </c>
      <c r="S19" s="45">
        <f t="shared" si="23"/>
        <v>3980435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- 05'!$B$8:$AS$74,36,0)</f>
        <v>25</v>
      </c>
      <c r="G20" s="220">
        <f t="shared" si="13"/>
        <v>3605435</v>
      </c>
      <c r="H20" s="92">
        <f>(VLOOKUP(B20,'CC - 05'!$B$8:$AS$74,37,0)+VLOOKUP(B20,'CC - 05'!$B$8:$AS$74,38,0))</f>
        <v>0</v>
      </c>
      <c r="I20" s="220">
        <f t="shared" si="14"/>
        <v>0</v>
      </c>
      <c r="J20" s="221">
        <f t="shared" si="15"/>
        <v>25</v>
      </c>
      <c r="K20" s="39">
        <f t="shared" si="15"/>
        <v>3605435</v>
      </c>
      <c r="L20" s="90">
        <f t="shared" si="16"/>
        <v>375000</v>
      </c>
      <c r="M20" s="40">
        <f t="shared" si="17"/>
        <v>3980435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3980435</v>
      </c>
      <c r="R20" s="39">
        <f t="shared" si="21"/>
        <v>0</v>
      </c>
      <c r="S20" s="45">
        <f t="shared" si="23"/>
        <v>3980435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- 05'!$B$8:$AS$74,36,0)</f>
        <v>25</v>
      </c>
      <c r="G21" s="220">
        <f t="shared" si="13"/>
        <v>3605435</v>
      </c>
      <c r="H21" s="92">
        <f>(VLOOKUP(B21,'CC - 05'!$B$8:$AS$74,37,0)+VLOOKUP(B21,'CC - 05'!$B$8:$AS$74,38,0))</f>
        <v>0</v>
      </c>
      <c r="I21" s="220">
        <f t="shared" si="14"/>
        <v>0</v>
      </c>
      <c r="J21" s="221">
        <f t="shared" si="15"/>
        <v>25</v>
      </c>
      <c r="K21" s="39">
        <f t="shared" si="15"/>
        <v>3605435</v>
      </c>
      <c r="L21" s="90">
        <f t="shared" si="16"/>
        <v>375000</v>
      </c>
      <c r="M21" s="40">
        <f t="shared" si="17"/>
        <v>3980435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3980435</v>
      </c>
      <c r="R21" s="39">
        <f t="shared" si="21"/>
        <v>0</v>
      </c>
      <c r="S21" s="45">
        <f t="shared" si="23"/>
        <v>3980435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- 05'!$B$8:$AS$74,36,0)</f>
        <v>25</v>
      </c>
      <c r="G22" s="220">
        <f t="shared" si="13"/>
        <v>3605435</v>
      </c>
      <c r="H22" s="92">
        <f>(VLOOKUP(B22,'CC - 05'!$B$8:$AS$74,37,0)+VLOOKUP(B22,'CC - 05'!$B$8:$AS$74,38,0))</f>
        <v>0</v>
      </c>
      <c r="I22" s="220">
        <f t="shared" si="14"/>
        <v>0</v>
      </c>
      <c r="J22" s="221">
        <f t="shared" si="15"/>
        <v>25</v>
      </c>
      <c r="K22" s="39">
        <f t="shared" si="15"/>
        <v>3605435</v>
      </c>
      <c r="L22" s="90">
        <f t="shared" si="16"/>
        <v>375000</v>
      </c>
      <c r="M22" s="40">
        <f t="shared" si="17"/>
        <v>3980435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3980435</v>
      </c>
      <c r="R22" s="39">
        <f t="shared" si="21"/>
        <v>0</v>
      </c>
      <c r="S22" s="45">
        <f t="shared" si="23"/>
        <v>3980435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- 05'!$B$8:$AS$74,36,0)</f>
        <v>25</v>
      </c>
      <c r="G23" s="220">
        <f t="shared" si="13"/>
        <v>3605435</v>
      </c>
      <c r="H23" s="92">
        <f>(VLOOKUP(B23,'CC - 05'!$B$8:$AS$74,37,0)+VLOOKUP(B23,'CC - 05'!$B$8:$AS$74,38,0))</f>
        <v>0</v>
      </c>
      <c r="I23" s="220">
        <f t="shared" si="14"/>
        <v>0</v>
      </c>
      <c r="J23" s="221">
        <f t="shared" si="15"/>
        <v>25</v>
      </c>
      <c r="K23" s="39">
        <f t="shared" si="15"/>
        <v>3605435</v>
      </c>
      <c r="L23" s="90">
        <f t="shared" si="16"/>
        <v>375000</v>
      </c>
      <c r="M23" s="40">
        <f t="shared" si="17"/>
        <v>3980435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3980435</v>
      </c>
      <c r="R23" s="39">
        <f t="shared" si="21"/>
        <v>0</v>
      </c>
      <c r="S23" s="45">
        <f t="shared" si="23"/>
        <v>3980435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- 05'!$B$8:$AS$74,36,0)</f>
        <v>25</v>
      </c>
      <c r="G24" s="220">
        <f t="shared" si="13"/>
        <v>3605435</v>
      </c>
      <c r="H24" s="92">
        <f>(VLOOKUP(B24,'CC - 05'!$B$8:$AS$74,37,0)+VLOOKUP(B24,'CC - 05'!$B$8:$AS$74,38,0))</f>
        <v>0</v>
      </c>
      <c r="I24" s="220">
        <f t="shared" si="14"/>
        <v>0</v>
      </c>
      <c r="J24" s="221">
        <f t="shared" si="15"/>
        <v>25</v>
      </c>
      <c r="K24" s="39">
        <f t="shared" si="15"/>
        <v>3605435</v>
      </c>
      <c r="L24" s="90">
        <f t="shared" si="16"/>
        <v>375000</v>
      </c>
      <c r="M24" s="40">
        <f t="shared" si="17"/>
        <v>3980435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3980435</v>
      </c>
      <c r="R24" s="39">
        <f t="shared" si="21"/>
        <v>0</v>
      </c>
      <c r="S24" s="45">
        <f t="shared" si="23"/>
        <v>3980435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- 05'!$B$8:$AS$74,36,0)</f>
        <v>25</v>
      </c>
      <c r="G25" s="220">
        <f t="shared" si="13"/>
        <v>3605435</v>
      </c>
      <c r="H25" s="92">
        <f>(VLOOKUP(B25,'CC - 05'!$B$8:$AS$74,37,0)+VLOOKUP(B25,'CC - 05'!$B$8:$AS$74,38,0))</f>
        <v>0</v>
      </c>
      <c r="I25" s="220">
        <f t="shared" si="14"/>
        <v>0</v>
      </c>
      <c r="J25" s="221">
        <f t="shared" si="15"/>
        <v>25</v>
      </c>
      <c r="K25" s="39">
        <f t="shared" si="15"/>
        <v>3605435</v>
      </c>
      <c r="L25" s="90">
        <f t="shared" si="16"/>
        <v>375000</v>
      </c>
      <c r="M25" s="40">
        <f t="shared" si="17"/>
        <v>3980435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3980435</v>
      </c>
      <c r="R25" s="39">
        <f t="shared" si="21"/>
        <v>0</v>
      </c>
      <c r="S25" s="45">
        <f t="shared" si="23"/>
        <v>3980435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- 05'!$B$8:$AS$74,36,0)</f>
        <v>25</v>
      </c>
      <c r="G26" s="220">
        <f t="shared" si="13"/>
        <v>3605435</v>
      </c>
      <c r="H26" s="92">
        <f>(VLOOKUP(B26,'CC - 05'!$B$8:$AS$74,37,0)+VLOOKUP(B26,'CC - 05'!$B$8:$AS$74,38,0))</f>
        <v>0</v>
      </c>
      <c r="I26" s="220">
        <f t="shared" si="14"/>
        <v>0</v>
      </c>
      <c r="J26" s="221">
        <f t="shared" si="15"/>
        <v>25</v>
      </c>
      <c r="K26" s="39">
        <f t="shared" si="15"/>
        <v>3605435</v>
      </c>
      <c r="L26" s="90">
        <f t="shared" si="16"/>
        <v>375000</v>
      </c>
      <c r="M26" s="40">
        <f t="shared" si="17"/>
        <v>3980435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3980435</v>
      </c>
      <c r="R26" s="39">
        <f t="shared" si="21"/>
        <v>0</v>
      </c>
      <c r="S26" s="45">
        <f t="shared" si="23"/>
        <v>3980435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- 05'!$B$8:$AS$74,36,0)</f>
        <v>25</v>
      </c>
      <c r="G27" s="220">
        <f t="shared" si="13"/>
        <v>3605435</v>
      </c>
      <c r="H27" s="92">
        <f>(VLOOKUP(B27,'CC - 05'!$B$8:$AS$74,37,0)+VLOOKUP(B27,'CC - 05'!$B$8:$AS$74,38,0))</f>
        <v>0</v>
      </c>
      <c r="I27" s="220">
        <f t="shared" si="14"/>
        <v>0</v>
      </c>
      <c r="J27" s="221">
        <f t="shared" si="15"/>
        <v>25</v>
      </c>
      <c r="K27" s="39">
        <f t="shared" si="15"/>
        <v>3605435</v>
      </c>
      <c r="L27" s="90">
        <f t="shared" si="16"/>
        <v>375000</v>
      </c>
      <c r="M27" s="40">
        <f t="shared" si="17"/>
        <v>3980435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3980435</v>
      </c>
      <c r="R27" s="39">
        <f t="shared" si="21"/>
        <v>0</v>
      </c>
      <c r="S27" s="45">
        <f t="shared" si="23"/>
        <v>3980435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- 05'!$B$8:$AS$74,36,0)</f>
        <v>25</v>
      </c>
      <c r="G28" s="220">
        <f t="shared" si="13"/>
        <v>3605435</v>
      </c>
      <c r="H28" s="92">
        <f>(VLOOKUP(B28,'CC - 05'!$B$8:$AS$74,37,0)+VLOOKUP(B28,'CC - 05'!$B$8:$AS$74,38,0))</f>
        <v>0</v>
      </c>
      <c r="I28" s="220">
        <f t="shared" si="14"/>
        <v>0</v>
      </c>
      <c r="J28" s="221">
        <f t="shared" ref="J28:K43" si="24">F28+H28</f>
        <v>25</v>
      </c>
      <c r="K28" s="39">
        <f t="shared" si="24"/>
        <v>3605435</v>
      </c>
      <c r="L28" s="90">
        <f t="shared" si="16"/>
        <v>375000</v>
      </c>
      <c r="M28" s="40">
        <f t="shared" si="17"/>
        <v>3980435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3980435</v>
      </c>
      <c r="R28" s="39">
        <f t="shared" si="21"/>
        <v>0</v>
      </c>
      <c r="S28" s="45">
        <f t="shared" si="23"/>
        <v>3980435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- 05'!$B$8:$AS$74,36,0)</f>
        <v>25</v>
      </c>
      <c r="G29" s="220">
        <f t="shared" si="13"/>
        <v>3605435</v>
      </c>
      <c r="H29" s="92">
        <f>(VLOOKUP(B29,'CC - 05'!$B$8:$AS$74,37,0)+VLOOKUP(B29,'CC - 05'!$B$8:$AS$74,38,0))</f>
        <v>0</v>
      </c>
      <c r="I29" s="220">
        <f t="shared" si="14"/>
        <v>0</v>
      </c>
      <c r="J29" s="221">
        <f t="shared" si="24"/>
        <v>25</v>
      </c>
      <c r="K29" s="39">
        <f t="shared" si="24"/>
        <v>3605435</v>
      </c>
      <c r="L29" s="90">
        <f t="shared" si="16"/>
        <v>375000</v>
      </c>
      <c r="M29" s="40">
        <f t="shared" si="17"/>
        <v>3980435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3980435</v>
      </c>
      <c r="R29" s="39">
        <f t="shared" si="21"/>
        <v>0</v>
      </c>
      <c r="S29" s="45">
        <f t="shared" si="23"/>
        <v>3980435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- 05'!$B$8:$AS$74,36,0)</f>
        <v>25</v>
      </c>
      <c r="G30" s="220">
        <f t="shared" si="13"/>
        <v>3605435</v>
      </c>
      <c r="H30" s="92">
        <f>(VLOOKUP(B30,'CC - 05'!$B$8:$AS$74,37,0)+VLOOKUP(B30,'CC - 05'!$B$8:$AS$74,38,0))</f>
        <v>0</v>
      </c>
      <c r="I30" s="220">
        <f t="shared" si="14"/>
        <v>0</v>
      </c>
      <c r="J30" s="221">
        <f t="shared" si="24"/>
        <v>25</v>
      </c>
      <c r="K30" s="39">
        <f t="shared" si="24"/>
        <v>3605435</v>
      </c>
      <c r="L30" s="90">
        <f t="shared" si="16"/>
        <v>375000</v>
      </c>
      <c r="M30" s="40">
        <f t="shared" si="17"/>
        <v>3980435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3980435</v>
      </c>
      <c r="R30" s="39">
        <f t="shared" si="21"/>
        <v>0</v>
      </c>
      <c r="S30" s="45">
        <f t="shared" si="23"/>
        <v>3980435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- 05'!$B$8:$AS$74,36,0)</f>
        <v>25</v>
      </c>
      <c r="G31" s="220">
        <f t="shared" si="13"/>
        <v>3605435</v>
      </c>
      <c r="H31" s="92">
        <f>(VLOOKUP(B31,'CC - 05'!$B$8:$AS$74,37,0)+VLOOKUP(B31,'CC - 05'!$B$8:$AS$74,38,0))</f>
        <v>0</v>
      </c>
      <c r="I31" s="220">
        <f t="shared" si="14"/>
        <v>0</v>
      </c>
      <c r="J31" s="221">
        <f t="shared" si="24"/>
        <v>25</v>
      </c>
      <c r="K31" s="39">
        <f t="shared" si="24"/>
        <v>3605435</v>
      </c>
      <c r="L31" s="90">
        <f t="shared" si="16"/>
        <v>375000</v>
      </c>
      <c r="M31" s="40">
        <f t="shared" si="17"/>
        <v>3980435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3980435</v>
      </c>
      <c r="R31" s="39">
        <f t="shared" si="21"/>
        <v>0</v>
      </c>
      <c r="S31" s="45">
        <f t="shared" si="23"/>
        <v>3980435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- 05'!$B$8:$AS$74,36,0)</f>
        <v>25</v>
      </c>
      <c r="G32" s="220">
        <f t="shared" si="13"/>
        <v>3605435</v>
      </c>
      <c r="H32" s="92">
        <f>(VLOOKUP(B32,'CC - 05'!$B$8:$AS$74,37,0)+VLOOKUP(B32,'CC - 05'!$B$8:$AS$74,38,0))</f>
        <v>0</v>
      </c>
      <c r="I32" s="220">
        <f t="shared" si="14"/>
        <v>0</v>
      </c>
      <c r="J32" s="221">
        <f t="shared" si="24"/>
        <v>25</v>
      </c>
      <c r="K32" s="39">
        <f t="shared" si="24"/>
        <v>3605435</v>
      </c>
      <c r="L32" s="90">
        <f t="shared" si="16"/>
        <v>375000</v>
      </c>
      <c r="M32" s="40">
        <f t="shared" si="17"/>
        <v>3980435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3980435</v>
      </c>
      <c r="R32" s="39">
        <f t="shared" si="21"/>
        <v>0</v>
      </c>
      <c r="S32" s="45">
        <f t="shared" si="23"/>
        <v>3980435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- 05'!$B$8:$AS$74,36,0)</f>
        <v>25</v>
      </c>
      <c r="G34" s="220">
        <f t="shared" si="13"/>
        <v>3857609</v>
      </c>
      <c r="H34" s="92">
        <f>(VLOOKUP(B34,'CC - 05'!$B$8:$AS$74,37,0)+VLOOKUP(B34,'CC - 05'!$B$8:$AS$74,38,0))</f>
        <v>0</v>
      </c>
      <c r="I34" s="220">
        <f t="shared" si="14"/>
        <v>0</v>
      </c>
      <c r="J34" s="221">
        <f t="shared" si="24"/>
        <v>25</v>
      </c>
      <c r="K34" s="39">
        <f t="shared" si="24"/>
        <v>3857609</v>
      </c>
      <c r="L34" s="90">
        <f t="shared" si="16"/>
        <v>375000</v>
      </c>
      <c r="M34" s="40">
        <f t="shared" si="17"/>
        <v>4232609</v>
      </c>
      <c r="N34" s="40">
        <f t="shared" ref="N34:N43" si="25">IF(VLOOKUP(B34,DS,13,0)="x",E34*$N$4,0)</f>
        <v>0</v>
      </c>
      <c r="O34" s="40">
        <f t="shared" ref="O34:O43" si="26">IF(VLOOKUP(B34,DS,13,0)="x",E34*$O$4,0)</f>
        <v>0</v>
      </c>
      <c r="P34" s="40">
        <f t="shared" ref="P34:P43" si="27">IF(VLOOKUP(B34,DS,13,0)="x",E34*$P$4,0)</f>
        <v>0</v>
      </c>
      <c r="Q34" s="39">
        <f t="shared" si="22"/>
        <v>4232609</v>
      </c>
      <c r="R34" s="39">
        <f t="shared" si="21"/>
        <v>0</v>
      </c>
      <c r="S34" s="45">
        <f t="shared" si="23"/>
        <v>4232609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- 05'!$B$8:$AS$74,36,0)</f>
        <v>25</v>
      </c>
      <c r="G35" s="220">
        <f t="shared" si="13"/>
        <v>3605435</v>
      </c>
      <c r="H35" s="92">
        <f>(VLOOKUP(B35,'CC - 05'!$B$8:$AS$74,37,0)+VLOOKUP(B35,'CC - 05'!$B$8:$AS$74,38,0))</f>
        <v>0</v>
      </c>
      <c r="I35" s="220">
        <f t="shared" si="14"/>
        <v>0</v>
      </c>
      <c r="J35" s="221">
        <f t="shared" si="24"/>
        <v>25</v>
      </c>
      <c r="K35" s="39">
        <f t="shared" si="24"/>
        <v>3605435</v>
      </c>
      <c r="L35" s="90">
        <f t="shared" si="16"/>
        <v>375000</v>
      </c>
      <c r="M35" s="40">
        <f t="shared" si="17"/>
        <v>3980435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3980435</v>
      </c>
      <c r="R35" s="39">
        <f t="shared" si="21"/>
        <v>0</v>
      </c>
      <c r="S35" s="45">
        <f t="shared" si="23"/>
        <v>3980435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- 05'!$B$8:$AS$74,36,0)</f>
        <v>25</v>
      </c>
      <c r="G36" s="220">
        <f t="shared" si="13"/>
        <v>3605435</v>
      </c>
      <c r="H36" s="92">
        <f>(VLOOKUP(B36,'CC - 05'!$B$8:$AS$74,37,0)+VLOOKUP(B36,'CC - 05'!$B$8:$AS$74,38,0))</f>
        <v>0</v>
      </c>
      <c r="I36" s="220">
        <f t="shared" si="14"/>
        <v>0</v>
      </c>
      <c r="J36" s="221">
        <f t="shared" si="24"/>
        <v>25</v>
      </c>
      <c r="K36" s="39">
        <f t="shared" si="24"/>
        <v>3605435</v>
      </c>
      <c r="L36" s="90">
        <f t="shared" si="16"/>
        <v>375000</v>
      </c>
      <c r="M36" s="40">
        <f t="shared" si="17"/>
        <v>3980435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3980435</v>
      </c>
      <c r="R36" s="39">
        <f t="shared" si="21"/>
        <v>0</v>
      </c>
      <c r="S36" s="45">
        <f t="shared" si="23"/>
        <v>3980435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- 05'!$B$8:$AS$74,36,0)</f>
        <v>25</v>
      </c>
      <c r="G37" s="220">
        <f t="shared" si="13"/>
        <v>3605435</v>
      </c>
      <c r="H37" s="92">
        <f>(VLOOKUP(B37,'CC - 05'!$B$8:$AS$74,37,0)+VLOOKUP(B37,'CC - 05'!$B$8:$AS$74,38,0))</f>
        <v>0</v>
      </c>
      <c r="I37" s="220">
        <f t="shared" si="14"/>
        <v>0</v>
      </c>
      <c r="J37" s="221">
        <f t="shared" si="24"/>
        <v>25</v>
      </c>
      <c r="K37" s="39">
        <f t="shared" si="24"/>
        <v>3605435</v>
      </c>
      <c r="L37" s="90">
        <f t="shared" si="16"/>
        <v>375000</v>
      </c>
      <c r="M37" s="40">
        <f t="shared" si="17"/>
        <v>3980435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3980435</v>
      </c>
      <c r="R37" s="39">
        <f t="shared" si="21"/>
        <v>0</v>
      </c>
      <c r="S37" s="45">
        <f t="shared" si="23"/>
        <v>3980435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- 05'!$B$8:$AS$74,36,0)</f>
        <v>25</v>
      </c>
      <c r="G38" s="220">
        <f t="shared" si="13"/>
        <v>3605435</v>
      </c>
      <c r="H38" s="92">
        <f>(VLOOKUP(B38,'CC - 05'!$B$8:$AS$74,37,0)+VLOOKUP(B38,'CC - 05'!$B$8:$AS$74,38,0))</f>
        <v>0</v>
      </c>
      <c r="I38" s="220">
        <f t="shared" si="14"/>
        <v>0</v>
      </c>
      <c r="J38" s="221">
        <f t="shared" si="24"/>
        <v>25</v>
      </c>
      <c r="K38" s="39">
        <f t="shared" si="24"/>
        <v>3605435</v>
      </c>
      <c r="L38" s="90">
        <f t="shared" si="16"/>
        <v>375000</v>
      </c>
      <c r="M38" s="40">
        <f t="shared" si="17"/>
        <v>3980435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3980435</v>
      </c>
      <c r="R38" s="39">
        <f t="shared" si="21"/>
        <v>0</v>
      </c>
      <c r="S38" s="45">
        <f t="shared" si="23"/>
        <v>3980435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- 05'!$B$8:$AS$74,36,0)</f>
        <v>25</v>
      </c>
      <c r="G39" s="220">
        <f t="shared" si="13"/>
        <v>3605435</v>
      </c>
      <c r="H39" s="92">
        <f>(VLOOKUP(B39,'CC - 05'!$B$8:$AS$74,37,0)+VLOOKUP(B39,'CC - 05'!$B$8:$AS$74,38,0))</f>
        <v>0</v>
      </c>
      <c r="I39" s="220">
        <f t="shared" si="14"/>
        <v>0</v>
      </c>
      <c r="J39" s="221">
        <f t="shared" si="24"/>
        <v>25</v>
      </c>
      <c r="K39" s="39">
        <f t="shared" si="24"/>
        <v>3605435</v>
      </c>
      <c r="L39" s="90">
        <f t="shared" si="16"/>
        <v>375000</v>
      </c>
      <c r="M39" s="40">
        <f t="shared" si="17"/>
        <v>3980435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3980435</v>
      </c>
      <c r="R39" s="39">
        <f t="shared" si="21"/>
        <v>0</v>
      </c>
      <c r="S39" s="45">
        <f t="shared" si="23"/>
        <v>3980435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- 05'!$B$8:$AS$74,36,0)</f>
        <v>25</v>
      </c>
      <c r="G40" s="220">
        <f t="shared" si="13"/>
        <v>3605435</v>
      </c>
      <c r="H40" s="92">
        <f>(VLOOKUP(B40,'CC - 05'!$B$8:$AS$74,37,0)+VLOOKUP(B40,'CC - 05'!$B$8:$AS$74,38,0))</f>
        <v>0</v>
      </c>
      <c r="I40" s="220">
        <f t="shared" si="14"/>
        <v>0</v>
      </c>
      <c r="J40" s="221">
        <f t="shared" si="24"/>
        <v>25</v>
      </c>
      <c r="K40" s="39">
        <f t="shared" si="24"/>
        <v>3605435</v>
      </c>
      <c r="L40" s="90">
        <f t="shared" si="16"/>
        <v>375000</v>
      </c>
      <c r="M40" s="40">
        <f t="shared" si="17"/>
        <v>3980435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3980435</v>
      </c>
      <c r="R40" s="39">
        <f t="shared" si="21"/>
        <v>0</v>
      </c>
      <c r="S40" s="45">
        <f t="shared" si="23"/>
        <v>3980435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- 05'!$B$8:$AS$74,36,0)</f>
        <v>25</v>
      </c>
      <c r="G41" s="220">
        <f t="shared" si="13"/>
        <v>3605435</v>
      </c>
      <c r="H41" s="92">
        <f>(VLOOKUP(B41,'CC - 05'!$B$8:$AS$74,37,0)+VLOOKUP(B41,'CC - 05'!$B$8:$AS$74,38,0))</f>
        <v>0</v>
      </c>
      <c r="I41" s="220">
        <f t="shared" si="14"/>
        <v>0</v>
      </c>
      <c r="J41" s="221">
        <f t="shared" si="24"/>
        <v>25</v>
      </c>
      <c r="K41" s="39">
        <f t="shared" si="24"/>
        <v>3605435</v>
      </c>
      <c r="L41" s="90">
        <f t="shared" si="16"/>
        <v>375000</v>
      </c>
      <c r="M41" s="40">
        <f t="shared" si="17"/>
        <v>3980435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3980435</v>
      </c>
      <c r="R41" s="39">
        <f t="shared" si="21"/>
        <v>0</v>
      </c>
      <c r="S41" s="45">
        <f t="shared" si="23"/>
        <v>3980435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- 05'!$B$8:$AS$74,36,0)</f>
        <v>25</v>
      </c>
      <c r="G42" s="220">
        <f t="shared" si="13"/>
        <v>3605435</v>
      </c>
      <c r="H42" s="92">
        <f>(VLOOKUP(B42,'CC - 05'!$B$8:$AS$74,37,0)+VLOOKUP(B42,'CC - 05'!$B$8:$AS$74,38,0))</f>
        <v>0</v>
      </c>
      <c r="I42" s="220">
        <f t="shared" si="14"/>
        <v>0</v>
      </c>
      <c r="J42" s="221">
        <f t="shared" si="24"/>
        <v>25</v>
      </c>
      <c r="K42" s="39">
        <f t="shared" si="24"/>
        <v>3605435</v>
      </c>
      <c r="L42" s="90">
        <f t="shared" si="16"/>
        <v>375000</v>
      </c>
      <c r="M42" s="40">
        <f t="shared" si="17"/>
        <v>3980435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3980435</v>
      </c>
      <c r="R42" s="39">
        <f t="shared" si="21"/>
        <v>0</v>
      </c>
      <c r="S42" s="45">
        <f t="shared" si="23"/>
        <v>3980435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- 05'!$B$8:$AS$74,36,0)</f>
        <v>25</v>
      </c>
      <c r="G43" s="220">
        <f t="shared" si="13"/>
        <v>3605435</v>
      </c>
      <c r="H43" s="92">
        <f>(VLOOKUP(B43,'CC - 05'!$B$8:$AS$74,37,0)+VLOOKUP(B43,'CC - 05'!$B$8:$AS$74,38,0))</f>
        <v>0</v>
      </c>
      <c r="I43" s="220">
        <f t="shared" si="14"/>
        <v>0</v>
      </c>
      <c r="J43" s="221">
        <f t="shared" si="24"/>
        <v>25</v>
      </c>
      <c r="K43" s="39">
        <f t="shared" si="24"/>
        <v>3605435</v>
      </c>
      <c r="L43" s="90">
        <f t="shared" si="16"/>
        <v>375000</v>
      </c>
      <c r="M43" s="40">
        <f t="shared" si="17"/>
        <v>3980435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3980435</v>
      </c>
      <c r="R43" s="39">
        <f t="shared" si="21"/>
        <v>0</v>
      </c>
      <c r="S43" s="45">
        <f t="shared" si="23"/>
        <v>3980435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390" t="s">
        <v>25</v>
      </c>
      <c r="B45" s="390"/>
      <c r="C45" s="390"/>
      <c r="D45" s="390"/>
      <c r="E45" s="140">
        <f>SUM(E10:E44)</f>
        <v>108366000</v>
      </c>
      <c r="F45" s="140"/>
      <c r="G45" s="140">
        <f>SUM(G10:G44)</f>
        <v>117789137</v>
      </c>
      <c r="H45" s="140"/>
      <c r="I45" s="140">
        <f>SUM(I10:I44)</f>
        <v>0</v>
      </c>
      <c r="J45" s="26"/>
      <c r="K45" s="26">
        <f t="shared" ref="K45:S45" si="29">SUM(K10:K44)</f>
        <v>117789137</v>
      </c>
      <c r="L45" s="26">
        <f t="shared" si="29"/>
        <v>12000000</v>
      </c>
      <c r="M45" s="26">
        <f t="shared" si="29"/>
        <v>129789137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129789137</v>
      </c>
      <c r="R45" s="26">
        <f t="shared" si="29"/>
        <v>0</v>
      </c>
      <c r="S45" s="26">
        <f t="shared" si="29"/>
        <v>129789137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05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8" t="str">
        <f>D1</f>
        <v>BẢNG THANH TOÁN LƯƠNG THÁNG 05 / 2016</v>
      </c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9"/>
      <c r="R58" s="410" t="s">
        <v>112</v>
      </c>
      <c r="S58" s="411"/>
      <c r="T58" s="412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3" t="s">
        <v>19</v>
      </c>
      <c r="B62" s="413" t="s">
        <v>20</v>
      </c>
      <c r="C62" s="415" t="s">
        <v>1</v>
      </c>
      <c r="D62" s="415" t="s">
        <v>2</v>
      </c>
      <c r="E62" s="417" t="s">
        <v>56</v>
      </c>
      <c r="F62" s="418" t="s">
        <v>26</v>
      </c>
      <c r="G62" s="419"/>
      <c r="H62" s="419"/>
      <c r="I62" s="419"/>
      <c r="J62" s="419"/>
      <c r="K62" s="420"/>
      <c r="L62" s="395" t="s">
        <v>57</v>
      </c>
      <c r="M62" s="395" t="s">
        <v>5</v>
      </c>
      <c r="N62" s="415" t="s">
        <v>6</v>
      </c>
      <c r="O62" s="415"/>
      <c r="P62" s="415"/>
      <c r="Q62" s="416" t="s">
        <v>7</v>
      </c>
      <c r="R62" s="416" t="s">
        <v>8</v>
      </c>
      <c r="S62" s="416" t="s">
        <v>9</v>
      </c>
      <c r="T62" s="42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4"/>
      <c r="B63" s="414"/>
      <c r="C63" s="415"/>
      <c r="D63" s="415"/>
      <c r="E63" s="417"/>
      <c r="F63" s="418" t="s">
        <v>59</v>
      </c>
      <c r="G63" s="420"/>
      <c r="H63" s="403" t="s">
        <v>189</v>
      </c>
      <c r="I63" s="405"/>
      <c r="J63" s="426" t="s">
        <v>27</v>
      </c>
      <c r="K63" s="416" t="s">
        <v>4</v>
      </c>
      <c r="L63" s="396"/>
      <c r="M63" s="396"/>
      <c r="N63" s="428" t="s">
        <v>12</v>
      </c>
      <c r="O63" s="416" t="s">
        <v>13</v>
      </c>
      <c r="P63" s="416" t="s">
        <v>34</v>
      </c>
      <c r="Q63" s="421"/>
      <c r="R63" s="421"/>
      <c r="S63" s="421"/>
      <c r="T63" s="42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4"/>
      <c r="B64" s="414"/>
      <c r="C64" s="416"/>
      <c r="D64" s="416"/>
      <c r="E64" s="417"/>
      <c r="F64" s="302" t="s">
        <v>40</v>
      </c>
      <c r="G64" s="303" t="s">
        <v>18</v>
      </c>
      <c r="H64" s="299" t="s">
        <v>40</v>
      </c>
      <c r="I64" s="303" t="s">
        <v>18</v>
      </c>
      <c r="J64" s="427"/>
      <c r="K64" s="421"/>
      <c r="L64" s="397"/>
      <c r="M64" s="397"/>
      <c r="N64" s="429"/>
      <c r="O64" s="421"/>
      <c r="P64" s="421"/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- 05'!$B$109:$AN$122,36,0)</f>
        <v>25</v>
      </c>
      <c r="G66" s="220">
        <f t="shared" ref="G66:G72" si="33">ROUND(E66/$U$2*F66,0)</f>
        <v>11794565</v>
      </c>
      <c r="H66" s="92">
        <f>(VLOOKUP(B66,'CC - 05'!B$109:AS$122,37,0)+VLOOKUP(B66,'CC - 05'!B$109:AS$122,38,0))</f>
        <v>0</v>
      </c>
      <c r="I66" s="220">
        <f t="shared" ref="I66:I72" si="34">ROUND(E66/$U$2*H66,0)</f>
        <v>0</v>
      </c>
      <c r="J66" s="221">
        <f t="shared" ref="J66:K72" si="35">F66+H66</f>
        <v>25</v>
      </c>
      <c r="K66" s="39">
        <f t="shared" si="35"/>
        <v>11794565</v>
      </c>
      <c r="L66" s="90">
        <f>+F66*15000</f>
        <v>375000</v>
      </c>
      <c r="M66" s="222">
        <f t="shared" ref="M66:M72" si="36">K66+SUM(L66:L66)</f>
        <v>12169565</v>
      </c>
      <c r="N66" s="40">
        <f t="shared" ref="N66:N72" si="37">IF(VLOOKUP(B66,DS,13,0)="x",E66*$N$4,0)</f>
        <v>0</v>
      </c>
      <c r="O66" s="40">
        <f t="shared" ref="O66:O72" si="38">IF(VLOOKUP(B66,DS,13,0)="x",E66*$O$4,0)</f>
        <v>0</v>
      </c>
      <c r="P66" s="40">
        <f t="shared" ref="P66:P72" si="39">IF(VLOOKUP(B66,DS,13,0)="x",E66*$P$4,0)</f>
        <v>0</v>
      </c>
      <c r="Q66" s="220">
        <f t="shared" ref="Q66:Q72" si="40">M66-SUM(N66:P66)</f>
        <v>12169565</v>
      </c>
      <c r="R66" s="220">
        <f t="shared" ref="R66:R72" si="41">VLOOKUP(B66,DS,23,0)</f>
        <v>0</v>
      </c>
      <c r="S66" s="223">
        <f>Q66-R66</f>
        <v>12169565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- 05'!$B$109:$AN$122,36,0)</f>
        <v>25</v>
      </c>
      <c r="G67" s="220">
        <f t="shared" si="33"/>
        <v>5320652</v>
      </c>
      <c r="H67" s="92">
        <f>(VLOOKUP(B67,'CC - 05'!B$109:AS$122,37,0)+VLOOKUP(B67,'CC - 05'!B$109:AS$122,38,0))</f>
        <v>0</v>
      </c>
      <c r="I67" s="220">
        <f t="shared" si="34"/>
        <v>0</v>
      </c>
      <c r="J67" s="221">
        <f t="shared" si="35"/>
        <v>25</v>
      </c>
      <c r="K67" s="39">
        <f t="shared" si="35"/>
        <v>5320652</v>
      </c>
      <c r="L67" s="90">
        <f t="shared" ref="L67:L72" si="42">+F67*15000</f>
        <v>375000</v>
      </c>
      <c r="M67" s="222">
        <f t="shared" si="36"/>
        <v>5695652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5695652</v>
      </c>
      <c r="R67" s="220">
        <f t="shared" si="41"/>
        <v>0</v>
      </c>
      <c r="S67" s="223">
        <f t="shared" ref="S67:S72" si="43">Q67-R67</f>
        <v>5695652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- 05'!$B$109:$AN$122,36,0)</f>
        <v>25</v>
      </c>
      <c r="G68" s="220">
        <f t="shared" si="33"/>
        <v>5320652</v>
      </c>
      <c r="H68" s="92">
        <f>(VLOOKUP(B68,'CC - 05'!B$109:AS$122,37,0)+VLOOKUP(B68,'CC - 05'!B$109:AS$122,38,0))</f>
        <v>0</v>
      </c>
      <c r="I68" s="220">
        <f t="shared" si="34"/>
        <v>0</v>
      </c>
      <c r="J68" s="221">
        <f t="shared" si="35"/>
        <v>25</v>
      </c>
      <c r="K68" s="39">
        <f t="shared" si="35"/>
        <v>5320652</v>
      </c>
      <c r="L68" s="90">
        <f t="shared" si="42"/>
        <v>375000</v>
      </c>
      <c r="M68" s="222">
        <f t="shared" si="36"/>
        <v>5695652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5695652</v>
      </c>
      <c r="R68" s="220">
        <f t="shared" si="41"/>
        <v>0</v>
      </c>
      <c r="S68" s="223">
        <f t="shared" si="43"/>
        <v>5695652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- 05'!$B$109:$AN$122,36,0)</f>
        <v>25</v>
      </c>
      <c r="G69" s="220">
        <f t="shared" si="33"/>
        <v>4713043</v>
      </c>
      <c r="H69" s="92">
        <f>(VLOOKUP(B69,'CC - 05'!B$109:AS$122,37,0)+VLOOKUP(B69,'CC - 05'!B$109:AS$122,38,0))</f>
        <v>0</v>
      </c>
      <c r="I69" s="220">
        <f t="shared" si="34"/>
        <v>0</v>
      </c>
      <c r="J69" s="221">
        <f t="shared" si="35"/>
        <v>25</v>
      </c>
      <c r="K69" s="39">
        <f t="shared" si="35"/>
        <v>4713043</v>
      </c>
      <c r="L69" s="90">
        <f t="shared" si="42"/>
        <v>375000</v>
      </c>
      <c r="M69" s="222">
        <f t="shared" si="36"/>
        <v>5088043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5088043</v>
      </c>
      <c r="R69" s="220">
        <f t="shared" si="41"/>
        <v>0</v>
      </c>
      <c r="S69" s="223">
        <f t="shared" si="43"/>
        <v>5088043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- 05'!$B$109:$AN$122,36,0)</f>
        <v>25</v>
      </c>
      <c r="G70" s="220">
        <f t="shared" si="33"/>
        <v>3800000</v>
      </c>
      <c r="H70" s="92">
        <f>(VLOOKUP(B70,'CC - 05'!B$109:AS$122,37,0)+VLOOKUP(B70,'CC - 05'!B$109:AS$122,38,0))</f>
        <v>0</v>
      </c>
      <c r="I70" s="220">
        <f t="shared" si="34"/>
        <v>0</v>
      </c>
      <c r="J70" s="221">
        <f t="shared" si="35"/>
        <v>25</v>
      </c>
      <c r="K70" s="39">
        <f t="shared" si="35"/>
        <v>3800000</v>
      </c>
      <c r="L70" s="90">
        <f t="shared" si="42"/>
        <v>375000</v>
      </c>
      <c r="M70" s="222">
        <f t="shared" si="36"/>
        <v>4175000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4175000</v>
      </c>
      <c r="R70" s="220">
        <f t="shared" si="41"/>
        <v>0</v>
      </c>
      <c r="S70" s="223">
        <f t="shared" si="43"/>
        <v>4175000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- 05'!$B$109:$AN$122,36,0)</f>
        <v>25</v>
      </c>
      <c r="G71" s="220">
        <f t="shared" si="33"/>
        <v>4408696</v>
      </c>
      <c r="H71" s="92">
        <f>(VLOOKUP(B71,'CC - 05'!B$109:AS$122,37,0)+VLOOKUP(B71,'CC - 05'!B$109:AS$122,38,0))</f>
        <v>0</v>
      </c>
      <c r="I71" s="220">
        <f t="shared" si="34"/>
        <v>0</v>
      </c>
      <c r="J71" s="221">
        <f t="shared" si="35"/>
        <v>25</v>
      </c>
      <c r="K71" s="39">
        <f t="shared" si="35"/>
        <v>4408696</v>
      </c>
      <c r="L71" s="90">
        <f t="shared" si="42"/>
        <v>375000</v>
      </c>
      <c r="M71" s="222">
        <f t="shared" si="36"/>
        <v>4783696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4783696</v>
      </c>
      <c r="R71" s="220">
        <f t="shared" si="41"/>
        <v>0</v>
      </c>
      <c r="S71" s="223">
        <f t="shared" si="43"/>
        <v>4783696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- 05'!$B$109:$AN$122,36,0)</f>
        <v>25</v>
      </c>
      <c r="G72" s="220">
        <f t="shared" si="33"/>
        <v>5260870</v>
      </c>
      <c r="H72" s="92">
        <f>(VLOOKUP(B72,'CC - 05'!B$109:AS$122,37,0)+VLOOKUP(B72,'CC - 05'!B$109:AS$122,38,0))</f>
        <v>0</v>
      </c>
      <c r="I72" s="220">
        <f t="shared" si="34"/>
        <v>0</v>
      </c>
      <c r="J72" s="221">
        <f t="shared" si="35"/>
        <v>25</v>
      </c>
      <c r="K72" s="39">
        <f t="shared" si="35"/>
        <v>5260870</v>
      </c>
      <c r="L72" s="90">
        <f t="shared" si="42"/>
        <v>375000</v>
      </c>
      <c r="M72" s="222">
        <f t="shared" si="36"/>
        <v>5635870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5635870</v>
      </c>
      <c r="R72" s="220">
        <f t="shared" si="41"/>
        <v>0</v>
      </c>
      <c r="S72" s="223">
        <f t="shared" si="43"/>
        <v>5635870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24" t="s">
        <v>25</v>
      </c>
      <c r="B74" s="425"/>
      <c r="C74" s="425"/>
      <c r="D74" s="425"/>
      <c r="E74" s="231">
        <f>SUM(E66:E73)</f>
        <v>37369000</v>
      </c>
      <c r="F74" s="231"/>
      <c r="G74" s="231">
        <f t="shared" ref="G74:S74" si="44">SUM(G66:G73)</f>
        <v>40618478</v>
      </c>
      <c r="H74" s="231">
        <f t="shared" si="44"/>
        <v>0</v>
      </c>
      <c r="I74" s="231">
        <f t="shared" si="44"/>
        <v>0</v>
      </c>
      <c r="J74" s="231">
        <f t="shared" si="44"/>
        <v>175</v>
      </c>
      <c r="K74" s="232">
        <f t="shared" si="44"/>
        <v>40618478</v>
      </c>
      <c r="L74" s="232">
        <f t="shared" si="44"/>
        <v>2625000</v>
      </c>
      <c r="M74" s="232">
        <f t="shared" si="44"/>
        <v>43243478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43243478</v>
      </c>
      <c r="R74" s="232">
        <f t="shared" si="44"/>
        <v>0</v>
      </c>
      <c r="S74" s="232">
        <f t="shared" si="44"/>
        <v>43243478</v>
      </c>
      <c r="T74" s="232"/>
      <c r="U74" s="182"/>
      <c r="V74" s="233">
        <f>S74+S45</f>
        <v>173032615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05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tabSelected="1" zoomScaleNormal="115" workbookViewId="0">
      <pane xSplit="3" ySplit="6" topLeftCell="D10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K109" sqref="AK109:AN12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8" t="s">
        <v>180</v>
      </c>
      <c r="AN1" s="379"/>
      <c r="AO1" s="379"/>
      <c r="AP1" s="379"/>
      <c r="AQ1" s="379"/>
      <c r="AR1" s="379"/>
      <c r="AS1" s="380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4" t="s">
        <v>28</v>
      </c>
      <c r="B5" s="374" t="s">
        <v>3</v>
      </c>
      <c r="C5" s="374" t="s">
        <v>1</v>
      </c>
      <c r="D5" s="370" t="s">
        <v>29</v>
      </c>
      <c r="E5" s="374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 t="shared" ref="AI5" si="1">AH5+1</f>
        <v>42551</v>
      </c>
      <c r="AJ5" s="118"/>
      <c r="AK5" s="375" t="s">
        <v>15</v>
      </c>
      <c r="AL5" s="376"/>
      <c r="AM5" s="377"/>
      <c r="AN5" s="372" t="s">
        <v>45</v>
      </c>
      <c r="AO5" s="372" t="s">
        <v>41</v>
      </c>
      <c r="AP5" s="372" t="s">
        <v>42</v>
      </c>
      <c r="AQ5" s="372" t="s">
        <v>43</v>
      </c>
      <c r="AR5" s="372" t="s">
        <v>44</v>
      </c>
      <c r="AS5" s="370" t="s">
        <v>0</v>
      </c>
      <c r="AT5" s="36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1"/>
      <c r="B6" s="371"/>
      <c r="C6" s="371"/>
      <c r="D6" s="371"/>
      <c r="E6" s="371"/>
      <c r="F6" s="304" t="str">
        <f>CHOOSE(WEEKDAY(F5),"C.Nhật","T.Hai","T.Ba","T.Tư","T.Năm","T.Sáu","T.Bảy")</f>
        <v>T.Tư</v>
      </c>
      <c r="G6" s="304" t="str">
        <f t="shared" ref="G6:AI6" si="2">CHOOSE(WEEKDAY(G5),"C.Nhật","T.Hai","T.Ba","T.Tư","T.Năm","T.Sáu","T.Bảy")</f>
        <v>T.Năm</v>
      </c>
      <c r="H6" s="304" t="str">
        <f t="shared" si="2"/>
        <v>T.Sáu</v>
      </c>
      <c r="I6" s="304" t="str">
        <f t="shared" si="2"/>
        <v>T.Bảy</v>
      </c>
      <c r="J6" s="304" t="str">
        <f t="shared" si="2"/>
        <v>C.Nhật</v>
      </c>
      <c r="K6" s="304" t="str">
        <f t="shared" si="2"/>
        <v>T.Hai</v>
      </c>
      <c r="L6" s="304" t="str">
        <f t="shared" si="2"/>
        <v>T.Ba</v>
      </c>
      <c r="M6" s="304" t="str">
        <f t="shared" si="2"/>
        <v>T.Tư</v>
      </c>
      <c r="N6" s="304" t="str">
        <f t="shared" si="2"/>
        <v>T.Năm</v>
      </c>
      <c r="O6" s="304" t="str">
        <f t="shared" si="2"/>
        <v>T.Sáu</v>
      </c>
      <c r="P6" s="304" t="str">
        <f t="shared" si="2"/>
        <v>T.Bảy</v>
      </c>
      <c r="Q6" s="304" t="str">
        <f t="shared" si="2"/>
        <v>C.Nhật</v>
      </c>
      <c r="R6" s="304" t="str">
        <f t="shared" si="2"/>
        <v>T.Hai</v>
      </c>
      <c r="S6" s="304" t="str">
        <f t="shared" si="2"/>
        <v>T.Ba</v>
      </c>
      <c r="T6" s="304" t="str">
        <f t="shared" si="2"/>
        <v>T.Tư</v>
      </c>
      <c r="U6" s="304" t="str">
        <f t="shared" si="2"/>
        <v>T.Năm</v>
      </c>
      <c r="V6" s="304" t="str">
        <f t="shared" si="2"/>
        <v>T.Sáu</v>
      </c>
      <c r="W6" s="304" t="str">
        <f t="shared" si="2"/>
        <v>T.Bảy</v>
      </c>
      <c r="X6" s="304" t="str">
        <f t="shared" si="2"/>
        <v>C.Nhật</v>
      </c>
      <c r="Y6" s="304" t="str">
        <f t="shared" si="2"/>
        <v>T.Hai</v>
      </c>
      <c r="Z6" s="304" t="str">
        <f t="shared" si="2"/>
        <v>T.Ba</v>
      </c>
      <c r="AA6" s="304" t="str">
        <f t="shared" si="2"/>
        <v>T.Tư</v>
      </c>
      <c r="AB6" s="304" t="str">
        <f t="shared" si="2"/>
        <v>T.Năm</v>
      </c>
      <c r="AC6" s="304" t="str">
        <f t="shared" si="2"/>
        <v>T.Sáu</v>
      </c>
      <c r="AD6" s="304" t="str">
        <f t="shared" si="2"/>
        <v>T.Bảy</v>
      </c>
      <c r="AE6" s="304" t="str">
        <f t="shared" si="2"/>
        <v>C.Nhật</v>
      </c>
      <c r="AF6" s="304" t="str">
        <f t="shared" si="2"/>
        <v>T.Hai</v>
      </c>
      <c r="AG6" s="304" t="str">
        <f t="shared" si="2"/>
        <v>T.Ba</v>
      </c>
      <c r="AH6" s="304" t="str">
        <f t="shared" si="2"/>
        <v>T.Tư</v>
      </c>
      <c r="AI6" s="304" t="str">
        <f t="shared" si="2"/>
        <v>T.Năm</v>
      </c>
      <c r="AJ6" s="304"/>
      <c r="AK6" s="305" t="s">
        <v>16</v>
      </c>
      <c r="AL6" s="305" t="s">
        <v>31</v>
      </c>
      <c r="AM6" s="306" t="s">
        <v>17</v>
      </c>
      <c r="AN6" s="373"/>
      <c r="AO6" s="373"/>
      <c r="AP6" s="373"/>
      <c r="AQ6" s="373"/>
      <c r="AR6" s="373"/>
      <c r="AS6" s="371"/>
      <c r="AT6" s="36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63">
        <v>1</v>
      </c>
      <c r="B9" s="363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351">
        <f>((SUM(F9:AJ9))/8)-(SUMIF($F$6:$AJ$6,"C.Nhật",F9:AJ9)/8)</f>
        <v>26</v>
      </c>
      <c r="AL9" s="351">
        <f>SUM(F10:AI10)/8*1.5</f>
        <v>0</v>
      </c>
      <c r="AM9" s="353">
        <f>SUMIF($F$6:$AI$6,"C.Nhật",$F9:$AI10)/8*2</f>
        <v>0</v>
      </c>
      <c r="AN9" s="355">
        <f>SUM(AK9:AM10)</f>
        <v>26</v>
      </c>
      <c r="AO9" s="361">
        <v>0</v>
      </c>
      <c r="AP9" s="355"/>
      <c r="AQ9" s="355"/>
      <c r="AR9" s="355"/>
      <c r="AS9" s="359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64"/>
      <c r="B10" s="364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56"/>
      <c r="AO10" s="362"/>
      <c r="AP10" s="356"/>
      <c r="AQ10" s="356"/>
      <c r="AR10" s="356"/>
      <c r="AS10" s="360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63">
        <f>A9+1</f>
        <v>2</v>
      </c>
      <c r="B11" s="363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351">
        <f>((SUM(F11:AJ11))/8)-(SUMIF($F$6:$AJ$6,"C.Nhật",F11:AJ11)/8)</f>
        <v>26</v>
      </c>
      <c r="AL11" s="351">
        <f>SUM(F12:AI12)/8*1.5</f>
        <v>0</v>
      </c>
      <c r="AM11" s="353">
        <f>SUMIF($F$6:$AI$6,"C.Nhật",$F11:$AI12)/8*2</f>
        <v>0</v>
      </c>
      <c r="AN11" s="355">
        <f>SUM(AK11:AM12)</f>
        <v>26</v>
      </c>
      <c r="AO11" s="361">
        <v>0</v>
      </c>
      <c r="AP11" s="355"/>
      <c r="AQ11" s="355"/>
      <c r="AR11" s="355"/>
      <c r="AS11" s="359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64"/>
      <c r="B12" s="364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56"/>
      <c r="AO12" s="362"/>
      <c r="AP12" s="356"/>
      <c r="AQ12" s="356"/>
      <c r="AR12" s="356"/>
      <c r="AS12" s="360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63">
        <v>1</v>
      </c>
      <c r="B14" s="363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351">
        <f>((SUM(F14:AJ14))/8)-(SUMIF($F$6:$AJ$6,"C.Nhật",F14:AJ14)/8)</f>
        <v>26</v>
      </c>
      <c r="AL14" s="351">
        <f>SUM(F15:AI15)/8*1.5</f>
        <v>0</v>
      </c>
      <c r="AM14" s="353">
        <f>SUMIF($F$6:$AI$6,"C.Nhật",$F14:$AI15)/8*2</f>
        <v>0</v>
      </c>
      <c r="AN14" s="355">
        <f>SUM(AK14:AM15)</f>
        <v>26</v>
      </c>
      <c r="AO14" s="361">
        <v>0</v>
      </c>
      <c r="AP14" s="355"/>
      <c r="AQ14" s="355"/>
      <c r="AR14" s="355"/>
      <c r="AS14" s="359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64"/>
      <c r="B15" s="364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56"/>
      <c r="AO15" s="362"/>
      <c r="AP15" s="356"/>
      <c r="AQ15" s="356"/>
      <c r="AR15" s="356"/>
      <c r="AS15" s="360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63">
        <f>A14+1</f>
        <v>2</v>
      </c>
      <c r="B16" s="363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351">
        <f t="shared" ref="AK16" si="3">((SUM(F16:AJ16))/8)-(SUMIF($F$6:$AJ$6,"C.Nhật",F16:AJ16)/8)</f>
        <v>26</v>
      </c>
      <c r="AL16" s="351">
        <f t="shared" ref="AL16:AL53" si="4">SUM(F17:AI17)/8*1.5</f>
        <v>0</v>
      </c>
      <c r="AM16" s="353">
        <f t="shared" ref="AM16:AM53" si="5">SUMIF($F$6:$AI$6,"C.Nhật",$F16:$AI17)/8*2</f>
        <v>0</v>
      </c>
      <c r="AN16" s="355">
        <f t="shared" ref="AN16:AN53" si="6">SUM(AK16:AM17)</f>
        <v>26</v>
      </c>
      <c r="AO16" s="361">
        <v>0</v>
      </c>
      <c r="AP16" s="355"/>
      <c r="AQ16" s="355"/>
      <c r="AR16" s="355"/>
      <c r="AS16" s="359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64"/>
      <c r="B17" s="364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56"/>
      <c r="AO17" s="362"/>
      <c r="AP17" s="356"/>
      <c r="AQ17" s="356"/>
      <c r="AR17" s="356"/>
      <c r="AS17" s="360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63">
        <f t="shared" ref="A18" si="7">A16+1</f>
        <v>3</v>
      </c>
      <c r="B18" s="363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351">
        <f t="shared" ref="AK18" si="8">((SUM(F18:AJ18))/8)-(SUMIF($F$6:$AJ$6,"C.Nhật",F18:AJ18)/8)</f>
        <v>26</v>
      </c>
      <c r="AL18" s="351">
        <f t="shared" ref="AL18:AL53" si="9">SUM(F19:AI19)/8*1.5</f>
        <v>0</v>
      </c>
      <c r="AM18" s="353">
        <f t="shared" ref="AM18:AM53" si="10">SUMIF($F$6:$AI$6,"C.Nhật",$F18:$AI19)/8*2</f>
        <v>0</v>
      </c>
      <c r="AN18" s="355">
        <f t="shared" ref="AN18:AN53" si="11">SUM(AK18:AM19)</f>
        <v>26</v>
      </c>
      <c r="AO18" s="361">
        <v>0</v>
      </c>
      <c r="AP18" s="355"/>
      <c r="AQ18" s="355"/>
      <c r="AR18" s="355"/>
      <c r="AS18" s="359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64"/>
      <c r="B19" s="364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56"/>
      <c r="AO19" s="362"/>
      <c r="AP19" s="356"/>
      <c r="AQ19" s="356"/>
      <c r="AR19" s="356"/>
      <c r="AS19" s="360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63">
        <f t="shared" ref="A20:A30" si="12">A18+1</f>
        <v>4</v>
      </c>
      <c r="B20" s="363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351">
        <f t="shared" ref="AK20" si="13">((SUM(F20:AJ20))/8)-(SUMIF($F$6:$AJ$6,"C.Nhật",F20:AJ20)/8)</f>
        <v>26</v>
      </c>
      <c r="AL20" s="351">
        <f t="shared" ref="AL20:AL53" si="14">SUM(F21:AI21)/8*1.5</f>
        <v>0</v>
      </c>
      <c r="AM20" s="353">
        <f t="shared" ref="AM20:AM53" si="15">SUMIF($F$6:$AI$6,"C.Nhật",$F20:$AI21)/8*2</f>
        <v>0</v>
      </c>
      <c r="AN20" s="355">
        <f t="shared" ref="AN20:AN53" si="16">SUM(AK20:AM21)</f>
        <v>26</v>
      </c>
      <c r="AO20" s="361">
        <v>0</v>
      </c>
      <c r="AP20" s="355"/>
      <c r="AQ20" s="355"/>
      <c r="AR20" s="355"/>
      <c r="AS20" s="359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64"/>
      <c r="B21" s="364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56"/>
      <c r="AO21" s="362"/>
      <c r="AP21" s="356"/>
      <c r="AQ21" s="356"/>
      <c r="AR21" s="356"/>
      <c r="AS21" s="360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63">
        <f t="shared" si="12"/>
        <v>5</v>
      </c>
      <c r="B22" s="363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351">
        <f t="shared" ref="AK22" si="17">((SUM(F22:AJ22))/8)-(SUMIF($F$6:$AJ$6,"C.Nhật",F22:AJ22)/8)</f>
        <v>26</v>
      </c>
      <c r="AL22" s="351">
        <f t="shared" ref="AL22:AL53" si="18">SUM(F23:AI23)/8*1.5</f>
        <v>0</v>
      </c>
      <c r="AM22" s="353">
        <f t="shared" ref="AM22:AM53" si="19">SUMIF($F$6:$AI$6,"C.Nhật",$F22:$AI23)/8*2</f>
        <v>0</v>
      </c>
      <c r="AN22" s="355">
        <f t="shared" ref="AN22:AN53" si="20">SUM(AK22:AM23)</f>
        <v>26</v>
      </c>
      <c r="AO22" s="361">
        <v>0</v>
      </c>
      <c r="AP22" s="355"/>
      <c r="AQ22" s="355"/>
      <c r="AR22" s="355"/>
      <c r="AS22" s="359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64"/>
      <c r="B23" s="364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56"/>
      <c r="AO23" s="362"/>
      <c r="AP23" s="356"/>
      <c r="AQ23" s="356"/>
      <c r="AR23" s="356"/>
      <c r="AS23" s="360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63">
        <f t="shared" si="12"/>
        <v>6</v>
      </c>
      <c r="B24" s="363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351">
        <f t="shared" ref="AK24" si="21">((SUM(F24:AJ24))/8)-(SUMIF($F$6:$AJ$6,"C.Nhật",F24:AJ24)/8)</f>
        <v>26</v>
      </c>
      <c r="AL24" s="351">
        <f t="shared" ref="AL24:AL53" si="22">SUM(F25:AI25)/8*1.5</f>
        <v>0</v>
      </c>
      <c r="AM24" s="353">
        <f t="shared" ref="AM24:AM53" si="23">SUMIF($F$6:$AI$6,"C.Nhật",$F24:$AI25)/8*2</f>
        <v>0</v>
      </c>
      <c r="AN24" s="355">
        <f t="shared" ref="AN24:AN53" si="24">SUM(AK24:AM25)</f>
        <v>26</v>
      </c>
      <c r="AO24" s="361">
        <v>0</v>
      </c>
      <c r="AP24" s="355"/>
      <c r="AQ24" s="355"/>
      <c r="AR24" s="355"/>
      <c r="AS24" s="359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64"/>
      <c r="B25" s="364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56"/>
      <c r="AO25" s="362"/>
      <c r="AP25" s="356"/>
      <c r="AQ25" s="356"/>
      <c r="AR25" s="356"/>
      <c r="AS25" s="360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63">
        <f t="shared" si="12"/>
        <v>7</v>
      </c>
      <c r="B26" s="363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351">
        <f t="shared" ref="AK26" si="25">((SUM(F26:AJ26))/8)-(SUMIF($F$6:$AJ$6,"C.Nhật",F26:AJ26)/8)</f>
        <v>26</v>
      </c>
      <c r="AL26" s="351">
        <f t="shared" ref="AL26:AL53" si="26">SUM(F27:AI27)/8*1.5</f>
        <v>0</v>
      </c>
      <c r="AM26" s="353">
        <f t="shared" ref="AM26:AM53" si="27">SUMIF($F$6:$AI$6,"C.Nhật",$F26:$AI27)/8*2</f>
        <v>0</v>
      </c>
      <c r="AN26" s="355">
        <f t="shared" ref="AN26:AN53" si="28">SUM(AK26:AM27)</f>
        <v>26</v>
      </c>
      <c r="AO26" s="361">
        <v>0</v>
      </c>
      <c r="AP26" s="355"/>
      <c r="AQ26" s="355"/>
      <c r="AR26" s="355"/>
      <c r="AS26" s="359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64"/>
      <c r="B27" s="364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56"/>
      <c r="AO27" s="362"/>
      <c r="AP27" s="356"/>
      <c r="AQ27" s="356"/>
      <c r="AR27" s="356"/>
      <c r="AS27" s="360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63">
        <f t="shared" si="12"/>
        <v>8</v>
      </c>
      <c r="B28" s="363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351">
        <f t="shared" ref="AK28" si="29">((SUM(F28:AJ28))/8)-(SUMIF($F$6:$AJ$6,"C.Nhật",F28:AJ28)/8)</f>
        <v>26</v>
      </c>
      <c r="AL28" s="351">
        <f t="shared" ref="AL28:AL53" si="30">SUM(F29:AI29)/8*1.5</f>
        <v>0</v>
      </c>
      <c r="AM28" s="353">
        <f t="shared" ref="AM28:AM53" si="31">SUMIF($F$6:$AI$6,"C.Nhật",$F28:$AI29)/8*2</f>
        <v>0</v>
      </c>
      <c r="AN28" s="355">
        <f t="shared" ref="AN28:AN53" si="32">SUM(AK28:AM29)</f>
        <v>26</v>
      </c>
      <c r="AO28" s="361">
        <v>0</v>
      </c>
      <c r="AP28" s="355"/>
      <c r="AQ28" s="355"/>
      <c r="AR28" s="355"/>
      <c r="AS28" s="359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64"/>
      <c r="B29" s="364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56"/>
      <c r="AO29" s="362"/>
      <c r="AP29" s="356"/>
      <c r="AQ29" s="356"/>
      <c r="AR29" s="356"/>
      <c r="AS29" s="360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63">
        <f t="shared" si="12"/>
        <v>9</v>
      </c>
      <c r="B30" s="363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351">
        <f t="shared" ref="AK30" si="33">((SUM(F30:AJ30))/8)-(SUMIF($F$6:$AJ$6,"C.Nhật",F30:AJ30)/8)</f>
        <v>26</v>
      </c>
      <c r="AL30" s="351">
        <f t="shared" ref="AL30:AL53" si="34">SUM(F31:AI31)/8*1.5</f>
        <v>0</v>
      </c>
      <c r="AM30" s="353">
        <f t="shared" ref="AM30:AM53" si="35">SUMIF($F$6:$AI$6,"C.Nhật",$F30:$AI31)/8*2</f>
        <v>0</v>
      </c>
      <c r="AN30" s="355">
        <f t="shared" ref="AN30:AN53" si="36">SUM(AK30:AM31)</f>
        <v>26</v>
      </c>
      <c r="AO30" s="361">
        <v>0</v>
      </c>
      <c r="AP30" s="355"/>
      <c r="AQ30" s="355"/>
      <c r="AR30" s="355"/>
      <c r="AS30" s="359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64"/>
      <c r="B31" s="364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56"/>
      <c r="AO31" s="362"/>
      <c r="AP31" s="356"/>
      <c r="AQ31" s="356"/>
      <c r="AR31" s="356"/>
      <c r="AS31" s="360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63">
        <f t="shared" ref="A32" si="37">A30+1</f>
        <v>10</v>
      </c>
      <c r="B32" s="363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351">
        <f t="shared" ref="AK32" si="38">((SUM(F32:AJ32))/8)-(SUMIF($F$6:$AJ$6,"C.Nhật",F32:AJ32)/8)</f>
        <v>26</v>
      </c>
      <c r="AL32" s="351">
        <f t="shared" ref="AL32:AL53" si="39">SUM(F33:AI33)/8*1.5</f>
        <v>0</v>
      </c>
      <c r="AM32" s="353">
        <f t="shared" ref="AM32:AM53" si="40">SUMIF($F$6:$AI$6,"C.Nhật",$F32:$AI33)/8*2</f>
        <v>0</v>
      </c>
      <c r="AN32" s="355">
        <f t="shared" ref="AN32:AN53" si="41">SUM(AK32:AM33)</f>
        <v>26</v>
      </c>
      <c r="AO32" s="361">
        <v>0</v>
      </c>
      <c r="AP32" s="355"/>
      <c r="AQ32" s="355"/>
      <c r="AR32" s="355"/>
      <c r="AS32" s="359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64"/>
      <c r="B33" s="364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56"/>
      <c r="AO33" s="362"/>
      <c r="AP33" s="356"/>
      <c r="AQ33" s="356"/>
      <c r="AR33" s="356"/>
      <c r="AS33" s="360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63">
        <f t="shared" ref="A34" si="42">A32+1</f>
        <v>11</v>
      </c>
      <c r="B34" s="363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351">
        <f t="shared" ref="AK34" si="43">((SUM(F34:AJ34))/8)-(SUMIF($F$6:$AJ$6,"C.Nhật",F34:AJ34)/8)</f>
        <v>26</v>
      </c>
      <c r="AL34" s="351">
        <f t="shared" ref="AL34:AL53" si="44">SUM(F35:AI35)/8*1.5</f>
        <v>0</v>
      </c>
      <c r="AM34" s="353">
        <f t="shared" ref="AM34:AM53" si="45">SUMIF($F$6:$AI$6,"C.Nhật",$F34:$AI35)/8*2</f>
        <v>0</v>
      </c>
      <c r="AN34" s="355">
        <f t="shared" ref="AN34:AN53" si="46">SUM(AK34:AM35)</f>
        <v>26</v>
      </c>
      <c r="AO34" s="361">
        <v>0</v>
      </c>
      <c r="AP34" s="355"/>
      <c r="AQ34" s="355"/>
      <c r="AR34" s="355"/>
      <c r="AS34" s="359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64"/>
      <c r="B35" s="364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56"/>
      <c r="AO35" s="362"/>
      <c r="AP35" s="356"/>
      <c r="AQ35" s="356"/>
      <c r="AR35" s="356"/>
      <c r="AS35" s="360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63">
        <f t="shared" ref="A36" si="47">A34+1</f>
        <v>12</v>
      </c>
      <c r="B36" s="363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351">
        <f t="shared" ref="AK36" si="48">((SUM(F36:AJ36))/8)-(SUMIF($F$6:$AJ$6,"C.Nhật",F36:AJ36)/8)</f>
        <v>26</v>
      </c>
      <c r="AL36" s="351">
        <f t="shared" ref="AL36:AL53" si="49">SUM(F37:AI37)/8*1.5</f>
        <v>0</v>
      </c>
      <c r="AM36" s="353">
        <f t="shared" ref="AM36:AM53" si="50">SUMIF($F$6:$AI$6,"C.Nhật",$F36:$AI37)/8*2</f>
        <v>0</v>
      </c>
      <c r="AN36" s="355">
        <f t="shared" ref="AN36:AN53" si="51">SUM(AK36:AM37)</f>
        <v>26</v>
      </c>
      <c r="AO36" s="361">
        <v>0</v>
      </c>
      <c r="AP36" s="355"/>
      <c r="AQ36" s="355"/>
      <c r="AR36" s="355"/>
      <c r="AS36" s="359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64"/>
      <c r="B37" s="364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56"/>
      <c r="AO37" s="362"/>
      <c r="AP37" s="356"/>
      <c r="AQ37" s="356"/>
      <c r="AR37" s="356"/>
      <c r="AS37" s="360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63">
        <f t="shared" ref="A38" si="52">A36+1</f>
        <v>13</v>
      </c>
      <c r="B38" s="363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351">
        <f t="shared" ref="AK38" si="53">((SUM(F38:AJ38))/8)-(SUMIF($F$6:$AJ$6,"C.Nhật",F38:AJ38)/8)</f>
        <v>26</v>
      </c>
      <c r="AL38" s="351">
        <f t="shared" ref="AL38:AL53" si="54">SUM(F39:AI39)/8*1.5</f>
        <v>0</v>
      </c>
      <c r="AM38" s="353">
        <f t="shared" ref="AM38:AM53" si="55">SUMIF($F$6:$AI$6,"C.Nhật",$F38:$AI39)/8*2</f>
        <v>0</v>
      </c>
      <c r="AN38" s="355">
        <f t="shared" ref="AN38:AN53" si="56">SUM(AK38:AM39)</f>
        <v>26</v>
      </c>
      <c r="AO38" s="361">
        <v>0</v>
      </c>
      <c r="AP38" s="355"/>
      <c r="AQ38" s="355"/>
      <c r="AR38" s="355"/>
      <c r="AS38" s="359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64"/>
      <c r="B39" s="364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56"/>
      <c r="AO39" s="362"/>
      <c r="AP39" s="356"/>
      <c r="AQ39" s="356"/>
      <c r="AR39" s="356"/>
      <c r="AS39" s="360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63">
        <f t="shared" ref="A40" si="57">A38+1</f>
        <v>14</v>
      </c>
      <c r="B40" s="363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351">
        <f t="shared" ref="AK40" si="58">((SUM(F40:AJ40))/8)-(SUMIF($F$6:$AJ$6,"C.Nhật",F40:AJ40)/8)</f>
        <v>26</v>
      </c>
      <c r="AL40" s="351">
        <f t="shared" ref="AL40:AL53" si="59">SUM(F41:AI41)/8*1.5</f>
        <v>0</v>
      </c>
      <c r="AM40" s="353">
        <f t="shared" ref="AM40:AM53" si="60">SUMIF($F$6:$AI$6,"C.Nhật",$F40:$AI41)/8*2</f>
        <v>0</v>
      </c>
      <c r="AN40" s="355">
        <f t="shared" ref="AN40:AN53" si="61">SUM(AK40:AM41)</f>
        <v>26</v>
      </c>
      <c r="AO40" s="361">
        <v>0</v>
      </c>
      <c r="AP40" s="355"/>
      <c r="AQ40" s="355"/>
      <c r="AR40" s="355"/>
      <c r="AS40" s="359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64"/>
      <c r="B41" s="364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56"/>
      <c r="AO41" s="362"/>
      <c r="AP41" s="356"/>
      <c r="AQ41" s="356"/>
      <c r="AR41" s="356"/>
      <c r="AS41" s="360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63">
        <f t="shared" ref="A42" si="62">A40+1</f>
        <v>15</v>
      </c>
      <c r="B42" s="363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/>
      <c r="K42" s="171">
        <v>8</v>
      </c>
      <c r="L42" s="171">
        <v>8</v>
      </c>
      <c r="M42" s="171">
        <v>8</v>
      </c>
      <c r="N42" s="171">
        <v>8</v>
      </c>
      <c r="O42" s="171">
        <v>8</v>
      </c>
      <c r="P42" s="171">
        <v>8</v>
      </c>
      <c r="Q42" s="171"/>
      <c r="R42" s="171">
        <v>8</v>
      </c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/>
      <c r="Y42" s="171">
        <v>8</v>
      </c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/>
      <c r="AF42" s="171">
        <v>8</v>
      </c>
      <c r="AG42" s="171">
        <v>8</v>
      </c>
      <c r="AH42" s="171">
        <v>8</v>
      </c>
      <c r="AI42" s="171">
        <v>8</v>
      </c>
      <c r="AJ42" s="171"/>
      <c r="AK42" s="351">
        <f t="shared" ref="AK42" si="63">((SUM(F42:AJ42))/8)-(SUMIF($F$6:$AJ$6,"C.Nhật",F42:AJ42)/8)</f>
        <v>26</v>
      </c>
      <c r="AL42" s="351">
        <f t="shared" ref="AL42:AL53" si="64">SUM(F43:AI43)/8*1.5</f>
        <v>0</v>
      </c>
      <c r="AM42" s="353">
        <f t="shared" ref="AM42:AM53" si="65">SUMIF($F$6:$AI$6,"C.Nhật",$F42:$AI43)/8*2</f>
        <v>0</v>
      </c>
      <c r="AN42" s="355">
        <f t="shared" ref="AN42:AN53" si="66">SUM(AK42:AM43)</f>
        <v>26</v>
      </c>
      <c r="AO42" s="361">
        <v>0</v>
      </c>
      <c r="AP42" s="355"/>
      <c r="AQ42" s="355"/>
      <c r="AR42" s="355"/>
      <c r="AS42" s="359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64"/>
      <c r="B43" s="364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56"/>
      <c r="AO43" s="362"/>
      <c r="AP43" s="356"/>
      <c r="AQ43" s="356"/>
      <c r="AR43" s="356"/>
      <c r="AS43" s="360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63">
        <f t="shared" ref="A44" si="67">A42+1</f>
        <v>16</v>
      </c>
      <c r="B44" s="363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/>
      <c r="K44" s="171">
        <v>8</v>
      </c>
      <c r="L44" s="171">
        <v>8</v>
      </c>
      <c r="M44" s="171">
        <v>8</v>
      </c>
      <c r="N44" s="171">
        <v>8</v>
      </c>
      <c r="O44" s="171">
        <v>8</v>
      </c>
      <c r="P44" s="171">
        <v>8</v>
      </c>
      <c r="Q44" s="171"/>
      <c r="R44" s="171">
        <v>8</v>
      </c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/>
      <c r="Y44" s="171">
        <v>8</v>
      </c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/>
      <c r="AF44" s="171">
        <v>8</v>
      </c>
      <c r="AG44" s="171">
        <v>8</v>
      </c>
      <c r="AH44" s="171">
        <v>8</v>
      </c>
      <c r="AI44" s="171">
        <v>8</v>
      </c>
      <c r="AJ44" s="171"/>
      <c r="AK44" s="351">
        <f t="shared" ref="AK44" si="68">((SUM(F44:AJ44))/8)-(SUMIF($F$6:$AJ$6,"C.Nhật",F44:AJ44)/8)</f>
        <v>26</v>
      </c>
      <c r="AL44" s="351">
        <f t="shared" ref="AL44:AL53" si="69">SUM(F45:AI45)/8*1.5</f>
        <v>0</v>
      </c>
      <c r="AM44" s="353">
        <f t="shared" ref="AM44:AM53" si="70">SUMIF($F$6:$AI$6,"C.Nhật",$F44:$AI45)/8*2</f>
        <v>0</v>
      </c>
      <c r="AN44" s="355">
        <f t="shared" ref="AN44:AN53" si="71">SUM(AK44:AM45)</f>
        <v>26</v>
      </c>
      <c r="AO44" s="361">
        <v>0</v>
      </c>
      <c r="AP44" s="355"/>
      <c r="AQ44" s="355"/>
      <c r="AR44" s="355"/>
      <c r="AS44" s="359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64"/>
      <c r="B45" s="364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56"/>
      <c r="AO45" s="362"/>
      <c r="AP45" s="356"/>
      <c r="AQ45" s="356"/>
      <c r="AR45" s="356"/>
      <c r="AS45" s="360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63">
        <f t="shared" ref="A46" si="72">A44+1</f>
        <v>17</v>
      </c>
      <c r="B46" s="363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/>
      <c r="K46" s="171">
        <v>8</v>
      </c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/>
      <c r="R46" s="171">
        <v>8</v>
      </c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/>
      <c r="Y46" s="171">
        <v>8</v>
      </c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/>
      <c r="AF46" s="171">
        <v>8</v>
      </c>
      <c r="AG46" s="171">
        <v>8</v>
      </c>
      <c r="AH46" s="171">
        <v>8</v>
      </c>
      <c r="AI46" s="171">
        <v>8</v>
      </c>
      <c r="AJ46" s="171"/>
      <c r="AK46" s="351">
        <f t="shared" ref="AK46" si="73">((SUM(F46:AJ46))/8)-(SUMIF($F$6:$AJ$6,"C.Nhật",F46:AJ46)/8)</f>
        <v>26</v>
      </c>
      <c r="AL46" s="351">
        <f t="shared" ref="AL46:AL53" si="74">SUM(F47:AI47)/8*1.5</f>
        <v>0</v>
      </c>
      <c r="AM46" s="353">
        <f t="shared" ref="AM46:AM53" si="75">SUMIF($F$6:$AI$6,"C.Nhật",$F46:$AI47)/8*2</f>
        <v>0</v>
      </c>
      <c r="AN46" s="355">
        <f t="shared" ref="AN46:AN53" si="76">SUM(AK46:AM47)</f>
        <v>26</v>
      </c>
      <c r="AO46" s="361">
        <v>0</v>
      </c>
      <c r="AP46" s="355"/>
      <c r="AQ46" s="355"/>
      <c r="AR46" s="355"/>
      <c r="AS46" s="359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64"/>
      <c r="B47" s="364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56"/>
      <c r="AO47" s="362"/>
      <c r="AP47" s="356"/>
      <c r="AQ47" s="356"/>
      <c r="AR47" s="356"/>
      <c r="AS47" s="360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63">
        <f t="shared" ref="A48" si="77">A46+1</f>
        <v>18</v>
      </c>
      <c r="B48" s="363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/>
      <c r="K48" s="171">
        <v>8</v>
      </c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/>
      <c r="R48" s="171">
        <v>8</v>
      </c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/>
      <c r="Y48" s="171">
        <v>8</v>
      </c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51">
        <f t="shared" ref="AK48" si="78">((SUM(F48:AJ48))/8)-(SUMIF($F$6:$AJ$6,"C.Nhật",F48:AJ48)/8)</f>
        <v>26</v>
      </c>
      <c r="AL48" s="351">
        <f t="shared" ref="AL48:AL53" si="79">SUM(F49:AI49)/8*1.5</f>
        <v>0</v>
      </c>
      <c r="AM48" s="353">
        <f t="shared" ref="AM48:AM53" si="80">SUMIF($F$6:$AI$6,"C.Nhật",$F48:$AI49)/8*2</f>
        <v>0</v>
      </c>
      <c r="AN48" s="355">
        <f t="shared" ref="AN48:AN53" si="81">SUM(AK48:AM49)</f>
        <v>26</v>
      </c>
      <c r="AO48" s="361">
        <v>0</v>
      </c>
      <c r="AP48" s="355"/>
      <c r="AQ48" s="355"/>
      <c r="AR48" s="355"/>
      <c r="AS48" s="359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64"/>
      <c r="B49" s="364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56"/>
      <c r="AO49" s="362"/>
      <c r="AP49" s="356"/>
      <c r="AQ49" s="356"/>
      <c r="AR49" s="356"/>
      <c r="AS49" s="360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63">
        <f t="shared" ref="A50" si="82">A48+1</f>
        <v>19</v>
      </c>
      <c r="B50" s="363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/>
      <c r="K50" s="171">
        <v>8</v>
      </c>
      <c r="L50" s="171">
        <v>8</v>
      </c>
      <c r="M50" s="171">
        <v>8</v>
      </c>
      <c r="N50" s="171">
        <v>8</v>
      </c>
      <c r="O50" s="171">
        <v>8</v>
      </c>
      <c r="P50" s="171">
        <v>8</v>
      </c>
      <c r="Q50" s="171"/>
      <c r="R50" s="171">
        <v>8</v>
      </c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/>
      <c r="Y50" s="171">
        <v>8</v>
      </c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/>
      <c r="AF50" s="171">
        <v>8</v>
      </c>
      <c r="AG50" s="171">
        <v>8</v>
      </c>
      <c r="AH50" s="171">
        <v>8</v>
      </c>
      <c r="AI50" s="171">
        <v>8</v>
      </c>
      <c r="AJ50" s="171"/>
      <c r="AK50" s="351">
        <f t="shared" ref="AK50" si="83">((SUM(F50:AJ50))/8)-(SUMIF($F$6:$AJ$6,"C.Nhật",F50:AJ50)/8)</f>
        <v>26</v>
      </c>
      <c r="AL50" s="351">
        <f t="shared" ref="AL50:AL53" si="84">SUM(F51:AI51)/8*1.5</f>
        <v>0</v>
      </c>
      <c r="AM50" s="353">
        <f t="shared" ref="AM50:AM53" si="85">SUMIF($F$6:$AI$6,"C.Nhật",$F50:$AI51)/8*2</f>
        <v>0</v>
      </c>
      <c r="AN50" s="355">
        <f t="shared" ref="AN50:AN53" si="86">SUM(AK50:AM51)</f>
        <v>26</v>
      </c>
      <c r="AO50" s="361">
        <v>0</v>
      </c>
      <c r="AP50" s="355"/>
      <c r="AQ50" s="355"/>
      <c r="AR50" s="355"/>
      <c r="AS50" s="359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64"/>
      <c r="B51" s="364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56"/>
      <c r="AO51" s="362"/>
      <c r="AP51" s="356"/>
      <c r="AQ51" s="356"/>
      <c r="AR51" s="356"/>
      <c r="AS51" s="360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63">
        <f t="shared" ref="A52:A61" si="87">A50+1</f>
        <v>20</v>
      </c>
      <c r="B52" s="363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/>
      <c r="K52" s="171">
        <v>8</v>
      </c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/>
      <c r="Y52" s="171">
        <v>8</v>
      </c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/>
      <c r="AF52" s="171">
        <v>8</v>
      </c>
      <c r="AG52" s="171">
        <v>8</v>
      </c>
      <c r="AH52" s="171">
        <v>8</v>
      </c>
      <c r="AI52" s="171">
        <v>8</v>
      </c>
      <c r="AJ52" s="171"/>
      <c r="AK52" s="351">
        <f t="shared" ref="AK52" si="88">((SUM(F52:AJ52))/8)-(SUMIF($F$6:$AJ$6,"C.Nhật",F52:AJ52)/8)</f>
        <v>26</v>
      </c>
      <c r="AL52" s="351">
        <f t="shared" ref="AL52:AL53" si="89">SUM(F53:AI53)/8*1.5</f>
        <v>0</v>
      </c>
      <c r="AM52" s="353">
        <f t="shared" ref="AM52:AM53" si="90">SUMIF($F$6:$AI$6,"C.Nhật",$F52:$AI53)/8*2</f>
        <v>0</v>
      </c>
      <c r="AN52" s="355">
        <f t="shared" ref="AN52:AN53" si="91">SUM(AK52:AM53)</f>
        <v>26</v>
      </c>
      <c r="AO52" s="361">
        <v>0</v>
      </c>
      <c r="AP52" s="355"/>
      <c r="AQ52" s="355"/>
      <c r="AR52" s="355"/>
      <c r="AS52" s="359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64"/>
      <c r="B53" s="364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56"/>
      <c r="AO53" s="362"/>
      <c r="AP53" s="356"/>
      <c r="AQ53" s="356"/>
      <c r="AR53" s="356"/>
      <c r="AS53" s="360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63">
        <f>A52+1</f>
        <v>21</v>
      </c>
      <c r="B55" s="363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351">
        <f t="shared" ref="AK55" si="92">((SUM(F55:AJ55))/8)-(SUMIF($F$6:$AJ$6,"C.Nhật",F55:AJ55)/8)</f>
        <v>26</v>
      </c>
      <c r="AL55" s="351">
        <f t="shared" ref="AL55:AL56" si="93">SUM(F56:AI56)/8*1.5</f>
        <v>0</v>
      </c>
      <c r="AM55" s="353">
        <f t="shared" ref="AM55:AM56" si="94">SUMIF($F$6:$AI$6,"C.Nhật",$F55:$AI56)/8*2</f>
        <v>0</v>
      </c>
      <c r="AN55" s="355">
        <f t="shared" ref="AN55:AN56" si="95">SUM(AK55:AM56)</f>
        <v>26</v>
      </c>
      <c r="AO55" s="361">
        <v>0</v>
      </c>
      <c r="AP55" s="355"/>
      <c r="AQ55" s="355"/>
      <c r="AR55" s="355"/>
      <c r="AS55" s="359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64"/>
      <c r="B56" s="364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56"/>
      <c r="AO56" s="362"/>
      <c r="AP56" s="356"/>
      <c r="AQ56" s="356"/>
      <c r="AR56" s="356"/>
      <c r="AS56" s="360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63">
        <f t="shared" si="87"/>
        <v>22</v>
      </c>
      <c r="B57" s="363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/>
      <c r="R57" s="171">
        <v>8</v>
      </c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/>
      <c r="Y57" s="171">
        <v>8</v>
      </c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/>
      <c r="AF57" s="171">
        <v>8</v>
      </c>
      <c r="AG57" s="171">
        <v>8</v>
      </c>
      <c r="AH57" s="171">
        <v>8</v>
      </c>
      <c r="AI57" s="171">
        <v>8</v>
      </c>
      <c r="AJ57" s="171"/>
      <c r="AK57" s="351">
        <f t="shared" ref="AK57" si="96">((SUM(F57:AJ57))/8)-(SUMIF($F$6:$AJ$6,"C.Nhật",F57:AJ57)/8)</f>
        <v>26</v>
      </c>
      <c r="AL57" s="351">
        <f t="shared" ref="AL57:AL74" si="97">SUM(F58:AI58)/8*1.5</f>
        <v>0</v>
      </c>
      <c r="AM57" s="353">
        <f t="shared" ref="AM57:AM74" si="98">SUMIF($F$6:$AI$6,"C.Nhật",$F57:$AI58)/8*2</f>
        <v>0</v>
      </c>
      <c r="AN57" s="355">
        <f t="shared" ref="AN57:AN74" si="99">SUM(AK57:AM58)</f>
        <v>26</v>
      </c>
      <c r="AO57" s="361">
        <v>0</v>
      </c>
      <c r="AP57" s="355"/>
      <c r="AQ57" s="355"/>
      <c r="AR57" s="355"/>
      <c r="AS57" s="359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64"/>
      <c r="B58" s="364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56"/>
      <c r="AO58" s="362"/>
      <c r="AP58" s="356"/>
      <c r="AQ58" s="356"/>
      <c r="AR58" s="356"/>
      <c r="AS58" s="360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63">
        <f t="shared" si="87"/>
        <v>23</v>
      </c>
      <c r="B59" s="363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>
        <v>8</v>
      </c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/>
      <c r="R59" s="171">
        <v>8</v>
      </c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/>
      <c r="Y59" s="171">
        <v>8</v>
      </c>
      <c r="Z59" s="171">
        <v>8</v>
      </c>
      <c r="AA59" s="171">
        <v>8</v>
      </c>
      <c r="AB59" s="171">
        <v>8</v>
      </c>
      <c r="AC59" s="171">
        <v>8</v>
      </c>
      <c r="AD59" s="171">
        <v>8</v>
      </c>
      <c r="AE59" s="171"/>
      <c r="AF59" s="171">
        <v>8</v>
      </c>
      <c r="AG59" s="171">
        <v>8</v>
      </c>
      <c r="AH59" s="171">
        <v>8</v>
      </c>
      <c r="AI59" s="171">
        <v>8</v>
      </c>
      <c r="AJ59" s="171"/>
      <c r="AK59" s="351">
        <f t="shared" ref="AK59" si="100">((SUM(F59:AJ59))/8)-(SUMIF($F$6:$AJ$6,"C.Nhật",F59:AJ59)/8)</f>
        <v>26</v>
      </c>
      <c r="AL59" s="351">
        <f t="shared" ref="AL59:AL74" si="101">SUM(F60:AI60)/8*1.5</f>
        <v>0</v>
      </c>
      <c r="AM59" s="353">
        <f t="shared" ref="AM59:AM74" si="102">SUMIF($F$6:$AI$6,"C.Nhật",$F59:$AI60)/8*2</f>
        <v>0</v>
      </c>
      <c r="AN59" s="355">
        <f t="shared" ref="AN59:AN74" si="103">SUM(AK59:AM60)</f>
        <v>26</v>
      </c>
      <c r="AO59" s="361">
        <v>0</v>
      </c>
      <c r="AP59" s="355"/>
      <c r="AQ59" s="355"/>
      <c r="AR59" s="355"/>
      <c r="AS59" s="359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64"/>
      <c r="B60" s="364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56"/>
      <c r="AO60" s="362"/>
      <c r="AP60" s="356"/>
      <c r="AQ60" s="356"/>
      <c r="AR60" s="356"/>
      <c r="AS60" s="360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63">
        <f t="shared" si="87"/>
        <v>24</v>
      </c>
      <c r="B61" s="363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/>
      <c r="K61" s="171">
        <v>8</v>
      </c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/>
      <c r="R61" s="171">
        <v>8</v>
      </c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/>
      <c r="Y61" s="171">
        <v>8</v>
      </c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/>
      <c r="AF61" s="171">
        <v>8</v>
      </c>
      <c r="AG61" s="171">
        <v>8</v>
      </c>
      <c r="AH61" s="171">
        <v>8</v>
      </c>
      <c r="AI61" s="171">
        <v>8</v>
      </c>
      <c r="AJ61" s="171"/>
      <c r="AK61" s="351">
        <f t="shared" ref="AK61" si="104">((SUM(F61:AJ61))/8)-(SUMIF($F$6:$AJ$6,"C.Nhật",F61:AJ61)/8)</f>
        <v>26</v>
      </c>
      <c r="AL61" s="351">
        <f t="shared" ref="AL61:AL74" si="105">SUM(F62:AI62)/8*1.5</f>
        <v>0</v>
      </c>
      <c r="AM61" s="353">
        <f t="shared" ref="AM61:AM74" si="106">SUMIF($F$6:$AI$6,"C.Nhật",$F61:$AI62)/8*2</f>
        <v>0</v>
      </c>
      <c r="AN61" s="355">
        <f t="shared" ref="AN61:AN74" si="107">SUM(AK61:AM62)</f>
        <v>26</v>
      </c>
      <c r="AO61" s="361">
        <v>0</v>
      </c>
      <c r="AP61" s="355"/>
      <c r="AQ61" s="355"/>
      <c r="AR61" s="355"/>
      <c r="AS61" s="359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64"/>
      <c r="B62" s="364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56"/>
      <c r="AO62" s="362"/>
      <c r="AP62" s="356"/>
      <c r="AQ62" s="356"/>
      <c r="AR62" s="356"/>
      <c r="AS62" s="360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63">
        <f t="shared" ref="A63" si="108">A61+1</f>
        <v>25</v>
      </c>
      <c r="B63" s="363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/>
      <c r="K63" s="171">
        <v>8</v>
      </c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/>
      <c r="R63" s="171">
        <v>8</v>
      </c>
      <c r="S63" s="171">
        <v>8</v>
      </c>
      <c r="T63" s="171">
        <v>8</v>
      </c>
      <c r="U63" s="171">
        <v>8</v>
      </c>
      <c r="V63" s="171">
        <v>8</v>
      </c>
      <c r="W63" s="171">
        <v>8</v>
      </c>
      <c r="X63" s="171"/>
      <c r="Y63" s="171">
        <v>8</v>
      </c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/>
      <c r="AF63" s="171">
        <v>8</v>
      </c>
      <c r="AG63" s="171">
        <v>8</v>
      </c>
      <c r="AH63" s="171">
        <v>8</v>
      </c>
      <c r="AI63" s="171">
        <v>8</v>
      </c>
      <c r="AJ63" s="171"/>
      <c r="AK63" s="351">
        <f t="shared" ref="AK63" si="109">((SUM(F63:AJ63))/8)-(SUMIF($F$6:$AJ$6,"C.Nhật",F63:AJ63)/8)</f>
        <v>26</v>
      </c>
      <c r="AL63" s="351">
        <f t="shared" ref="AL63:AL74" si="110">SUM(F64:AI64)/8*1.5</f>
        <v>0</v>
      </c>
      <c r="AM63" s="353">
        <f t="shared" ref="AM63:AM74" si="111">SUMIF($F$6:$AI$6,"C.Nhật",$F63:$AI64)/8*2</f>
        <v>0</v>
      </c>
      <c r="AN63" s="355">
        <f t="shared" ref="AN63:AN74" si="112">SUM(AK63:AM64)</f>
        <v>26</v>
      </c>
      <c r="AO63" s="361">
        <v>0</v>
      </c>
      <c r="AP63" s="355"/>
      <c r="AQ63" s="355"/>
      <c r="AR63" s="355"/>
      <c r="AS63" s="359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64"/>
      <c r="B64" s="364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56"/>
      <c r="AO64" s="362"/>
      <c r="AP64" s="356"/>
      <c r="AQ64" s="356"/>
      <c r="AR64" s="356"/>
      <c r="AS64" s="360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63">
        <f t="shared" ref="A65" si="113">A63+1</f>
        <v>26</v>
      </c>
      <c r="B65" s="363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/>
      <c r="K65" s="171">
        <v>8</v>
      </c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/>
      <c r="R65" s="171">
        <v>8</v>
      </c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/>
      <c r="Y65" s="171">
        <v>8</v>
      </c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/>
      <c r="AF65" s="171">
        <v>8</v>
      </c>
      <c r="AG65" s="171">
        <v>8</v>
      </c>
      <c r="AH65" s="171">
        <v>8</v>
      </c>
      <c r="AI65" s="171">
        <v>8</v>
      </c>
      <c r="AJ65" s="171"/>
      <c r="AK65" s="351">
        <f t="shared" ref="AK65" si="114">((SUM(F65:AJ65))/8)-(SUMIF($F$6:$AJ$6,"C.Nhật",F65:AJ65)/8)</f>
        <v>26</v>
      </c>
      <c r="AL65" s="351">
        <f t="shared" ref="AL65:AL74" si="115">SUM(F66:AI66)/8*1.5</f>
        <v>0</v>
      </c>
      <c r="AM65" s="353">
        <f t="shared" ref="AM65:AM74" si="116">SUMIF($F$6:$AI$6,"C.Nhật",$F65:$AI66)/8*2</f>
        <v>0</v>
      </c>
      <c r="AN65" s="355">
        <f t="shared" ref="AN65:AN74" si="117">SUM(AK65:AM66)</f>
        <v>26</v>
      </c>
      <c r="AO65" s="361">
        <v>0</v>
      </c>
      <c r="AP65" s="355"/>
      <c r="AQ65" s="355"/>
      <c r="AR65" s="355"/>
      <c r="AS65" s="359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64"/>
      <c r="B66" s="364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56"/>
      <c r="AO66" s="362"/>
      <c r="AP66" s="356"/>
      <c r="AQ66" s="356"/>
      <c r="AR66" s="356"/>
      <c r="AS66" s="360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63">
        <f t="shared" ref="A67" si="118">A65+1</f>
        <v>27</v>
      </c>
      <c r="B67" s="363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/>
      <c r="K67" s="171">
        <v>8</v>
      </c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/>
      <c r="R67" s="171">
        <v>8</v>
      </c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/>
      <c r="Y67" s="171">
        <v>8</v>
      </c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>
        <v>8</v>
      </c>
      <c r="AG67" s="171">
        <v>8</v>
      </c>
      <c r="AH67" s="171">
        <v>8</v>
      </c>
      <c r="AI67" s="171">
        <v>8</v>
      </c>
      <c r="AJ67" s="171"/>
      <c r="AK67" s="351">
        <f t="shared" ref="AK67" si="119">((SUM(F67:AJ67))/8)-(SUMIF($F$6:$AJ$6,"C.Nhật",F67:AJ67)/8)</f>
        <v>26</v>
      </c>
      <c r="AL67" s="351">
        <f t="shared" ref="AL67:AL74" si="120">SUM(F68:AI68)/8*1.5</f>
        <v>0</v>
      </c>
      <c r="AM67" s="353">
        <f t="shared" ref="AM67:AM74" si="121">SUMIF($F$6:$AI$6,"C.Nhật",$F67:$AI68)/8*2</f>
        <v>0</v>
      </c>
      <c r="AN67" s="355">
        <f t="shared" ref="AN67:AN74" si="122">SUM(AK67:AM68)</f>
        <v>26</v>
      </c>
      <c r="AO67" s="361">
        <v>0</v>
      </c>
      <c r="AP67" s="355"/>
      <c r="AQ67" s="355"/>
      <c r="AR67" s="355"/>
      <c r="AS67" s="359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64"/>
      <c r="B68" s="364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56"/>
      <c r="AO68" s="362"/>
      <c r="AP68" s="356"/>
      <c r="AQ68" s="356"/>
      <c r="AR68" s="356"/>
      <c r="AS68" s="360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63">
        <f t="shared" ref="A69" si="123">A67+1</f>
        <v>28</v>
      </c>
      <c r="B69" s="363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>
        <v>8</v>
      </c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/>
      <c r="R69" s="171">
        <v>8</v>
      </c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/>
      <c r="Y69" s="171">
        <v>8</v>
      </c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/>
      <c r="AF69" s="171">
        <v>8</v>
      </c>
      <c r="AG69" s="171">
        <v>8</v>
      </c>
      <c r="AH69" s="171">
        <v>8</v>
      </c>
      <c r="AI69" s="171">
        <v>8</v>
      </c>
      <c r="AJ69" s="171"/>
      <c r="AK69" s="351">
        <f t="shared" ref="AK69" si="124">((SUM(F69:AJ69))/8)-(SUMIF($F$6:$AJ$6,"C.Nhật",F69:AJ69)/8)</f>
        <v>26</v>
      </c>
      <c r="AL69" s="351">
        <f t="shared" ref="AL69:AL74" si="125">SUM(F70:AI70)/8*1.5</f>
        <v>0</v>
      </c>
      <c r="AM69" s="353">
        <f t="shared" ref="AM69:AM74" si="126">SUMIF($F$6:$AI$6,"C.Nhật",$F69:$AI70)/8*2</f>
        <v>0</v>
      </c>
      <c r="AN69" s="355">
        <f t="shared" ref="AN69:AN74" si="127">SUM(AK69:AM70)</f>
        <v>26</v>
      </c>
      <c r="AO69" s="361">
        <v>0</v>
      </c>
      <c r="AP69" s="355"/>
      <c r="AQ69" s="355"/>
      <c r="AR69" s="355"/>
      <c r="AS69" s="359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64"/>
      <c r="B70" s="364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56"/>
      <c r="AO70" s="362"/>
      <c r="AP70" s="356"/>
      <c r="AQ70" s="356"/>
      <c r="AR70" s="356"/>
      <c r="AS70" s="360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63">
        <f t="shared" ref="A71" si="128">A69+1</f>
        <v>29</v>
      </c>
      <c r="B71" s="363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>
        <v>8</v>
      </c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/>
      <c r="R71" s="171">
        <v>8</v>
      </c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/>
      <c r="Y71" s="171">
        <v>8</v>
      </c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/>
      <c r="AF71" s="171">
        <v>8</v>
      </c>
      <c r="AG71" s="171">
        <v>8</v>
      </c>
      <c r="AH71" s="171">
        <v>8</v>
      </c>
      <c r="AI71" s="171">
        <v>8</v>
      </c>
      <c r="AJ71" s="171"/>
      <c r="AK71" s="351">
        <f t="shared" ref="AK71" si="129">((SUM(F71:AJ71))/8)-(SUMIF($F$6:$AJ$6,"C.Nhật",F71:AJ71)/8)</f>
        <v>26</v>
      </c>
      <c r="AL71" s="351">
        <f t="shared" ref="AL71:AL74" si="130">SUM(F72:AI72)/8*1.5</f>
        <v>0</v>
      </c>
      <c r="AM71" s="353">
        <f t="shared" ref="AM71:AM74" si="131">SUMIF($F$6:$AI$6,"C.Nhật",$F71:$AI72)/8*2</f>
        <v>0</v>
      </c>
      <c r="AN71" s="355">
        <f t="shared" ref="AN71:AN74" si="132">SUM(AK71:AM72)</f>
        <v>26</v>
      </c>
      <c r="AO71" s="361">
        <v>0</v>
      </c>
      <c r="AP71" s="355"/>
      <c r="AQ71" s="355"/>
      <c r="AR71" s="355"/>
      <c r="AS71" s="359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64"/>
      <c r="B72" s="364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56"/>
      <c r="AO72" s="362"/>
      <c r="AP72" s="356"/>
      <c r="AQ72" s="356"/>
      <c r="AR72" s="356"/>
      <c r="AS72" s="360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63">
        <f t="shared" ref="A73" si="133">A71+1</f>
        <v>30</v>
      </c>
      <c r="B73" s="363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>
        <v>8</v>
      </c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/>
      <c r="R73" s="171">
        <v>8</v>
      </c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/>
      <c r="AF73" s="171">
        <v>8</v>
      </c>
      <c r="AG73" s="171">
        <v>8</v>
      </c>
      <c r="AH73" s="171">
        <v>8</v>
      </c>
      <c r="AI73" s="171">
        <v>8</v>
      </c>
      <c r="AJ73" s="171"/>
      <c r="AK73" s="351">
        <f t="shared" ref="AK73" si="134">((SUM(F73:AJ73))/8)-(SUMIF($F$6:$AJ$6,"C.Nhật",F73:AJ73)/8)</f>
        <v>26</v>
      </c>
      <c r="AL73" s="351">
        <f t="shared" ref="AL73:AL74" si="135">SUM(F74:AI74)/8*1.5</f>
        <v>0</v>
      </c>
      <c r="AM73" s="353">
        <f t="shared" ref="AM73:AM74" si="136">SUMIF($F$6:$AI$6,"C.Nhật",$F73:$AI74)/8*2</f>
        <v>0</v>
      </c>
      <c r="AN73" s="355">
        <f t="shared" ref="AN73:AN74" si="137">SUM(AK73:AM74)</f>
        <v>26</v>
      </c>
      <c r="AO73" s="361">
        <v>0</v>
      </c>
      <c r="AP73" s="355"/>
      <c r="AQ73" s="355"/>
      <c r="AR73" s="355"/>
      <c r="AS73" s="359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64"/>
      <c r="B74" s="364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56"/>
      <c r="AO74" s="362"/>
      <c r="AP74" s="356"/>
      <c r="AQ74" s="356"/>
      <c r="AR74" s="356"/>
      <c r="AS74" s="360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06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65" t="s">
        <v>112</v>
      </c>
      <c r="AN102" s="366"/>
      <c r="AO102" s="366"/>
      <c r="AP102" s="366"/>
      <c r="AQ102" s="366"/>
      <c r="AR102" s="366"/>
      <c r="AS102" s="367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42522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88" t="s">
        <v>29</v>
      </c>
      <c r="E106" s="430" t="s">
        <v>30</v>
      </c>
      <c r="F106" s="164">
        <f>+E105</f>
        <v>42522</v>
      </c>
      <c r="G106" s="164">
        <f t="shared" ref="G106:AG106" si="138">F106+1</f>
        <v>42523</v>
      </c>
      <c r="H106" s="164">
        <f t="shared" si="138"/>
        <v>42524</v>
      </c>
      <c r="I106" s="164">
        <f t="shared" si="138"/>
        <v>42525</v>
      </c>
      <c r="J106" s="164">
        <f t="shared" si="138"/>
        <v>42526</v>
      </c>
      <c r="K106" s="164">
        <f t="shared" si="138"/>
        <v>42527</v>
      </c>
      <c r="L106" s="164">
        <f t="shared" si="138"/>
        <v>42528</v>
      </c>
      <c r="M106" s="164">
        <f t="shared" si="138"/>
        <v>42529</v>
      </c>
      <c r="N106" s="164">
        <f t="shared" si="138"/>
        <v>42530</v>
      </c>
      <c r="O106" s="164">
        <f t="shared" si="138"/>
        <v>42531</v>
      </c>
      <c r="P106" s="164">
        <f t="shared" si="138"/>
        <v>42532</v>
      </c>
      <c r="Q106" s="164">
        <f t="shared" si="138"/>
        <v>42533</v>
      </c>
      <c r="R106" s="164">
        <f t="shared" si="138"/>
        <v>42534</v>
      </c>
      <c r="S106" s="164">
        <f t="shared" si="138"/>
        <v>42535</v>
      </c>
      <c r="T106" s="164">
        <f t="shared" si="138"/>
        <v>42536</v>
      </c>
      <c r="U106" s="164">
        <f t="shared" si="138"/>
        <v>42537</v>
      </c>
      <c r="V106" s="164">
        <f t="shared" si="138"/>
        <v>42538</v>
      </c>
      <c r="W106" s="164">
        <f t="shared" si="138"/>
        <v>42539</v>
      </c>
      <c r="X106" s="164">
        <f t="shared" si="138"/>
        <v>42540</v>
      </c>
      <c r="Y106" s="164">
        <f t="shared" si="138"/>
        <v>42541</v>
      </c>
      <c r="Z106" s="164">
        <f t="shared" si="138"/>
        <v>42542</v>
      </c>
      <c r="AA106" s="164">
        <f t="shared" si="138"/>
        <v>42543</v>
      </c>
      <c r="AB106" s="164">
        <f t="shared" si="138"/>
        <v>42544</v>
      </c>
      <c r="AC106" s="164">
        <f t="shared" si="138"/>
        <v>42545</v>
      </c>
      <c r="AD106" s="164">
        <f t="shared" si="138"/>
        <v>42546</v>
      </c>
      <c r="AE106" s="164">
        <f t="shared" si="138"/>
        <v>42547</v>
      </c>
      <c r="AF106" s="164">
        <f t="shared" si="138"/>
        <v>42548</v>
      </c>
      <c r="AG106" s="164">
        <f t="shared" si="138"/>
        <v>42549</v>
      </c>
      <c r="AH106" s="164">
        <f>AG106+1</f>
        <v>42550</v>
      </c>
      <c r="AI106" s="164">
        <f t="shared" ref="AI106" si="139">AH106+1</f>
        <v>42551</v>
      </c>
      <c r="AJ106" s="164"/>
      <c r="AK106" s="382" t="s">
        <v>15</v>
      </c>
      <c r="AL106" s="383"/>
      <c r="AM106" s="384"/>
      <c r="AN106" s="385" t="s">
        <v>45</v>
      </c>
      <c r="AO106" s="385" t="s">
        <v>41</v>
      </c>
      <c r="AP106" s="385" t="s">
        <v>42</v>
      </c>
      <c r="AQ106" s="385" t="s">
        <v>43</v>
      </c>
      <c r="AR106" s="385" t="s">
        <v>44</v>
      </c>
      <c r="AS106" s="388" t="s">
        <v>0</v>
      </c>
      <c r="AT106" s="38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89"/>
      <c r="B107" s="389"/>
      <c r="C107" s="389"/>
      <c r="D107" s="389"/>
      <c r="E107" s="389"/>
      <c r="F107" s="324" t="str">
        <f>CHOOSE(WEEKDAY(F106),"C.Nhật","T.Hai","T.Ba","T.Tư","T.Năm","T.Sáu","T.Bảy")</f>
        <v>T.Tư</v>
      </c>
      <c r="G107" s="324" t="str">
        <f t="shared" ref="G107:AI107" si="140">CHOOSE(WEEKDAY(G106),"C.Nhật","T.Hai","T.Ba","T.Tư","T.Năm","T.Sáu","T.Bảy")</f>
        <v>T.Năm</v>
      </c>
      <c r="H107" s="324" t="str">
        <f t="shared" si="140"/>
        <v>T.Sáu</v>
      </c>
      <c r="I107" s="324" t="str">
        <f t="shared" si="140"/>
        <v>T.Bảy</v>
      </c>
      <c r="J107" s="324" t="str">
        <f t="shared" si="140"/>
        <v>C.Nhật</v>
      </c>
      <c r="K107" s="166" t="str">
        <f t="shared" si="140"/>
        <v>T.Hai</v>
      </c>
      <c r="L107" s="166" t="str">
        <f t="shared" si="140"/>
        <v>T.Ba</v>
      </c>
      <c r="M107" s="166" t="str">
        <f t="shared" si="140"/>
        <v>T.Tư</v>
      </c>
      <c r="N107" s="166" t="str">
        <f t="shared" si="140"/>
        <v>T.Năm</v>
      </c>
      <c r="O107" s="166" t="str">
        <f t="shared" si="140"/>
        <v>T.Sáu</v>
      </c>
      <c r="P107" s="166" t="str">
        <f t="shared" si="140"/>
        <v>T.Bảy</v>
      </c>
      <c r="Q107" s="166" t="str">
        <f t="shared" si="140"/>
        <v>C.Nhật</v>
      </c>
      <c r="R107" s="166" t="str">
        <f t="shared" si="140"/>
        <v>T.Hai</v>
      </c>
      <c r="S107" s="166" t="str">
        <f t="shared" si="140"/>
        <v>T.Ba</v>
      </c>
      <c r="T107" s="166" t="str">
        <f t="shared" si="140"/>
        <v>T.Tư</v>
      </c>
      <c r="U107" s="166" t="str">
        <f t="shared" si="140"/>
        <v>T.Năm</v>
      </c>
      <c r="V107" s="166" t="str">
        <f t="shared" si="140"/>
        <v>T.Sáu</v>
      </c>
      <c r="W107" s="166" t="str">
        <f t="shared" si="140"/>
        <v>T.Bảy</v>
      </c>
      <c r="X107" s="166" t="str">
        <f t="shared" si="140"/>
        <v>C.Nhật</v>
      </c>
      <c r="Y107" s="166" t="str">
        <f t="shared" si="140"/>
        <v>T.Hai</v>
      </c>
      <c r="Z107" s="166" t="str">
        <f t="shared" si="140"/>
        <v>T.Ba</v>
      </c>
      <c r="AA107" s="166" t="str">
        <f t="shared" si="140"/>
        <v>T.Tư</v>
      </c>
      <c r="AB107" s="166" t="str">
        <f t="shared" si="140"/>
        <v>T.Năm</v>
      </c>
      <c r="AC107" s="166" t="str">
        <f t="shared" si="140"/>
        <v>T.Sáu</v>
      </c>
      <c r="AD107" s="166" t="str">
        <f t="shared" si="140"/>
        <v>T.Bảy</v>
      </c>
      <c r="AE107" s="166" t="str">
        <f t="shared" si="140"/>
        <v>C.Nhật</v>
      </c>
      <c r="AF107" s="166" t="str">
        <f t="shared" si="140"/>
        <v>T.Hai</v>
      </c>
      <c r="AG107" s="166" t="str">
        <f t="shared" si="140"/>
        <v>T.Ba</v>
      </c>
      <c r="AH107" s="166" t="str">
        <f t="shared" si="140"/>
        <v>T.Tư</v>
      </c>
      <c r="AI107" s="166" t="str">
        <f t="shared" si="140"/>
        <v>T.Năm</v>
      </c>
      <c r="AJ107" s="166"/>
      <c r="AK107" s="167" t="s">
        <v>16</v>
      </c>
      <c r="AL107" s="167" t="s">
        <v>31</v>
      </c>
      <c r="AM107" s="168" t="s">
        <v>17</v>
      </c>
      <c r="AN107" s="386"/>
      <c r="AO107" s="386"/>
      <c r="AP107" s="386"/>
      <c r="AQ107" s="386"/>
      <c r="AR107" s="386"/>
      <c r="AS107" s="389"/>
      <c r="AT107" s="387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45">
        <v>1</v>
      </c>
      <c r="B109" s="345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>
        <v>8</v>
      </c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>
        <v>8</v>
      </c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>
        <v>8</v>
      </c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>
        <v>8</v>
      </c>
      <c r="AG109" s="171">
        <v>8</v>
      </c>
      <c r="AH109" s="171">
        <v>8</v>
      </c>
      <c r="AI109" s="171">
        <v>8</v>
      </c>
      <c r="AJ109" s="171"/>
      <c r="AK109" s="351">
        <f t="shared" ref="AK109" si="141">((SUM(F109:AJ109))/8)-(SUMIF($F$6:$AJ$6,"C.Nhật",F109:AJ109)/8)</f>
        <v>26</v>
      </c>
      <c r="AL109" s="351">
        <f t="shared" ref="AL109:AL110" si="142">SUM(F110:AI110)/8*1.5</f>
        <v>0</v>
      </c>
      <c r="AM109" s="353">
        <f t="shared" ref="AM109:AM110" si="143">SUMIF($F$6:$AI$6,"C.Nhật",$F109:$AI110)/8*2</f>
        <v>0</v>
      </c>
      <c r="AN109" s="355">
        <f t="shared" ref="AN109:AN110" si="144">SUM(AK109:AM110)</f>
        <v>26</v>
      </c>
      <c r="AO109" s="357">
        <v>0</v>
      </c>
      <c r="AP109" s="341"/>
      <c r="AQ109" s="341"/>
      <c r="AR109" s="341"/>
      <c r="AS109" s="343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46"/>
      <c r="B110" s="346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56"/>
      <c r="AO110" s="358"/>
      <c r="AP110" s="342"/>
      <c r="AQ110" s="342"/>
      <c r="AR110" s="342"/>
      <c r="AS110" s="344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45">
        <f>A109+1</f>
        <v>2</v>
      </c>
      <c r="B111" s="345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/>
      <c r="K111" s="171">
        <v>8</v>
      </c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/>
      <c r="R111" s="171">
        <v>8</v>
      </c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/>
      <c r="Y111" s="171">
        <v>8</v>
      </c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>
        <v>8</v>
      </c>
      <c r="AJ111" s="171"/>
      <c r="AK111" s="351">
        <f t="shared" ref="AK111" si="145">((SUM(F111:AJ111))/8)-(SUMIF($F$6:$AJ$6,"C.Nhật",F111:AJ111)/8)</f>
        <v>26</v>
      </c>
      <c r="AL111" s="351">
        <f t="shared" ref="AL111:AL122" si="146">SUM(F112:AI112)/8*1.5</f>
        <v>0</v>
      </c>
      <c r="AM111" s="353">
        <f t="shared" ref="AM111:AM122" si="147">SUMIF($F$6:$AI$6,"C.Nhật",$F111:$AI112)/8*2</f>
        <v>0</v>
      </c>
      <c r="AN111" s="355">
        <f t="shared" ref="AN111:AN122" si="148">SUM(AK111:AM112)</f>
        <v>26</v>
      </c>
      <c r="AO111" s="357">
        <v>0</v>
      </c>
      <c r="AP111" s="341"/>
      <c r="AQ111" s="341"/>
      <c r="AR111" s="341"/>
      <c r="AS111" s="343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46"/>
      <c r="B112" s="346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56"/>
      <c r="AO112" s="358"/>
      <c r="AP112" s="342"/>
      <c r="AQ112" s="342"/>
      <c r="AR112" s="342"/>
      <c r="AS112" s="344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45">
        <f t="shared" ref="A113" si="149">A111+1</f>
        <v>3</v>
      </c>
      <c r="B113" s="345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>
        <v>8</v>
      </c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/>
      <c r="R113" s="171">
        <v>8</v>
      </c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/>
      <c r="Y113" s="171">
        <v>8</v>
      </c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/>
      <c r="AF113" s="171">
        <v>8</v>
      </c>
      <c r="AG113" s="171">
        <v>8</v>
      </c>
      <c r="AH113" s="171">
        <v>8</v>
      </c>
      <c r="AI113" s="171">
        <v>8</v>
      </c>
      <c r="AJ113" s="171"/>
      <c r="AK113" s="351">
        <f t="shared" ref="AK113" si="150">((SUM(F113:AJ113))/8)-(SUMIF($F$6:$AJ$6,"C.Nhật",F113:AJ113)/8)</f>
        <v>26</v>
      </c>
      <c r="AL113" s="351">
        <f t="shared" ref="AL113:AL122" si="151">SUM(F114:AI114)/8*1.5</f>
        <v>0</v>
      </c>
      <c r="AM113" s="353">
        <f t="shared" ref="AM113:AM122" si="152">SUMIF($F$6:$AI$6,"C.Nhật",$F113:$AI114)/8*2</f>
        <v>0</v>
      </c>
      <c r="AN113" s="355">
        <f t="shared" ref="AN113:AN122" si="153">SUM(AK113:AM114)</f>
        <v>26</v>
      </c>
      <c r="AO113" s="357">
        <v>0</v>
      </c>
      <c r="AP113" s="341"/>
      <c r="AQ113" s="341"/>
      <c r="AR113" s="341"/>
      <c r="AS113" s="343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46"/>
      <c r="B114" s="346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56"/>
      <c r="AO114" s="358"/>
      <c r="AP114" s="342"/>
      <c r="AQ114" s="342"/>
      <c r="AR114" s="342"/>
      <c r="AS114" s="344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45">
        <f t="shared" ref="A115" si="154">A113+1</f>
        <v>4</v>
      </c>
      <c r="B115" s="345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/>
      <c r="K115" s="171">
        <v>8</v>
      </c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/>
      <c r="R115" s="171">
        <v>8</v>
      </c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/>
      <c r="Y115" s="171">
        <v>8</v>
      </c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/>
      <c r="AF115" s="171">
        <v>8</v>
      </c>
      <c r="AG115" s="171">
        <v>8</v>
      </c>
      <c r="AH115" s="171">
        <v>8</v>
      </c>
      <c r="AI115" s="171">
        <v>8</v>
      </c>
      <c r="AJ115" s="171"/>
      <c r="AK115" s="351">
        <f t="shared" ref="AK115" si="155">((SUM(F115:AJ115))/8)-(SUMIF($F$6:$AJ$6,"C.Nhật",F115:AJ115)/8)</f>
        <v>26</v>
      </c>
      <c r="AL115" s="351">
        <f t="shared" ref="AL115:AL122" si="156">SUM(F116:AI116)/8*1.5</f>
        <v>0</v>
      </c>
      <c r="AM115" s="353">
        <f t="shared" ref="AM115:AM122" si="157">SUMIF($F$6:$AI$6,"C.Nhật",$F115:$AI116)/8*2</f>
        <v>0</v>
      </c>
      <c r="AN115" s="355">
        <f t="shared" ref="AN115:AN122" si="158">SUM(AK115:AM116)</f>
        <v>26</v>
      </c>
      <c r="AO115" s="357">
        <v>0</v>
      </c>
      <c r="AP115" s="341"/>
      <c r="AQ115" s="341"/>
      <c r="AR115" s="341"/>
      <c r="AS115" s="343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46"/>
      <c r="B116" s="346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56"/>
      <c r="AO116" s="358"/>
      <c r="AP116" s="342"/>
      <c r="AQ116" s="342"/>
      <c r="AR116" s="342"/>
      <c r="AS116" s="344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45">
        <f t="shared" ref="A117" si="159">A115+1</f>
        <v>5</v>
      </c>
      <c r="B117" s="345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/>
      <c r="K117" s="171">
        <v>8</v>
      </c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/>
      <c r="R117" s="171">
        <v>8</v>
      </c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/>
      <c r="Y117" s="171">
        <v>8</v>
      </c>
      <c r="Z117" s="171">
        <v>8</v>
      </c>
      <c r="AA117" s="171">
        <v>8</v>
      </c>
      <c r="AB117" s="171">
        <v>8</v>
      </c>
      <c r="AC117" s="171">
        <v>8</v>
      </c>
      <c r="AD117" s="171">
        <v>8</v>
      </c>
      <c r="AE117" s="171"/>
      <c r="AF117" s="171">
        <v>8</v>
      </c>
      <c r="AG117" s="171">
        <v>8</v>
      </c>
      <c r="AH117" s="171">
        <v>8</v>
      </c>
      <c r="AI117" s="171">
        <v>8</v>
      </c>
      <c r="AJ117" s="171"/>
      <c r="AK117" s="351">
        <f t="shared" ref="AK117" si="160">((SUM(F117:AJ117))/8)-(SUMIF($F$6:$AJ$6,"C.Nhật",F117:AJ117)/8)</f>
        <v>26</v>
      </c>
      <c r="AL117" s="351">
        <f t="shared" ref="AL117:AL122" si="161">SUM(F118:AI118)/8*1.5</f>
        <v>0</v>
      </c>
      <c r="AM117" s="353">
        <f t="shared" ref="AM117:AM122" si="162">SUMIF($F$6:$AI$6,"C.Nhật",$F117:$AI118)/8*2</f>
        <v>0</v>
      </c>
      <c r="AN117" s="355">
        <f t="shared" ref="AN117:AN122" si="163">SUM(AK117:AM118)</f>
        <v>26</v>
      </c>
      <c r="AO117" s="357">
        <v>0</v>
      </c>
      <c r="AP117" s="341"/>
      <c r="AQ117" s="341"/>
      <c r="AR117" s="341"/>
      <c r="AS117" s="343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46"/>
      <c r="B118" s="346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56"/>
      <c r="AO118" s="358"/>
      <c r="AP118" s="342"/>
      <c r="AQ118" s="342"/>
      <c r="AR118" s="342"/>
      <c r="AS118" s="344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45">
        <f t="shared" ref="A119" si="164">A117+1</f>
        <v>6</v>
      </c>
      <c r="B119" s="345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>
        <v>8</v>
      </c>
      <c r="P119" s="171">
        <v>8</v>
      </c>
      <c r="Q119" s="171"/>
      <c r="R119" s="171">
        <v>8</v>
      </c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/>
      <c r="Y119" s="171">
        <v>8</v>
      </c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/>
      <c r="AF119" s="171">
        <v>8</v>
      </c>
      <c r="AG119" s="171">
        <v>8</v>
      </c>
      <c r="AH119" s="171">
        <v>8</v>
      </c>
      <c r="AI119" s="171">
        <v>8</v>
      </c>
      <c r="AJ119" s="171"/>
      <c r="AK119" s="351">
        <f t="shared" ref="AK119" si="165">((SUM(F119:AJ119))/8)-(SUMIF($F$6:$AJ$6,"C.Nhật",F119:AJ119)/8)</f>
        <v>26</v>
      </c>
      <c r="AL119" s="351">
        <f t="shared" ref="AL119:AL122" si="166">SUM(F120:AI120)/8*1.5</f>
        <v>0</v>
      </c>
      <c r="AM119" s="353">
        <f t="shared" ref="AM119:AM122" si="167">SUMIF($F$6:$AI$6,"C.Nhật",$F119:$AI120)/8*2</f>
        <v>0</v>
      </c>
      <c r="AN119" s="355">
        <f t="shared" ref="AN119:AN122" si="168">SUM(AK119:AM120)</f>
        <v>26</v>
      </c>
      <c r="AO119" s="357">
        <v>0</v>
      </c>
      <c r="AP119" s="341"/>
      <c r="AQ119" s="341"/>
      <c r="AR119" s="341"/>
      <c r="AS119" s="343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46"/>
      <c r="B120" s="346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56"/>
      <c r="AO120" s="358"/>
      <c r="AP120" s="342"/>
      <c r="AQ120" s="342"/>
      <c r="AR120" s="342"/>
      <c r="AS120" s="344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45">
        <f t="shared" ref="A121" si="169">A119+1</f>
        <v>7</v>
      </c>
      <c r="B121" s="345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>
        <v>8</v>
      </c>
      <c r="P121" s="171">
        <v>8</v>
      </c>
      <c r="Q121" s="171"/>
      <c r="R121" s="171">
        <v>8</v>
      </c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/>
      <c r="Y121" s="171">
        <v>8</v>
      </c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/>
      <c r="AF121" s="171">
        <v>8</v>
      </c>
      <c r="AG121" s="171">
        <v>8</v>
      </c>
      <c r="AH121" s="171">
        <v>8</v>
      </c>
      <c r="AI121" s="171">
        <v>8</v>
      </c>
      <c r="AJ121" s="171"/>
      <c r="AK121" s="351">
        <f t="shared" ref="AK121" si="170">((SUM(F121:AJ121))/8)-(SUMIF($F$6:$AJ$6,"C.Nhật",F121:AJ121)/8)</f>
        <v>26</v>
      </c>
      <c r="AL121" s="351">
        <f t="shared" ref="AL121:AL122" si="171">SUM(F122:AI122)/8*1.5</f>
        <v>0</v>
      </c>
      <c r="AM121" s="353">
        <f t="shared" ref="AM121:AM122" si="172">SUMIF($F$6:$AI$6,"C.Nhật",$F121:$AI122)/8*2</f>
        <v>0</v>
      </c>
      <c r="AN121" s="355">
        <f t="shared" ref="AN121:AN122" si="173">SUM(AK121:AM122)</f>
        <v>26</v>
      </c>
      <c r="AO121" s="357">
        <v>0</v>
      </c>
      <c r="AP121" s="341"/>
      <c r="AQ121" s="341"/>
      <c r="AR121" s="341"/>
      <c r="AS121" s="343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46"/>
      <c r="B122" s="346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56"/>
      <c r="AO122" s="358"/>
      <c r="AP122" s="342"/>
      <c r="AQ122" s="342"/>
      <c r="AR122" s="342"/>
      <c r="AS122" s="344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</mergeCells>
  <conditionalFormatting sqref="F5:AJ6 F106:AJ107 F9:AJ12 F55:AJ74 F109:AJ122 F14:AJ53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6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391" t="str">
        <f>"BẢNG THANH TOÁN LƯƠNG THÁNG"&amp;" "&amp;TEXT($E$4,"mm")&amp;" / "&amp;TEXT($E$4,"yyyy")</f>
        <v>BẢNG THANH TOÁN LƯƠNG THÁNG 06 / 2016</v>
      </c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2"/>
      <c r="R1" s="398" t="s">
        <v>179</v>
      </c>
      <c r="S1" s="399"/>
      <c r="T1" s="40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393" t="s">
        <v>19</v>
      </c>
      <c r="B5" s="393" t="s">
        <v>20</v>
      </c>
      <c r="C5" s="337" t="s">
        <v>1</v>
      </c>
      <c r="D5" s="337" t="s">
        <v>2</v>
      </c>
      <c r="E5" s="340" t="s">
        <v>56</v>
      </c>
      <c r="F5" s="403" t="s">
        <v>26</v>
      </c>
      <c r="G5" s="405"/>
      <c r="H5" s="405"/>
      <c r="I5" s="405"/>
      <c r="J5" s="405"/>
      <c r="K5" s="404"/>
      <c r="L5" s="395" t="s">
        <v>57</v>
      </c>
      <c r="M5" s="395" t="s">
        <v>5</v>
      </c>
      <c r="N5" s="337" t="s">
        <v>6</v>
      </c>
      <c r="O5" s="337"/>
      <c r="P5" s="337"/>
      <c r="Q5" s="395" t="s">
        <v>7</v>
      </c>
      <c r="R5" s="395" t="s">
        <v>8</v>
      </c>
      <c r="S5" s="395" t="s">
        <v>9</v>
      </c>
      <c r="T5" s="33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394"/>
      <c r="B6" s="394"/>
      <c r="C6" s="337"/>
      <c r="D6" s="337"/>
      <c r="E6" s="340"/>
      <c r="F6" s="403" t="s">
        <v>59</v>
      </c>
      <c r="G6" s="404"/>
      <c r="H6" s="403" t="s">
        <v>189</v>
      </c>
      <c r="I6" s="405"/>
      <c r="J6" s="406" t="s">
        <v>27</v>
      </c>
      <c r="K6" s="395" t="s">
        <v>4</v>
      </c>
      <c r="L6" s="396"/>
      <c r="M6" s="396"/>
      <c r="N6" s="401" t="s">
        <v>12</v>
      </c>
      <c r="O6" s="395" t="s">
        <v>13</v>
      </c>
      <c r="P6" s="395" t="s">
        <v>34</v>
      </c>
      <c r="Q6" s="396"/>
      <c r="R6" s="396"/>
      <c r="S6" s="396"/>
      <c r="T6" s="33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394"/>
      <c r="B7" s="394"/>
      <c r="C7" s="395"/>
      <c r="D7" s="395"/>
      <c r="E7" s="340"/>
      <c r="F7" s="299" t="s">
        <v>40</v>
      </c>
      <c r="G7" s="296" t="s">
        <v>18</v>
      </c>
      <c r="H7" s="299" t="s">
        <v>40</v>
      </c>
      <c r="I7" s="303" t="s">
        <v>18</v>
      </c>
      <c r="J7" s="407"/>
      <c r="K7" s="396"/>
      <c r="L7" s="397"/>
      <c r="M7" s="397"/>
      <c r="N7" s="402"/>
      <c r="O7" s="396"/>
      <c r="P7" s="396"/>
      <c r="Q7" s="396"/>
      <c r="R7" s="396"/>
      <c r="S7" s="396"/>
      <c r="T7" s="33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- 06'!$B$8:$AS$74,36,0)</f>
        <v>26</v>
      </c>
      <c r="G10" s="220">
        <f t="shared" ref="G10:G11" si="2">ROUND(E10/$U$2*F10,0)</f>
        <v>4509440</v>
      </c>
      <c r="H10" s="92">
        <f>(VLOOKUP(B10,'CC - 06'!$B$8:$AS$74,37,0)+VLOOKUP(B10,'CC - 06'!$B$8:$AS$74,38,0))</f>
        <v>0</v>
      </c>
      <c r="I10" s="220">
        <f t="shared" ref="I10:I11" si="3">ROUND(E10/$U$2*H10,0)</f>
        <v>0</v>
      </c>
      <c r="J10" s="93">
        <f t="shared" ref="J10:K11" si="4">F10+H10</f>
        <v>26</v>
      </c>
      <c r="K10" s="39">
        <f>G10+I10</f>
        <v>4509440</v>
      </c>
      <c r="L10" s="90">
        <f t="shared" ref="L10:L11" si="5">+F10*15000</f>
        <v>390000</v>
      </c>
      <c r="M10" s="40">
        <f t="shared" ref="M10:M11" si="6">K10+L10</f>
        <v>4899440</v>
      </c>
      <c r="N10" s="40">
        <f>IF(VLOOKUP(B10,DS,14,0)="x",E10*$N$4,0)</f>
        <v>0</v>
      </c>
      <c r="O10" s="40">
        <f>IF(VLOOKUP(B10,DS,14,0)="x",E10*$O$4,0)</f>
        <v>0</v>
      </c>
      <c r="P10" s="40">
        <f>IF(VLOOKUP(B10,DS,14,0)="x",E10*$P$4,0)</f>
        <v>0</v>
      </c>
      <c r="Q10" s="39">
        <f t="shared" ref="Q10:Q11" si="7">M10-SUM(N10:P10)</f>
        <v>4899440</v>
      </c>
      <c r="R10" s="39">
        <f>VLOOKUP(B10,DS,23,0)</f>
        <v>0</v>
      </c>
      <c r="S10" s="45">
        <f t="shared" ref="S10:S11" si="8">Q10-R10</f>
        <v>4899440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- 06'!$B$8:$AS$74,36,0)</f>
        <v>26</v>
      </c>
      <c r="G11" s="220">
        <f t="shared" si="2"/>
        <v>4218240</v>
      </c>
      <c r="H11" s="92">
        <f>(VLOOKUP(B11,'CC - 06'!$B$8:$AS$74,37,0)+VLOOKUP(B11,'CC - 06'!$B$8:$AS$74,38,0))</f>
        <v>0</v>
      </c>
      <c r="I11" s="220">
        <f t="shared" si="3"/>
        <v>0</v>
      </c>
      <c r="J11" s="93">
        <f t="shared" si="4"/>
        <v>26</v>
      </c>
      <c r="K11" s="39">
        <f t="shared" si="4"/>
        <v>4218240</v>
      </c>
      <c r="L11" s="90">
        <f t="shared" si="5"/>
        <v>390000</v>
      </c>
      <c r="M11" s="40">
        <f t="shared" si="6"/>
        <v>4608240</v>
      </c>
      <c r="N11" s="40">
        <f>IF(VLOOKUP(B11,DS,14,0)="x",E11*$N$4,0)</f>
        <v>0</v>
      </c>
      <c r="O11" s="40">
        <f>IF(VLOOKUP(B11,DS,14,0)="x",E11*$O$4,0)</f>
        <v>0</v>
      </c>
      <c r="P11" s="40">
        <f>IF(VLOOKUP(B11,DS,14,0)="x",E11*$P$4,0)</f>
        <v>0</v>
      </c>
      <c r="Q11" s="39">
        <f t="shared" si="7"/>
        <v>4608240</v>
      </c>
      <c r="R11" s="39">
        <f>VLOOKUP(B11,DS,23,0)</f>
        <v>0</v>
      </c>
      <c r="S11" s="45">
        <f t="shared" si="8"/>
        <v>4608240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- 06'!$B$8:$AS$74,36,0)</f>
        <v>26</v>
      </c>
      <c r="G13" s="220">
        <f t="shared" ref="G13:G43" si="13">ROUND(E13/$U$2*F13,0)</f>
        <v>3690960</v>
      </c>
      <c r="H13" s="92">
        <f>(VLOOKUP(B13,'CC - 06'!$B$8:$AS$74,37,0)+VLOOKUP(B13,'CC - 06'!$B$8:$AS$74,38,0))</f>
        <v>0</v>
      </c>
      <c r="I13" s="220">
        <f t="shared" ref="I13:I43" si="14">ROUND(E13/$U$2*H13,0)</f>
        <v>0</v>
      </c>
      <c r="J13" s="221">
        <f t="shared" ref="J13:K27" si="15">F13+H13</f>
        <v>26</v>
      </c>
      <c r="K13" s="39">
        <f t="shared" si="15"/>
        <v>3690960</v>
      </c>
      <c r="L13" s="90">
        <f t="shared" ref="L13:L43" si="16">+F13*15000</f>
        <v>390000</v>
      </c>
      <c r="M13" s="40">
        <f t="shared" ref="M13:M43" si="17">K13+L13</f>
        <v>4080960</v>
      </c>
      <c r="N13" s="40">
        <f t="shared" ref="N13:N32" si="18">IF(VLOOKUP(B13,DS,14,0)="x",E13*$N$4,0)</f>
        <v>0</v>
      </c>
      <c r="O13" s="40">
        <f t="shared" ref="O13:O32" si="19">IF(VLOOKUP(B13,DS,14,0)="x",E13*$O$4,0)</f>
        <v>0</v>
      </c>
      <c r="P13" s="40">
        <f t="shared" ref="P13:P32" si="20">IF(VLOOKUP(B13,DS,14,0)="x",E13*$P$4,0)</f>
        <v>0</v>
      </c>
      <c r="Q13" s="39">
        <f>M13-SUM(N13:P13)</f>
        <v>4080960</v>
      </c>
      <c r="R13" s="39">
        <f t="shared" ref="R13:R43" si="21">VLOOKUP(B13,DS,23,0)</f>
        <v>0</v>
      </c>
      <c r="S13" s="45">
        <f>Q13-R13</f>
        <v>4080960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- 06'!$B$8:$AS$74,36,0)</f>
        <v>26</v>
      </c>
      <c r="G14" s="220">
        <f t="shared" si="13"/>
        <v>3449680</v>
      </c>
      <c r="H14" s="92">
        <f>(VLOOKUP(B14,'CC - 06'!$B$8:$AS$74,37,0)+VLOOKUP(B14,'CC - 06'!$B$8:$AS$74,38,0))</f>
        <v>0</v>
      </c>
      <c r="I14" s="220">
        <f t="shared" si="14"/>
        <v>0</v>
      </c>
      <c r="J14" s="221">
        <f t="shared" si="15"/>
        <v>26</v>
      </c>
      <c r="K14" s="39">
        <f t="shared" si="15"/>
        <v>3449680</v>
      </c>
      <c r="L14" s="90">
        <f t="shared" si="16"/>
        <v>390000</v>
      </c>
      <c r="M14" s="40">
        <f t="shared" si="17"/>
        <v>3839680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3839680</v>
      </c>
      <c r="R14" s="39">
        <f t="shared" si="21"/>
        <v>0</v>
      </c>
      <c r="S14" s="45">
        <f t="shared" ref="S14:S43" si="23">Q14-R14</f>
        <v>3839680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- 06'!$B$8:$AS$74,36,0)</f>
        <v>26</v>
      </c>
      <c r="G15" s="220">
        <f t="shared" si="13"/>
        <v>3449680</v>
      </c>
      <c r="H15" s="92">
        <f>(VLOOKUP(B15,'CC - 06'!$B$8:$AS$74,37,0)+VLOOKUP(B15,'CC - 06'!$B$8:$AS$74,38,0))</f>
        <v>0</v>
      </c>
      <c r="I15" s="220">
        <f t="shared" si="14"/>
        <v>0</v>
      </c>
      <c r="J15" s="221">
        <f t="shared" si="15"/>
        <v>26</v>
      </c>
      <c r="K15" s="39">
        <f t="shared" si="15"/>
        <v>3449680</v>
      </c>
      <c r="L15" s="90">
        <f t="shared" si="16"/>
        <v>390000</v>
      </c>
      <c r="M15" s="40">
        <f t="shared" si="17"/>
        <v>3839680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3839680</v>
      </c>
      <c r="R15" s="39">
        <f t="shared" si="21"/>
        <v>0</v>
      </c>
      <c r="S15" s="45">
        <f t="shared" si="23"/>
        <v>3839680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- 06'!$B$8:$AS$74,36,0)</f>
        <v>26</v>
      </c>
      <c r="G16" s="220">
        <f t="shared" si="13"/>
        <v>3449680</v>
      </c>
      <c r="H16" s="92">
        <f>(VLOOKUP(B16,'CC - 06'!$B$8:$AS$74,37,0)+VLOOKUP(B16,'CC - 06'!$B$8:$AS$74,38,0))</f>
        <v>0</v>
      </c>
      <c r="I16" s="220">
        <f t="shared" si="14"/>
        <v>0</v>
      </c>
      <c r="J16" s="221">
        <f t="shared" si="15"/>
        <v>26</v>
      </c>
      <c r="K16" s="39">
        <f t="shared" si="15"/>
        <v>3449680</v>
      </c>
      <c r="L16" s="90">
        <f t="shared" si="16"/>
        <v>390000</v>
      </c>
      <c r="M16" s="40">
        <f t="shared" si="17"/>
        <v>3839680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3839680</v>
      </c>
      <c r="R16" s="39">
        <f t="shared" si="21"/>
        <v>0</v>
      </c>
      <c r="S16" s="45">
        <f t="shared" si="23"/>
        <v>3839680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- 06'!$B$8:$AS$74,36,0)</f>
        <v>26</v>
      </c>
      <c r="G17" s="220">
        <f t="shared" si="13"/>
        <v>3449680</v>
      </c>
      <c r="H17" s="92">
        <f>(VLOOKUP(B17,'CC - 06'!$B$8:$AS$74,37,0)+VLOOKUP(B17,'CC - 06'!$B$8:$AS$74,38,0))</f>
        <v>0</v>
      </c>
      <c r="I17" s="220">
        <f t="shared" si="14"/>
        <v>0</v>
      </c>
      <c r="J17" s="221">
        <f t="shared" si="15"/>
        <v>26</v>
      </c>
      <c r="K17" s="39">
        <f t="shared" si="15"/>
        <v>3449680</v>
      </c>
      <c r="L17" s="90">
        <f t="shared" si="16"/>
        <v>390000</v>
      </c>
      <c r="M17" s="40">
        <f t="shared" si="17"/>
        <v>3839680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3839680</v>
      </c>
      <c r="R17" s="39">
        <f t="shared" si="21"/>
        <v>0</v>
      </c>
      <c r="S17" s="45">
        <f t="shared" si="23"/>
        <v>3839680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- 06'!$B$8:$AS$74,36,0)</f>
        <v>26</v>
      </c>
      <c r="G18" s="220">
        <f t="shared" si="13"/>
        <v>3449680</v>
      </c>
      <c r="H18" s="92">
        <f>(VLOOKUP(B18,'CC - 06'!$B$8:$AS$74,37,0)+VLOOKUP(B18,'CC - 06'!$B$8:$AS$74,38,0))</f>
        <v>0</v>
      </c>
      <c r="I18" s="220">
        <f t="shared" si="14"/>
        <v>0</v>
      </c>
      <c r="J18" s="221">
        <f t="shared" si="15"/>
        <v>26</v>
      </c>
      <c r="K18" s="39">
        <f t="shared" si="15"/>
        <v>3449680</v>
      </c>
      <c r="L18" s="90">
        <f t="shared" si="16"/>
        <v>390000</v>
      </c>
      <c r="M18" s="40">
        <f t="shared" si="17"/>
        <v>3839680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3839680</v>
      </c>
      <c r="R18" s="39">
        <f t="shared" si="21"/>
        <v>0</v>
      </c>
      <c r="S18" s="45">
        <f t="shared" si="23"/>
        <v>3839680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- 06'!$B$8:$AS$74,36,0)</f>
        <v>26</v>
      </c>
      <c r="G19" s="220">
        <f t="shared" si="13"/>
        <v>3449680</v>
      </c>
      <c r="H19" s="92">
        <f>(VLOOKUP(B19,'CC - 06'!$B$8:$AS$74,37,0)+VLOOKUP(B19,'CC - 06'!$B$8:$AS$74,38,0))</f>
        <v>0</v>
      </c>
      <c r="I19" s="220">
        <f t="shared" si="14"/>
        <v>0</v>
      </c>
      <c r="J19" s="221">
        <f t="shared" si="15"/>
        <v>26</v>
      </c>
      <c r="K19" s="39">
        <f t="shared" si="15"/>
        <v>3449680</v>
      </c>
      <c r="L19" s="90">
        <f t="shared" si="16"/>
        <v>390000</v>
      </c>
      <c r="M19" s="40">
        <f t="shared" si="17"/>
        <v>3839680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3839680</v>
      </c>
      <c r="R19" s="39">
        <f t="shared" si="21"/>
        <v>0</v>
      </c>
      <c r="S19" s="45">
        <f t="shared" si="23"/>
        <v>3839680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- 06'!$B$8:$AS$74,36,0)</f>
        <v>26</v>
      </c>
      <c r="G20" s="220">
        <f t="shared" si="13"/>
        <v>3449680</v>
      </c>
      <c r="H20" s="92">
        <f>(VLOOKUP(B20,'CC - 06'!$B$8:$AS$74,37,0)+VLOOKUP(B20,'CC - 06'!$B$8:$AS$74,38,0))</f>
        <v>0</v>
      </c>
      <c r="I20" s="220">
        <f t="shared" si="14"/>
        <v>0</v>
      </c>
      <c r="J20" s="221">
        <f t="shared" si="15"/>
        <v>26</v>
      </c>
      <c r="K20" s="39">
        <f t="shared" si="15"/>
        <v>3449680</v>
      </c>
      <c r="L20" s="90">
        <f t="shared" si="16"/>
        <v>390000</v>
      </c>
      <c r="M20" s="40">
        <f t="shared" si="17"/>
        <v>3839680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3839680</v>
      </c>
      <c r="R20" s="39">
        <f t="shared" si="21"/>
        <v>0</v>
      </c>
      <c r="S20" s="45">
        <f t="shared" si="23"/>
        <v>3839680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- 06'!$B$8:$AS$74,36,0)</f>
        <v>26</v>
      </c>
      <c r="G21" s="220">
        <f t="shared" si="13"/>
        <v>3449680</v>
      </c>
      <c r="H21" s="92">
        <f>(VLOOKUP(B21,'CC - 06'!$B$8:$AS$74,37,0)+VLOOKUP(B21,'CC - 06'!$B$8:$AS$74,38,0))</f>
        <v>0</v>
      </c>
      <c r="I21" s="220">
        <f t="shared" si="14"/>
        <v>0</v>
      </c>
      <c r="J21" s="221">
        <f t="shared" si="15"/>
        <v>26</v>
      </c>
      <c r="K21" s="39">
        <f t="shared" si="15"/>
        <v>3449680</v>
      </c>
      <c r="L21" s="90">
        <f t="shared" si="16"/>
        <v>390000</v>
      </c>
      <c r="M21" s="40">
        <f t="shared" si="17"/>
        <v>3839680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3839680</v>
      </c>
      <c r="R21" s="39">
        <f t="shared" si="21"/>
        <v>0</v>
      </c>
      <c r="S21" s="45">
        <f t="shared" si="23"/>
        <v>3839680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- 06'!$B$8:$AS$74,36,0)</f>
        <v>26</v>
      </c>
      <c r="G22" s="220">
        <f t="shared" si="13"/>
        <v>3449680</v>
      </c>
      <c r="H22" s="92">
        <f>(VLOOKUP(B22,'CC - 06'!$B$8:$AS$74,37,0)+VLOOKUP(B22,'CC - 06'!$B$8:$AS$74,38,0))</f>
        <v>0</v>
      </c>
      <c r="I22" s="220">
        <f t="shared" si="14"/>
        <v>0</v>
      </c>
      <c r="J22" s="221">
        <f t="shared" si="15"/>
        <v>26</v>
      </c>
      <c r="K22" s="39">
        <f t="shared" si="15"/>
        <v>3449680</v>
      </c>
      <c r="L22" s="90">
        <f t="shared" si="16"/>
        <v>390000</v>
      </c>
      <c r="M22" s="40">
        <f t="shared" si="17"/>
        <v>3839680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3839680</v>
      </c>
      <c r="R22" s="39">
        <f t="shared" si="21"/>
        <v>0</v>
      </c>
      <c r="S22" s="45">
        <f t="shared" si="23"/>
        <v>3839680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- 06'!$B$8:$AS$74,36,0)</f>
        <v>26</v>
      </c>
      <c r="G23" s="220">
        <f t="shared" si="13"/>
        <v>3449680</v>
      </c>
      <c r="H23" s="92">
        <f>(VLOOKUP(B23,'CC - 06'!$B$8:$AS$74,37,0)+VLOOKUP(B23,'CC - 06'!$B$8:$AS$74,38,0))</f>
        <v>0</v>
      </c>
      <c r="I23" s="220">
        <f t="shared" si="14"/>
        <v>0</v>
      </c>
      <c r="J23" s="221">
        <f t="shared" si="15"/>
        <v>26</v>
      </c>
      <c r="K23" s="39">
        <f t="shared" si="15"/>
        <v>3449680</v>
      </c>
      <c r="L23" s="90">
        <f t="shared" si="16"/>
        <v>390000</v>
      </c>
      <c r="M23" s="40">
        <f t="shared" si="17"/>
        <v>3839680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3839680</v>
      </c>
      <c r="R23" s="39">
        <f t="shared" si="21"/>
        <v>0</v>
      </c>
      <c r="S23" s="45">
        <f t="shared" si="23"/>
        <v>3839680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- 06'!$B$8:$AS$74,36,0)</f>
        <v>26</v>
      </c>
      <c r="G24" s="220">
        <f t="shared" si="13"/>
        <v>3449680</v>
      </c>
      <c r="H24" s="92">
        <f>(VLOOKUP(B24,'CC - 06'!$B$8:$AS$74,37,0)+VLOOKUP(B24,'CC - 06'!$B$8:$AS$74,38,0))</f>
        <v>0</v>
      </c>
      <c r="I24" s="220">
        <f t="shared" si="14"/>
        <v>0</v>
      </c>
      <c r="J24" s="221">
        <f t="shared" si="15"/>
        <v>26</v>
      </c>
      <c r="K24" s="39">
        <f t="shared" si="15"/>
        <v>3449680</v>
      </c>
      <c r="L24" s="90">
        <f t="shared" si="16"/>
        <v>390000</v>
      </c>
      <c r="M24" s="40">
        <f t="shared" si="17"/>
        <v>3839680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3839680</v>
      </c>
      <c r="R24" s="39">
        <f t="shared" si="21"/>
        <v>0</v>
      </c>
      <c r="S24" s="45">
        <f t="shared" si="23"/>
        <v>3839680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- 06'!$B$8:$AS$74,36,0)</f>
        <v>26</v>
      </c>
      <c r="G25" s="220">
        <f t="shared" si="13"/>
        <v>3449680</v>
      </c>
      <c r="H25" s="92">
        <f>(VLOOKUP(B25,'CC - 06'!$B$8:$AS$74,37,0)+VLOOKUP(B25,'CC - 06'!$B$8:$AS$74,38,0))</f>
        <v>0</v>
      </c>
      <c r="I25" s="220">
        <f t="shared" si="14"/>
        <v>0</v>
      </c>
      <c r="J25" s="221">
        <f t="shared" si="15"/>
        <v>26</v>
      </c>
      <c r="K25" s="39">
        <f t="shared" si="15"/>
        <v>3449680</v>
      </c>
      <c r="L25" s="90">
        <f t="shared" si="16"/>
        <v>390000</v>
      </c>
      <c r="M25" s="40">
        <f t="shared" si="17"/>
        <v>3839680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3839680</v>
      </c>
      <c r="R25" s="39">
        <f t="shared" si="21"/>
        <v>0</v>
      </c>
      <c r="S25" s="45">
        <f t="shared" si="23"/>
        <v>3839680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- 06'!$B$8:$AS$74,36,0)</f>
        <v>26</v>
      </c>
      <c r="G26" s="220">
        <f t="shared" si="13"/>
        <v>3449680</v>
      </c>
      <c r="H26" s="92">
        <f>(VLOOKUP(B26,'CC - 06'!$B$8:$AS$74,37,0)+VLOOKUP(B26,'CC - 06'!$B$8:$AS$74,38,0))</f>
        <v>0</v>
      </c>
      <c r="I26" s="220">
        <f t="shared" si="14"/>
        <v>0</v>
      </c>
      <c r="J26" s="221">
        <f t="shared" si="15"/>
        <v>26</v>
      </c>
      <c r="K26" s="39">
        <f t="shared" si="15"/>
        <v>3449680</v>
      </c>
      <c r="L26" s="90">
        <f t="shared" si="16"/>
        <v>390000</v>
      </c>
      <c r="M26" s="40">
        <f t="shared" si="17"/>
        <v>3839680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3839680</v>
      </c>
      <c r="R26" s="39">
        <f t="shared" si="21"/>
        <v>0</v>
      </c>
      <c r="S26" s="45">
        <f t="shared" si="23"/>
        <v>3839680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- 06'!$B$8:$AS$74,36,0)</f>
        <v>26</v>
      </c>
      <c r="G27" s="220">
        <f t="shared" si="13"/>
        <v>3449680</v>
      </c>
      <c r="H27" s="92">
        <f>(VLOOKUP(B27,'CC - 06'!$B$8:$AS$74,37,0)+VLOOKUP(B27,'CC - 06'!$B$8:$AS$74,38,0))</f>
        <v>0</v>
      </c>
      <c r="I27" s="220">
        <f t="shared" si="14"/>
        <v>0</v>
      </c>
      <c r="J27" s="221">
        <f t="shared" si="15"/>
        <v>26</v>
      </c>
      <c r="K27" s="39">
        <f t="shared" si="15"/>
        <v>3449680</v>
      </c>
      <c r="L27" s="90">
        <f t="shared" si="16"/>
        <v>390000</v>
      </c>
      <c r="M27" s="40">
        <f t="shared" si="17"/>
        <v>3839680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3839680</v>
      </c>
      <c r="R27" s="39">
        <f t="shared" si="21"/>
        <v>0</v>
      </c>
      <c r="S27" s="45">
        <f t="shared" si="23"/>
        <v>3839680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- 06'!$B$8:$AS$74,36,0)</f>
        <v>26</v>
      </c>
      <c r="G28" s="220">
        <f t="shared" si="13"/>
        <v>3449680</v>
      </c>
      <c r="H28" s="92">
        <f>(VLOOKUP(B28,'CC - 06'!$B$8:$AS$74,37,0)+VLOOKUP(B28,'CC - 06'!$B$8:$AS$74,38,0))</f>
        <v>0</v>
      </c>
      <c r="I28" s="220">
        <f t="shared" si="14"/>
        <v>0</v>
      </c>
      <c r="J28" s="221">
        <f t="shared" ref="J28:K43" si="24">F28+H28</f>
        <v>26</v>
      </c>
      <c r="K28" s="39">
        <f t="shared" si="24"/>
        <v>3449680</v>
      </c>
      <c r="L28" s="90">
        <f t="shared" si="16"/>
        <v>390000</v>
      </c>
      <c r="M28" s="40">
        <f t="shared" si="17"/>
        <v>3839680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3839680</v>
      </c>
      <c r="R28" s="39">
        <f t="shared" si="21"/>
        <v>0</v>
      </c>
      <c r="S28" s="45">
        <f t="shared" si="23"/>
        <v>3839680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- 06'!$B$8:$AS$74,36,0)</f>
        <v>26</v>
      </c>
      <c r="G29" s="220">
        <f t="shared" si="13"/>
        <v>3449680</v>
      </c>
      <c r="H29" s="92">
        <f>(VLOOKUP(B29,'CC - 06'!$B$8:$AS$74,37,0)+VLOOKUP(B29,'CC - 06'!$B$8:$AS$74,38,0))</f>
        <v>0</v>
      </c>
      <c r="I29" s="220">
        <f t="shared" si="14"/>
        <v>0</v>
      </c>
      <c r="J29" s="221">
        <f t="shared" si="24"/>
        <v>26</v>
      </c>
      <c r="K29" s="39">
        <f t="shared" si="24"/>
        <v>3449680</v>
      </c>
      <c r="L29" s="90">
        <f t="shared" si="16"/>
        <v>390000</v>
      </c>
      <c r="M29" s="40">
        <f t="shared" si="17"/>
        <v>3839680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3839680</v>
      </c>
      <c r="R29" s="39">
        <f t="shared" si="21"/>
        <v>0</v>
      </c>
      <c r="S29" s="45">
        <f t="shared" si="23"/>
        <v>3839680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- 06'!$B$8:$AS$74,36,0)</f>
        <v>26</v>
      </c>
      <c r="G30" s="220">
        <f t="shared" si="13"/>
        <v>3449680</v>
      </c>
      <c r="H30" s="92">
        <f>(VLOOKUP(B30,'CC - 06'!$B$8:$AS$74,37,0)+VLOOKUP(B30,'CC - 06'!$B$8:$AS$74,38,0))</f>
        <v>0</v>
      </c>
      <c r="I30" s="220">
        <f t="shared" si="14"/>
        <v>0</v>
      </c>
      <c r="J30" s="221">
        <f t="shared" si="24"/>
        <v>26</v>
      </c>
      <c r="K30" s="39">
        <f t="shared" si="24"/>
        <v>3449680</v>
      </c>
      <c r="L30" s="90">
        <f t="shared" si="16"/>
        <v>390000</v>
      </c>
      <c r="M30" s="40">
        <f t="shared" si="17"/>
        <v>3839680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3839680</v>
      </c>
      <c r="R30" s="39">
        <f t="shared" si="21"/>
        <v>0</v>
      </c>
      <c r="S30" s="45">
        <f t="shared" si="23"/>
        <v>3839680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- 06'!$B$8:$AS$74,36,0)</f>
        <v>26</v>
      </c>
      <c r="G31" s="220">
        <f t="shared" si="13"/>
        <v>3449680</v>
      </c>
      <c r="H31" s="92">
        <f>(VLOOKUP(B31,'CC - 06'!$B$8:$AS$74,37,0)+VLOOKUP(B31,'CC - 06'!$B$8:$AS$74,38,0))</f>
        <v>0</v>
      </c>
      <c r="I31" s="220">
        <f t="shared" si="14"/>
        <v>0</v>
      </c>
      <c r="J31" s="221">
        <f t="shared" si="24"/>
        <v>26</v>
      </c>
      <c r="K31" s="39">
        <f t="shared" si="24"/>
        <v>3449680</v>
      </c>
      <c r="L31" s="90">
        <f t="shared" si="16"/>
        <v>390000</v>
      </c>
      <c r="M31" s="40">
        <f t="shared" si="17"/>
        <v>3839680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3839680</v>
      </c>
      <c r="R31" s="39">
        <f t="shared" si="21"/>
        <v>0</v>
      </c>
      <c r="S31" s="45">
        <f t="shared" si="23"/>
        <v>3839680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- 06'!$B$8:$AS$74,36,0)</f>
        <v>26</v>
      </c>
      <c r="G32" s="220">
        <f t="shared" si="13"/>
        <v>3449680</v>
      </c>
      <c r="H32" s="92">
        <f>(VLOOKUP(B32,'CC - 06'!$B$8:$AS$74,37,0)+VLOOKUP(B32,'CC - 06'!$B$8:$AS$74,38,0))</f>
        <v>0</v>
      </c>
      <c r="I32" s="220">
        <f t="shared" si="14"/>
        <v>0</v>
      </c>
      <c r="J32" s="221">
        <f t="shared" si="24"/>
        <v>26</v>
      </c>
      <c r="K32" s="39">
        <f t="shared" si="24"/>
        <v>3449680</v>
      </c>
      <c r="L32" s="90">
        <f t="shared" si="16"/>
        <v>390000</v>
      </c>
      <c r="M32" s="40">
        <f t="shared" si="17"/>
        <v>3839680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3839680</v>
      </c>
      <c r="R32" s="39">
        <f t="shared" si="21"/>
        <v>0</v>
      </c>
      <c r="S32" s="45">
        <f t="shared" si="23"/>
        <v>3839680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- 06'!$B$8:$AS$74,36,0)</f>
        <v>26</v>
      </c>
      <c r="G34" s="220">
        <f t="shared" si="13"/>
        <v>3690960</v>
      </c>
      <c r="H34" s="92">
        <f>(VLOOKUP(B34,'CC - 06'!$B$8:$AS$74,37,0)+VLOOKUP(B34,'CC - 06'!$B$8:$AS$74,38,0))</f>
        <v>0</v>
      </c>
      <c r="I34" s="220">
        <f t="shared" si="14"/>
        <v>0</v>
      </c>
      <c r="J34" s="221">
        <f t="shared" si="24"/>
        <v>26</v>
      </c>
      <c r="K34" s="39">
        <f t="shared" si="24"/>
        <v>3690960</v>
      </c>
      <c r="L34" s="90">
        <f t="shared" si="16"/>
        <v>390000</v>
      </c>
      <c r="M34" s="40">
        <f t="shared" si="17"/>
        <v>4080960</v>
      </c>
      <c r="N34" s="40">
        <f t="shared" ref="N34:N43" si="25">IF(VLOOKUP(B34,DS,14,0)="x",E34*$N$4,0)</f>
        <v>0</v>
      </c>
      <c r="O34" s="40">
        <f t="shared" ref="O34:O43" si="26">IF(VLOOKUP(B34,DS,14,0)="x",E34*$O$4,0)</f>
        <v>0</v>
      </c>
      <c r="P34" s="40">
        <f t="shared" ref="P34:P43" si="27">IF(VLOOKUP(B34,DS,14,0)="x",E34*$P$4,0)</f>
        <v>0</v>
      </c>
      <c r="Q34" s="39">
        <f t="shared" si="22"/>
        <v>4080960</v>
      </c>
      <c r="R34" s="39">
        <f t="shared" si="21"/>
        <v>0</v>
      </c>
      <c r="S34" s="45">
        <f t="shared" si="23"/>
        <v>4080960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- 06'!$B$8:$AS$74,36,0)</f>
        <v>26</v>
      </c>
      <c r="G35" s="220">
        <f t="shared" si="13"/>
        <v>3449680</v>
      </c>
      <c r="H35" s="92">
        <f>(VLOOKUP(B35,'CC - 06'!$B$8:$AS$74,37,0)+VLOOKUP(B35,'CC - 06'!$B$8:$AS$74,38,0))</f>
        <v>0</v>
      </c>
      <c r="I35" s="220">
        <f t="shared" si="14"/>
        <v>0</v>
      </c>
      <c r="J35" s="221">
        <f t="shared" si="24"/>
        <v>26</v>
      </c>
      <c r="K35" s="39">
        <f t="shared" si="24"/>
        <v>3449680</v>
      </c>
      <c r="L35" s="90">
        <f t="shared" si="16"/>
        <v>390000</v>
      </c>
      <c r="M35" s="40">
        <f t="shared" si="17"/>
        <v>3839680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3839680</v>
      </c>
      <c r="R35" s="39">
        <f t="shared" si="21"/>
        <v>0</v>
      </c>
      <c r="S35" s="45">
        <f t="shared" si="23"/>
        <v>3839680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- 06'!$B$8:$AS$74,36,0)</f>
        <v>26</v>
      </c>
      <c r="G36" s="220">
        <f t="shared" si="13"/>
        <v>3449680</v>
      </c>
      <c r="H36" s="92">
        <f>(VLOOKUP(B36,'CC - 06'!$B$8:$AS$74,37,0)+VLOOKUP(B36,'CC - 06'!$B$8:$AS$74,38,0))</f>
        <v>0</v>
      </c>
      <c r="I36" s="220">
        <f t="shared" si="14"/>
        <v>0</v>
      </c>
      <c r="J36" s="221">
        <f t="shared" si="24"/>
        <v>26</v>
      </c>
      <c r="K36" s="39">
        <f t="shared" si="24"/>
        <v>3449680</v>
      </c>
      <c r="L36" s="90">
        <f t="shared" si="16"/>
        <v>390000</v>
      </c>
      <c r="M36" s="40">
        <f t="shared" si="17"/>
        <v>3839680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3839680</v>
      </c>
      <c r="R36" s="39">
        <f t="shared" si="21"/>
        <v>0</v>
      </c>
      <c r="S36" s="45">
        <f t="shared" si="23"/>
        <v>3839680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- 06'!$B$8:$AS$74,36,0)</f>
        <v>26</v>
      </c>
      <c r="G37" s="220">
        <f t="shared" si="13"/>
        <v>3449680</v>
      </c>
      <c r="H37" s="92">
        <f>(VLOOKUP(B37,'CC - 06'!$B$8:$AS$74,37,0)+VLOOKUP(B37,'CC - 06'!$B$8:$AS$74,38,0))</f>
        <v>0</v>
      </c>
      <c r="I37" s="220">
        <f t="shared" si="14"/>
        <v>0</v>
      </c>
      <c r="J37" s="221">
        <f t="shared" si="24"/>
        <v>26</v>
      </c>
      <c r="K37" s="39">
        <f t="shared" si="24"/>
        <v>3449680</v>
      </c>
      <c r="L37" s="90">
        <f t="shared" si="16"/>
        <v>390000</v>
      </c>
      <c r="M37" s="40">
        <f t="shared" si="17"/>
        <v>3839680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3839680</v>
      </c>
      <c r="R37" s="39">
        <f t="shared" si="21"/>
        <v>0</v>
      </c>
      <c r="S37" s="45">
        <f t="shared" si="23"/>
        <v>3839680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- 06'!$B$8:$AS$74,36,0)</f>
        <v>26</v>
      </c>
      <c r="G38" s="220">
        <f t="shared" si="13"/>
        <v>3449680</v>
      </c>
      <c r="H38" s="92">
        <f>(VLOOKUP(B38,'CC - 06'!$B$8:$AS$74,37,0)+VLOOKUP(B38,'CC - 06'!$B$8:$AS$74,38,0))</f>
        <v>0</v>
      </c>
      <c r="I38" s="220">
        <f t="shared" si="14"/>
        <v>0</v>
      </c>
      <c r="J38" s="221">
        <f t="shared" si="24"/>
        <v>26</v>
      </c>
      <c r="K38" s="39">
        <f t="shared" si="24"/>
        <v>3449680</v>
      </c>
      <c r="L38" s="90">
        <f t="shared" si="16"/>
        <v>390000</v>
      </c>
      <c r="M38" s="40">
        <f t="shared" si="17"/>
        <v>3839680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3839680</v>
      </c>
      <c r="R38" s="39">
        <f t="shared" si="21"/>
        <v>0</v>
      </c>
      <c r="S38" s="45">
        <f t="shared" si="23"/>
        <v>3839680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- 06'!$B$8:$AS$74,36,0)</f>
        <v>26</v>
      </c>
      <c r="G39" s="220">
        <f t="shared" si="13"/>
        <v>3449680</v>
      </c>
      <c r="H39" s="92">
        <f>(VLOOKUP(B39,'CC - 06'!$B$8:$AS$74,37,0)+VLOOKUP(B39,'CC - 06'!$B$8:$AS$74,38,0))</f>
        <v>0</v>
      </c>
      <c r="I39" s="220">
        <f t="shared" si="14"/>
        <v>0</v>
      </c>
      <c r="J39" s="221">
        <f t="shared" si="24"/>
        <v>26</v>
      </c>
      <c r="K39" s="39">
        <f t="shared" si="24"/>
        <v>3449680</v>
      </c>
      <c r="L39" s="90">
        <f t="shared" si="16"/>
        <v>390000</v>
      </c>
      <c r="M39" s="40">
        <f t="shared" si="17"/>
        <v>3839680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3839680</v>
      </c>
      <c r="R39" s="39">
        <f t="shared" si="21"/>
        <v>0</v>
      </c>
      <c r="S39" s="45">
        <f t="shared" si="23"/>
        <v>3839680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- 06'!$B$8:$AS$74,36,0)</f>
        <v>26</v>
      </c>
      <c r="G40" s="220">
        <f t="shared" si="13"/>
        <v>3449680</v>
      </c>
      <c r="H40" s="92">
        <f>(VLOOKUP(B40,'CC - 06'!$B$8:$AS$74,37,0)+VLOOKUP(B40,'CC - 06'!$B$8:$AS$74,38,0))</f>
        <v>0</v>
      </c>
      <c r="I40" s="220">
        <f t="shared" si="14"/>
        <v>0</v>
      </c>
      <c r="J40" s="221">
        <f t="shared" si="24"/>
        <v>26</v>
      </c>
      <c r="K40" s="39">
        <f t="shared" si="24"/>
        <v>3449680</v>
      </c>
      <c r="L40" s="90">
        <f t="shared" si="16"/>
        <v>390000</v>
      </c>
      <c r="M40" s="40">
        <f t="shared" si="17"/>
        <v>3839680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3839680</v>
      </c>
      <c r="R40" s="39">
        <f t="shared" si="21"/>
        <v>0</v>
      </c>
      <c r="S40" s="45">
        <f t="shared" si="23"/>
        <v>3839680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- 06'!$B$8:$AS$74,36,0)</f>
        <v>26</v>
      </c>
      <c r="G41" s="220">
        <f t="shared" si="13"/>
        <v>3449680</v>
      </c>
      <c r="H41" s="92">
        <f>(VLOOKUP(B41,'CC - 06'!$B$8:$AS$74,37,0)+VLOOKUP(B41,'CC - 06'!$B$8:$AS$74,38,0))</f>
        <v>0</v>
      </c>
      <c r="I41" s="220">
        <f t="shared" si="14"/>
        <v>0</v>
      </c>
      <c r="J41" s="221">
        <f t="shared" si="24"/>
        <v>26</v>
      </c>
      <c r="K41" s="39">
        <f t="shared" si="24"/>
        <v>3449680</v>
      </c>
      <c r="L41" s="90">
        <f t="shared" si="16"/>
        <v>390000</v>
      </c>
      <c r="M41" s="40">
        <f t="shared" si="17"/>
        <v>3839680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3839680</v>
      </c>
      <c r="R41" s="39">
        <f t="shared" si="21"/>
        <v>0</v>
      </c>
      <c r="S41" s="45">
        <f t="shared" si="23"/>
        <v>3839680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- 06'!$B$8:$AS$74,36,0)</f>
        <v>26</v>
      </c>
      <c r="G42" s="220">
        <f t="shared" si="13"/>
        <v>3449680</v>
      </c>
      <c r="H42" s="92">
        <f>(VLOOKUP(B42,'CC - 06'!$B$8:$AS$74,37,0)+VLOOKUP(B42,'CC - 06'!$B$8:$AS$74,38,0))</f>
        <v>0</v>
      </c>
      <c r="I42" s="220">
        <f t="shared" si="14"/>
        <v>0</v>
      </c>
      <c r="J42" s="221">
        <f t="shared" si="24"/>
        <v>26</v>
      </c>
      <c r="K42" s="39">
        <f t="shared" si="24"/>
        <v>3449680</v>
      </c>
      <c r="L42" s="90">
        <f t="shared" si="16"/>
        <v>390000</v>
      </c>
      <c r="M42" s="40">
        <f t="shared" si="17"/>
        <v>3839680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3839680</v>
      </c>
      <c r="R42" s="39">
        <f t="shared" si="21"/>
        <v>0</v>
      </c>
      <c r="S42" s="45">
        <f t="shared" si="23"/>
        <v>3839680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- 06'!$B$8:$AS$74,36,0)</f>
        <v>26</v>
      </c>
      <c r="G43" s="220">
        <f t="shared" si="13"/>
        <v>3449680</v>
      </c>
      <c r="H43" s="92">
        <f>(VLOOKUP(B43,'CC - 06'!$B$8:$AS$74,37,0)+VLOOKUP(B43,'CC - 06'!$B$8:$AS$74,38,0))</f>
        <v>0</v>
      </c>
      <c r="I43" s="220">
        <f t="shared" si="14"/>
        <v>0</v>
      </c>
      <c r="J43" s="221">
        <f t="shared" si="24"/>
        <v>26</v>
      </c>
      <c r="K43" s="39">
        <f t="shared" si="24"/>
        <v>3449680</v>
      </c>
      <c r="L43" s="90">
        <f t="shared" si="16"/>
        <v>390000</v>
      </c>
      <c r="M43" s="40">
        <f t="shared" si="17"/>
        <v>3839680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3839680</v>
      </c>
      <c r="R43" s="39">
        <f t="shared" si="21"/>
        <v>0</v>
      </c>
      <c r="S43" s="45">
        <f t="shared" si="23"/>
        <v>3839680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390" t="s">
        <v>25</v>
      </c>
      <c r="B45" s="390"/>
      <c r="C45" s="390"/>
      <c r="D45" s="390"/>
      <c r="E45" s="140">
        <f>SUM(E10:E44)</f>
        <v>108366000</v>
      </c>
      <c r="F45" s="140"/>
      <c r="G45" s="140">
        <f>SUM(G10:G44)</f>
        <v>112700640</v>
      </c>
      <c r="H45" s="140"/>
      <c r="I45" s="140">
        <f>SUM(I10:I44)</f>
        <v>0</v>
      </c>
      <c r="J45" s="26"/>
      <c r="K45" s="26">
        <f t="shared" ref="K45:S45" si="29">SUM(K10:K44)</f>
        <v>112700640</v>
      </c>
      <c r="L45" s="26">
        <f t="shared" si="29"/>
        <v>12480000</v>
      </c>
      <c r="M45" s="26">
        <f t="shared" si="29"/>
        <v>125180640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125180640</v>
      </c>
      <c r="R45" s="26">
        <f t="shared" si="29"/>
        <v>0</v>
      </c>
      <c r="S45" s="26">
        <f t="shared" si="29"/>
        <v>125180640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30   tháng   06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8" t="str">
        <f>D1</f>
        <v>BẢNG THANH TOÁN LƯƠNG THÁNG 06 / 2016</v>
      </c>
      <c r="E58" s="408"/>
      <c r="F58" s="408"/>
      <c r="G58" s="408"/>
      <c r="H58" s="408"/>
      <c r="I58" s="408"/>
      <c r="J58" s="408"/>
      <c r="K58" s="408"/>
      <c r="L58" s="408"/>
      <c r="M58" s="408"/>
      <c r="N58" s="408"/>
      <c r="O58" s="408"/>
      <c r="P58" s="408"/>
      <c r="Q58" s="409"/>
      <c r="R58" s="410" t="s">
        <v>112</v>
      </c>
      <c r="S58" s="411"/>
      <c r="T58" s="412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13" t="s">
        <v>19</v>
      </c>
      <c r="B62" s="413" t="s">
        <v>20</v>
      </c>
      <c r="C62" s="415" t="s">
        <v>1</v>
      </c>
      <c r="D62" s="415" t="s">
        <v>2</v>
      </c>
      <c r="E62" s="417" t="s">
        <v>56</v>
      </c>
      <c r="F62" s="418" t="s">
        <v>26</v>
      </c>
      <c r="G62" s="419"/>
      <c r="H62" s="419"/>
      <c r="I62" s="419"/>
      <c r="J62" s="419"/>
      <c r="K62" s="420"/>
      <c r="L62" s="395" t="s">
        <v>57</v>
      </c>
      <c r="M62" s="395" t="s">
        <v>5</v>
      </c>
      <c r="N62" s="415" t="s">
        <v>6</v>
      </c>
      <c r="O62" s="415"/>
      <c r="P62" s="415"/>
      <c r="Q62" s="416" t="s">
        <v>7</v>
      </c>
      <c r="R62" s="416" t="s">
        <v>8</v>
      </c>
      <c r="S62" s="416" t="s">
        <v>9</v>
      </c>
      <c r="T62" s="42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14"/>
      <c r="B63" s="414"/>
      <c r="C63" s="415"/>
      <c r="D63" s="415"/>
      <c r="E63" s="417"/>
      <c r="F63" s="418" t="s">
        <v>59</v>
      </c>
      <c r="G63" s="420"/>
      <c r="H63" s="403" t="s">
        <v>189</v>
      </c>
      <c r="I63" s="405"/>
      <c r="J63" s="426" t="s">
        <v>27</v>
      </c>
      <c r="K63" s="416" t="s">
        <v>4</v>
      </c>
      <c r="L63" s="396"/>
      <c r="M63" s="396"/>
      <c r="N63" s="428" t="s">
        <v>12</v>
      </c>
      <c r="O63" s="416" t="s">
        <v>13</v>
      </c>
      <c r="P63" s="416" t="s">
        <v>34</v>
      </c>
      <c r="Q63" s="421"/>
      <c r="R63" s="421"/>
      <c r="S63" s="421"/>
      <c r="T63" s="42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14"/>
      <c r="B64" s="414"/>
      <c r="C64" s="416"/>
      <c r="D64" s="416"/>
      <c r="E64" s="417"/>
      <c r="F64" s="302" t="s">
        <v>40</v>
      </c>
      <c r="G64" s="303" t="s">
        <v>18</v>
      </c>
      <c r="H64" s="299" t="s">
        <v>40</v>
      </c>
      <c r="I64" s="303" t="s">
        <v>18</v>
      </c>
      <c r="J64" s="427"/>
      <c r="K64" s="421"/>
      <c r="L64" s="397"/>
      <c r="M64" s="397"/>
      <c r="N64" s="429"/>
      <c r="O64" s="421"/>
      <c r="P64" s="421"/>
      <c r="Q64" s="421"/>
      <c r="R64" s="421"/>
      <c r="S64" s="421"/>
      <c r="T64" s="42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- 06'!$B$109:$AN$122,36,0)</f>
        <v>26</v>
      </c>
      <c r="G66" s="220">
        <f t="shared" ref="G66:G72" si="33">ROUND(E66/$U$2*F66,0)</f>
        <v>11285040</v>
      </c>
      <c r="H66" s="92">
        <f>(VLOOKUP(B66,'CC - 06'!B$109:AS$122,37,0)+VLOOKUP(B66,'CC - 06'!B$109:AS$122,38,0))</f>
        <v>0</v>
      </c>
      <c r="I66" s="220">
        <f t="shared" ref="I66:I72" si="34">ROUND(E66/$U$2*H66,0)</f>
        <v>0</v>
      </c>
      <c r="J66" s="221">
        <f t="shared" ref="J66:K72" si="35">F66+H66</f>
        <v>26</v>
      </c>
      <c r="K66" s="39">
        <f t="shared" si="35"/>
        <v>11285040</v>
      </c>
      <c r="L66" s="90">
        <f>+F66*15000</f>
        <v>390000</v>
      </c>
      <c r="M66" s="222">
        <f t="shared" ref="M66:M72" si="36">K66+SUM(L66:L66)</f>
        <v>11675040</v>
      </c>
      <c r="N66" s="40">
        <f t="shared" ref="N66:N72" si="37">IF(VLOOKUP(B66,DS,14,0)="x",E66*$N$4,0)</f>
        <v>0</v>
      </c>
      <c r="O66" s="40">
        <f t="shared" ref="O66:O72" si="38">IF(VLOOKUP(B66,DS,14,0)="x",E66*$O$4,0)</f>
        <v>0</v>
      </c>
      <c r="P66" s="40">
        <f t="shared" ref="P66:P72" si="39">IF(VLOOKUP(B66,DS,14,0)="x",E66*$P$4,0)</f>
        <v>0</v>
      </c>
      <c r="Q66" s="220">
        <f t="shared" ref="Q66:Q72" si="40">M66-SUM(N66:P66)</f>
        <v>11675040</v>
      </c>
      <c r="R66" s="220">
        <f t="shared" ref="R66:R72" si="41">VLOOKUP(B66,DS,23,0)</f>
        <v>0</v>
      </c>
      <c r="S66" s="223">
        <f>Q66-R66</f>
        <v>11675040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- 06'!$B$109:$AN$122,36,0)</f>
        <v>26</v>
      </c>
      <c r="G67" s="220">
        <f t="shared" si="33"/>
        <v>5090800</v>
      </c>
      <c r="H67" s="92">
        <f>(VLOOKUP(B67,'CC - 06'!B$109:AS$122,37,0)+VLOOKUP(B67,'CC - 06'!B$109:AS$122,38,0))</f>
        <v>0</v>
      </c>
      <c r="I67" s="220">
        <f t="shared" si="34"/>
        <v>0</v>
      </c>
      <c r="J67" s="221">
        <f t="shared" si="35"/>
        <v>26</v>
      </c>
      <c r="K67" s="39">
        <f t="shared" si="35"/>
        <v>5090800</v>
      </c>
      <c r="L67" s="90">
        <f t="shared" ref="L67:L72" si="42">+F67*15000</f>
        <v>390000</v>
      </c>
      <c r="M67" s="222">
        <f t="shared" si="36"/>
        <v>5480800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5480800</v>
      </c>
      <c r="R67" s="220">
        <f t="shared" si="41"/>
        <v>0</v>
      </c>
      <c r="S67" s="223">
        <f t="shared" ref="S67:S72" si="43">Q67-R67</f>
        <v>5480800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- 06'!$B$109:$AN$122,36,0)</f>
        <v>26</v>
      </c>
      <c r="G68" s="220">
        <f t="shared" si="33"/>
        <v>5090800</v>
      </c>
      <c r="H68" s="92">
        <f>(VLOOKUP(B68,'CC - 06'!B$109:AS$122,37,0)+VLOOKUP(B68,'CC - 06'!B$109:AS$122,38,0))</f>
        <v>0</v>
      </c>
      <c r="I68" s="220">
        <f t="shared" si="34"/>
        <v>0</v>
      </c>
      <c r="J68" s="221">
        <f t="shared" si="35"/>
        <v>26</v>
      </c>
      <c r="K68" s="39">
        <f t="shared" si="35"/>
        <v>5090800</v>
      </c>
      <c r="L68" s="90">
        <f t="shared" si="42"/>
        <v>390000</v>
      </c>
      <c r="M68" s="222">
        <f t="shared" si="36"/>
        <v>5480800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5480800</v>
      </c>
      <c r="R68" s="220">
        <f t="shared" si="41"/>
        <v>0</v>
      </c>
      <c r="S68" s="223">
        <f t="shared" si="43"/>
        <v>5480800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- 06'!$B$109:$AN$122,36,0)</f>
        <v>26</v>
      </c>
      <c r="G69" s="220">
        <f t="shared" si="33"/>
        <v>4509440</v>
      </c>
      <c r="H69" s="92">
        <f>(VLOOKUP(B69,'CC - 06'!B$109:AS$122,37,0)+VLOOKUP(B69,'CC - 06'!B$109:AS$122,38,0))</f>
        <v>0</v>
      </c>
      <c r="I69" s="220">
        <f t="shared" si="34"/>
        <v>0</v>
      </c>
      <c r="J69" s="221">
        <f t="shared" si="35"/>
        <v>26</v>
      </c>
      <c r="K69" s="39">
        <f t="shared" si="35"/>
        <v>4509440</v>
      </c>
      <c r="L69" s="90">
        <f t="shared" si="42"/>
        <v>390000</v>
      </c>
      <c r="M69" s="222">
        <f t="shared" si="36"/>
        <v>4899440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4899440</v>
      </c>
      <c r="R69" s="220">
        <f t="shared" si="41"/>
        <v>0</v>
      </c>
      <c r="S69" s="223">
        <f t="shared" si="43"/>
        <v>4899440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- 06'!$B$109:$AN$122,36,0)</f>
        <v>26</v>
      </c>
      <c r="G70" s="220">
        <f t="shared" si="33"/>
        <v>3635840</v>
      </c>
      <c r="H70" s="92">
        <f>(VLOOKUP(B70,'CC - 06'!B$109:AS$122,37,0)+VLOOKUP(B70,'CC - 06'!B$109:AS$122,38,0))</f>
        <v>0</v>
      </c>
      <c r="I70" s="220">
        <f t="shared" si="34"/>
        <v>0</v>
      </c>
      <c r="J70" s="221">
        <f t="shared" si="35"/>
        <v>26</v>
      </c>
      <c r="K70" s="39">
        <f t="shared" si="35"/>
        <v>3635840</v>
      </c>
      <c r="L70" s="90">
        <f t="shared" si="42"/>
        <v>390000</v>
      </c>
      <c r="M70" s="222">
        <f t="shared" si="36"/>
        <v>4025840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4025840</v>
      </c>
      <c r="R70" s="220">
        <f t="shared" si="41"/>
        <v>0</v>
      </c>
      <c r="S70" s="223">
        <f t="shared" si="43"/>
        <v>4025840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- 06'!$B$109:$AN$122,36,0)</f>
        <v>26</v>
      </c>
      <c r="G71" s="220">
        <f t="shared" si="33"/>
        <v>4218240</v>
      </c>
      <c r="H71" s="92">
        <f>(VLOOKUP(B71,'CC - 06'!B$109:AS$122,37,0)+VLOOKUP(B71,'CC - 06'!B$109:AS$122,38,0))</f>
        <v>0</v>
      </c>
      <c r="I71" s="220">
        <f t="shared" si="34"/>
        <v>0</v>
      </c>
      <c r="J71" s="221">
        <f t="shared" si="35"/>
        <v>26</v>
      </c>
      <c r="K71" s="39">
        <f t="shared" si="35"/>
        <v>4218240</v>
      </c>
      <c r="L71" s="90">
        <f t="shared" si="42"/>
        <v>390000</v>
      </c>
      <c r="M71" s="222">
        <f t="shared" si="36"/>
        <v>4608240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4608240</v>
      </c>
      <c r="R71" s="220">
        <f t="shared" si="41"/>
        <v>0</v>
      </c>
      <c r="S71" s="223">
        <f t="shared" si="43"/>
        <v>4608240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- 06'!$B$109:$AN$122,36,0)</f>
        <v>26</v>
      </c>
      <c r="G72" s="220">
        <f t="shared" si="33"/>
        <v>5033600</v>
      </c>
      <c r="H72" s="92">
        <f>(VLOOKUP(B72,'CC - 06'!B$109:AS$122,37,0)+VLOOKUP(B72,'CC - 06'!B$109:AS$122,38,0))</f>
        <v>0</v>
      </c>
      <c r="I72" s="220">
        <f t="shared" si="34"/>
        <v>0</v>
      </c>
      <c r="J72" s="221">
        <f t="shared" si="35"/>
        <v>26</v>
      </c>
      <c r="K72" s="39">
        <f t="shared" si="35"/>
        <v>5033600</v>
      </c>
      <c r="L72" s="90">
        <f t="shared" si="42"/>
        <v>390000</v>
      </c>
      <c r="M72" s="222">
        <f t="shared" si="36"/>
        <v>5423600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5423600</v>
      </c>
      <c r="R72" s="220">
        <f t="shared" si="41"/>
        <v>0</v>
      </c>
      <c r="S72" s="223">
        <f t="shared" si="43"/>
        <v>5423600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24" t="s">
        <v>25</v>
      </c>
      <c r="B74" s="425"/>
      <c r="C74" s="425"/>
      <c r="D74" s="425"/>
      <c r="E74" s="231">
        <f>SUM(E66:E73)</f>
        <v>37369000</v>
      </c>
      <c r="F74" s="231"/>
      <c r="G74" s="231">
        <f t="shared" ref="G74:S74" si="44">SUM(G66:G73)</f>
        <v>38863760</v>
      </c>
      <c r="H74" s="231">
        <f t="shared" si="44"/>
        <v>0</v>
      </c>
      <c r="I74" s="231">
        <f t="shared" si="44"/>
        <v>0</v>
      </c>
      <c r="J74" s="231">
        <f t="shared" si="44"/>
        <v>182</v>
      </c>
      <c r="K74" s="232">
        <f t="shared" si="44"/>
        <v>38863760</v>
      </c>
      <c r="L74" s="232">
        <f t="shared" si="44"/>
        <v>2730000</v>
      </c>
      <c r="M74" s="232">
        <f t="shared" si="44"/>
        <v>41593760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41593760</v>
      </c>
      <c r="R74" s="232">
        <f t="shared" si="44"/>
        <v>0</v>
      </c>
      <c r="S74" s="232">
        <f t="shared" si="44"/>
        <v>41593760</v>
      </c>
      <c r="T74" s="232"/>
      <c r="U74" s="182"/>
      <c r="V74" s="233">
        <f>S74+S45</f>
        <v>166774400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30   tháng   06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62:A64"/>
    <mergeCell ref="B62:B64"/>
    <mergeCell ref="C62:C64"/>
    <mergeCell ref="D62:D64"/>
    <mergeCell ref="E62:E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2016-04-01T08:04:22Z</cp:lastPrinted>
  <dcterms:created xsi:type="dcterms:W3CDTF">2011-06-27T04:19:15Z</dcterms:created>
  <dcterms:modified xsi:type="dcterms:W3CDTF">2016-04-18T03:26:49Z</dcterms:modified>
</cp:coreProperties>
</file>