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 activeTab="1"/>
  </bookViews>
  <sheets>
    <sheet name="SQTM" sheetId="62" r:id="rId1"/>
    <sheet name="TONG HOP" sheetId="34" r:id="rId2"/>
    <sheet name="AN PHÚ" sheetId="49" r:id="rId3"/>
    <sheet name="TTCL-VÙNG 4" sheetId="50" r:id="rId4"/>
    <sheet name="BH- BT" sheetId="60" r:id="rId5"/>
    <sheet name="BH- VĐ" sheetId="66" r:id="rId6"/>
    <sheet name="HEADWAY" sheetId="59" r:id="rId7"/>
    <sheet name="AAAS" sheetId="69" r:id="rId8"/>
    <sheet name="Song Tân" sheetId="61" r:id="rId9"/>
    <sheet name="Keo Cont" sheetId="68" r:id="rId10"/>
    <sheet name="Trung - Tokai" sheetId="64" r:id="rId11"/>
    <sheet name="MINH - Mr.Fish" sheetId="65" r:id="rId12"/>
    <sheet name="GIA GC - Mr.Minh" sheetId="63" r:id="rId13"/>
    <sheet name="LAI VAY" sheetId="38" r:id="rId14"/>
    <sheet name="Sheet1" sheetId="54" r:id="rId15"/>
  </sheets>
  <externalReferences>
    <externalReference r:id="rId16"/>
    <externalReference r:id="rId17"/>
    <externalReference r:id="rId18"/>
    <externalReference r:id="rId19"/>
  </externalReferences>
  <definedNames>
    <definedName name="_Fill" localSheetId="7" hidden="1">#REF!</definedName>
    <definedName name="_Fill" localSheetId="5" hidden="1">#REF!</definedName>
    <definedName name="_Fill" localSheetId="9" hidden="1">#REF!</definedName>
    <definedName name="_xlnm._FilterDatabase" localSheetId="7" hidden="1">AAAS!$A$7:$J$82</definedName>
    <definedName name="_xlnm._FilterDatabase" localSheetId="6" hidden="1">HEADWAY!$A$11:$J$107</definedName>
    <definedName name="_xlnm._FilterDatabase" localSheetId="9" hidden="1">'Keo Cont'!$A$11:$L$38</definedName>
    <definedName name="_xlnm._FilterDatabase" localSheetId="11" hidden="1">'MINH - Mr.Fish'!$A$11:$K$65</definedName>
    <definedName name="_xlnm._FilterDatabase" localSheetId="8" hidden="1">'Song Tân'!$A$11:$I$235</definedName>
    <definedName name="_xlnm._FilterDatabase" localSheetId="0" hidden="1">SQTM!$A$11:$H$2050</definedName>
    <definedName name="_xlnm.Print_Area" localSheetId="2">'AN PHÚ'!$A$95:$J$111</definedName>
    <definedName name="_xlnm.Print_Area" localSheetId="1">'TONG HOP'!$A$1:$G$41</definedName>
    <definedName name="_xlnm.Print_Area" localSheetId="10">'Trung - Tokai'!$A$82:$I$96</definedName>
    <definedName name="_xlnm.Print_Titles" localSheetId="11">'MINH - Mr.Fish'!$11:$11</definedName>
  </definedNames>
  <calcPr calcId="124519"/>
</workbook>
</file>

<file path=xl/calcChain.xml><?xml version="1.0" encoding="utf-8"?>
<calcChain xmlns="http://schemas.openxmlformats.org/spreadsheetml/2006/main">
  <c r="G87" i="59"/>
  <c r="H10" i="69"/>
  <c r="E91" i="50"/>
  <c r="G115" i="49" l="1"/>
  <c r="H1328" i="62"/>
  <c r="H1329"/>
  <c r="H1330"/>
  <c r="H1331"/>
  <c r="H1332"/>
  <c r="H1333"/>
  <c r="H1334"/>
  <c r="G84" i="59"/>
  <c r="I85"/>
  <c r="I86"/>
  <c r="I87" s="1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C38" i="34"/>
  <c r="C39"/>
  <c r="A39" s="1" a="1"/>
  <c r="A39" s="1"/>
  <c r="C40"/>
  <c r="A40" s="1" a="1"/>
  <c r="A40" s="1"/>
  <c r="G37"/>
  <c r="E37" s="1" a="1"/>
  <c r="E37" s="1"/>
  <c r="G38"/>
  <c r="E38" s="1" a="1"/>
  <c r="E38" s="1"/>
  <c r="G39"/>
  <c r="E39" s="1" a="1"/>
  <c r="E39" s="1"/>
  <c r="G40"/>
  <c r="E40" s="1" a="1"/>
  <c r="E40" s="1"/>
  <c r="G28" l="1"/>
  <c r="G29"/>
  <c r="E29" s="1" a="1"/>
  <c r="E29" s="1"/>
  <c r="G30"/>
  <c r="E30" s="1" a="1"/>
  <c r="E30" s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G36"/>
  <c r="E36" s="1" a="1"/>
  <c r="E36" s="1"/>
  <c r="G24"/>
  <c r="E24" s="1" a="1"/>
  <c r="E24" s="1"/>
  <c r="C30"/>
  <c r="C31"/>
  <c r="C25" l="1"/>
  <c r="C26" l="1"/>
  <c r="G26"/>
  <c r="C24"/>
  <c r="C27"/>
  <c r="G25" l="1"/>
  <c r="E28" s="1" a="1"/>
  <c r="E28" s="1"/>
  <c r="A26" a="1"/>
  <c r="A26" s="1"/>
  <c r="A27" a="1"/>
  <c r="A27" s="1"/>
  <c r="A25" a="1"/>
  <c r="A25" s="1"/>
  <c r="E25" l="1" a="1"/>
  <c r="E25" s="1"/>
  <c r="E26" a="1"/>
  <c r="E26" s="1"/>
  <c r="C29"/>
  <c r="C33" l="1"/>
  <c r="C32" l="1"/>
  <c r="C28" l="1"/>
  <c r="A30" l="1" a="1"/>
  <c r="A30" s="1"/>
  <c r="A32" a="1"/>
  <c r="A32" s="1"/>
  <c r="A31" a="1"/>
  <c r="A31" s="1"/>
  <c r="A28" a="1"/>
  <c r="A28" s="1"/>
  <c r="A29" a="1"/>
  <c r="A29" s="1"/>
  <c r="A33" a="1"/>
  <c r="A33" s="1"/>
  <c r="C16" l="1"/>
  <c r="C4"/>
  <c r="C5"/>
  <c r="C6"/>
  <c r="C7"/>
  <c r="C8"/>
  <c r="C9"/>
  <c r="C10"/>
  <c r="C3"/>
  <c r="C11" l="1"/>
  <c r="A10" l="1" a="1"/>
  <c r="A10" s="1"/>
  <c r="H88" i="64"/>
  <c r="H89"/>
  <c r="H90"/>
  <c r="H91"/>
  <c r="H92"/>
  <c r="F88"/>
  <c r="F89"/>
  <c r="I89" s="1"/>
  <c r="F90"/>
  <c r="F91"/>
  <c r="I91" s="1"/>
  <c r="F92"/>
  <c r="H87"/>
  <c r="F87"/>
  <c r="G8" i="34"/>
  <c r="G218" i="61"/>
  <c r="F218"/>
  <c r="H218" s="1"/>
  <c r="G9" i="69"/>
  <c r="I83" i="59"/>
  <c r="I84" s="1"/>
  <c r="H82" i="69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98" i="50"/>
  <c r="F89"/>
  <c r="F90" s="1"/>
  <c r="F91"/>
  <c r="F92"/>
  <c r="F93"/>
  <c r="F94"/>
  <c r="F95"/>
  <c r="F96"/>
  <c r="F97"/>
  <c r="G82" i="59"/>
  <c r="G114" i="49"/>
  <c r="I114" s="1"/>
  <c r="I115" s="1"/>
  <c r="H601" i="62"/>
  <c r="G80" i="59"/>
  <c r="F86" i="50"/>
  <c r="E86"/>
  <c r="G78" i="59"/>
  <c r="G112" i="49"/>
  <c r="I112" s="1"/>
  <c r="G75" i="59"/>
  <c r="G73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7" i="34" s="1"/>
  <c r="D84" i="69" l="1"/>
  <c r="F17" i="66"/>
  <c r="E17"/>
  <c r="G17" s="1"/>
  <c r="F83" i="50"/>
  <c r="E83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F84"/>
  <c r="F85" s="1"/>
  <c r="F87"/>
  <c r="G70" i="59"/>
  <c r="G68"/>
  <c r="G66"/>
  <c r="G108" i="49"/>
  <c r="F88" i="50" l="1"/>
  <c r="E88"/>
  <c r="J18" i="68"/>
  <c r="G107" i="49" l="1"/>
  <c r="H213" i="61"/>
  <c r="G213"/>
  <c r="F213"/>
  <c r="G45" i="60"/>
  <c r="F45"/>
  <c r="E45"/>
  <c r="F15" i="66"/>
  <c r="E15"/>
  <c r="G15" s="1"/>
  <c r="F62" i="59"/>
  <c r="G61"/>
  <c r="K14" i="68" l="1"/>
  <c r="K16"/>
  <c r="K18"/>
  <c r="K26"/>
  <c r="K27"/>
  <c r="K28"/>
  <c r="K29"/>
  <c r="K30"/>
  <c r="K31"/>
  <c r="K32"/>
  <c r="K33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9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I113" s="1"/>
  <c r="G116"/>
  <c r="G117"/>
  <c r="G118"/>
  <c r="G119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F41"/>
  <c r="F107" s="1"/>
  <c r="G44"/>
  <c r="G46"/>
  <c r="G48"/>
  <c r="G50"/>
  <c r="G52"/>
  <c r="G57"/>
  <c r="I116" i="49"/>
  <c r="I117"/>
  <c r="I118"/>
  <c r="I119"/>
  <c r="E43" i="60"/>
  <c r="D58"/>
  <c r="G58" s="1"/>
  <c r="G5" i="34" s="1"/>
  <c r="E41" i="60"/>
  <c r="F80" i="50"/>
  <c r="E40" i="60"/>
  <c r="E42"/>
  <c r="G107" i="59"/>
  <c r="H107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I106" i="59"/>
  <c r="C1" i="38"/>
  <c r="Q4" s="1"/>
  <c r="F44" i="50"/>
  <c r="F45"/>
  <c r="E46"/>
  <c r="F46"/>
  <c r="F47"/>
  <c r="F48"/>
  <c r="I1" i="34"/>
  <c r="E22" s="1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20"/>
  <c r="E17" i="38"/>
  <c r="A4" a="1"/>
  <c r="A5" a="1"/>
  <c r="A6" a="1"/>
  <c r="A7" a="1"/>
  <c r="A8" a="1"/>
  <c r="A9" a="1"/>
  <c r="A10" a="1"/>
  <c r="A11" a="1"/>
  <c r="A12" a="1"/>
  <c r="A13" a="1"/>
  <c r="A14" a="1"/>
  <c r="F121" i="49"/>
  <c r="G121"/>
  <c r="A5" i="38"/>
  <c r="I12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K21" i="68" l="1"/>
  <c r="K22" s="1"/>
  <c r="K23" s="1"/>
  <c r="K24" s="1"/>
  <c r="K25" s="1"/>
  <c r="A13" i="34"/>
  <c r="A22"/>
  <c r="A24" a="1"/>
  <c r="A24" s="1"/>
  <c r="A1"/>
  <c r="E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I44" i="59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H121"/>
  <c r="I121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18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7" i="59"/>
  <c r="C15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F1336" i="62" l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C20" i="34"/>
  <c r="F66" i="50"/>
  <c r="F67" s="1"/>
  <c r="E66"/>
  <c r="D109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98" s="1"/>
  <c r="F77"/>
  <c r="F78" s="1"/>
  <c r="F79" s="1"/>
  <c r="G23" i="66"/>
  <c r="G24" s="1"/>
  <c r="G4" i="34" l="1"/>
  <c r="F98" i="50"/>
  <c r="G25" i="66"/>
  <c r="G26" s="1"/>
  <c r="F27" l="1"/>
  <c r="G27" s="1"/>
  <c r="G6" i="34" s="1"/>
  <c r="G20" s="1"/>
  <c r="C34" l="1"/>
  <c r="A34" l="1" a="1"/>
  <c r="A34" s="1"/>
  <c r="G27" l="1"/>
  <c r="C35"/>
  <c r="E27" l="1" a="1"/>
  <c r="E27" s="1"/>
  <c r="G41"/>
  <c r="A35" a="1"/>
  <c r="A35" s="1"/>
  <c r="C36" l="1"/>
  <c r="A36" l="1" a="1"/>
  <c r="A36" s="1"/>
  <c r="C37" l="1"/>
  <c r="A37" l="1" a="1"/>
  <c r="A37" s="1"/>
  <c r="A38" a="1"/>
  <c r="A38" s="1"/>
  <c r="C41"/>
</calcChain>
</file>

<file path=xl/sharedStrings.xml><?xml version="1.0" encoding="utf-8"?>
<sst xmlns="http://schemas.openxmlformats.org/spreadsheetml/2006/main" count="4774" uniqueCount="1375">
  <si>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</si>
  <si>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</si>
  <si>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</si>
  <si>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</si>
  <si>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</si>
  <si>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</si>
  <si>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</si>
  <si>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</si>
  <si>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</si>
  <si>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</si>
  <si>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</si>
  <si>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</si>
  <si>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</si>
  <si>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</si>
  <si>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</si>
  <si>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</si>
  <si>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</si>
  <si>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</si>
  <si>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</si>
  <si>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</si>
  <si>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</si>
  <si>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</si>
  <si>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</si>
  <si>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</si>
  <si>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</si>
  <si>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</si>
  <si>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</si>
  <si>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</si>
  <si>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</si>
  <si>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</si>
  <si>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</si>
  <si>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</si>
  <si>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</si>
  <si>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</si>
  <si>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</si>
  <si>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</si>
  <si>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</si>
  <si>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</si>
  <si>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</si>
  <si>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</si>
  <si>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</si>
  <si>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</si>
  <si>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</si>
  <si>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</si>
  <si>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</si>
  <si>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</si>
  <si>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</si>
  <si>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</si>
  <si>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</si>
  <si>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</si>
  <si>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</si>
  <si>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</si>
  <si>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</si>
  <si>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</si>
  <si>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</si>
  <si>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</si>
  <si>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</si>
  <si>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</si>
  <si>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</si>
  <si>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</si>
  <si>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</si>
  <si>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</si>
  <si>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</si>
  <si>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</si>
  <si>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</si>
  <si>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</si>
  <si>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</si>
  <si>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</si>
  <si>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</si>
  <si>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</si>
  <si>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</si>
  <si>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</si>
  <si>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</si>
  <si>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</si>
  <si>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</si>
  <si>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</si>
  <si>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</si>
  <si>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</si>
  <si>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</si>
  <si>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</si>
  <si>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</si>
  <si>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</si>
  <si>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</si>
  <si>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</si>
  <si>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</si>
  <si>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</si>
  <si>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</si>
  <si>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</si>
  <si>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</si>
  <si>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</si>
  <si>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</si>
  <si>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</si>
  <si>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</si>
  <si>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</si>
  <si>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</si>
  <si>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</si>
  <si>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</si>
  <si>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</si>
  <si>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</si>
  <si>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</si>
  <si>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</si>
  <si>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</si>
  <si>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</si>
  <si>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</si>
  <si>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</si>
  <si>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</si>
  <si>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</si>
  <si>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</si>
  <si>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</si>
  <si>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</si>
  <si>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</si>
  <si>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</si>
  <si>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</si>
  <si>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</si>
  <si>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</si>
  <si>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</si>
  <si>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</si>
  <si>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</si>
  <si>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</si>
  <si>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</si>
  <si>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</si>
  <si>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</si>
  <si>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</si>
  <si>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</si>
  <si>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</si>
  <si>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</si>
  <si>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</si>
  <si>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</si>
  <si>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</si>
  <si>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</si>
  <si>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</si>
  <si>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</si>
  <si>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</si>
  <si>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</si>
  <si>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</si>
  <si>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</si>
  <si>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</si>
  <si>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</si>
  <si>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</si>
  <si>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</si>
  <si>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</si>
  <si>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</si>
  <si>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</si>
  <si>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</si>
  <si>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</si>
  <si>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</si>
  <si>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</si>
  <si>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</si>
  <si>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</si>
  <si>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</si>
  <si>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</si>
  <si>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</si>
  <si>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</si>
  <si>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</si>
  <si>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</si>
  <si>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</si>
  <si>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</si>
  <si>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</si>
  <si>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</si>
  <si>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</si>
  <si>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</si>
  <si>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</si>
  <si>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</si>
  <si>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</si>
  <si>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</si>
  <si>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</si>
  <si>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</si>
  <si>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</si>
  <si>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</si>
  <si>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</si>
  <si>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</si>
  <si>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</si>
  <si>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</si>
  <si>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</si>
  <si>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</si>
  <si>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</si>
  <si>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</si>
  <si>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</si>
  <si>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</si>
  <si>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</si>
  <si>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</si>
  <si>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</si>
  <si>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</si>
  <si>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</si>
  <si>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</si>
  <si>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</si>
  <si>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</si>
  <si>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</si>
  <si>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</si>
  <si>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</si>
  <si>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</si>
  <si>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</si>
  <si>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</si>
  <si>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</si>
  <si>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</si>
  <si>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</si>
  <si>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</si>
  <si>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</si>
  <si>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</si>
  <si>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</si>
  <si>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</si>
  <si>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</si>
  <si>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</si>
  <si>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</si>
  <si>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</si>
  <si>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</si>
  <si>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</si>
  <si>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</si>
  <si>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</si>
  <si>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</si>
  <si>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</si>
  <si>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</si>
  <si>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</si>
  <si>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</si>
  <si>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</si>
  <si>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</si>
  <si>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</si>
  <si>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</si>
  <si>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</si>
  <si>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</si>
  <si>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</si>
  <si>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</si>
  <si>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</si>
  <si>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</si>
  <si>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</si>
  <si>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</si>
  <si>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</si>
  <si>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</si>
  <si>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</si>
  <si>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</si>
  <si>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</si>
  <si>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</si>
  <si>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</si>
  <si>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</si>
  <si>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</si>
  <si>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</si>
  <si>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</si>
  <si>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</si>
  <si>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</si>
  <si>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</si>
  <si>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</si>
  <si>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</si>
  <si>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</si>
  <si>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</si>
  <si>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</si>
  <si>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</si>
  <si>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</si>
  <si>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</si>
  <si>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</si>
  <si>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</si>
  <si>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</si>
  <si>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</si>
  <si>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</si>
  <si>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</si>
  <si>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</si>
  <si>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</si>
  <si>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</si>
  <si>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</si>
  <si>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</si>
  <si>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</si>
  <si>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</si>
  <si>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</si>
  <si>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</si>
  <si>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</si>
  <si>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</si>
  <si>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</si>
  <si>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</si>
  <si>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</si>
  <si>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</si>
  <si>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</si>
  <si>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</si>
  <si>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</si>
  <si>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</si>
  <si>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</si>
  <si>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</si>
  <si>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</si>
  <si>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</si>
  <si>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</si>
  <si>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</si>
  <si>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</si>
  <si>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</si>
  <si>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</si>
  <si>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</si>
  <si>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</si>
  <si>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</si>
  <si>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</si>
  <si>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</si>
  <si>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</si>
  <si>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</si>
  <si>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</si>
  <si>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</si>
  <si>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</si>
  <si>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</si>
  <si>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</si>
  <si>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</si>
  <si>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</si>
  <si>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</si>
  <si>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</si>
  <si>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</si>
  <si>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</si>
  <si>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</si>
  <si>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</si>
  <si>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</si>
  <si>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</si>
  <si>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</si>
  <si>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</si>
  <si>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</si>
  <si>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</si>
  <si>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</si>
  <si>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</si>
  <si>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</si>
  <si>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</si>
  <si>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</si>
  <si>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</si>
  <si>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</si>
  <si>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</si>
  <si>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</si>
  <si>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</si>
  <si>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</si>
  <si>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</si>
  <si>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</si>
  <si>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</si>
  <si>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</si>
  <si>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</si>
  <si>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</si>
  <si>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</si>
  <si>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</si>
  <si>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</si>
  <si>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</si>
  <si>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</si>
  <si>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</si>
  <si>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</si>
  <si>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</si>
  <si>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</si>
  <si>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</si>
  <si>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</si>
  <si>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</si>
  <si>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</si>
  <si>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</si>
  <si>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</si>
  <si>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</si>
  <si>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</si>
  <si>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</si>
  <si>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</si>
  <si>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</si>
  <si>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</si>
  <si>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</si>
  <si>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</si>
  <si>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</si>
  <si>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</si>
  <si>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</si>
  <si>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</si>
  <si>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</si>
  <si>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</si>
  <si>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</si>
  <si>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</si>
  <si>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</si>
  <si>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</si>
  <si>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</si>
  <si>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</si>
  <si>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</si>
  <si>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</si>
  <si>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</si>
  <si>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</si>
  <si>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</si>
  <si>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</si>
  <si>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</si>
  <si>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</si>
  <si>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</si>
  <si>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</si>
  <si>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</si>
  <si>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</si>
  <si>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</si>
  <si>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</si>
  <si>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</si>
  <si>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</si>
  <si>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</si>
  <si>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</si>
  <si>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</si>
  <si>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</si>
  <si>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</si>
  <si>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</si>
  <si>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</si>
  <si>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</si>
  <si>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</si>
  <si>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</si>
  <si>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</si>
  <si>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</si>
  <si>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</si>
  <si>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</si>
  <si>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</si>
  <si>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</si>
  <si>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</si>
  <si>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</si>
  <si>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</si>
  <si>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</si>
  <si>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</si>
  <si>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</si>
  <si>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</si>
  <si>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</si>
  <si>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</si>
  <si>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</si>
  <si>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</si>
  <si>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</si>
  <si>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</si>
  <si>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</si>
  <si>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</si>
  <si>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</si>
  <si>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</si>
  <si>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</si>
  <si>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</si>
  <si>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</si>
  <si>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</si>
  <si>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</si>
  <si>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</si>
  <si>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</si>
  <si>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</si>
  <si>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</si>
  <si>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</si>
  <si>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</si>
  <si>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</si>
  <si>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</si>
  <si>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</si>
  <si>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</si>
  <si>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</si>
  <si>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</si>
  <si>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</si>
  <si>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</si>
  <si>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</si>
  <si>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</si>
  <si>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</si>
  <si>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</si>
  <si>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</si>
  <si>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</si>
  <si>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</si>
  <si>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</si>
  <si>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</si>
  <si>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</si>
  <si>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</si>
  <si>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</si>
  <si>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</si>
  <si>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</si>
  <si>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</si>
  <si>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</si>
  <si>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</si>
  <si>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</si>
  <si>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</si>
  <si>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</si>
  <si>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</si>
  <si>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</si>
  <si>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</si>
  <si>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</si>
  <si>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</si>
  <si>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</si>
  <si>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</si>
  <si>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</si>
  <si>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</si>
  <si>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</si>
  <si>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</si>
  <si>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</si>
  <si>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</si>
  <si>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</si>
  <si>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</si>
  <si>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</si>
  <si>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</si>
  <si>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</si>
  <si>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</si>
  <si>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</si>
  <si>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</si>
  <si>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</si>
  <si>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</si>
  <si>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</si>
  <si>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</si>
  <si>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</si>
  <si>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</si>
  <si>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</si>
  <si>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</si>
  <si>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</si>
  <si>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</si>
  <si>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</si>
  <si>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</si>
  <si>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</si>
  <si>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</si>
  <si>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</si>
  <si>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</si>
  <si>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</si>
  <si>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</si>
  <si>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</si>
  <si>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</si>
  <si>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</si>
  <si>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</si>
  <si>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</si>
  <si>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</si>
  <si>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</si>
  <si>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</si>
  <si>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</si>
  <si>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</si>
  <si>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</si>
  <si>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</si>
  <si>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</si>
  <si>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</si>
  <si>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</si>
  <si>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</si>
  <si>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</si>
  <si>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</si>
  <si>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</si>
  <si>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</si>
  <si>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</si>
  <si>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</si>
  <si>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</si>
  <si>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</si>
  <si>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</si>
  <si>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</si>
  <si>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</si>
  <si>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</si>
  <si>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</si>
  <si>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</si>
  <si>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</si>
  <si>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</si>
  <si>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</si>
  <si>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</si>
  <si>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</si>
  <si>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</si>
  <si>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</si>
  <si>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</si>
  <si>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</si>
  <si>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</si>
  <si>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</si>
  <si>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</si>
  <si>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</si>
  <si>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</si>
  <si>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</si>
  <si>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</si>
  <si>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</si>
  <si>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</si>
  <si>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</si>
  <si>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</si>
  <si>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</si>
  <si>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</si>
  <si>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</si>
  <si>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</si>
  <si>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</si>
  <si>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</si>
  <si>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</si>
  <si>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</si>
  <si>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</si>
  <si>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</si>
  <si>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</si>
  <si>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</si>
  <si>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</si>
  <si>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</si>
  <si>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</si>
  <si>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</si>
  <si>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</si>
  <si>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</si>
  <si>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</si>
  <si>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</si>
  <si>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</si>
  <si>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</si>
  <si>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</si>
  <si>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</si>
  <si>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</si>
  <si>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</si>
  <si>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</si>
  <si>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</si>
  <si>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</si>
  <si>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</si>
  <si>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</si>
  <si>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</si>
  <si>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</si>
  <si>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</si>
  <si>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</si>
  <si>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</si>
  <si>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</si>
  <si>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</si>
  <si>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</si>
  <si>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</si>
  <si>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</si>
  <si>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</si>
  <si>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</si>
  <si>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</si>
  <si>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</si>
  <si>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</si>
  <si>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</si>
  <si>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</si>
  <si>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</si>
  <si>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</si>
  <si>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</si>
  <si>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</si>
  <si>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</si>
  <si>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</si>
  <si>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</si>
  <si>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</si>
  <si>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</si>
  <si>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</si>
  <si>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</si>
  <si>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</si>
  <si>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</si>
  <si>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</si>
  <si>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</si>
  <si>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</si>
  <si>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</si>
  <si>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</si>
  <si>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</si>
  <si>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</si>
  <si>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</si>
  <si>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</si>
  <si>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</si>
  <si>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</si>
  <si>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</si>
  <si>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</si>
  <si>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</si>
  <si>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</si>
  <si>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</si>
  <si>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</si>
  <si>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</si>
  <si>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</si>
  <si>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</si>
  <si>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</si>
  <si>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</si>
  <si>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</si>
  <si>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</si>
  <si>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</si>
  <si>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</si>
  <si>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</si>
  <si>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</si>
  <si>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</si>
  <si>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</si>
  <si>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</si>
  <si>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</si>
  <si>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</si>
  <si>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</si>
  <si>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</si>
  <si>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</si>
  <si>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</si>
  <si>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</si>
  <si>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</si>
  <si>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</si>
  <si>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</si>
  <si>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</si>
  <si>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</si>
  <si>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</si>
  <si>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</si>
  <si>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</si>
  <si>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</si>
  <si>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</si>
  <si>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</si>
  <si>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</si>
  <si>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</si>
  <si>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</si>
  <si>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</si>
  <si>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</si>
  <si>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</si>
  <si>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</si>
  <si>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</si>
  <si>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</si>
  <si>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</si>
  <si>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</si>
  <si>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</si>
  <si>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</si>
  <si>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</si>
  <si>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</si>
  <si>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</si>
  <si>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</si>
  <si>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</si>
  <si>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</si>
  <si>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</si>
  <si>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</si>
  <si>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</si>
  <si>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</si>
  <si>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</si>
  <si>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</si>
  <si>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</si>
  <si>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</si>
  <si>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</si>
  <si>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</si>
  <si>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</si>
  <si>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</si>
  <si>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</si>
  <si>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</si>
  <si>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</si>
  <si>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</si>
  <si>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</si>
  <si>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</si>
  <si>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</si>
  <si>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</si>
  <si>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</si>
  <si>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</si>
  <si>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</si>
  <si>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</si>
  <si>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</si>
  <si>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</si>
  <si>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</si>
  <si>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</si>
  <si>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</si>
  <si>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</si>
  <si>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</si>
  <si>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</si>
  <si>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</si>
  <si>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</si>
  <si>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</si>
  <si>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</si>
  <si>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</si>
  <si>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</si>
  <si>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</si>
  <si>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</si>
  <si>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</si>
  <si>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</si>
  <si>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</si>
  <si>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</si>
  <si>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</si>
  <si>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</si>
  <si>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</si>
  <si>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</si>
  <si>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</si>
  <si>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</si>
  <si>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</si>
  <si>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</si>
  <si>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</si>
  <si>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</si>
  <si>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</si>
  <si>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</si>
  <si>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</si>
  <si>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</si>
  <si>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</si>
  <si>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</si>
  <si>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Bảo hiểm Viễn Đông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</si>
  <si>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</si>
  <si>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</si>
  <si>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</si>
  <si>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</si>
  <si>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</si>
  <si>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</si>
  <si>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</si>
  <si>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</si>
  <si>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</si>
  <si>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</si>
  <si>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</si>
  <si>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</si>
  <si>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</si>
  <si>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</si>
  <si>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</si>
  <si>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</si>
  <si>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</si>
  <si>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</si>
  <si>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</si>
  <si>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</si>
  <si>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</si>
  <si>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</si>
  <si>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</si>
  <si>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</si>
  <si>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</si>
  <si>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</si>
  <si>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</si>
  <si>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</si>
  <si>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</si>
  <si>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</si>
  <si>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</si>
  <si>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</si>
  <si>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</si>
  <si>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</si>
  <si>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</si>
  <si>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</si>
  <si>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</si>
  <si>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</si>
  <si>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</si>
  <si>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</si>
  <si>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</si>
  <si>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</si>
  <si>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</si>
  <si>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</si>
  <si>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</si>
  <si>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</si>
  <si>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</si>
  <si>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</si>
  <si>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</si>
  <si>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</si>
  <si>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</si>
  <si>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</si>
  <si>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</si>
  <si>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</si>
  <si>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</si>
  <si>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</si>
  <si>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</si>
  <si>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</si>
  <si>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</si>
  <si>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</si>
  <si>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</si>
  <si>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</si>
  <si>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</si>
  <si>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</si>
  <si>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</si>
  <si>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</si>
  <si>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</si>
  <si>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</si>
  <si>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</si>
  <si>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</si>
  <si>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</si>
  <si>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</si>
  <si>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</si>
  <si>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</si>
  <si>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</si>
  <si>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</si>
  <si>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</si>
  <si>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</si>
  <si>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</si>
  <si>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</si>
  <si>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</si>
  <si>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</si>
  <si>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</si>
  <si>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</si>
  <si>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</si>
  <si>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</si>
  <si>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</si>
  <si>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</si>
  <si>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</si>
  <si>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</si>
  <si>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</si>
  <si>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</si>
  <si>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</si>
  <si>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</si>
  <si>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</si>
  <si>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</si>
  <si>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</si>
  <si>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</si>
  <si>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</si>
  <si>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</si>
  <si>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</si>
  <si>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</si>
  <si>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</si>
  <si>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</si>
  <si>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</si>
  <si>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</si>
  <si>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</si>
  <si>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</si>
  <si>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</si>
  <si>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</si>
  <si>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</si>
  <si>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</si>
  <si>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</si>
  <si>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</si>
  <si>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</si>
  <si>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</si>
  <si>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</si>
  <si>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</si>
  <si>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</si>
  <si>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</si>
  <si>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</si>
  <si>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</si>
  <si>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</si>
  <si>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</si>
  <si>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</si>
  <si>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</si>
  <si>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</si>
  <si>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</si>
  <si>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</si>
  <si>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</si>
  <si>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</si>
  <si>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</si>
  <si>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</si>
  <si>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</si>
  <si>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</si>
  <si>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</si>
  <si>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</si>
  <si>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</si>
  <si>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</si>
  <si>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</si>
  <si>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</si>
  <si>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</si>
  <si>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</si>
  <si>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</si>
  <si>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</si>
  <si>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</si>
  <si>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</si>
  <si>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</si>
  <si>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</si>
  <si>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</si>
  <si>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</si>
  <si>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</si>
  <si>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</si>
  <si>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</si>
  <si>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</si>
  <si>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</si>
  <si>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</si>
  <si>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</si>
  <si>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</si>
  <si>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</si>
  <si>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</si>
  <si>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</si>
  <si>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</si>
  <si>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</si>
  <si>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</si>
  <si>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</si>
  <si>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</si>
  <si>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</si>
  <si>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</si>
  <si>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</si>
  <si>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</si>
  <si>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</si>
  <si>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</si>
  <si>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</si>
  <si>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</si>
  <si>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</si>
  <si>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</si>
  <si>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</si>
  <si>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</si>
  <si>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</si>
  <si>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</si>
  <si>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</si>
  <si>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</si>
  <si>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</si>
  <si>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</si>
  <si>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</si>
  <si>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</si>
  <si>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</si>
  <si>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</si>
  <si>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</si>
  <si>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</si>
  <si>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</si>
  <si>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</si>
  <si>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</si>
  <si>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</si>
  <si>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</si>
  <si>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</si>
  <si>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</si>
  <si>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</si>
  <si>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</si>
  <si>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</si>
  <si>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</si>
  <si>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</si>
  <si>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</si>
  <si>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</si>
  <si>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</si>
  <si>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</si>
  <si>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</si>
  <si>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</si>
  <si>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</si>
  <si>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</si>
  <si>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</si>
  <si>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</si>
  <si>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</si>
  <si>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</si>
  <si>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</si>
  <si>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</si>
  <si>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</si>
  <si>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</si>
  <si>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</si>
  <si>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</si>
  <si>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</si>
  <si>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</si>
  <si>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</si>
  <si>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</si>
  <si>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</si>
  <si>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</si>
  <si>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</si>
  <si>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</si>
  <si>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</si>
  <si>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</si>
  <si>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</si>
  <si>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</si>
  <si>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</si>
  <si>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</si>
  <si>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</si>
  <si>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</si>
  <si>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</si>
  <si>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</si>
  <si>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</si>
  <si>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</si>
  <si>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</si>
  <si>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</si>
  <si>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</si>
  <si>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</si>
  <si>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</si>
  <si>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</si>
  <si>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</si>
  <si>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</si>
  <si>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</si>
  <si>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</si>
  <si>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</si>
  <si>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</si>
  <si>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</si>
  <si>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</si>
  <si>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</si>
  <si>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</si>
  <si>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</si>
  <si>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</si>
  <si>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</si>
  <si>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</si>
  <si>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</si>
  <si>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</si>
  <si>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</si>
  <si>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</si>
  <si>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</si>
  <si>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</si>
  <si>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</si>
  <si>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</si>
  <si>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</si>
  <si>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</si>
  <si>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</si>
  <si>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</si>
  <si>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</si>
  <si>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</si>
  <si>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</si>
  <si>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</si>
  <si>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</si>
  <si>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</si>
  <si>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</si>
  <si>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</si>
  <si>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</si>
  <si>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</si>
  <si>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</si>
  <si>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</si>
  <si>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</si>
  <si>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</si>
  <si>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</si>
  <si>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</si>
  <si>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</si>
  <si>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</si>
  <si>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</si>
  <si>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</si>
  <si>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</si>
  <si>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</si>
  <si>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</si>
  <si>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</si>
  <si>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</si>
  <si>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</si>
  <si>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</si>
  <si>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</si>
  <si>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</si>
  <si>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</si>
  <si>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</si>
  <si>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</si>
  <si>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</si>
  <si>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</si>
  <si>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</si>
  <si>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</si>
  <si>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</si>
  <si>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</si>
  <si>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</si>
  <si>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</si>
  <si>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</si>
  <si>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</si>
  <si>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</si>
  <si>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</si>
  <si>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</si>
  <si>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</si>
  <si>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</si>
  <si>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</si>
  <si>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</si>
  <si>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</si>
  <si>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</si>
  <si>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</si>
  <si>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</si>
  <si>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</si>
  <si>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</si>
  <si>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</si>
  <si>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</si>
  <si>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</si>
  <si>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</si>
  <si>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</si>
  <si>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</si>
  <si>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</si>
  <si>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</si>
  <si>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</si>
  <si>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</si>
  <si>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</si>
  <si>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</si>
  <si>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</si>
  <si>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</si>
  <si>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</si>
  <si>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</si>
  <si>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</si>
  <si>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</si>
  <si>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</si>
  <si>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</si>
  <si>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</si>
  <si>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</si>
  <si>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</si>
  <si>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</si>
  <si>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</si>
  <si>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</si>
  <si>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</si>
  <si>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</si>
  <si>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</si>
  <si>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</si>
  <si>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</si>
  <si>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</si>
  <si>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</si>
  <si>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</si>
  <si>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</si>
  <si>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</si>
  <si>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</si>
  <si>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</si>
  <si>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</si>
  <si>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</si>
  <si>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</si>
  <si>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</si>
  <si>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</si>
  <si>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</si>
  <si>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</si>
  <si>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</si>
  <si>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</si>
  <si>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</si>
  <si>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</si>
  <si>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</si>
  <si>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</si>
  <si>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</si>
  <si>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</si>
  <si>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</si>
  <si>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</si>
  <si>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</si>
  <si>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</si>
  <si>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</si>
  <si>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</si>
  <si>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</si>
  <si>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</si>
  <si>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</si>
  <si>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</si>
  <si>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</si>
  <si>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</si>
  <si>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</si>
  <si>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</si>
  <si>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</si>
  <si>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</si>
  <si>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</si>
  <si>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</si>
  <si>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</si>
  <si>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</si>
  <si>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</si>
  <si>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</si>
  <si>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</si>
  <si>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</si>
  <si>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</si>
  <si>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</si>
  <si>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</si>
  <si>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</si>
  <si>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</si>
  <si>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</si>
  <si>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</si>
  <si>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</si>
  <si>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</si>
  <si>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</si>
  <si>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</si>
  <si>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</si>
  <si>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</si>
  <si>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</si>
  <si>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</si>
  <si>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</si>
  <si>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</si>
  <si>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</si>
  <si>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</si>
  <si>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</si>
  <si>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</si>
  <si>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</si>
  <si>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Diệt chuột ruồi  (T6,7,8)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</si>
  <si>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</si>
  <si>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</si>
  <si>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</si>
  <si>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</si>
  <si>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</si>
  <si>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</si>
  <si>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</si>
  <si>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</si>
  <si>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</si>
  <si>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</si>
  <si>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Bao Bì Giấy Tân Minh Thư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</si>
  <si>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</si>
  <si>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</si>
  <si>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</si>
  <si>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</si>
  <si>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</si>
  <si>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</si>
  <si>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</si>
  <si>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</si>
  <si>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</si>
  <si>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</si>
  <si>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</si>
  <si>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</si>
  <si>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</si>
  <si>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</si>
  <si>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</si>
  <si>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</si>
  <si>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</si>
  <si>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</si>
  <si>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</si>
  <si>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</si>
  <si>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</si>
  <si>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MẠNH VT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</si>
  <si>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</si>
  <si>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</si>
  <si>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</si>
  <si>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</si>
  <si>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</si>
  <si>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</si>
  <si>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</si>
  <si>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</si>
  <si>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</si>
  <si>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</si>
  <si>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</si>
  <si>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</si>
  <si>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</si>
  <si>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</si>
  <si>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</si>
  <si>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</si>
  <si>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</si>
  <si>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</si>
  <si>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</si>
  <si>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</si>
  <si>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</si>
  <si>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</si>
  <si>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</si>
  <si>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</si>
  <si>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</si>
  <si>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</si>
  <si>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</si>
  <si>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</si>
  <si>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</si>
  <si>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</si>
  <si>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</si>
  <si>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</si>
  <si>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</si>
  <si>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</si>
  <si>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</si>
  <si>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</si>
  <si>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</si>
  <si>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</si>
  <si>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</si>
  <si>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</si>
  <si>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</si>
  <si>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</si>
  <si>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</si>
  <si>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</si>
  <si>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</si>
  <si>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</si>
  <si>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</si>
  <si>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</si>
  <si>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</si>
  <si>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</si>
  <si>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</si>
  <si>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</si>
  <si>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</si>
  <si>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</si>
  <si>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</si>
  <si>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</si>
  <si>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</si>
  <si>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</si>
  <si>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</si>
  <si>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</si>
  <si>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</si>
  <si>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</si>
  <si>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</si>
  <si>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</si>
  <si>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</si>
  <si>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</si>
  <si>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</si>
  <si>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</si>
  <si>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</si>
  <si>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</si>
  <si>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</si>
  <si>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</si>
  <si>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</si>
  <si>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</si>
  <si>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</si>
  <si>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</si>
  <si>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</si>
  <si>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</si>
  <si>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</si>
  <si>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</si>
  <si>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</si>
  <si>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</si>
  <si>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</si>
  <si>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</si>
  <si>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</si>
  <si>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</si>
  <si>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</si>
  <si>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</si>
  <si>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</si>
  <si>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</si>
  <si>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</si>
  <si>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</si>
  <si>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</si>
  <si>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</si>
  <si>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</si>
  <si>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</si>
  <si>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</si>
  <si>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</si>
  <si>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</si>
  <si>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</si>
  <si>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</si>
  <si>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</si>
  <si>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</si>
  <si>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</si>
  <si>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</si>
  <si>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</si>
  <si>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</si>
  <si>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</si>
  <si>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</si>
  <si>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</si>
  <si>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</si>
  <si>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Xe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</si>
  <si>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</si>
  <si>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</si>
  <si>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</si>
  <si>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</si>
  <si>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</si>
  <si>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</si>
  <si>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</si>
  <si>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</si>
  <si>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</si>
  <si>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</si>
  <si>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</si>
  <si>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</si>
  <si>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</si>
  <si>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</si>
  <si>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</si>
  <si>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</si>
  <si>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</si>
  <si>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</si>
  <si>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</si>
  <si>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</si>
  <si>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</si>
  <si>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</si>
  <si>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</si>
  <si>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</si>
  <si>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</si>
  <si>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</si>
  <si>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</si>
  <si>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</si>
  <si>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</si>
  <si>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</si>
  <si>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</si>
  <si>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</si>
  <si>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</si>
  <si>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</si>
  <si>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</si>
  <si>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</si>
  <si>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</si>
  <si>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</si>
  <si>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Tiền điện kỳ 2/11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</si>
  <si>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</si>
  <si>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</si>
  <si>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</si>
  <si>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</si>
  <si>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</si>
  <si>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</si>
  <si>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</si>
  <si>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</si>
  <si>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</si>
  <si>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</si>
  <si>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</si>
  <si>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</si>
  <si>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</si>
  <si>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</si>
  <si>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</si>
  <si>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</si>
  <si>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</si>
  <si>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</si>
  <si>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</si>
  <si>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</si>
  <si>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</si>
  <si>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</si>
  <si>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</si>
  <si>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</si>
  <si>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</si>
  <si>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</si>
  <si>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</si>
  <si>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</si>
  <si>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</si>
  <si>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</si>
  <si>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</si>
  <si>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</si>
  <si>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</si>
  <si>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</si>
  <si>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</si>
  <si>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Tiền điện kỳ 3/11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</si>
</sst>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49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4" fontId="4" fillId="0" borderId="0" xfId="0" applyNumberFormat="1" applyFont="1" applyAlignment="1">
      <alignment vertic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42" fillId="0" borderId="0" xfId="39" applyNumberFormat="1" applyFont="1" applyAlignment="1">
      <alignment horizontal="left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0" fontId="42" fillId="0" borderId="0" xfId="39" applyNumberFormat="1" applyFont="1" applyAlignment="1">
      <alignment horizontal="center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Địa chỉ: 530 Kinh Dương Vương,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75049140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124049533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DŨNG KG1"/>
      <sheetName val="CƠ HT"/>
      <sheetName val="SÁCH VT"/>
      <sheetName val="THANH KG"/>
      <sheetName val="NHÂN CM"/>
      <sheetName val="HIỆP (PT)"/>
      <sheetName val="THANHMN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DŨNG KG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1640442</v>
          </cell>
          <cell r="F4" t="str">
            <v>DŨNG KG</v>
          </cell>
          <cell r="G4">
            <v>98496</v>
          </cell>
        </row>
        <row r="5">
          <cell r="B5" t="str">
            <v>TỶ LIÊN</v>
          </cell>
          <cell r="C5">
            <v>94962</v>
          </cell>
          <cell r="F5" t="str">
            <v>CÚC VT</v>
          </cell>
          <cell r="G5">
            <v>0</v>
          </cell>
        </row>
        <row r="6">
          <cell r="B6" t="str">
            <v>CƠ HÀM TÂN</v>
          </cell>
          <cell r="C6">
            <v>129826.5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247770</v>
          </cell>
          <cell r="F7" t="str">
            <v>7 NGHĨA</v>
          </cell>
          <cell r="G7">
            <v>239360</v>
          </cell>
        </row>
        <row r="8">
          <cell r="B8" t="str">
            <v>SÁCH VT</v>
          </cell>
          <cell r="C8">
            <v>245985</v>
          </cell>
          <cell r="F8" t="str">
            <v>8 LẬP</v>
          </cell>
          <cell r="G8">
            <v>0</v>
          </cell>
        </row>
        <row r="9">
          <cell r="B9" t="str">
            <v>THANH ( KG )</v>
          </cell>
          <cell r="C9">
            <v>2300</v>
          </cell>
        </row>
        <row r="10">
          <cell r="B10" t="str">
            <v>NHÂN CM</v>
          </cell>
          <cell r="C10">
            <v>29180</v>
          </cell>
        </row>
        <row r="11">
          <cell r="B11" t="str">
            <v>HIỆP (PHƯỚC TĨNH)</v>
          </cell>
          <cell r="C11">
            <v>450670</v>
          </cell>
        </row>
        <row r="12">
          <cell r="B12" t="str">
            <v>THANH ( MN)</v>
          </cell>
          <cell r="C12">
            <v>2093426</v>
          </cell>
        </row>
        <row r="13">
          <cell r="B13" t="str">
            <v>A. LỢI BÌNH CHÂU</v>
          </cell>
          <cell r="C13">
            <v>165493.6</v>
          </cell>
        </row>
        <row r="14">
          <cell r="B14" t="str">
            <v>HƯƠNG (ST)</v>
          </cell>
          <cell r="C14">
            <v>0</v>
          </cell>
        </row>
        <row r="15">
          <cell r="B15" t="str">
            <v>TRÍ HẢO</v>
          </cell>
          <cell r="C15">
            <v>-125347.79999999981</v>
          </cell>
        </row>
        <row r="16">
          <cell r="B16" t="str">
            <v>MẠNH VT</v>
          </cell>
          <cell r="C16">
            <v>116000</v>
          </cell>
        </row>
        <row r="17">
          <cell r="B17" t="str">
            <v>DŨNG ĐIỄM</v>
          </cell>
          <cell r="C17">
            <v>695500</v>
          </cell>
        </row>
        <row r="18">
          <cell r="B18" t="str">
            <v>TRẮNG (VL)</v>
          </cell>
          <cell r="C18">
            <v>49096</v>
          </cell>
        </row>
        <row r="19">
          <cell r="B19" t="str">
            <v>RUÔNG (CHỢ LỚN)</v>
          </cell>
          <cell r="C19">
            <v>212100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8"/>
  <sheetViews>
    <sheetView topLeftCell="A8" zoomScale="90" workbookViewId="0">
      <pane ySplit="4" topLeftCell="A1558" activePane="bottomLeft" state="frozen"/>
      <selection activeCell="A8" sqref="A8"/>
      <selection pane="bottomLeft" activeCell="E1573" sqref="E1573"/>
    </sheetView>
  </sheetViews>
  <sheetFormatPr defaultRowHeight="15"/>
  <cols>
    <col min="1" max="1" width="9.140625" style="244"/>
    <col min="2" max="2" width="11.42578125" style="244" customWidth="1"/>
    <col min="3" max="3" width="56" style="244" customWidth="1"/>
    <col min="4" max="4" width="13.7109375" style="244" customWidth="1"/>
    <col min="5" max="5" width="13.7109375" style="246" customWidth="1"/>
    <col min="6" max="6" width="15.85546875" style="244" customWidth="1"/>
    <col min="7" max="7" width="9.42578125" style="244" customWidth="1"/>
    <col min="8" max="257" width="9.140625" style="244"/>
    <col min="258" max="258" width="11.42578125" style="244" customWidth="1"/>
    <col min="259" max="259" width="41.85546875" style="244" customWidth="1"/>
    <col min="260" max="261" width="13.7109375" style="244" customWidth="1"/>
    <col min="262" max="262" width="15.85546875" style="244" customWidth="1"/>
    <col min="263" max="263" width="9.42578125" style="244" customWidth="1"/>
    <col min="264" max="513" width="9.140625" style="244"/>
    <col min="514" max="514" width="11.42578125" style="244" customWidth="1"/>
    <col min="515" max="515" width="41.85546875" style="244" customWidth="1"/>
    <col min="516" max="517" width="13.7109375" style="244" customWidth="1"/>
    <col min="518" max="518" width="15.85546875" style="244" customWidth="1"/>
    <col min="519" max="519" width="9.42578125" style="244" customWidth="1"/>
    <col min="520" max="769" width="9.140625" style="244"/>
    <col min="770" max="770" width="11.42578125" style="244" customWidth="1"/>
    <col min="771" max="771" width="41.85546875" style="244" customWidth="1"/>
    <col min="772" max="773" width="13.7109375" style="244" customWidth="1"/>
    <col min="774" max="774" width="15.85546875" style="244" customWidth="1"/>
    <col min="775" max="775" width="9.42578125" style="244" customWidth="1"/>
    <col min="776" max="1025" width="9.140625" style="244"/>
    <col min="1026" max="1026" width="11.42578125" style="244" customWidth="1"/>
    <col min="1027" max="1027" width="41.85546875" style="244" customWidth="1"/>
    <col min="1028" max="1029" width="13.7109375" style="244" customWidth="1"/>
    <col min="1030" max="1030" width="15.85546875" style="244" customWidth="1"/>
    <col min="1031" max="1031" width="9.42578125" style="244" customWidth="1"/>
    <col min="1032" max="1281" width="9.140625" style="244"/>
    <col min="1282" max="1282" width="11.42578125" style="244" customWidth="1"/>
    <col min="1283" max="1283" width="41.85546875" style="244" customWidth="1"/>
    <col min="1284" max="1285" width="13.7109375" style="244" customWidth="1"/>
    <col min="1286" max="1286" width="15.85546875" style="244" customWidth="1"/>
    <col min="1287" max="1287" width="9.42578125" style="244" customWidth="1"/>
    <col min="1288" max="1537" width="9.140625" style="244"/>
    <col min="1538" max="1538" width="11.42578125" style="244" customWidth="1"/>
    <col min="1539" max="1539" width="41.85546875" style="244" customWidth="1"/>
    <col min="1540" max="1541" width="13.7109375" style="244" customWidth="1"/>
    <col min="1542" max="1542" width="15.85546875" style="244" customWidth="1"/>
    <col min="1543" max="1543" width="9.42578125" style="244" customWidth="1"/>
    <col min="1544" max="1793" width="9.140625" style="244"/>
    <col min="1794" max="1794" width="11.42578125" style="244" customWidth="1"/>
    <col min="1795" max="1795" width="41.85546875" style="244" customWidth="1"/>
    <col min="1796" max="1797" width="13.7109375" style="244" customWidth="1"/>
    <col min="1798" max="1798" width="15.85546875" style="244" customWidth="1"/>
    <col min="1799" max="1799" width="9.42578125" style="244" customWidth="1"/>
    <col min="1800" max="2049" width="9.140625" style="244"/>
    <col min="2050" max="2050" width="11.42578125" style="244" customWidth="1"/>
    <col min="2051" max="2051" width="41.85546875" style="244" customWidth="1"/>
    <col min="2052" max="2053" width="13.7109375" style="244" customWidth="1"/>
    <col min="2054" max="2054" width="15.85546875" style="244" customWidth="1"/>
    <col min="2055" max="2055" width="9.42578125" style="244" customWidth="1"/>
    <col min="2056" max="2305" width="9.140625" style="244"/>
    <col min="2306" max="2306" width="11.42578125" style="244" customWidth="1"/>
    <col min="2307" max="2307" width="41.85546875" style="244" customWidth="1"/>
    <col min="2308" max="2309" width="13.7109375" style="244" customWidth="1"/>
    <col min="2310" max="2310" width="15.85546875" style="244" customWidth="1"/>
    <col min="2311" max="2311" width="9.42578125" style="244" customWidth="1"/>
    <col min="2312" max="2561" width="9.140625" style="244"/>
    <col min="2562" max="2562" width="11.42578125" style="244" customWidth="1"/>
    <col min="2563" max="2563" width="41.85546875" style="244" customWidth="1"/>
    <col min="2564" max="2565" width="13.7109375" style="244" customWidth="1"/>
    <col min="2566" max="2566" width="15.85546875" style="244" customWidth="1"/>
    <col min="2567" max="2567" width="9.42578125" style="244" customWidth="1"/>
    <col min="2568" max="2817" width="9.140625" style="244"/>
    <col min="2818" max="2818" width="11.42578125" style="244" customWidth="1"/>
    <col min="2819" max="2819" width="41.85546875" style="244" customWidth="1"/>
    <col min="2820" max="2821" width="13.7109375" style="244" customWidth="1"/>
    <col min="2822" max="2822" width="15.85546875" style="244" customWidth="1"/>
    <col min="2823" max="2823" width="9.42578125" style="244" customWidth="1"/>
    <col min="2824" max="3073" width="9.140625" style="244"/>
    <col min="3074" max="3074" width="11.42578125" style="244" customWidth="1"/>
    <col min="3075" max="3075" width="41.85546875" style="244" customWidth="1"/>
    <col min="3076" max="3077" width="13.7109375" style="244" customWidth="1"/>
    <col min="3078" max="3078" width="15.85546875" style="244" customWidth="1"/>
    <col min="3079" max="3079" width="9.42578125" style="244" customWidth="1"/>
    <col min="3080" max="3329" width="9.140625" style="244"/>
    <col min="3330" max="3330" width="11.42578125" style="244" customWidth="1"/>
    <col min="3331" max="3331" width="41.85546875" style="244" customWidth="1"/>
    <col min="3332" max="3333" width="13.7109375" style="244" customWidth="1"/>
    <col min="3334" max="3334" width="15.85546875" style="244" customWidth="1"/>
    <col min="3335" max="3335" width="9.42578125" style="244" customWidth="1"/>
    <col min="3336" max="3585" width="9.140625" style="244"/>
    <col min="3586" max="3586" width="11.42578125" style="244" customWidth="1"/>
    <col min="3587" max="3587" width="41.85546875" style="244" customWidth="1"/>
    <col min="3588" max="3589" width="13.7109375" style="244" customWidth="1"/>
    <col min="3590" max="3590" width="15.85546875" style="244" customWidth="1"/>
    <col min="3591" max="3591" width="9.42578125" style="244" customWidth="1"/>
    <col min="3592" max="3841" width="9.140625" style="244"/>
    <col min="3842" max="3842" width="11.42578125" style="244" customWidth="1"/>
    <col min="3843" max="3843" width="41.85546875" style="244" customWidth="1"/>
    <col min="3844" max="3845" width="13.7109375" style="244" customWidth="1"/>
    <col min="3846" max="3846" width="15.85546875" style="244" customWidth="1"/>
    <col min="3847" max="3847" width="9.42578125" style="244" customWidth="1"/>
    <col min="3848" max="4097" width="9.140625" style="244"/>
    <col min="4098" max="4098" width="11.42578125" style="244" customWidth="1"/>
    <col min="4099" max="4099" width="41.85546875" style="244" customWidth="1"/>
    <col min="4100" max="4101" width="13.7109375" style="244" customWidth="1"/>
    <col min="4102" max="4102" width="15.85546875" style="244" customWidth="1"/>
    <col min="4103" max="4103" width="9.42578125" style="244" customWidth="1"/>
    <col min="4104" max="4353" width="9.140625" style="244"/>
    <col min="4354" max="4354" width="11.42578125" style="244" customWidth="1"/>
    <col min="4355" max="4355" width="41.85546875" style="244" customWidth="1"/>
    <col min="4356" max="4357" width="13.7109375" style="244" customWidth="1"/>
    <col min="4358" max="4358" width="15.85546875" style="244" customWidth="1"/>
    <col min="4359" max="4359" width="9.42578125" style="244" customWidth="1"/>
    <col min="4360" max="4609" width="9.140625" style="244"/>
    <col min="4610" max="4610" width="11.42578125" style="244" customWidth="1"/>
    <col min="4611" max="4611" width="41.85546875" style="244" customWidth="1"/>
    <col min="4612" max="4613" width="13.7109375" style="244" customWidth="1"/>
    <col min="4614" max="4614" width="15.85546875" style="244" customWidth="1"/>
    <col min="4615" max="4615" width="9.42578125" style="244" customWidth="1"/>
    <col min="4616" max="4865" width="9.140625" style="244"/>
    <col min="4866" max="4866" width="11.42578125" style="244" customWidth="1"/>
    <col min="4867" max="4867" width="41.85546875" style="244" customWidth="1"/>
    <col min="4868" max="4869" width="13.7109375" style="244" customWidth="1"/>
    <col min="4870" max="4870" width="15.85546875" style="244" customWidth="1"/>
    <col min="4871" max="4871" width="9.42578125" style="244" customWidth="1"/>
    <col min="4872" max="5121" width="9.140625" style="244"/>
    <col min="5122" max="5122" width="11.42578125" style="244" customWidth="1"/>
    <col min="5123" max="5123" width="41.85546875" style="244" customWidth="1"/>
    <col min="5124" max="5125" width="13.7109375" style="244" customWidth="1"/>
    <col min="5126" max="5126" width="15.85546875" style="244" customWidth="1"/>
    <col min="5127" max="5127" width="9.42578125" style="244" customWidth="1"/>
    <col min="5128" max="5377" width="9.140625" style="244"/>
    <col min="5378" max="5378" width="11.42578125" style="244" customWidth="1"/>
    <col min="5379" max="5379" width="41.85546875" style="244" customWidth="1"/>
    <col min="5380" max="5381" width="13.7109375" style="244" customWidth="1"/>
    <col min="5382" max="5382" width="15.85546875" style="244" customWidth="1"/>
    <col min="5383" max="5383" width="9.42578125" style="244" customWidth="1"/>
    <col min="5384" max="5633" width="9.140625" style="244"/>
    <col min="5634" max="5634" width="11.42578125" style="244" customWidth="1"/>
    <col min="5635" max="5635" width="41.85546875" style="244" customWidth="1"/>
    <col min="5636" max="5637" width="13.7109375" style="244" customWidth="1"/>
    <col min="5638" max="5638" width="15.85546875" style="244" customWidth="1"/>
    <col min="5639" max="5639" width="9.42578125" style="244" customWidth="1"/>
    <col min="5640" max="5889" width="9.140625" style="244"/>
    <col min="5890" max="5890" width="11.42578125" style="244" customWidth="1"/>
    <col min="5891" max="5891" width="41.85546875" style="244" customWidth="1"/>
    <col min="5892" max="5893" width="13.7109375" style="244" customWidth="1"/>
    <col min="5894" max="5894" width="15.85546875" style="244" customWidth="1"/>
    <col min="5895" max="5895" width="9.42578125" style="244" customWidth="1"/>
    <col min="5896" max="6145" width="9.140625" style="244"/>
    <col min="6146" max="6146" width="11.42578125" style="244" customWidth="1"/>
    <col min="6147" max="6147" width="41.85546875" style="244" customWidth="1"/>
    <col min="6148" max="6149" width="13.7109375" style="244" customWidth="1"/>
    <col min="6150" max="6150" width="15.85546875" style="244" customWidth="1"/>
    <col min="6151" max="6151" width="9.42578125" style="244" customWidth="1"/>
    <col min="6152" max="6401" width="9.140625" style="244"/>
    <col min="6402" max="6402" width="11.42578125" style="244" customWidth="1"/>
    <col min="6403" max="6403" width="41.85546875" style="244" customWidth="1"/>
    <col min="6404" max="6405" width="13.7109375" style="244" customWidth="1"/>
    <col min="6406" max="6406" width="15.85546875" style="244" customWidth="1"/>
    <col min="6407" max="6407" width="9.42578125" style="244" customWidth="1"/>
    <col min="6408" max="6657" width="9.140625" style="244"/>
    <col min="6658" max="6658" width="11.42578125" style="244" customWidth="1"/>
    <col min="6659" max="6659" width="41.85546875" style="244" customWidth="1"/>
    <col min="6660" max="6661" width="13.7109375" style="244" customWidth="1"/>
    <col min="6662" max="6662" width="15.85546875" style="244" customWidth="1"/>
    <col min="6663" max="6663" width="9.42578125" style="244" customWidth="1"/>
    <col min="6664" max="6913" width="9.140625" style="244"/>
    <col min="6914" max="6914" width="11.42578125" style="244" customWidth="1"/>
    <col min="6915" max="6915" width="41.85546875" style="244" customWidth="1"/>
    <col min="6916" max="6917" width="13.7109375" style="244" customWidth="1"/>
    <col min="6918" max="6918" width="15.85546875" style="244" customWidth="1"/>
    <col min="6919" max="6919" width="9.42578125" style="244" customWidth="1"/>
    <col min="6920" max="7169" width="9.140625" style="244"/>
    <col min="7170" max="7170" width="11.42578125" style="244" customWidth="1"/>
    <col min="7171" max="7171" width="41.85546875" style="244" customWidth="1"/>
    <col min="7172" max="7173" width="13.7109375" style="244" customWidth="1"/>
    <col min="7174" max="7174" width="15.85546875" style="244" customWidth="1"/>
    <col min="7175" max="7175" width="9.42578125" style="244" customWidth="1"/>
    <col min="7176" max="7425" width="9.140625" style="244"/>
    <col min="7426" max="7426" width="11.42578125" style="244" customWidth="1"/>
    <col min="7427" max="7427" width="41.85546875" style="244" customWidth="1"/>
    <col min="7428" max="7429" width="13.7109375" style="244" customWidth="1"/>
    <col min="7430" max="7430" width="15.85546875" style="244" customWidth="1"/>
    <col min="7431" max="7431" width="9.42578125" style="244" customWidth="1"/>
    <col min="7432" max="7681" width="9.140625" style="244"/>
    <col min="7682" max="7682" width="11.42578125" style="244" customWidth="1"/>
    <col min="7683" max="7683" width="41.85546875" style="244" customWidth="1"/>
    <col min="7684" max="7685" width="13.7109375" style="244" customWidth="1"/>
    <col min="7686" max="7686" width="15.85546875" style="244" customWidth="1"/>
    <col min="7687" max="7687" width="9.42578125" style="244" customWidth="1"/>
    <col min="7688" max="7937" width="9.140625" style="244"/>
    <col min="7938" max="7938" width="11.42578125" style="244" customWidth="1"/>
    <col min="7939" max="7939" width="41.85546875" style="244" customWidth="1"/>
    <col min="7940" max="7941" width="13.7109375" style="244" customWidth="1"/>
    <col min="7942" max="7942" width="15.85546875" style="244" customWidth="1"/>
    <col min="7943" max="7943" width="9.42578125" style="244" customWidth="1"/>
    <col min="7944" max="8193" width="9.140625" style="244"/>
    <col min="8194" max="8194" width="11.42578125" style="244" customWidth="1"/>
    <col min="8195" max="8195" width="41.85546875" style="244" customWidth="1"/>
    <col min="8196" max="8197" width="13.7109375" style="244" customWidth="1"/>
    <col min="8198" max="8198" width="15.85546875" style="244" customWidth="1"/>
    <col min="8199" max="8199" width="9.42578125" style="244" customWidth="1"/>
    <col min="8200" max="8449" width="9.140625" style="244"/>
    <col min="8450" max="8450" width="11.42578125" style="244" customWidth="1"/>
    <col min="8451" max="8451" width="41.85546875" style="244" customWidth="1"/>
    <col min="8452" max="8453" width="13.7109375" style="244" customWidth="1"/>
    <col min="8454" max="8454" width="15.85546875" style="244" customWidth="1"/>
    <col min="8455" max="8455" width="9.42578125" style="244" customWidth="1"/>
    <col min="8456" max="8705" width="9.140625" style="244"/>
    <col min="8706" max="8706" width="11.42578125" style="244" customWidth="1"/>
    <col min="8707" max="8707" width="41.85546875" style="244" customWidth="1"/>
    <col min="8708" max="8709" width="13.7109375" style="244" customWidth="1"/>
    <col min="8710" max="8710" width="15.85546875" style="244" customWidth="1"/>
    <col min="8711" max="8711" width="9.42578125" style="244" customWidth="1"/>
    <col min="8712" max="8961" width="9.140625" style="244"/>
    <col min="8962" max="8962" width="11.42578125" style="244" customWidth="1"/>
    <col min="8963" max="8963" width="41.85546875" style="244" customWidth="1"/>
    <col min="8964" max="8965" width="13.7109375" style="244" customWidth="1"/>
    <col min="8966" max="8966" width="15.85546875" style="244" customWidth="1"/>
    <col min="8967" max="8967" width="9.42578125" style="244" customWidth="1"/>
    <col min="8968" max="9217" width="9.140625" style="244"/>
    <col min="9218" max="9218" width="11.42578125" style="244" customWidth="1"/>
    <col min="9219" max="9219" width="41.85546875" style="244" customWidth="1"/>
    <col min="9220" max="9221" width="13.7109375" style="244" customWidth="1"/>
    <col min="9222" max="9222" width="15.85546875" style="244" customWidth="1"/>
    <col min="9223" max="9223" width="9.42578125" style="244" customWidth="1"/>
    <col min="9224" max="9473" width="9.140625" style="244"/>
    <col min="9474" max="9474" width="11.42578125" style="244" customWidth="1"/>
    <col min="9475" max="9475" width="41.85546875" style="244" customWidth="1"/>
    <col min="9476" max="9477" width="13.7109375" style="244" customWidth="1"/>
    <col min="9478" max="9478" width="15.85546875" style="244" customWidth="1"/>
    <col min="9479" max="9479" width="9.42578125" style="244" customWidth="1"/>
    <col min="9480" max="9729" width="9.140625" style="244"/>
    <col min="9730" max="9730" width="11.42578125" style="244" customWidth="1"/>
    <col min="9731" max="9731" width="41.85546875" style="244" customWidth="1"/>
    <col min="9732" max="9733" width="13.7109375" style="244" customWidth="1"/>
    <col min="9734" max="9734" width="15.85546875" style="244" customWidth="1"/>
    <col min="9735" max="9735" width="9.42578125" style="244" customWidth="1"/>
    <col min="9736" max="9985" width="9.140625" style="244"/>
    <col min="9986" max="9986" width="11.42578125" style="244" customWidth="1"/>
    <col min="9987" max="9987" width="41.85546875" style="244" customWidth="1"/>
    <col min="9988" max="9989" width="13.7109375" style="244" customWidth="1"/>
    <col min="9990" max="9990" width="15.85546875" style="244" customWidth="1"/>
    <col min="9991" max="9991" width="9.42578125" style="244" customWidth="1"/>
    <col min="9992" max="10241" width="9.140625" style="244"/>
    <col min="10242" max="10242" width="11.42578125" style="244" customWidth="1"/>
    <col min="10243" max="10243" width="41.85546875" style="244" customWidth="1"/>
    <col min="10244" max="10245" width="13.7109375" style="244" customWidth="1"/>
    <col min="10246" max="10246" width="15.85546875" style="244" customWidth="1"/>
    <col min="10247" max="10247" width="9.42578125" style="244" customWidth="1"/>
    <col min="10248" max="10497" width="9.140625" style="244"/>
    <col min="10498" max="10498" width="11.42578125" style="244" customWidth="1"/>
    <col min="10499" max="10499" width="41.85546875" style="244" customWidth="1"/>
    <col min="10500" max="10501" width="13.7109375" style="244" customWidth="1"/>
    <col min="10502" max="10502" width="15.85546875" style="244" customWidth="1"/>
    <col min="10503" max="10503" width="9.42578125" style="244" customWidth="1"/>
    <col min="10504" max="10753" width="9.140625" style="244"/>
    <col min="10754" max="10754" width="11.42578125" style="244" customWidth="1"/>
    <col min="10755" max="10755" width="41.85546875" style="244" customWidth="1"/>
    <col min="10756" max="10757" width="13.7109375" style="244" customWidth="1"/>
    <col min="10758" max="10758" width="15.85546875" style="244" customWidth="1"/>
    <col min="10759" max="10759" width="9.42578125" style="244" customWidth="1"/>
    <col min="10760" max="11009" width="9.140625" style="244"/>
    <col min="11010" max="11010" width="11.42578125" style="244" customWidth="1"/>
    <col min="11011" max="11011" width="41.85546875" style="244" customWidth="1"/>
    <col min="11012" max="11013" width="13.7109375" style="244" customWidth="1"/>
    <col min="11014" max="11014" width="15.85546875" style="244" customWidth="1"/>
    <col min="11015" max="11015" width="9.42578125" style="244" customWidth="1"/>
    <col min="11016" max="11265" width="9.140625" style="244"/>
    <col min="11266" max="11266" width="11.42578125" style="244" customWidth="1"/>
    <col min="11267" max="11267" width="41.85546875" style="244" customWidth="1"/>
    <col min="11268" max="11269" width="13.7109375" style="244" customWidth="1"/>
    <col min="11270" max="11270" width="15.85546875" style="244" customWidth="1"/>
    <col min="11271" max="11271" width="9.42578125" style="244" customWidth="1"/>
    <col min="11272" max="11521" width="9.140625" style="244"/>
    <col min="11522" max="11522" width="11.42578125" style="244" customWidth="1"/>
    <col min="11523" max="11523" width="41.85546875" style="244" customWidth="1"/>
    <col min="11524" max="11525" width="13.7109375" style="244" customWidth="1"/>
    <col min="11526" max="11526" width="15.85546875" style="244" customWidth="1"/>
    <col min="11527" max="11527" width="9.42578125" style="244" customWidth="1"/>
    <col min="11528" max="11777" width="9.140625" style="244"/>
    <col min="11778" max="11778" width="11.42578125" style="244" customWidth="1"/>
    <col min="11779" max="11779" width="41.85546875" style="244" customWidth="1"/>
    <col min="11780" max="11781" width="13.7109375" style="244" customWidth="1"/>
    <col min="11782" max="11782" width="15.85546875" style="244" customWidth="1"/>
    <col min="11783" max="11783" width="9.42578125" style="244" customWidth="1"/>
    <col min="11784" max="12033" width="9.140625" style="244"/>
    <col min="12034" max="12034" width="11.42578125" style="244" customWidth="1"/>
    <col min="12035" max="12035" width="41.85546875" style="244" customWidth="1"/>
    <col min="12036" max="12037" width="13.7109375" style="244" customWidth="1"/>
    <col min="12038" max="12038" width="15.85546875" style="244" customWidth="1"/>
    <col min="12039" max="12039" width="9.42578125" style="244" customWidth="1"/>
    <col min="12040" max="12289" width="9.140625" style="244"/>
    <col min="12290" max="12290" width="11.42578125" style="244" customWidth="1"/>
    <col min="12291" max="12291" width="41.85546875" style="244" customWidth="1"/>
    <col min="12292" max="12293" width="13.7109375" style="244" customWidth="1"/>
    <col min="12294" max="12294" width="15.85546875" style="244" customWidth="1"/>
    <col min="12295" max="12295" width="9.42578125" style="244" customWidth="1"/>
    <col min="12296" max="12545" width="9.140625" style="244"/>
    <col min="12546" max="12546" width="11.42578125" style="244" customWidth="1"/>
    <col min="12547" max="12547" width="41.85546875" style="244" customWidth="1"/>
    <col min="12548" max="12549" width="13.7109375" style="244" customWidth="1"/>
    <col min="12550" max="12550" width="15.85546875" style="244" customWidth="1"/>
    <col min="12551" max="12551" width="9.42578125" style="244" customWidth="1"/>
    <col min="12552" max="12801" width="9.140625" style="244"/>
    <col min="12802" max="12802" width="11.42578125" style="244" customWidth="1"/>
    <col min="12803" max="12803" width="41.85546875" style="244" customWidth="1"/>
    <col min="12804" max="12805" width="13.7109375" style="244" customWidth="1"/>
    <col min="12806" max="12806" width="15.85546875" style="244" customWidth="1"/>
    <col min="12807" max="12807" width="9.42578125" style="244" customWidth="1"/>
    <col min="12808" max="13057" width="9.140625" style="244"/>
    <col min="13058" max="13058" width="11.42578125" style="244" customWidth="1"/>
    <col min="13059" max="13059" width="41.85546875" style="244" customWidth="1"/>
    <col min="13060" max="13061" width="13.7109375" style="244" customWidth="1"/>
    <col min="13062" max="13062" width="15.85546875" style="244" customWidth="1"/>
    <col min="13063" max="13063" width="9.42578125" style="244" customWidth="1"/>
    <col min="13064" max="13313" width="9.140625" style="244"/>
    <col min="13314" max="13314" width="11.42578125" style="244" customWidth="1"/>
    <col min="13315" max="13315" width="41.85546875" style="244" customWidth="1"/>
    <col min="13316" max="13317" width="13.7109375" style="244" customWidth="1"/>
    <col min="13318" max="13318" width="15.85546875" style="244" customWidth="1"/>
    <col min="13319" max="13319" width="9.42578125" style="244" customWidth="1"/>
    <col min="13320" max="13569" width="9.140625" style="244"/>
    <col min="13570" max="13570" width="11.42578125" style="244" customWidth="1"/>
    <col min="13571" max="13571" width="41.85546875" style="244" customWidth="1"/>
    <col min="13572" max="13573" width="13.7109375" style="244" customWidth="1"/>
    <col min="13574" max="13574" width="15.85546875" style="244" customWidth="1"/>
    <col min="13575" max="13575" width="9.42578125" style="244" customWidth="1"/>
    <col min="13576" max="13825" width="9.140625" style="244"/>
    <col min="13826" max="13826" width="11.42578125" style="244" customWidth="1"/>
    <col min="13827" max="13827" width="41.85546875" style="244" customWidth="1"/>
    <col min="13828" max="13829" width="13.7109375" style="244" customWidth="1"/>
    <col min="13830" max="13830" width="15.85546875" style="244" customWidth="1"/>
    <col min="13831" max="13831" width="9.42578125" style="244" customWidth="1"/>
    <col min="13832" max="14081" width="9.140625" style="244"/>
    <col min="14082" max="14082" width="11.42578125" style="244" customWidth="1"/>
    <col min="14083" max="14083" width="41.85546875" style="244" customWidth="1"/>
    <col min="14084" max="14085" width="13.7109375" style="244" customWidth="1"/>
    <col min="14086" max="14086" width="15.85546875" style="244" customWidth="1"/>
    <col min="14087" max="14087" width="9.42578125" style="244" customWidth="1"/>
    <col min="14088" max="14337" width="9.140625" style="244"/>
    <col min="14338" max="14338" width="11.42578125" style="244" customWidth="1"/>
    <col min="14339" max="14339" width="41.85546875" style="244" customWidth="1"/>
    <col min="14340" max="14341" width="13.7109375" style="244" customWidth="1"/>
    <col min="14342" max="14342" width="15.85546875" style="244" customWidth="1"/>
    <col min="14343" max="14343" width="9.42578125" style="244" customWidth="1"/>
    <col min="14344" max="14593" width="9.140625" style="244"/>
    <col min="14594" max="14594" width="11.42578125" style="244" customWidth="1"/>
    <col min="14595" max="14595" width="41.85546875" style="244" customWidth="1"/>
    <col min="14596" max="14597" width="13.7109375" style="244" customWidth="1"/>
    <col min="14598" max="14598" width="15.85546875" style="244" customWidth="1"/>
    <col min="14599" max="14599" width="9.42578125" style="244" customWidth="1"/>
    <col min="14600" max="14849" width="9.140625" style="244"/>
    <col min="14850" max="14850" width="11.42578125" style="244" customWidth="1"/>
    <col min="14851" max="14851" width="41.85546875" style="244" customWidth="1"/>
    <col min="14852" max="14853" width="13.7109375" style="244" customWidth="1"/>
    <col min="14854" max="14854" width="15.85546875" style="244" customWidth="1"/>
    <col min="14855" max="14855" width="9.42578125" style="244" customWidth="1"/>
    <col min="14856" max="15105" width="9.140625" style="244"/>
    <col min="15106" max="15106" width="11.42578125" style="244" customWidth="1"/>
    <col min="15107" max="15107" width="41.85546875" style="244" customWidth="1"/>
    <col min="15108" max="15109" width="13.7109375" style="244" customWidth="1"/>
    <col min="15110" max="15110" width="15.85546875" style="244" customWidth="1"/>
    <col min="15111" max="15111" width="9.42578125" style="244" customWidth="1"/>
    <col min="15112" max="15361" width="9.140625" style="244"/>
    <col min="15362" max="15362" width="11.42578125" style="244" customWidth="1"/>
    <col min="15363" max="15363" width="41.85546875" style="244" customWidth="1"/>
    <col min="15364" max="15365" width="13.7109375" style="244" customWidth="1"/>
    <col min="15366" max="15366" width="15.85546875" style="244" customWidth="1"/>
    <col min="15367" max="15367" width="9.42578125" style="244" customWidth="1"/>
    <col min="15368" max="15617" width="9.140625" style="244"/>
    <col min="15618" max="15618" width="11.42578125" style="244" customWidth="1"/>
    <col min="15619" max="15619" width="41.85546875" style="244" customWidth="1"/>
    <col min="15620" max="15621" width="13.7109375" style="244" customWidth="1"/>
    <col min="15622" max="15622" width="15.85546875" style="244" customWidth="1"/>
    <col min="15623" max="15623" width="9.42578125" style="244" customWidth="1"/>
    <col min="15624" max="15873" width="9.140625" style="244"/>
    <col min="15874" max="15874" width="11.42578125" style="244" customWidth="1"/>
    <col min="15875" max="15875" width="41.85546875" style="244" customWidth="1"/>
    <col min="15876" max="15877" width="13.7109375" style="244" customWidth="1"/>
    <col min="15878" max="15878" width="15.85546875" style="244" customWidth="1"/>
    <col min="15879" max="15879" width="9.42578125" style="244" customWidth="1"/>
    <col min="15880" max="16129" width="9.140625" style="244"/>
    <col min="16130" max="16130" width="11.42578125" style="244" customWidth="1"/>
    <col min="16131" max="16131" width="41.85546875" style="244" customWidth="1"/>
    <col min="16132" max="16133" width="13.7109375" style="244" customWidth="1"/>
    <col min="16134" max="16134" width="15.85546875" style="244" customWidth="1"/>
    <col min="16135" max="16135" width="9.42578125" style="244" customWidth="1"/>
    <col min="16136" max="16384" width="9.140625" style="244"/>
  </cols>
  <sheetData>
    <row r="1" spans="1:8" s="239" customFormat="1" ht="16.5" customHeight="1">
      <c r="A1" s="237" t="s">
        <v>266</v>
      </c>
      <c r="B1" s="238"/>
      <c r="C1" s="238"/>
      <c r="E1" s="573" t="s">
        <v>267</v>
      </c>
      <c r="F1" s="573"/>
      <c r="G1" s="573"/>
    </row>
    <row r="2" spans="1:8" s="239" customFormat="1" ht="16.5" customHeight="1">
      <c r="A2" s="237" t="str">
        <f>[1]T11!A3</f>
        <v>Địa chỉ: 530 Kinh Dương Vương,</v>
      </c>
      <c r="B2" s="240"/>
      <c r="C2" s="240"/>
      <c r="E2" s="574" t="s">
        <v>268</v>
      </c>
      <c r="F2" s="574"/>
      <c r="G2" s="574"/>
    </row>
    <row r="3" spans="1:8" s="239" customFormat="1" ht="16.5" customHeight="1">
      <c r="A3" s="241" t="s">
        <v>269</v>
      </c>
      <c r="B3" s="240"/>
      <c r="C3" s="240"/>
      <c r="E3" s="574"/>
      <c r="F3" s="574"/>
      <c r="G3" s="574"/>
    </row>
    <row r="4" spans="1:8" s="239" customFormat="1" ht="6.75" customHeight="1">
      <c r="A4" s="240"/>
      <c r="B4" s="240"/>
      <c r="C4" s="240"/>
      <c r="D4" s="242"/>
      <c r="E4" s="243"/>
      <c r="F4" s="242"/>
      <c r="G4" s="242"/>
    </row>
    <row r="5" spans="1:8" ht="24.75" customHeight="1">
      <c r="A5" s="575" t="s">
        <v>270</v>
      </c>
      <c r="B5" s="575"/>
      <c r="C5" s="575"/>
      <c r="D5" s="575"/>
      <c r="E5" s="575"/>
      <c r="F5" s="575"/>
      <c r="G5" s="575"/>
    </row>
    <row r="6" spans="1:8">
      <c r="A6" s="576" t="s">
        <v>271</v>
      </c>
      <c r="B6" s="576"/>
      <c r="C6" s="576"/>
      <c r="D6" s="576"/>
      <c r="E6" s="576"/>
      <c r="F6" s="576"/>
      <c r="G6" s="576"/>
    </row>
    <row r="7" spans="1:8">
      <c r="A7" s="576" t="s">
        <v>272</v>
      </c>
      <c r="B7" s="576"/>
      <c r="C7" s="576"/>
      <c r="D7" s="576"/>
      <c r="E7" s="576"/>
      <c r="F7" s="576"/>
      <c r="G7" s="576"/>
    </row>
    <row r="8" spans="1:8">
      <c r="A8" s="245"/>
      <c r="F8" s="245" t="s">
        <v>273</v>
      </c>
    </row>
    <row r="9" spans="1:8" ht="24" customHeight="1">
      <c r="A9" s="577" t="s">
        <v>274</v>
      </c>
      <c r="B9" s="577" t="s">
        <v>275</v>
      </c>
      <c r="C9" s="572" t="s">
        <v>22</v>
      </c>
      <c r="D9" s="572" t="s">
        <v>276</v>
      </c>
      <c r="E9" s="572"/>
      <c r="F9" s="572" t="s">
        <v>277</v>
      </c>
      <c r="G9" s="572" t="s">
        <v>27</v>
      </c>
    </row>
    <row r="10" spans="1:8" ht="20.25" customHeight="1">
      <c r="A10" s="578"/>
      <c r="B10" s="578"/>
      <c r="C10" s="572"/>
      <c r="D10" s="247" t="s">
        <v>278</v>
      </c>
      <c r="E10" s="248" t="s">
        <v>279</v>
      </c>
      <c r="F10" s="572"/>
      <c r="G10" s="572"/>
    </row>
    <row r="11" spans="1:8" s="251" customFormat="1" ht="11.25" customHeight="1">
      <c r="A11" s="249" t="s">
        <v>280</v>
      </c>
      <c r="B11" s="249" t="s">
        <v>281</v>
      </c>
      <c r="C11" s="249" t="s">
        <v>282</v>
      </c>
      <c r="D11" s="249">
        <v>1</v>
      </c>
      <c r="E11" s="250">
        <v>2</v>
      </c>
      <c r="F11" s="249">
        <v>3</v>
      </c>
      <c r="G11" s="249" t="s">
        <v>283</v>
      </c>
    </row>
    <row r="12" spans="1:8" ht="18" customHeight="1">
      <c r="A12" s="252"/>
      <c r="B12" s="252"/>
      <c r="C12" s="252" t="s">
        <v>284</v>
      </c>
      <c r="D12" s="253"/>
      <c r="E12" s="254"/>
      <c r="F12" s="253">
        <v>11119000</v>
      </c>
      <c r="G12" s="252"/>
    </row>
    <row r="13" spans="1:8" ht="18" customHeight="1">
      <c r="A13" s="255">
        <v>42005</v>
      </c>
      <c r="B13" s="255" t="s">
        <v>1301</v>
      </c>
      <c r="C13" s="253" t="s">
        <v>286</v>
      </c>
      <c r="D13" s="256"/>
      <c r="E13" s="256">
        <v>3900000</v>
      </c>
      <c r="F13" s="257">
        <f t="shared" ref="F13:F76" si="0">IF(C13&lt;&gt;"",F12+D13-E13,0)</f>
        <v>7219000</v>
      </c>
      <c r="G13" s="252"/>
      <c r="H13" s="244">
        <f>IF(A13&lt;&gt;"",MONTH(A13),"")</f>
        <v>1</v>
      </c>
    </row>
    <row r="14" spans="1:8" ht="18" customHeight="1">
      <c r="A14" s="255">
        <v>42005</v>
      </c>
      <c r="B14" s="255" t="s">
        <v>287</v>
      </c>
      <c r="C14" s="253" t="s">
        <v>288</v>
      </c>
      <c r="D14" s="256"/>
      <c r="E14" s="256">
        <v>2800000</v>
      </c>
      <c r="F14" s="257">
        <f t="shared" si="0"/>
        <v>4419000</v>
      </c>
      <c r="G14" s="252"/>
      <c r="H14" s="244">
        <f t="shared" ref="H14:H77" si="1">IF(A14&lt;&gt;"",MONTH(A14),"")</f>
        <v>1</v>
      </c>
    </row>
    <row r="15" spans="1:8" ht="18" customHeight="1">
      <c r="A15" s="255">
        <v>42005</v>
      </c>
      <c r="B15" s="255" t="s">
        <v>1299</v>
      </c>
      <c r="C15" s="253" t="s">
        <v>289</v>
      </c>
      <c r="D15" s="256"/>
      <c r="E15" s="256">
        <v>900000</v>
      </c>
      <c r="F15" s="257">
        <f t="shared" si="0"/>
        <v>3519000</v>
      </c>
      <c r="G15" s="252"/>
      <c r="H15" s="244">
        <f t="shared" si="1"/>
        <v>1</v>
      </c>
    </row>
    <row r="16" spans="1:8" ht="18" customHeight="1">
      <c r="A16" s="255">
        <v>42005</v>
      </c>
      <c r="B16" s="255" t="s">
        <v>285</v>
      </c>
      <c r="C16" s="253" t="s">
        <v>290</v>
      </c>
      <c r="D16" s="256"/>
      <c r="E16" s="256">
        <v>255000</v>
      </c>
      <c r="F16" s="257">
        <f t="shared" si="0"/>
        <v>3264000</v>
      </c>
      <c r="G16" s="252"/>
      <c r="H16" s="244">
        <f t="shared" si="1"/>
        <v>1</v>
      </c>
    </row>
    <row r="17" spans="1:8" ht="18" customHeight="1">
      <c r="A17" s="255">
        <v>42005</v>
      </c>
      <c r="B17" s="255" t="s">
        <v>291</v>
      </c>
      <c r="C17" s="253" t="s">
        <v>292</v>
      </c>
      <c r="D17" s="256"/>
      <c r="E17" s="256">
        <v>1500000</v>
      </c>
      <c r="F17" s="257">
        <f t="shared" si="0"/>
        <v>1764000</v>
      </c>
      <c r="G17" s="252"/>
      <c r="H17" s="244">
        <f t="shared" si="1"/>
        <v>1</v>
      </c>
    </row>
    <row r="18" spans="1:8" ht="18" customHeight="1">
      <c r="A18" s="255">
        <v>42005</v>
      </c>
      <c r="B18" s="255" t="s">
        <v>285</v>
      </c>
      <c r="C18" s="253" t="s">
        <v>293</v>
      </c>
      <c r="D18" s="256"/>
      <c r="E18" s="256">
        <v>180000</v>
      </c>
      <c r="F18" s="257">
        <f t="shared" si="0"/>
        <v>1584000</v>
      </c>
      <c r="G18" s="252"/>
      <c r="H18" s="244">
        <f t="shared" si="1"/>
        <v>1</v>
      </c>
    </row>
    <row r="19" spans="1:8" ht="18" customHeight="1">
      <c r="A19" s="255">
        <v>42010</v>
      </c>
      <c r="B19" s="255" t="s">
        <v>74</v>
      </c>
      <c r="C19" s="253" t="s">
        <v>294</v>
      </c>
      <c r="D19" s="256">
        <v>1048000000</v>
      </c>
      <c r="E19" s="256"/>
      <c r="F19" s="257">
        <f t="shared" si="0"/>
        <v>1049584000</v>
      </c>
      <c r="G19" s="252"/>
      <c r="H19" s="244">
        <f t="shared" si="1"/>
        <v>1</v>
      </c>
    </row>
    <row r="20" spans="1:8" ht="18" customHeight="1">
      <c r="A20" s="255">
        <v>42010</v>
      </c>
      <c r="B20" s="255" t="s">
        <v>74</v>
      </c>
      <c r="C20" s="253" t="s">
        <v>295</v>
      </c>
      <c r="D20" s="256"/>
      <c r="E20" s="256">
        <v>200000000</v>
      </c>
      <c r="F20" s="257">
        <f t="shared" si="0"/>
        <v>849584000</v>
      </c>
      <c r="G20" s="252"/>
      <c r="H20" s="244">
        <f t="shared" si="1"/>
        <v>1</v>
      </c>
    </row>
    <row r="21" spans="1:8" ht="18" customHeight="1">
      <c r="A21" s="255">
        <v>42010</v>
      </c>
      <c r="B21" s="255" t="s">
        <v>74</v>
      </c>
      <c r="C21" s="253" t="s">
        <v>296</v>
      </c>
      <c r="D21" s="256"/>
      <c r="E21" s="256">
        <v>300000</v>
      </c>
      <c r="F21" s="257">
        <f t="shared" si="0"/>
        <v>849284000</v>
      </c>
      <c r="G21" s="252"/>
      <c r="H21" s="244">
        <f t="shared" si="1"/>
        <v>1</v>
      </c>
    </row>
    <row r="22" spans="1:8" ht="18" customHeight="1">
      <c r="A22" s="255">
        <v>42010</v>
      </c>
      <c r="B22" s="255" t="s">
        <v>1300</v>
      </c>
      <c r="C22" s="253" t="s">
        <v>297</v>
      </c>
      <c r="D22" s="256"/>
      <c r="E22" s="256">
        <v>50000</v>
      </c>
      <c r="F22" s="257">
        <f t="shared" si="0"/>
        <v>849234000</v>
      </c>
      <c r="G22" s="252"/>
      <c r="H22" s="244">
        <f t="shared" si="1"/>
        <v>1</v>
      </c>
    </row>
    <row r="23" spans="1:8" ht="18" customHeight="1">
      <c r="A23" s="255">
        <v>42010</v>
      </c>
      <c r="B23" s="255" t="s">
        <v>298</v>
      </c>
      <c r="C23" s="253" t="s">
        <v>299</v>
      </c>
      <c r="D23" s="256"/>
      <c r="E23" s="256">
        <v>4800000</v>
      </c>
      <c r="F23" s="257">
        <f t="shared" si="0"/>
        <v>844434000</v>
      </c>
      <c r="G23" s="252"/>
      <c r="H23" s="244">
        <f t="shared" si="1"/>
        <v>1</v>
      </c>
    </row>
    <row r="24" spans="1:8" ht="18" customHeight="1">
      <c r="A24" s="255">
        <v>42010</v>
      </c>
      <c r="B24" s="255" t="s">
        <v>300</v>
      </c>
      <c r="C24" s="253" t="s">
        <v>301</v>
      </c>
      <c r="D24" s="256"/>
      <c r="E24" s="256">
        <v>11690000</v>
      </c>
      <c r="F24" s="257">
        <f t="shared" si="0"/>
        <v>832744000</v>
      </c>
      <c r="G24" s="252"/>
      <c r="H24" s="244">
        <f t="shared" si="1"/>
        <v>1</v>
      </c>
    </row>
    <row r="25" spans="1:8" ht="18" customHeight="1">
      <c r="A25" s="255">
        <v>42010</v>
      </c>
      <c r="B25" s="255" t="s">
        <v>291</v>
      </c>
      <c r="C25" s="253" t="s">
        <v>302</v>
      </c>
      <c r="D25" s="256"/>
      <c r="E25" s="256">
        <v>19560000</v>
      </c>
      <c r="F25" s="257">
        <f t="shared" si="0"/>
        <v>813184000</v>
      </c>
      <c r="G25" s="252"/>
      <c r="H25" s="244">
        <f t="shared" si="1"/>
        <v>1</v>
      </c>
    </row>
    <row r="26" spans="1:8" ht="18" customHeight="1">
      <c r="A26" s="255">
        <v>42010</v>
      </c>
      <c r="B26" s="255" t="s">
        <v>298</v>
      </c>
      <c r="C26" s="253" t="s">
        <v>303</v>
      </c>
      <c r="D26" s="256"/>
      <c r="E26" s="256">
        <v>600000</v>
      </c>
      <c r="F26" s="257">
        <f t="shared" si="0"/>
        <v>812584000</v>
      </c>
      <c r="G26" s="252"/>
      <c r="H26" s="244">
        <f t="shared" si="1"/>
        <v>1</v>
      </c>
    </row>
    <row r="27" spans="1:8" ht="18" customHeight="1">
      <c r="A27" s="255">
        <v>42010</v>
      </c>
      <c r="B27" s="255" t="s">
        <v>287</v>
      </c>
      <c r="C27" s="253" t="s">
        <v>304</v>
      </c>
      <c r="D27" s="256"/>
      <c r="E27" s="256">
        <v>82962000</v>
      </c>
      <c r="F27" s="257">
        <f t="shared" si="0"/>
        <v>729622000</v>
      </c>
      <c r="G27" s="252"/>
      <c r="H27" s="244">
        <f t="shared" si="1"/>
        <v>1</v>
      </c>
    </row>
    <row r="28" spans="1:8" ht="18" customHeight="1">
      <c r="A28" s="255">
        <v>42010</v>
      </c>
      <c r="B28" s="255" t="s">
        <v>287</v>
      </c>
      <c r="C28" s="253" t="s">
        <v>305</v>
      </c>
      <c r="D28" s="256"/>
      <c r="E28" s="256">
        <v>143200000</v>
      </c>
      <c r="F28" s="257">
        <f t="shared" si="0"/>
        <v>586422000</v>
      </c>
      <c r="G28" s="252" t="s">
        <v>615</v>
      </c>
      <c r="H28" s="244">
        <f t="shared" si="1"/>
        <v>1</v>
      </c>
    </row>
    <row r="29" spans="1:8" ht="18" customHeight="1">
      <c r="A29" s="255">
        <v>42010</v>
      </c>
      <c r="B29" s="255" t="s">
        <v>287</v>
      </c>
      <c r="C29" s="253" t="s">
        <v>306</v>
      </c>
      <c r="D29" s="256"/>
      <c r="E29" s="256">
        <v>100000000</v>
      </c>
      <c r="F29" s="257">
        <f t="shared" si="0"/>
        <v>486422000</v>
      </c>
      <c r="G29" s="252" t="s">
        <v>615</v>
      </c>
      <c r="H29" s="244">
        <f t="shared" si="1"/>
        <v>1</v>
      </c>
    </row>
    <row r="30" spans="1:8" ht="18" customHeight="1">
      <c r="A30" s="255">
        <v>42010</v>
      </c>
      <c r="B30" s="255" t="s">
        <v>287</v>
      </c>
      <c r="C30" s="253" t="s">
        <v>1071</v>
      </c>
      <c r="D30" s="256"/>
      <c r="E30" s="256">
        <v>16308000</v>
      </c>
      <c r="F30" s="257">
        <f t="shared" si="0"/>
        <v>470114000</v>
      </c>
      <c r="G30" s="252"/>
      <c r="H30" s="244">
        <f t="shared" si="1"/>
        <v>1</v>
      </c>
    </row>
    <row r="31" spans="1:8" ht="18" customHeight="1">
      <c r="A31" s="255">
        <v>42010</v>
      </c>
      <c r="B31" s="255" t="s">
        <v>1300</v>
      </c>
      <c r="C31" s="253" t="s">
        <v>307</v>
      </c>
      <c r="D31" s="256"/>
      <c r="E31" s="256">
        <v>3674000</v>
      </c>
      <c r="F31" s="257">
        <f t="shared" si="0"/>
        <v>466440000</v>
      </c>
      <c r="G31" s="252"/>
      <c r="H31" s="244">
        <f t="shared" si="1"/>
        <v>1</v>
      </c>
    </row>
    <row r="32" spans="1:8" ht="18" customHeight="1">
      <c r="A32" s="255">
        <v>42010</v>
      </c>
      <c r="B32" s="255" t="s">
        <v>308</v>
      </c>
      <c r="C32" s="253" t="s">
        <v>309</v>
      </c>
      <c r="D32" s="256"/>
      <c r="E32" s="256">
        <v>120000000</v>
      </c>
      <c r="F32" s="257">
        <f t="shared" si="0"/>
        <v>346440000</v>
      </c>
      <c r="G32" s="252"/>
      <c r="H32" s="244">
        <f t="shared" si="1"/>
        <v>1</v>
      </c>
    </row>
    <row r="33" spans="1:8" ht="18" customHeight="1">
      <c r="A33" s="255">
        <v>42010</v>
      </c>
      <c r="B33" s="255" t="s">
        <v>308</v>
      </c>
      <c r="C33" s="253" t="s">
        <v>310</v>
      </c>
      <c r="D33" s="256"/>
      <c r="E33" s="256">
        <v>141030000</v>
      </c>
      <c r="F33" s="257">
        <f t="shared" si="0"/>
        <v>205410000</v>
      </c>
      <c r="G33" s="252"/>
      <c r="H33" s="244">
        <f t="shared" si="1"/>
        <v>1</v>
      </c>
    </row>
    <row r="34" spans="1:8" ht="18" customHeight="1">
      <c r="A34" s="255">
        <v>42010</v>
      </c>
      <c r="B34" s="255" t="s">
        <v>285</v>
      </c>
      <c r="C34" s="253" t="s">
        <v>311</v>
      </c>
      <c r="D34" s="256">
        <v>45000000</v>
      </c>
      <c r="E34" s="256"/>
      <c r="F34" s="257">
        <f t="shared" si="0"/>
        <v>250410000</v>
      </c>
      <c r="G34" s="252"/>
      <c r="H34" s="244">
        <f t="shared" si="1"/>
        <v>1</v>
      </c>
    </row>
    <row r="35" spans="1:8" ht="18" customHeight="1">
      <c r="A35" s="255">
        <v>42010</v>
      </c>
      <c r="B35" s="255" t="s">
        <v>308</v>
      </c>
      <c r="C35" s="253" t="s">
        <v>312</v>
      </c>
      <c r="D35" s="256"/>
      <c r="E35" s="256">
        <v>45000000</v>
      </c>
      <c r="F35" s="257">
        <f t="shared" si="0"/>
        <v>205410000</v>
      </c>
      <c r="G35" s="252"/>
      <c r="H35" s="244">
        <f t="shared" si="1"/>
        <v>1</v>
      </c>
    </row>
    <row r="36" spans="1:8" ht="18" customHeight="1">
      <c r="A36" s="255">
        <v>42010</v>
      </c>
      <c r="B36" s="255" t="s">
        <v>842</v>
      </c>
      <c r="C36" s="253" t="s">
        <v>313</v>
      </c>
      <c r="D36" s="256"/>
      <c r="E36" s="256">
        <v>2200000</v>
      </c>
      <c r="F36" s="257">
        <f t="shared" si="0"/>
        <v>203210000</v>
      </c>
      <c r="G36" s="252"/>
      <c r="H36" s="244">
        <f t="shared" si="1"/>
        <v>1</v>
      </c>
    </row>
    <row r="37" spans="1:8" ht="18" customHeight="1">
      <c r="A37" s="255">
        <v>42011</v>
      </c>
      <c r="B37" s="255" t="s">
        <v>314</v>
      </c>
      <c r="C37" s="253" t="s">
        <v>315</v>
      </c>
      <c r="D37" s="256"/>
      <c r="E37" s="256">
        <v>6070000</v>
      </c>
      <c r="F37" s="257">
        <f t="shared" si="0"/>
        <v>197140000</v>
      </c>
      <c r="G37" s="252"/>
      <c r="H37" s="244">
        <f t="shared" si="1"/>
        <v>1</v>
      </c>
    </row>
    <row r="38" spans="1:8" ht="18" customHeight="1">
      <c r="A38" s="255">
        <v>42011</v>
      </c>
      <c r="B38" s="255" t="s">
        <v>316</v>
      </c>
      <c r="C38" s="253" t="s">
        <v>317</v>
      </c>
      <c r="D38" s="256"/>
      <c r="E38" s="256">
        <v>3495000</v>
      </c>
      <c r="F38" s="257">
        <f t="shared" si="0"/>
        <v>193645000</v>
      </c>
      <c r="G38" s="252"/>
      <c r="H38" s="244">
        <f t="shared" si="1"/>
        <v>1</v>
      </c>
    </row>
    <row r="39" spans="1:8" ht="18" customHeight="1">
      <c r="A39" s="255">
        <v>42011</v>
      </c>
      <c r="B39" s="255" t="s">
        <v>318</v>
      </c>
      <c r="C39" s="253" t="s">
        <v>319</v>
      </c>
      <c r="D39" s="256"/>
      <c r="E39" s="256">
        <v>900000</v>
      </c>
      <c r="F39" s="257">
        <f t="shared" si="0"/>
        <v>192745000</v>
      </c>
      <c r="G39" s="252"/>
      <c r="H39" s="244">
        <f t="shared" si="1"/>
        <v>1</v>
      </c>
    </row>
    <row r="40" spans="1:8" ht="18" customHeight="1">
      <c r="A40" s="255">
        <v>42011</v>
      </c>
      <c r="B40" s="255" t="s">
        <v>320</v>
      </c>
      <c r="C40" s="253" t="s">
        <v>321</v>
      </c>
      <c r="D40" s="256"/>
      <c r="E40" s="256">
        <v>103000000</v>
      </c>
      <c r="F40" s="257">
        <f t="shared" si="0"/>
        <v>89745000</v>
      </c>
      <c r="G40" s="252"/>
      <c r="H40" s="244">
        <f t="shared" si="1"/>
        <v>1</v>
      </c>
    </row>
    <row r="41" spans="1:8" ht="18" customHeight="1">
      <c r="A41" s="255">
        <v>42011</v>
      </c>
      <c r="B41" s="255" t="s">
        <v>287</v>
      </c>
      <c r="C41" s="253" t="s">
        <v>322</v>
      </c>
      <c r="D41" s="256"/>
      <c r="E41" s="256">
        <v>50025000</v>
      </c>
      <c r="F41" s="257">
        <f t="shared" si="0"/>
        <v>39720000</v>
      </c>
      <c r="G41" s="252"/>
      <c r="H41" s="244">
        <f t="shared" si="1"/>
        <v>1</v>
      </c>
    </row>
    <row r="42" spans="1:8" ht="18" customHeight="1">
      <c r="A42" s="255">
        <v>42011</v>
      </c>
      <c r="B42" s="255" t="s">
        <v>323</v>
      </c>
      <c r="C42" s="253" t="s">
        <v>324</v>
      </c>
      <c r="D42" s="256">
        <v>3500000</v>
      </c>
      <c r="E42" s="256"/>
      <c r="F42" s="257">
        <f t="shared" si="0"/>
        <v>43220000</v>
      </c>
      <c r="G42" s="252"/>
      <c r="H42" s="244">
        <f t="shared" si="1"/>
        <v>1</v>
      </c>
    </row>
    <row r="43" spans="1:8" ht="18" customHeight="1">
      <c r="A43" s="255">
        <v>42011</v>
      </c>
      <c r="B43" s="255" t="s">
        <v>291</v>
      </c>
      <c r="C43" s="253" t="s">
        <v>325</v>
      </c>
      <c r="D43" s="256"/>
      <c r="E43" s="256">
        <v>4879000</v>
      </c>
      <c r="F43" s="257">
        <f t="shared" si="0"/>
        <v>38341000</v>
      </c>
      <c r="G43" s="252"/>
      <c r="H43" s="244">
        <f t="shared" si="1"/>
        <v>1</v>
      </c>
    </row>
    <row r="44" spans="1:8" ht="18" customHeight="1">
      <c r="A44" s="255">
        <v>42011</v>
      </c>
      <c r="B44" s="255" t="s">
        <v>323</v>
      </c>
      <c r="C44" s="253" t="s">
        <v>326</v>
      </c>
      <c r="D44" s="256"/>
      <c r="E44" s="256">
        <v>2500000</v>
      </c>
      <c r="F44" s="257">
        <f t="shared" si="0"/>
        <v>35841000</v>
      </c>
      <c r="G44" s="252"/>
      <c r="H44" s="244">
        <f t="shared" si="1"/>
        <v>1</v>
      </c>
    </row>
    <row r="45" spans="1:8" ht="18" customHeight="1">
      <c r="A45" s="255">
        <v>42011</v>
      </c>
      <c r="B45" s="255" t="s">
        <v>285</v>
      </c>
      <c r="C45" s="253" t="s">
        <v>290</v>
      </c>
      <c r="D45" s="256"/>
      <c r="E45" s="256">
        <v>255000</v>
      </c>
      <c r="F45" s="257">
        <f t="shared" si="0"/>
        <v>35586000</v>
      </c>
      <c r="G45" s="252"/>
      <c r="H45" s="244">
        <f t="shared" si="1"/>
        <v>1</v>
      </c>
    </row>
    <row r="46" spans="1:8" ht="18" customHeight="1">
      <c r="A46" s="255">
        <v>42011</v>
      </c>
      <c r="B46" s="255" t="s">
        <v>1301</v>
      </c>
      <c r="C46" s="253" t="s">
        <v>327</v>
      </c>
      <c r="D46" s="256"/>
      <c r="E46" s="256">
        <v>440000</v>
      </c>
      <c r="F46" s="257">
        <f t="shared" si="0"/>
        <v>35146000</v>
      </c>
      <c r="G46" s="252"/>
      <c r="H46" s="244">
        <f t="shared" si="1"/>
        <v>1</v>
      </c>
    </row>
    <row r="47" spans="1:8" ht="18" customHeight="1">
      <c r="A47" s="255">
        <v>42012</v>
      </c>
      <c r="B47" s="255" t="s">
        <v>1299</v>
      </c>
      <c r="C47" s="253" t="s">
        <v>328</v>
      </c>
      <c r="D47" s="256"/>
      <c r="E47" s="256">
        <v>10000000</v>
      </c>
      <c r="F47" s="257">
        <f t="shared" si="0"/>
        <v>25146000</v>
      </c>
      <c r="G47" s="252"/>
      <c r="H47" s="244">
        <f t="shared" si="1"/>
        <v>1</v>
      </c>
    </row>
    <row r="48" spans="1:8" ht="18" customHeight="1">
      <c r="A48" s="255">
        <v>42012</v>
      </c>
      <c r="B48" s="255" t="s">
        <v>300</v>
      </c>
      <c r="C48" s="253" t="s">
        <v>329</v>
      </c>
      <c r="D48" s="256"/>
      <c r="E48" s="256">
        <v>75000</v>
      </c>
      <c r="F48" s="257">
        <f t="shared" si="0"/>
        <v>25071000</v>
      </c>
      <c r="G48" s="252"/>
      <c r="H48" s="244">
        <f t="shared" si="1"/>
        <v>1</v>
      </c>
    </row>
    <row r="49" spans="1:8" ht="18" customHeight="1">
      <c r="A49" s="255">
        <v>42012</v>
      </c>
      <c r="B49" s="255" t="s">
        <v>1298</v>
      </c>
      <c r="C49" s="253" t="s">
        <v>330</v>
      </c>
      <c r="D49" s="256"/>
      <c r="E49" s="256">
        <v>1700000</v>
      </c>
      <c r="F49" s="257">
        <f t="shared" si="0"/>
        <v>23371000</v>
      </c>
      <c r="G49" s="252"/>
      <c r="H49" s="244">
        <f t="shared" si="1"/>
        <v>1</v>
      </c>
    </row>
    <row r="50" spans="1:8" ht="18" customHeight="1">
      <c r="A50" s="255">
        <v>42012</v>
      </c>
      <c r="B50" s="255" t="s">
        <v>323</v>
      </c>
      <c r="C50" s="253" t="s">
        <v>331</v>
      </c>
      <c r="D50" s="256">
        <v>2500000</v>
      </c>
      <c r="E50" s="256"/>
      <c r="F50" s="257">
        <f t="shared" si="0"/>
        <v>25871000</v>
      </c>
      <c r="G50" s="252"/>
      <c r="H50" s="244">
        <f t="shared" si="1"/>
        <v>1</v>
      </c>
    </row>
    <row r="51" spans="1:8" ht="18" customHeight="1">
      <c r="A51" s="255">
        <v>42012</v>
      </c>
      <c r="B51" s="255" t="s">
        <v>1298</v>
      </c>
      <c r="C51" s="253" t="s">
        <v>326</v>
      </c>
      <c r="D51" s="256"/>
      <c r="E51" s="256">
        <v>4248000</v>
      </c>
      <c r="F51" s="257">
        <f t="shared" si="0"/>
        <v>21623000</v>
      </c>
      <c r="G51" s="252"/>
      <c r="H51" s="244">
        <f t="shared" si="1"/>
        <v>1</v>
      </c>
    </row>
    <row r="52" spans="1:8" ht="18" customHeight="1">
      <c r="A52" s="255">
        <v>42012</v>
      </c>
      <c r="B52" s="255" t="s">
        <v>1301</v>
      </c>
      <c r="C52" s="253" t="s">
        <v>327</v>
      </c>
      <c r="D52" s="256"/>
      <c r="E52" s="256">
        <v>120000</v>
      </c>
      <c r="F52" s="257">
        <f t="shared" si="0"/>
        <v>21503000</v>
      </c>
      <c r="G52" s="252"/>
      <c r="H52" s="244">
        <f t="shared" si="1"/>
        <v>1</v>
      </c>
    </row>
    <row r="53" spans="1:8" ht="18" customHeight="1">
      <c r="A53" s="255">
        <v>42012</v>
      </c>
      <c r="B53" s="255" t="s">
        <v>291</v>
      </c>
      <c r="C53" s="253" t="s">
        <v>332</v>
      </c>
      <c r="D53" s="256"/>
      <c r="E53" s="256">
        <v>1089000</v>
      </c>
      <c r="F53" s="257">
        <f t="shared" si="0"/>
        <v>20414000</v>
      </c>
      <c r="G53" s="252"/>
      <c r="H53" s="244">
        <f t="shared" si="1"/>
        <v>1</v>
      </c>
    </row>
    <row r="54" spans="1:8" ht="18" customHeight="1">
      <c r="A54" s="255">
        <v>42016</v>
      </c>
      <c r="B54" s="255" t="s">
        <v>409</v>
      </c>
      <c r="C54" s="253" t="s">
        <v>333</v>
      </c>
      <c r="D54" s="256"/>
      <c r="E54" s="256">
        <v>530000</v>
      </c>
      <c r="F54" s="257">
        <f t="shared" si="0"/>
        <v>19884000</v>
      </c>
      <c r="G54" s="252"/>
      <c r="H54" s="244">
        <f t="shared" si="1"/>
        <v>1</v>
      </c>
    </row>
    <row r="55" spans="1:8" ht="18" customHeight="1">
      <c r="A55" s="255">
        <v>42016</v>
      </c>
      <c r="B55" s="255" t="s">
        <v>318</v>
      </c>
      <c r="C55" s="253" t="s">
        <v>334</v>
      </c>
      <c r="D55" s="256"/>
      <c r="E55" s="256">
        <v>418000</v>
      </c>
      <c r="F55" s="257">
        <f t="shared" si="0"/>
        <v>19466000</v>
      </c>
      <c r="G55" s="252"/>
      <c r="H55" s="244">
        <f t="shared" si="1"/>
        <v>1</v>
      </c>
    </row>
    <row r="56" spans="1:8" ht="18" customHeight="1">
      <c r="A56" s="255">
        <v>42016</v>
      </c>
      <c r="B56" s="255" t="s">
        <v>1300</v>
      </c>
      <c r="C56" s="253" t="s">
        <v>297</v>
      </c>
      <c r="D56" s="256"/>
      <c r="E56" s="256">
        <v>150000</v>
      </c>
      <c r="F56" s="257">
        <f t="shared" si="0"/>
        <v>19316000</v>
      </c>
      <c r="G56" s="252"/>
      <c r="H56" s="244">
        <f t="shared" si="1"/>
        <v>1</v>
      </c>
    </row>
    <row r="57" spans="1:8" ht="18" customHeight="1">
      <c r="A57" s="255">
        <v>42016</v>
      </c>
      <c r="B57" s="255" t="s">
        <v>298</v>
      </c>
      <c r="C57" s="253" t="s">
        <v>335</v>
      </c>
      <c r="D57" s="256"/>
      <c r="E57" s="256">
        <v>200000</v>
      </c>
      <c r="F57" s="257">
        <f t="shared" si="0"/>
        <v>19116000</v>
      </c>
      <c r="G57" s="252"/>
      <c r="H57" s="244">
        <f t="shared" si="1"/>
        <v>1</v>
      </c>
    </row>
    <row r="58" spans="1:8" ht="18" customHeight="1">
      <c r="A58" s="255">
        <v>42016</v>
      </c>
      <c r="B58" s="255" t="s">
        <v>285</v>
      </c>
      <c r="C58" s="253" t="s">
        <v>336</v>
      </c>
      <c r="D58" s="256"/>
      <c r="E58" s="256">
        <v>300000</v>
      </c>
      <c r="F58" s="257">
        <f t="shared" si="0"/>
        <v>18816000</v>
      </c>
      <c r="G58" s="252"/>
      <c r="H58" s="244">
        <f t="shared" si="1"/>
        <v>1</v>
      </c>
    </row>
    <row r="59" spans="1:8" ht="18" customHeight="1">
      <c r="A59" s="255">
        <v>42016</v>
      </c>
      <c r="B59" s="255" t="s">
        <v>1299</v>
      </c>
      <c r="C59" s="253" t="s">
        <v>328</v>
      </c>
      <c r="D59" s="256"/>
      <c r="E59" s="256">
        <v>18290000</v>
      </c>
      <c r="F59" s="257">
        <f t="shared" si="0"/>
        <v>526000</v>
      </c>
      <c r="G59" s="252"/>
      <c r="H59" s="244">
        <f t="shared" si="1"/>
        <v>1</v>
      </c>
    </row>
    <row r="60" spans="1:8" ht="18" customHeight="1">
      <c r="A60" s="255">
        <v>42017</v>
      </c>
      <c r="B60" s="255" t="s">
        <v>337</v>
      </c>
      <c r="C60" s="253" t="s">
        <v>338</v>
      </c>
      <c r="D60" s="256">
        <v>100000000</v>
      </c>
      <c r="E60" s="256"/>
      <c r="F60" s="257">
        <f t="shared" si="0"/>
        <v>100526000</v>
      </c>
      <c r="G60" s="252"/>
      <c r="H60" s="244">
        <f t="shared" si="1"/>
        <v>1</v>
      </c>
    </row>
    <row r="61" spans="1:8" ht="18" customHeight="1">
      <c r="A61" s="255">
        <v>42017</v>
      </c>
      <c r="B61" s="255" t="s">
        <v>1301</v>
      </c>
      <c r="C61" s="253" t="s">
        <v>339</v>
      </c>
      <c r="D61" s="256"/>
      <c r="E61" s="256">
        <v>300000</v>
      </c>
      <c r="F61" s="257">
        <f t="shared" si="0"/>
        <v>100226000</v>
      </c>
      <c r="G61" s="252"/>
      <c r="H61" s="244">
        <f t="shared" si="1"/>
        <v>1</v>
      </c>
    </row>
    <row r="62" spans="1:8" ht="18" customHeight="1">
      <c r="A62" s="255">
        <v>42017</v>
      </c>
      <c r="B62" s="255" t="s">
        <v>448</v>
      </c>
      <c r="C62" s="253" t="s">
        <v>340</v>
      </c>
      <c r="D62" s="256"/>
      <c r="E62" s="256">
        <v>20000000</v>
      </c>
      <c r="F62" s="257">
        <f t="shared" si="0"/>
        <v>80226000</v>
      </c>
      <c r="G62" s="252"/>
      <c r="H62" s="244">
        <f t="shared" si="1"/>
        <v>1</v>
      </c>
    </row>
    <row r="63" spans="1:8" ht="18" customHeight="1">
      <c r="A63" s="255">
        <v>42017</v>
      </c>
      <c r="B63" s="255" t="s">
        <v>1057</v>
      </c>
      <c r="C63" s="253" t="s">
        <v>341</v>
      </c>
      <c r="D63" s="256"/>
      <c r="E63" s="256">
        <v>10000000</v>
      </c>
      <c r="F63" s="257">
        <f t="shared" si="0"/>
        <v>70226000</v>
      </c>
      <c r="G63" s="252"/>
      <c r="H63" s="244">
        <f t="shared" si="1"/>
        <v>1</v>
      </c>
    </row>
    <row r="64" spans="1:8" ht="18" customHeight="1">
      <c r="A64" s="255">
        <v>42017</v>
      </c>
      <c r="B64" s="255" t="s">
        <v>308</v>
      </c>
      <c r="C64" s="253" t="s">
        <v>342</v>
      </c>
      <c r="D64" s="256"/>
      <c r="E64" s="256">
        <v>20000000</v>
      </c>
      <c r="F64" s="257">
        <f t="shared" si="0"/>
        <v>50226000</v>
      </c>
      <c r="G64" s="252"/>
      <c r="H64" s="244">
        <f t="shared" si="1"/>
        <v>1</v>
      </c>
    </row>
    <row r="65" spans="1:8" ht="18" customHeight="1">
      <c r="A65" s="255">
        <v>42018</v>
      </c>
      <c r="B65" s="255" t="s">
        <v>74</v>
      </c>
      <c r="C65" s="253" t="s">
        <v>294</v>
      </c>
      <c r="D65" s="256">
        <v>1190000000</v>
      </c>
      <c r="E65" s="256"/>
      <c r="F65" s="257">
        <f t="shared" si="0"/>
        <v>1240226000</v>
      </c>
      <c r="G65" s="252"/>
      <c r="H65" s="244">
        <f t="shared" si="1"/>
        <v>1</v>
      </c>
    </row>
    <row r="66" spans="1:8" ht="18" customHeight="1">
      <c r="A66" s="255">
        <v>42018</v>
      </c>
      <c r="B66" s="255" t="s">
        <v>343</v>
      </c>
      <c r="C66" s="253" t="s">
        <v>344</v>
      </c>
      <c r="D66" s="256"/>
      <c r="E66" s="256">
        <v>3000000</v>
      </c>
      <c r="F66" s="257">
        <f t="shared" si="0"/>
        <v>1237226000</v>
      </c>
      <c r="G66" s="252"/>
      <c r="H66" s="244">
        <f t="shared" si="1"/>
        <v>1</v>
      </c>
    </row>
    <row r="67" spans="1:8" ht="18" customHeight="1">
      <c r="A67" s="255">
        <v>42018</v>
      </c>
      <c r="B67" s="255" t="s">
        <v>287</v>
      </c>
      <c r="C67" s="253" t="s">
        <v>345</v>
      </c>
      <c r="D67" s="256"/>
      <c r="E67" s="256">
        <v>300000000</v>
      </c>
      <c r="F67" s="257">
        <f t="shared" si="0"/>
        <v>937226000</v>
      </c>
      <c r="G67" s="252" t="s">
        <v>615</v>
      </c>
      <c r="H67" s="244">
        <f t="shared" si="1"/>
        <v>1</v>
      </c>
    </row>
    <row r="68" spans="1:8" ht="18" customHeight="1">
      <c r="A68" s="255">
        <v>42018</v>
      </c>
      <c r="B68" s="255" t="s">
        <v>287</v>
      </c>
      <c r="C68" s="253" t="s">
        <v>346</v>
      </c>
      <c r="D68" s="256"/>
      <c r="E68" s="256">
        <v>150000000</v>
      </c>
      <c r="F68" s="257">
        <f t="shared" si="0"/>
        <v>787226000</v>
      </c>
      <c r="G68" s="252" t="s">
        <v>615</v>
      </c>
      <c r="H68" s="244">
        <f t="shared" si="1"/>
        <v>1</v>
      </c>
    </row>
    <row r="69" spans="1:8" ht="18" customHeight="1">
      <c r="A69" s="255">
        <v>42018</v>
      </c>
      <c r="B69" s="255" t="s">
        <v>287</v>
      </c>
      <c r="C69" s="253" t="s">
        <v>347</v>
      </c>
      <c r="D69" s="256"/>
      <c r="E69" s="256">
        <v>278843000</v>
      </c>
      <c r="F69" s="257">
        <f t="shared" si="0"/>
        <v>508383000</v>
      </c>
      <c r="G69" s="252"/>
      <c r="H69" s="244">
        <f t="shared" si="1"/>
        <v>1</v>
      </c>
    </row>
    <row r="70" spans="1:8" ht="18" customHeight="1">
      <c r="A70" s="255">
        <v>42018</v>
      </c>
      <c r="B70" s="255" t="s">
        <v>298</v>
      </c>
      <c r="C70" s="253" t="s">
        <v>348</v>
      </c>
      <c r="D70" s="256"/>
      <c r="E70" s="256">
        <v>354278000</v>
      </c>
      <c r="F70" s="257">
        <f t="shared" si="0"/>
        <v>154105000</v>
      </c>
      <c r="G70" s="252"/>
      <c r="H70" s="244">
        <f t="shared" si="1"/>
        <v>1</v>
      </c>
    </row>
    <row r="71" spans="1:8" ht="18" customHeight="1">
      <c r="A71" s="255">
        <v>42018</v>
      </c>
      <c r="B71" s="255" t="s">
        <v>1057</v>
      </c>
      <c r="C71" s="253" t="s">
        <v>349</v>
      </c>
      <c r="D71" s="256"/>
      <c r="E71" s="256">
        <v>35000000</v>
      </c>
      <c r="F71" s="257">
        <f t="shared" si="0"/>
        <v>119105000</v>
      </c>
      <c r="G71" s="252"/>
      <c r="H71" s="244">
        <f t="shared" si="1"/>
        <v>1</v>
      </c>
    </row>
    <row r="72" spans="1:8" ht="18" customHeight="1">
      <c r="A72" s="255">
        <v>42018</v>
      </c>
      <c r="B72" s="255" t="s">
        <v>291</v>
      </c>
      <c r="C72" s="253" t="s">
        <v>350</v>
      </c>
      <c r="D72" s="256"/>
      <c r="E72" s="256">
        <v>15840000</v>
      </c>
      <c r="F72" s="257">
        <f t="shared" si="0"/>
        <v>103265000</v>
      </c>
      <c r="G72" s="252"/>
      <c r="H72" s="244">
        <f t="shared" si="1"/>
        <v>1</v>
      </c>
    </row>
    <row r="73" spans="1:8" ht="18" customHeight="1">
      <c r="A73" s="255">
        <v>42018</v>
      </c>
      <c r="B73" s="255" t="s">
        <v>298</v>
      </c>
      <c r="C73" s="253" t="s">
        <v>351</v>
      </c>
      <c r="D73" s="256"/>
      <c r="E73" s="256">
        <v>2000000</v>
      </c>
      <c r="F73" s="257">
        <f t="shared" si="0"/>
        <v>101265000</v>
      </c>
      <c r="G73" s="252"/>
      <c r="H73" s="244">
        <f t="shared" si="1"/>
        <v>1</v>
      </c>
    </row>
    <row r="74" spans="1:8" ht="18" customHeight="1">
      <c r="A74" s="255">
        <v>42018</v>
      </c>
      <c r="B74" s="255" t="s">
        <v>409</v>
      </c>
      <c r="C74" s="253" t="s">
        <v>352</v>
      </c>
      <c r="D74" s="256"/>
      <c r="E74" s="256">
        <v>11023000</v>
      </c>
      <c r="F74" s="257">
        <f t="shared" si="0"/>
        <v>90242000</v>
      </c>
      <c r="G74" s="252"/>
      <c r="H74" s="244">
        <f t="shared" si="1"/>
        <v>1</v>
      </c>
    </row>
    <row r="75" spans="1:8" ht="18" customHeight="1">
      <c r="A75" s="255">
        <v>42018</v>
      </c>
      <c r="B75" s="255" t="s">
        <v>1300</v>
      </c>
      <c r="C75" s="253" t="s">
        <v>353</v>
      </c>
      <c r="D75" s="256"/>
      <c r="E75" s="256">
        <v>250000</v>
      </c>
      <c r="F75" s="257">
        <f t="shared" si="0"/>
        <v>89992000</v>
      </c>
      <c r="G75" s="252"/>
      <c r="H75" s="244">
        <f t="shared" si="1"/>
        <v>1</v>
      </c>
    </row>
    <row r="76" spans="1:8" ht="18" customHeight="1">
      <c r="A76" s="255">
        <v>42019</v>
      </c>
      <c r="B76" s="255" t="s">
        <v>323</v>
      </c>
      <c r="C76" s="253" t="s">
        <v>354</v>
      </c>
      <c r="D76" s="256">
        <v>33000000</v>
      </c>
      <c r="E76" s="256"/>
      <c r="F76" s="257">
        <f t="shared" si="0"/>
        <v>122992000</v>
      </c>
      <c r="G76" s="252"/>
      <c r="H76" s="244">
        <f t="shared" si="1"/>
        <v>1</v>
      </c>
    </row>
    <row r="77" spans="1:8" ht="18" customHeight="1">
      <c r="A77" s="255">
        <v>42019</v>
      </c>
      <c r="B77" s="255" t="s">
        <v>1299</v>
      </c>
      <c r="C77" s="253" t="s">
        <v>328</v>
      </c>
      <c r="D77" s="256"/>
      <c r="E77" s="256">
        <v>20000000</v>
      </c>
      <c r="F77" s="257">
        <f t="shared" ref="F77:F140" si="2">IF(C77&lt;&gt;"",F76+D77-E77,0)</f>
        <v>102992000</v>
      </c>
      <c r="G77" s="252"/>
      <c r="H77" s="244">
        <f t="shared" si="1"/>
        <v>1</v>
      </c>
    </row>
    <row r="78" spans="1:8" ht="18" customHeight="1">
      <c r="A78" s="255">
        <v>42019</v>
      </c>
      <c r="B78" s="255" t="s">
        <v>1298</v>
      </c>
      <c r="C78" s="253" t="s">
        <v>355</v>
      </c>
      <c r="D78" s="256"/>
      <c r="E78" s="256">
        <v>30000000</v>
      </c>
      <c r="F78" s="257">
        <f t="shared" si="2"/>
        <v>72992000</v>
      </c>
      <c r="G78" s="252"/>
      <c r="H78" s="244">
        <f t="shared" ref="H78:H141" si="3">IF(A78&lt;&gt;"",MONTH(A78),"")</f>
        <v>1</v>
      </c>
    </row>
    <row r="79" spans="1:8" ht="18" customHeight="1">
      <c r="A79" s="255">
        <v>42019</v>
      </c>
      <c r="B79" s="255" t="s">
        <v>1057</v>
      </c>
      <c r="C79" s="253" t="s">
        <v>356</v>
      </c>
      <c r="D79" s="256"/>
      <c r="E79" s="256">
        <v>10000000</v>
      </c>
      <c r="F79" s="257">
        <f t="shared" si="2"/>
        <v>62992000</v>
      </c>
      <c r="G79" s="252"/>
      <c r="H79" s="244">
        <f t="shared" si="3"/>
        <v>1</v>
      </c>
    </row>
    <row r="80" spans="1:8" ht="18" customHeight="1">
      <c r="A80" s="255">
        <v>42019</v>
      </c>
      <c r="B80" s="255" t="s">
        <v>323</v>
      </c>
      <c r="C80" s="253" t="s">
        <v>357</v>
      </c>
      <c r="D80" s="256"/>
      <c r="E80" s="256">
        <v>4000000</v>
      </c>
      <c r="F80" s="257">
        <f t="shared" si="2"/>
        <v>58992000</v>
      </c>
      <c r="G80" s="252"/>
      <c r="H80" s="244">
        <f t="shared" si="3"/>
        <v>1</v>
      </c>
    </row>
    <row r="81" spans="1:8" ht="18" customHeight="1">
      <c r="A81" s="255">
        <v>42019</v>
      </c>
      <c r="B81" s="255" t="s">
        <v>343</v>
      </c>
      <c r="C81" s="253" t="s">
        <v>358</v>
      </c>
      <c r="D81" s="256"/>
      <c r="E81" s="256">
        <v>8000000</v>
      </c>
      <c r="F81" s="257">
        <f t="shared" si="2"/>
        <v>50992000</v>
      </c>
      <c r="G81" s="252"/>
      <c r="H81" s="244">
        <f t="shared" si="3"/>
        <v>1</v>
      </c>
    </row>
    <row r="82" spans="1:8" ht="18" customHeight="1">
      <c r="A82" s="255">
        <v>42019</v>
      </c>
      <c r="B82" s="255" t="s">
        <v>316</v>
      </c>
      <c r="C82" s="253" t="s">
        <v>317</v>
      </c>
      <c r="D82" s="256"/>
      <c r="E82" s="256">
        <v>1634000</v>
      </c>
      <c r="F82" s="257">
        <f t="shared" si="2"/>
        <v>49358000</v>
      </c>
      <c r="G82" s="252"/>
      <c r="H82" s="244">
        <f t="shared" si="3"/>
        <v>1</v>
      </c>
    </row>
    <row r="83" spans="1:8" ht="18" customHeight="1">
      <c r="A83" s="255">
        <v>42019</v>
      </c>
      <c r="B83" s="255" t="s">
        <v>1299</v>
      </c>
      <c r="C83" s="253" t="s">
        <v>359</v>
      </c>
      <c r="D83" s="256"/>
      <c r="E83" s="256">
        <v>1250000</v>
      </c>
      <c r="F83" s="257">
        <f t="shared" si="2"/>
        <v>48108000</v>
      </c>
      <c r="G83" s="252"/>
      <c r="H83" s="244">
        <f t="shared" si="3"/>
        <v>1</v>
      </c>
    </row>
    <row r="84" spans="1:8" ht="18" customHeight="1">
      <c r="A84" s="255">
        <v>42019</v>
      </c>
      <c r="B84" s="255" t="s">
        <v>1298</v>
      </c>
      <c r="C84" s="253" t="s">
        <v>360</v>
      </c>
      <c r="D84" s="256"/>
      <c r="E84" s="256">
        <v>500000</v>
      </c>
      <c r="F84" s="257">
        <f t="shared" si="2"/>
        <v>47608000</v>
      </c>
      <c r="G84" s="252"/>
      <c r="H84" s="244">
        <f t="shared" si="3"/>
        <v>1</v>
      </c>
    </row>
    <row r="85" spans="1:8" ht="18" customHeight="1">
      <c r="A85" s="255">
        <v>42020</v>
      </c>
      <c r="B85" s="255" t="s">
        <v>74</v>
      </c>
      <c r="C85" s="253" t="s">
        <v>294</v>
      </c>
      <c r="D85" s="256">
        <v>200000000</v>
      </c>
      <c r="E85" s="256"/>
      <c r="F85" s="257">
        <f t="shared" si="2"/>
        <v>247608000</v>
      </c>
      <c r="G85" s="252"/>
      <c r="H85" s="244">
        <f t="shared" si="3"/>
        <v>1</v>
      </c>
    </row>
    <row r="86" spans="1:8" ht="18" customHeight="1">
      <c r="A86" s="255">
        <v>42020</v>
      </c>
      <c r="B86" s="255" t="s">
        <v>323</v>
      </c>
      <c r="C86" s="253" t="s">
        <v>361</v>
      </c>
      <c r="D86" s="256">
        <v>4000000</v>
      </c>
      <c r="E86" s="256"/>
      <c r="F86" s="257">
        <f t="shared" si="2"/>
        <v>251608000</v>
      </c>
      <c r="G86" s="252"/>
      <c r="H86" s="244">
        <f t="shared" si="3"/>
        <v>1</v>
      </c>
    </row>
    <row r="87" spans="1:8" ht="18" customHeight="1">
      <c r="A87" s="255">
        <v>42020</v>
      </c>
      <c r="B87" s="255" t="s">
        <v>291</v>
      </c>
      <c r="C87" s="253" t="s">
        <v>362</v>
      </c>
      <c r="D87" s="256"/>
      <c r="E87" s="256">
        <v>4368000</v>
      </c>
      <c r="F87" s="257">
        <f t="shared" si="2"/>
        <v>247240000</v>
      </c>
      <c r="G87" s="252"/>
      <c r="H87" s="244">
        <f t="shared" si="3"/>
        <v>1</v>
      </c>
    </row>
    <row r="88" spans="1:8" ht="18" customHeight="1">
      <c r="A88" s="255">
        <v>42020</v>
      </c>
      <c r="B88" s="255" t="s">
        <v>316</v>
      </c>
      <c r="C88" s="253" t="s">
        <v>363</v>
      </c>
      <c r="D88" s="256"/>
      <c r="E88" s="256">
        <v>7250000</v>
      </c>
      <c r="F88" s="257">
        <f t="shared" si="2"/>
        <v>239990000</v>
      </c>
      <c r="G88" s="252"/>
      <c r="H88" s="244">
        <f t="shared" si="3"/>
        <v>1</v>
      </c>
    </row>
    <row r="89" spans="1:8" ht="18" customHeight="1">
      <c r="A89" s="255">
        <v>42020</v>
      </c>
      <c r="B89" s="255" t="s">
        <v>1300</v>
      </c>
      <c r="C89" s="253" t="s">
        <v>364</v>
      </c>
      <c r="D89" s="256"/>
      <c r="E89" s="256">
        <v>170000</v>
      </c>
      <c r="F89" s="257">
        <f t="shared" si="2"/>
        <v>239820000</v>
      </c>
      <c r="G89" s="252"/>
      <c r="H89" s="244">
        <f t="shared" si="3"/>
        <v>1</v>
      </c>
    </row>
    <row r="90" spans="1:8" ht="18" customHeight="1">
      <c r="A90" s="255">
        <v>42020</v>
      </c>
      <c r="B90" s="255" t="s">
        <v>1301</v>
      </c>
      <c r="C90" s="253" t="s">
        <v>327</v>
      </c>
      <c r="D90" s="256"/>
      <c r="E90" s="256">
        <v>60000</v>
      </c>
      <c r="F90" s="257">
        <f t="shared" si="2"/>
        <v>239760000</v>
      </c>
      <c r="G90" s="252"/>
      <c r="H90" s="244">
        <f t="shared" si="3"/>
        <v>1</v>
      </c>
    </row>
    <row r="91" spans="1:8" ht="18" customHeight="1">
      <c r="A91" s="255">
        <v>42020</v>
      </c>
      <c r="B91" s="255" t="s">
        <v>287</v>
      </c>
      <c r="C91" s="253" t="s">
        <v>365</v>
      </c>
      <c r="D91" s="256"/>
      <c r="E91" s="256">
        <v>150000000</v>
      </c>
      <c r="F91" s="257">
        <f t="shared" si="2"/>
        <v>89760000</v>
      </c>
      <c r="G91" s="252"/>
      <c r="H91" s="244">
        <f t="shared" si="3"/>
        <v>1</v>
      </c>
    </row>
    <row r="92" spans="1:8" ht="18" customHeight="1">
      <c r="A92" s="255">
        <v>42020</v>
      </c>
      <c r="B92" s="255" t="s">
        <v>287</v>
      </c>
      <c r="C92" s="253" t="s">
        <v>322</v>
      </c>
      <c r="D92" s="256"/>
      <c r="E92" s="256">
        <v>58545000</v>
      </c>
      <c r="F92" s="257">
        <f t="shared" si="2"/>
        <v>31215000</v>
      </c>
      <c r="G92" s="252"/>
      <c r="H92" s="244">
        <f t="shared" si="3"/>
        <v>1</v>
      </c>
    </row>
    <row r="93" spans="1:8" ht="18" customHeight="1">
      <c r="A93" s="255">
        <v>42020</v>
      </c>
      <c r="B93" s="255" t="s">
        <v>74</v>
      </c>
      <c r="C93" s="253" t="s">
        <v>294</v>
      </c>
      <c r="D93" s="256">
        <v>1370000000</v>
      </c>
      <c r="E93" s="256"/>
      <c r="F93" s="257">
        <f t="shared" si="2"/>
        <v>1401215000</v>
      </c>
      <c r="G93" s="252"/>
      <c r="H93" s="244">
        <f t="shared" si="3"/>
        <v>1</v>
      </c>
    </row>
    <row r="94" spans="1:8" ht="18" customHeight="1">
      <c r="A94" s="255">
        <v>42020</v>
      </c>
      <c r="B94" s="255" t="s">
        <v>842</v>
      </c>
      <c r="C94" s="253" t="s">
        <v>366</v>
      </c>
      <c r="D94" s="256"/>
      <c r="E94" s="256">
        <v>500000000</v>
      </c>
      <c r="F94" s="257">
        <f t="shared" si="2"/>
        <v>901215000</v>
      </c>
      <c r="G94" s="252"/>
      <c r="H94" s="244">
        <f t="shared" si="3"/>
        <v>1</v>
      </c>
    </row>
    <row r="95" spans="1:8" ht="18" customHeight="1">
      <c r="A95" s="255">
        <v>42020</v>
      </c>
      <c r="B95" s="255" t="s">
        <v>842</v>
      </c>
      <c r="C95" s="253" t="s">
        <v>367</v>
      </c>
      <c r="D95" s="256"/>
      <c r="E95" s="256">
        <v>525500000</v>
      </c>
      <c r="F95" s="257">
        <f t="shared" si="2"/>
        <v>375715000</v>
      </c>
      <c r="G95" s="252"/>
      <c r="H95" s="244">
        <f t="shared" si="3"/>
        <v>1</v>
      </c>
    </row>
    <row r="96" spans="1:8" ht="18" customHeight="1">
      <c r="A96" s="255">
        <v>42020</v>
      </c>
      <c r="B96" s="255" t="s">
        <v>842</v>
      </c>
      <c r="C96" s="253" t="s">
        <v>368</v>
      </c>
      <c r="D96" s="256"/>
      <c r="E96" s="256">
        <v>309000000</v>
      </c>
      <c r="F96" s="257">
        <f t="shared" si="2"/>
        <v>66715000</v>
      </c>
      <c r="G96" s="252"/>
      <c r="H96" s="244">
        <f t="shared" si="3"/>
        <v>1</v>
      </c>
    </row>
    <row r="97" spans="1:8" ht="18" customHeight="1">
      <c r="A97" s="255">
        <v>42020</v>
      </c>
      <c r="B97" s="255" t="s">
        <v>409</v>
      </c>
      <c r="C97" s="253" t="s">
        <v>369</v>
      </c>
      <c r="D97" s="256"/>
      <c r="E97" s="256">
        <v>22500000</v>
      </c>
      <c r="F97" s="257">
        <f t="shared" si="2"/>
        <v>44215000</v>
      </c>
      <c r="G97" s="252"/>
      <c r="H97" s="244">
        <f t="shared" si="3"/>
        <v>1</v>
      </c>
    </row>
    <row r="98" spans="1:8" ht="18" customHeight="1">
      <c r="A98" s="255">
        <v>42020</v>
      </c>
      <c r="B98" s="255" t="s">
        <v>842</v>
      </c>
      <c r="C98" s="253" t="s">
        <v>370</v>
      </c>
      <c r="D98" s="256"/>
      <c r="E98" s="256">
        <v>30000000</v>
      </c>
      <c r="F98" s="257">
        <f t="shared" si="2"/>
        <v>14215000</v>
      </c>
      <c r="G98" s="252"/>
      <c r="H98" s="244">
        <f t="shared" si="3"/>
        <v>1</v>
      </c>
    </row>
    <row r="99" spans="1:8" ht="18" customHeight="1">
      <c r="A99" s="255">
        <v>42020</v>
      </c>
      <c r="B99" s="255" t="s">
        <v>323</v>
      </c>
      <c r="C99" s="253" t="s">
        <v>371</v>
      </c>
      <c r="D99" s="256"/>
      <c r="E99" s="256">
        <v>2000000</v>
      </c>
      <c r="F99" s="257">
        <f t="shared" si="2"/>
        <v>12215000</v>
      </c>
      <c r="G99" s="252"/>
      <c r="H99" s="244">
        <f t="shared" si="3"/>
        <v>1</v>
      </c>
    </row>
    <row r="100" spans="1:8" ht="18" customHeight="1">
      <c r="A100" s="255">
        <v>42020</v>
      </c>
      <c r="B100" s="255" t="s">
        <v>323</v>
      </c>
      <c r="C100" s="253" t="s">
        <v>372</v>
      </c>
      <c r="D100" s="256"/>
      <c r="E100" s="256">
        <v>1500000</v>
      </c>
      <c r="F100" s="257">
        <f t="shared" si="2"/>
        <v>10715000</v>
      </c>
      <c r="G100" s="252"/>
      <c r="H100" s="244">
        <f t="shared" si="3"/>
        <v>1</v>
      </c>
    </row>
    <row r="101" spans="1:8" ht="18" customHeight="1">
      <c r="A101" s="255">
        <v>42020</v>
      </c>
      <c r="B101" s="255" t="s">
        <v>300</v>
      </c>
      <c r="C101" s="253" t="s">
        <v>373</v>
      </c>
      <c r="D101" s="256"/>
      <c r="E101" s="256">
        <v>255000</v>
      </c>
      <c r="F101" s="257">
        <f t="shared" si="2"/>
        <v>10460000</v>
      </c>
      <c r="G101" s="252"/>
      <c r="H101" s="244">
        <f t="shared" si="3"/>
        <v>1</v>
      </c>
    </row>
    <row r="102" spans="1:8" ht="18" customHeight="1">
      <c r="A102" s="255">
        <v>42020</v>
      </c>
      <c r="B102" s="255" t="s">
        <v>1057</v>
      </c>
      <c r="C102" s="253" t="s">
        <v>374</v>
      </c>
      <c r="D102" s="256"/>
      <c r="E102" s="256">
        <v>110000</v>
      </c>
      <c r="F102" s="257">
        <f t="shared" si="2"/>
        <v>10350000</v>
      </c>
      <c r="G102" s="252"/>
      <c r="H102" s="244">
        <f t="shared" si="3"/>
        <v>1</v>
      </c>
    </row>
    <row r="103" spans="1:8" ht="18" customHeight="1">
      <c r="A103" s="255">
        <v>42020</v>
      </c>
      <c r="B103" s="255" t="s">
        <v>291</v>
      </c>
      <c r="C103" s="253" t="s">
        <v>375</v>
      </c>
      <c r="D103" s="256"/>
      <c r="E103" s="256">
        <v>1084000</v>
      </c>
      <c r="F103" s="257">
        <f t="shared" si="2"/>
        <v>9266000</v>
      </c>
      <c r="G103" s="252"/>
      <c r="H103" s="244">
        <f t="shared" si="3"/>
        <v>1</v>
      </c>
    </row>
    <row r="104" spans="1:8" ht="18" customHeight="1">
      <c r="A104" s="255">
        <v>42023</v>
      </c>
      <c r="B104" s="255" t="s">
        <v>1057</v>
      </c>
      <c r="C104" s="253" t="s">
        <v>341</v>
      </c>
      <c r="D104" s="256"/>
      <c r="E104" s="256">
        <v>5000000</v>
      </c>
      <c r="F104" s="257">
        <f t="shared" si="2"/>
        <v>4266000</v>
      </c>
      <c r="G104" s="252"/>
      <c r="H104" s="244">
        <f t="shared" si="3"/>
        <v>1</v>
      </c>
    </row>
    <row r="105" spans="1:8" ht="18" customHeight="1">
      <c r="A105" s="255">
        <v>42023</v>
      </c>
      <c r="B105" s="255" t="s">
        <v>285</v>
      </c>
      <c r="C105" s="253" t="s">
        <v>290</v>
      </c>
      <c r="D105" s="256"/>
      <c r="E105" s="256">
        <v>275000</v>
      </c>
      <c r="F105" s="257">
        <f t="shared" si="2"/>
        <v>3991000</v>
      </c>
      <c r="G105" s="252"/>
      <c r="H105" s="244">
        <f t="shared" si="3"/>
        <v>1</v>
      </c>
    </row>
    <row r="106" spans="1:8" ht="18" customHeight="1">
      <c r="A106" s="255">
        <v>42023</v>
      </c>
      <c r="B106" s="255" t="s">
        <v>1300</v>
      </c>
      <c r="C106" s="253" t="s">
        <v>297</v>
      </c>
      <c r="D106" s="256"/>
      <c r="E106" s="256">
        <v>50000</v>
      </c>
      <c r="F106" s="257">
        <f t="shared" si="2"/>
        <v>3941000</v>
      </c>
      <c r="G106" s="252"/>
      <c r="H106" s="244">
        <f t="shared" si="3"/>
        <v>1</v>
      </c>
    </row>
    <row r="107" spans="1:8" ht="18" customHeight="1">
      <c r="A107" s="255">
        <v>42023</v>
      </c>
      <c r="B107" s="255" t="s">
        <v>74</v>
      </c>
      <c r="C107" s="253" t="s">
        <v>294</v>
      </c>
      <c r="D107" s="256">
        <v>1080000000</v>
      </c>
      <c r="E107" s="256"/>
      <c r="F107" s="257">
        <f t="shared" si="2"/>
        <v>1083941000</v>
      </c>
      <c r="G107" s="252"/>
      <c r="H107" s="244">
        <f t="shared" si="3"/>
        <v>1</v>
      </c>
    </row>
    <row r="108" spans="1:8" ht="18" customHeight="1">
      <c r="A108" s="255">
        <v>42023</v>
      </c>
      <c r="B108" s="255" t="s">
        <v>287</v>
      </c>
      <c r="C108" s="253" t="s">
        <v>376</v>
      </c>
      <c r="D108" s="256"/>
      <c r="E108" s="256">
        <v>273000000</v>
      </c>
      <c r="F108" s="257">
        <f t="shared" si="2"/>
        <v>810941000</v>
      </c>
      <c r="G108" s="252"/>
      <c r="H108" s="244">
        <f t="shared" si="3"/>
        <v>1</v>
      </c>
    </row>
    <row r="109" spans="1:8" ht="18" customHeight="1">
      <c r="A109" s="255">
        <v>42023</v>
      </c>
      <c r="B109" s="255" t="s">
        <v>287</v>
      </c>
      <c r="C109" s="253" t="s">
        <v>345</v>
      </c>
      <c r="D109" s="256"/>
      <c r="E109" s="256">
        <v>200000000</v>
      </c>
      <c r="F109" s="257">
        <f t="shared" si="2"/>
        <v>610941000</v>
      </c>
      <c r="G109" s="252" t="s">
        <v>615</v>
      </c>
      <c r="H109" s="244">
        <f t="shared" si="3"/>
        <v>1</v>
      </c>
    </row>
    <row r="110" spans="1:8" ht="18" customHeight="1">
      <c r="A110" s="255">
        <v>42023</v>
      </c>
      <c r="B110" s="255" t="s">
        <v>287</v>
      </c>
      <c r="C110" s="253" t="s">
        <v>377</v>
      </c>
      <c r="D110" s="256"/>
      <c r="E110" s="256">
        <v>150000000</v>
      </c>
      <c r="F110" s="257">
        <f t="shared" si="2"/>
        <v>460941000</v>
      </c>
      <c r="G110" s="252"/>
      <c r="H110" s="244">
        <f t="shared" si="3"/>
        <v>1</v>
      </c>
    </row>
    <row r="111" spans="1:8" ht="18" customHeight="1">
      <c r="A111" s="255">
        <v>42023</v>
      </c>
      <c r="B111" s="255" t="s">
        <v>287</v>
      </c>
      <c r="C111" s="253" t="s">
        <v>378</v>
      </c>
      <c r="D111" s="256"/>
      <c r="E111" s="256">
        <v>100000000</v>
      </c>
      <c r="F111" s="257">
        <f t="shared" si="2"/>
        <v>360941000</v>
      </c>
      <c r="G111" s="252" t="s">
        <v>615</v>
      </c>
      <c r="H111" s="244">
        <f t="shared" si="3"/>
        <v>1</v>
      </c>
    </row>
    <row r="112" spans="1:8" ht="18" customHeight="1">
      <c r="A112" s="255">
        <v>42023</v>
      </c>
      <c r="B112" s="255" t="s">
        <v>343</v>
      </c>
      <c r="C112" s="253" t="s">
        <v>538</v>
      </c>
      <c r="D112" s="256"/>
      <c r="E112" s="256">
        <v>88811000</v>
      </c>
      <c r="F112" s="257">
        <f t="shared" si="2"/>
        <v>272130000</v>
      </c>
      <c r="G112" s="252"/>
      <c r="H112" s="244">
        <f t="shared" si="3"/>
        <v>1</v>
      </c>
    </row>
    <row r="113" spans="1:8" ht="18" customHeight="1">
      <c r="A113" s="255">
        <v>42023</v>
      </c>
      <c r="B113" s="255" t="s">
        <v>343</v>
      </c>
      <c r="C113" s="253" t="s">
        <v>379</v>
      </c>
      <c r="D113" s="256"/>
      <c r="E113" s="256">
        <v>100000000</v>
      </c>
      <c r="F113" s="257">
        <f t="shared" si="2"/>
        <v>172130000</v>
      </c>
      <c r="G113" s="252"/>
      <c r="H113" s="244">
        <f t="shared" si="3"/>
        <v>1</v>
      </c>
    </row>
    <row r="114" spans="1:8" ht="18" customHeight="1">
      <c r="A114" s="255">
        <v>42023</v>
      </c>
      <c r="B114" s="255" t="s">
        <v>448</v>
      </c>
      <c r="C114" s="253" t="s">
        <v>380</v>
      </c>
      <c r="D114" s="256"/>
      <c r="E114" s="256">
        <v>150000000</v>
      </c>
      <c r="F114" s="257">
        <f t="shared" si="2"/>
        <v>22130000</v>
      </c>
      <c r="G114" s="252"/>
      <c r="H114" s="244">
        <f t="shared" si="3"/>
        <v>1</v>
      </c>
    </row>
    <row r="115" spans="1:8" ht="18" customHeight="1">
      <c r="A115" s="255">
        <v>42023</v>
      </c>
      <c r="B115" s="255" t="s">
        <v>1057</v>
      </c>
      <c r="C115" s="253" t="s">
        <v>381</v>
      </c>
      <c r="D115" s="256"/>
      <c r="E115" s="256">
        <v>2000000</v>
      </c>
      <c r="F115" s="257">
        <f t="shared" si="2"/>
        <v>20130000</v>
      </c>
      <c r="G115" s="252"/>
      <c r="H115" s="244">
        <f t="shared" si="3"/>
        <v>1</v>
      </c>
    </row>
    <row r="116" spans="1:8" ht="18" customHeight="1">
      <c r="A116" s="255">
        <v>42023</v>
      </c>
      <c r="B116" s="255" t="s">
        <v>318</v>
      </c>
      <c r="C116" s="253" t="s">
        <v>382</v>
      </c>
      <c r="D116" s="256"/>
      <c r="E116" s="256">
        <v>322000</v>
      </c>
      <c r="F116" s="257">
        <f t="shared" si="2"/>
        <v>19808000</v>
      </c>
      <c r="G116" s="252"/>
      <c r="H116" s="244">
        <f t="shared" si="3"/>
        <v>1</v>
      </c>
    </row>
    <row r="117" spans="1:8" ht="18" customHeight="1">
      <c r="A117" s="255">
        <v>42023</v>
      </c>
      <c r="B117" s="255" t="s">
        <v>291</v>
      </c>
      <c r="C117" s="253" t="s">
        <v>383</v>
      </c>
      <c r="D117" s="256"/>
      <c r="E117" s="256">
        <v>17930000</v>
      </c>
      <c r="F117" s="257">
        <f t="shared" si="2"/>
        <v>1878000</v>
      </c>
      <c r="G117" s="252"/>
      <c r="H117" s="244">
        <f t="shared" si="3"/>
        <v>1</v>
      </c>
    </row>
    <row r="118" spans="1:8" ht="18" customHeight="1">
      <c r="A118" s="255">
        <v>42024</v>
      </c>
      <c r="B118" s="255" t="s">
        <v>74</v>
      </c>
      <c r="C118" s="253" t="s">
        <v>294</v>
      </c>
      <c r="D118" s="256">
        <v>80000000</v>
      </c>
      <c r="E118" s="256"/>
      <c r="F118" s="257">
        <f t="shared" si="2"/>
        <v>81878000</v>
      </c>
      <c r="G118" s="252"/>
      <c r="H118" s="244">
        <f t="shared" si="3"/>
        <v>1</v>
      </c>
    </row>
    <row r="119" spans="1:8" ht="18" customHeight="1">
      <c r="A119" s="255">
        <v>42024</v>
      </c>
      <c r="B119" s="255" t="s">
        <v>308</v>
      </c>
      <c r="C119" s="253" t="s">
        <v>310</v>
      </c>
      <c r="D119" s="256">
        <v>85440000</v>
      </c>
      <c r="E119" s="256"/>
      <c r="F119" s="257">
        <f t="shared" si="2"/>
        <v>167318000</v>
      </c>
      <c r="G119" s="252"/>
      <c r="H119" s="244">
        <f t="shared" si="3"/>
        <v>1</v>
      </c>
    </row>
    <row r="120" spans="1:8" ht="18" customHeight="1">
      <c r="A120" s="255">
        <v>42024</v>
      </c>
      <c r="B120" s="255" t="s">
        <v>337</v>
      </c>
      <c r="C120" s="253" t="s">
        <v>296</v>
      </c>
      <c r="D120" s="256"/>
      <c r="E120" s="256">
        <v>73000000</v>
      </c>
      <c r="F120" s="257">
        <f t="shared" si="2"/>
        <v>94318000</v>
      </c>
      <c r="G120" s="252"/>
      <c r="H120" s="244">
        <f t="shared" si="3"/>
        <v>1</v>
      </c>
    </row>
    <row r="121" spans="1:8" ht="18" customHeight="1">
      <c r="A121" s="255">
        <v>42024</v>
      </c>
      <c r="B121" s="255" t="s">
        <v>287</v>
      </c>
      <c r="C121" s="253" t="s">
        <v>384</v>
      </c>
      <c r="D121" s="256"/>
      <c r="E121" s="256">
        <v>12421000</v>
      </c>
      <c r="F121" s="257">
        <f t="shared" si="2"/>
        <v>81897000</v>
      </c>
      <c r="G121" s="252"/>
      <c r="H121" s="244">
        <f t="shared" si="3"/>
        <v>1</v>
      </c>
    </row>
    <row r="122" spans="1:8" ht="18" customHeight="1">
      <c r="A122" s="255">
        <v>42024</v>
      </c>
      <c r="B122" s="255" t="s">
        <v>287</v>
      </c>
      <c r="C122" s="253" t="s">
        <v>288</v>
      </c>
      <c r="D122" s="256"/>
      <c r="E122" s="256">
        <v>12117000</v>
      </c>
      <c r="F122" s="257">
        <f t="shared" si="2"/>
        <v>69780000</v>
      </c>
      <c r="G122" s="252"/>
      <c r="H122" s="244">
        <f t="shared" si="3"/>
        <v>1</v>
      </c>
    </row>
    <row r="123" spans="1:8" ht="18" customHeight="1">
      <c r="A123" s="255">
        <v>42024</v>
      </c>
      <c r="B123" s="255" t="s">
        <v>287</v>
      </c>
      <c r="C123" s="253" t="s">
        <v>385</v>
      </c>
      <c r="D123" s="256"/>
      <c r="E123" s="256">
        <v>37840000</v>
      </c>
      <c r="F123" s="257">
        <f t="shared" si="2"/>
        <v>31940000</v>
      </c>
      <c r="G123" s="252"/>
      <c r="H123" s="244">
        <f t="shared" si="3"/>
        <v>1</v>
      </c>
    </row>
    <row r="124" spans="1:8" ht="18" customHeight="1">
      <c r="A124" s="255">
        <v>42024</v>
      </c>
      <c r="B124" s="255" t="s">
        <v>318</v>
      </c>
      <c r="C124" s="253" t="s">
        <v>386</v>
      </c>
      <c r="D124" s="256"/>
      <c r="E124" s="256">
        <v>2462000</v>
      </c>
      <c r="F124" s="257">
        <f t="shared" si="2"/>
        <v>29478000</v>
      </c>
      <c r="G124" s="252"/>
      <c r="H124" s="244">
        <f t="shared" si="3"/>
        <v>1</v>
      </c>
    </row>
    <row r="125" spans="1:8" ht="18" customHeight="1">
      <c r="A125" s="255">
        <v>42024</v>
      </c>
      <c r="B125" s="255" t="s">
        <v>285</v>
      </c>
      <c r="C125" s="253" t="s">
        <v>290</v>
      </c>
      <c r="D125" s="256"/>
      <c r="E125" s="256">
        <v>330000</v>
      </c>
      <c r="F125" s="257">
        <f t="shared" si="2"/>
        <v>29148000</v>
      </c>
      <c r="G125" s="252"/>
      <c r="H125" s="244">
        <f t="shared" si="3"/>
        <v>1</v>
      </c>
    </row>
    <row r="126" spans="1:8" ht="18" customHeight="1">
      <c r="A126" s="255">
        <v>42024</v>
      </c>
      <c r="B126" s="255" t="s">
        <v>285</v>
      </c>
      <c r="C126" s="253" t="s">
        <v>387</v>
      </c>
      <c r="D126" s="256"/>
      <c r="E126" s="256">
        <v>1360000</v>
      </c>
      <c r="F126" s="257">
        <f t="shared" si="2"/>
        <v>27788000</v>
      </c>
      <c r="G126" s="252"/>
      <c r="H126" s="244">
        <f t="shared" si="3"/>
        <v>1</v>
      </c>
    </row>
    <row r="127" spans="1:8" ht="18" customHeight="1">
      <c r="A127" s="255">
        <v>42024</v>
      </c>
      <c r="B127" s="255" t="s">
        <v>287</v>
      </c>
      <c r="C127" s="253" t="s">
        <v>288</v>
      </c>
      <c r="D127" s="256"/>
      <c r="E127" s="256">
        <v>2917000</v>
      </c>
      <c r="F127" s="257">
        <f t="shared" si="2"/>
        <v>24871000</v>
      </c>
      <c r="G127" s="252"/>
      <c r="H127" s="244">
        <f t="shared" si="3"/>
        <v>1</v>
      </c>
    </row>
    <row r="128" spans="1:8" ht="18" customHeight="1">
      <c r="A128" s="255">
        <v>42024</v>
      </c>
      <c r="B128" s="255" t="s">
        <v>1299</v>
      </c>
      <c r="C128" s="253" t="s">
        <v>328</v>
      </c>
      <c r="D128" s="256"/>
      <c r="E128" s="256">
        <v>1400000</v>
      </c>
      <c r="F128" s="257">
        <f t="shared" si="2"/>
        <v>23471000</v>
      </c>
      <c r="G128" s="252"/>
      <c r="H128" s="244">
        <f t="shared" si="3"/>
        <v>1</v>
      </c>
    </row>
    <row r="129" spans="1:8" ht="18" customHeight="1">
      <c r="A129" s="255">
        <v>42024</v>
      </c>
      <c r="B129" s="255" t="s">
        <v>1057</v>
      </c>
      <c r="C129" s="253" t="s">
        <v>388</v>
      </c>
      <c r="D129" s="256"/>
      <c r="E129" s="256">
        <v>50000</v>
      </c>
      <c r="F129" s="257">
        <f t="shared" si="2"/>
        <v>23421000</v>
      </c>
      <c r="G129" s="252"/>
      <c r="H129" s="244">
        <f t="shared" si="3"/>
        <v>1</v>
      </c>
    </row>
    <row r="130" spans="1:8" ht="18" customHeight="1">
      <c r="A130" s="255">
        <v>42024</v>
      </c>
      <c r="B130" s="255" t="s">
        <v>1299</v>
      </c>
      <c r="C130" s="253" t="s">
        <v>389</v>
      </c>
      <c r="D130" s="256"/>
      <c r="E130" s="256">
        <v>20000000</v>
      </c>
      <c r="F130" s="257">
        <f t="shared" si="2"/>
        <v>3421000</v>
      </c>
      <c r="G130" s="252"/>
      <c r="H130" s="244">
        <f t="shared" si="3"/>
        <v>1</v>
      </c>
    </row>
    <row r="131" spans="1:8" ht="18" customHeight="1">
      <c r="A131" s="255">
        <v>42027</v>
      </c>
      <c r="B131" s="255" t="s">
        <v>74</v>
      </c>
      <c r="C131" s="253" t="s">
        <v>294</v>
      </c>
      <c r="D131" s="256">
        <v>645000000</v>
      </c>
      <c r="E131" s="256"/>
      <c r="F131" s="257">
        <f t="shared" si="2"/>
        <v>648421000</v>
      </c>
      <c r="G131" s="252"/>
      <c r="H131" s="244">
        <f t="shared" si="3"/>
        <v>1</v>
      </c>
    </row>
    <row r="132" spans="1:8" ht="18" customHeight="1">
      <c r="A132" s="255">
        <v>42027</v>
      </c>
      <c r="B132" s="255" t="s">
        <v>1299</v>
      </c>
      <c r="C132" s="253" t="s">
        <v>390</v>
      </c>
      <c r="D132" s="256"/>
      <c r="E132" s="256">
        <v>20000000</v>
      </c>
      <c r="F132" s="257">
        <f t="shared" si="2"/>
        <v>628421000</v>
      </c>
      <c r="G132" s="252"/>
      <c r="H132" s="244">
        <f t="shared" si="3"/>
        <v>1</v>
      </c>
    </row>
    <row r="133" spans="1:8" ht="18" customHeight="1">
      <c r="A133" s="255">
        <v>42027</v>
      </c>
      <c r="B133" s="255" t="s">
        <v>287</v>
      </c>
      <c r="C133" s="253" t="s">
        <v>346</v>
      </c>
      <c r="D133" s="256"/>
      <c r="E133" s="256">
        <v>562344000</v>
      </c>
      <c r="F133" s="257">
        <f t="shared" si="2"/>
        <v>66077000</v>
      </c>
      <c r="G133" s="252" t="s">
        <v>615</v>
      </c>
      <c r="H133" s="244">
        <f t="shared" si="3"/>
        <v>1</v>
      </c>
    </row>
    <row r="134" spans="1:8" ht="18" customHeight="1">
      <c r="A134" s="255">
        <v>42027</v>
      </c>
      <c r="B134" s="255" t="s">
        <v>300</v>
      </c>
      <c r="C134" s="253" t="s">
        <v>391</v>
      </c>
      <c r="D134" s="256"/>
      <c r="E134" s="256">
        <v>20000000</v>
      </c>
      <c r="F134" s="257">
        <f t="shared" si="2"/>
        <v>46077000</v>
      </c>
      <c r="G134" s="252"/>
      <c r="H134" s="244">
        <f t="shared" si="3"/>
        <v>1</v>
      </c>
    </row>
    <row r="135" spans="1:8" ht="18" customHeight="1">
      <c r="A135" s="255">
        <v>42027</v>
      </c>
      <c r="B135" s="255" t="s">
        <v>314</v>
      </c>
      <c r="C135" s="253" t="s">
        <v>392</v>
      </c>
      <c r="D135" s="256"/>
      <c r="E135" s="256">
        <v>34097000</v>
      </c>
      <c r="F135" s="257">
        <f t="shared" si="2"/>
        <v>11980000</v>
      </c>
      <c r="G135" s="252"/>
      <c r="H135" s="244">
        <f t="shared" si="3"/>
        <v>1</v>
      </c>
    </row>
    <row r="136" spans="1:8" ht="18" customHeight="1">
      <c r="A136" s="255">
        <v>42027</v>
      </c>
      <c r="B136" s="255" t="s">
        <v>323</v>
      </c>
      <c r="C136" s="253" t="s">
        <v>393</v>
      </c>
      <c r="D136" s="256">
        <v>16000000</v>
      </c>
      <c r="E136" s="256"/>
      <c r="F136" s="257">
        <f t="shared" si="2"/>
        <v>27980000</v>
      </c>
      <c r="G136" s="252"/>
      <c r="H136" s="244">
        <f t="shared" si="3"/>
        <v>1</v>
      </c>
    </row>
    <row r="137" spans="1:8" ht="18" customHeight="1">
      <c r="A137" s="255">
        <v>42027</v>
      </c>
      <c r="B137" s="255" t="s">
        <v>1300</v>
      </c>
      <c r="C137" s="253" t="s">
        <v>394</v>
      </c>
      <c r="D137" s="256"/>
      <c r="E137" s="256">
        <v>6033000</v>
      </c>
      <c r="F137" s="257">
        <f t="shared" si="2"/>
        <v>21947000</v>
      </c>
      <c r="G137" s="252"/>
      <c r="H137" s="244">
        <f t="shared" si="3"/>
        <v>1</v>
      </c>
    </row>
    <row r="138" spans="1:8" ht="18" customHeight="1">
      <c r="A138" s="255">
        <v>42027</v>
      </c>
      <c r="B138" s="255" t="s">
        <v>323</v>
      </c>
      <c r="C138" s="253" t="s">
        <v>395</v>
      </c>
      <c r="D138" s="256">
        <v>5000000</v>
      </c>
      <c r="E138" s="256"/>
      <c r="F138" s="257">
        <f t="shared" si="2"/>
        <v>26947000</v>
      </c>
      <c r="G138" s="252"/>
      <c r="H138" s="244">
        <f t="shared" si="3"/>
        <v>1</v>
      </c>
    </row>
    <row r="139" spans="1:8" ht="18" customHeight="1">
      <c r="A139" s="255">
        <v>42027</v>
      </c>
      <c r="B139" s="255" t="s">
        <v>1300</v>
      </c>
      <c r="C139" s="253" t="s">
        <v>396</v>
      </c>
      <c r="D139" s="256"/>
      <c r="E139" s="256">
        <v>4762000</v>
      </c>
      <c r="F139" s="257">
        <f t="shared" si="2"/>
        <v>22185000</v>
      </c>
      <c r="G139" s="252"/>
      <c r="H139" s="244">
        <f t="shared" si="3"/>
        <v>1</v>
      </c>
    </row>
    <row r="140" spans="1:8" ht="18" customHeight="1">
      <c r="A140" s="255">
        <v>42027</v>
      </c>
      <c r="B140" s="255" t="s">
        <v>323</v>
      </c>
      <c r="C140" s="253" t="s">
        <v>397</v>
      </c>
      <c r="D140" s="256"/>
      <c r="E140" s="256">
        <v>5000000</v>
      </c>
      <c r="F140" s="257">
        <f t="shared" si="2"/>
        <v>17185000</v>
      </c>
      <c r="G140" s="252"/>
      <c r="H140" s="244">
        <f t="shared" si="3"/>
        <v>1</v>
      </c>
    </row>
    <row r="141" spans="1:8" ht="18" customHeight="1">
      <c r="A141" s="255">
        <v>42027</v>
      </c>
      <c r="B141" s="255" t="s">
        <v>318</v>
      </c>
      <c r="C141" s="253" t="s">
        <v>398</v>
      </c>
      <c r="D141" s="256"/>
      <c r="E141" s="256">
        <v>1967000</v>
      </c>
      <c r="F141" s="257">
        <f t="shared" ref="F141:F204" si="4">IF(C141&lt;&gt;"",F140+D141-E141,0)</f>
        <v>15218000</v>
      </c>
      <c r="G141" s="252"/>
      <c r="H141" s="244">
        <f t="shared" si="3"/>
        <v>1</v>
      </c>
    </row>
    <row r="142" spans="1:8" ht="18" customHeight="1">
      <c r="A142" s="255">
        <v>42030</v>
      </c>
      <c r="B142" s="255" t="s">
        <v>291</v>
      </c>
      <c r="C142" s="253" t="s">
        <v>399</v>
      </c>
      <c r="D142" s="256"/>
      <c r="E142" s="256">
        <v>1790000</v>
      </c>
      <c r="F142" s="257">
        <f t="shared" si="4"/>
        <v>13428000</v>
      </c>
      <c r="G142" s="252"/>
      <c r="H142" s="244">
        <f t="shared" ref="H142:H205" si="5">IF(A142&lt;&gt;"",MONTH(A142),"")</f>
        <v>1</v>
      </c>
    </row>
    <row r="143" spans="1:8" ht="18" customHeight="1">
      <c r="A143" s="255">
        <v>42030</v>
      </c>
      <c r="B143" s="255" t="s">
        <v>300</v>
      </c>
      <c r="C143" s="253" t="s">
        <v>400</v>
      </c>
      <c r="D143" s="256"/>
      <c r="E143" s="256">
        <v>2300000</v>
      </c>
      <c r="F143" s="257">
        <f t="shared" si="4"/>
        <v>11128000</v>
      </c>
      <c r="G143" s="252"/>
      <c r="H143" s="244">
        <f t="shared" si="5"/>
        <v>1</v>
      </c>
    </row>
    <row r="144" spans="1:8" ht="18" customHeight="1">
      <c r="A144" s="255">
        <v>42030</v>
      </c>
      <c r="B144" s="255" t="s">
        <v>285</v>
      </c>
      <c r="C144" s="253" t="s">
        <v>336</v>
      </c>
      <c r="D144" s="256"/>
      <c r="E144" s="256">
        <v>112000</v>
      </c>
      <c r="F144" s="257">
        <f t="shared" si="4"/>
        <v>11016000</v>
      </c>
      <c r="G144" s="252"/>
      <c r="H144" s="244">
        <f t="shared" si="5"/>
        <v>1</v>
      </c>
    </row>
    <row r="145" spans="1:8" ht="18" customHeight="1">
      <c r="A145" s="255">
        <v>42030</v>
      </c>
      <c r="B145" s="255" t="s">
        <v>300</v>
      </c>
      <c r="C145" s="253" t="s">
        <v>401</v>
      </c>
      <c r="D145" s="256"/>
      <c r="E145" s="256">
        <v>1981000</v>
      </c>
      <c r="F145" s="257">
        <f t="shared" si="4"/>
        <v>9035000</v>
      </c>
      <c r="G145" s="252"/>
      <c r="H145" s="244">
        <f t="shared" si="5"/>
        <v>1</v>
      </c>
    </row>
    <row r="146" spans="1:8" ht="18" customHeight="1">
      <c r="A146" s="255">
        <v>42030</v>
      </c>
      <c r="B146" s="255" t="s">
        <v>300</v>
      </c>
      <c r="C146" s="253" t="s">
        <v>402</v>
      </c>
      <c r="D146" s="256"/>
      <c r="E146" s="256">
        <v>162000</v>
      </c>
      <c r="F146" s="257">
        <f t="shared" si="4"/>
        <v>8873000</v>
      </c>
      <c r="G146" s="252"/>
      <c r="H146" s="244">
        <f t="shared" si="5"/>
        <v>1</v>
      </c>
    </row>
    <row r="147" spans="1:8" ht="18" customHeight="1">
      <c r="A147" s="255">
        <v>42030</v>
      </c>
      <c r="B147" s="255" t="s">
        <v>1057</v>
      </c>
      <c r="C147" s="253" t="s">
        <v>403</v>
      </c>
      <c r="D147" s="256"/>
      <c r="E147" s="256">
        <v>3623000</v>
      </c>
      <c r="F147" s="257">
        <f t="shared" si="4"/>
        <v>5250000</v>
      </c>
      <c r="G147" s="252"/>
      <c r="H147" s="244">
        <f t="shared" si="5"/>
        <v>1</v>
      </c>
    </row>
    <row r="148" spans="1:8" ht="18" customHeight="1">
      <c r="A148" s="255">
        <v>42030</v>
      </c>
      <c r="B148" s="255" t="s">
        <v>1298</v>
      </c>
      <c r="C148" s="253" t="s">
        <v>404</v>
      </c>
      <c r="D148" s="256"/>
      <c r="E148" s="256">
        <v>40000</v>
      </c>
      <c r="F148" s="257">
        <f t="shared" si="4"/>
        <v>5210000</v>
      </c>
      <c r="G148" s="252"/>
      <c r="H148" s="244">
        <f t="shared" si="5"/>
        <v>1</v>
      </c>
    </row>
    <row r="149" spans="1:8" ht="18" customHeight="1">
      <c r="A149" s="255">
        <v>42030</v>
      </c>
      <c r="B149" s="255" t="s">
        <v>1057</v>
      </c>
      <c r="C149" s="253" t="s">
        <v>405</v>
      </c>
      <c r="D149" s="256"/>
      <c r="E149" s="256">
        <v>2000000</v>
      </c>
      <c r="F149" s="257">
        <f t="shared" si="4"/>
        <v>3210000</v>
      </c>
      <c r="G149" s="252"/>
      <c r="H149" s="244">
        <f t="shared" si="5"/>
        <v>1</v>
      </c>
    </row>
    <row r="150" spans="1:8" ht="18" customHeight="1">
      <c r="A150" s="255">
        <v>42030</v>
      </c>
      <c r="B150" s="255" t="s">
        <v>291</v>
      </c>
      <c r="C150" s="253" t="s">
        <v>406</v>
      </c>
      <c r="D150" s="256"/>
      <c r="E150" s="256">
        <v>1159000</v>
      </c>
      <c r="F150" s="257">
        <f t="shared" si="4"/>
        <v>2051000</v>
      </c>
      <c r="G150" s="252"/>
      <c r="H150" s="244">
        <f t="shared" si="5"/>
        <v>1</v>
      </c>
    </row>
    <row r="151" spans="1:8" ht="18" customHeight="1">
      <c r="A151" s="255">
        <v>42032</v>
      </c>
      <c r="B151" s="255" t="s">
        <v>74</v>
      </c>
      <c r="C151" s="253" t="s">
        <v>407</v>
      </c>
      <c r="D151" s="256">
        <v>1200000000</v>
      </c>
      <c r="E151" s="256"/>
      <c r="F151" s="257">
        <f t="shared" si="4"/>
        <v>1202051000</v>
      </c>
      <c r="G151" s="252"/>
      <c r="H151" s="244">
        <f t="shared" si="5"/>
        <v>1</v>
      </c>
    </row>
    <row r="152" spans="1:8" ht="18" customHeight="1">
      <c r="A152" s="255">
        <v>42032</v>
      </c>
      <c r="B152" s="255" t="s">
        <v>337</v>
      </c>
      <c r="C152" s="253" t="s">
        <v>408</v>
      </c>
      <c r="D152" s="256"/>
      <c r="E152" s="256">
        <v>10000000</v>
      </c>
      <c r="F152" s="257">
        <f t="shared" si="4"/>
        <v>1192051000</v>
      </c>
      <c r="G152" s="252"/>
      <c r="H152" s="244">
        <f t="shared" si="5"/>
        <v>1</v>
      </c>
    </row>
    <row r="153" spans="1:8" ht="18" customHeight="1">
      <c r="A153" s="255">
        <v>42032</v>
      </c>
      <c r="B153" s="255" t="s">
        <v>409</v>
      </c>
      <c r="C153" s="253" t="s">
        <v>743</v>
      </c>
      <c r="D153" s="256"/>
      <c r="E153" s="256">
        <v>5800000</v>
      </c>
      <c r="F153" s="257">
        <f t="shared" si="4"/>
        <v>1186251000</v>
      </c>
      <c r="G153" s="252"/>
      <c r="H153" s="244">
        <f t="shared" si="5"/>
        <v>1</v>
      </c>
    </row>
    <row r="154" spans="1:8" ht="18" customHeight="1">
      <c r="A154" s="255">
        <v>42032</v>
      </c>
      <c r="B154" s="255" t="s">
        <v>1298</v>
      </c>
      <c r="C154" s="253" t="s">
        <v>410</v>
      </c>
      <c r="D154" s="256"/>
      <c r="E154" s="256">
        <v>5072000</v>
      </c>
      <c r="F154" s="257">
        <f t="shared" si="4"/>
        <v>1181179000</v>
      </c>
      <c r="G154" s="252"/>
      <c r="H154" s="244">
        <f t="shared" si="5"/>
        <v>1</v>
      </c>
    </row>
    <row r="155" spans="1:8" ht="18" customHeight="1">
      <c r="A155" s="255">
        <v>42032</v>
      </c>
      <c r="B155" s="255" t="s">
        <v>409</v>
      </c>
      <c r="C155" s="253" t="s">
        <v>411</v>
      </c>
      <c r="D155" s="256"/>
      <c r="E155" s="256">
        <v>3500000</v>
      </c>
      <c r="F155" s="257">
        <f t="shared" si="4"/>
        <v>1177679000</v>
      </c>
      <c r="G155" s="252"/>
      <c r="H155" s="244">
        <f t="shared" si="5"/>
        <v>1</v>
      </c>
    </row>
    <row r="156" spans="1:8" ht="18" customHeight="1">
      <c r="A156" s="255">
        <v>42032</v>
      </c>
      <c r="B156" s="255" t="s">
        <v>1057</v>
      </c>
      <c r="C156" s="253" t="s">
        <v>412</v>
      </c>
      <c r="D156" s="256"/>
      <c r="E156" s="256">
        <v>49220000</v>
      </c>
      <c r="F156" s="257">
        <f t="shared" si="4"/>
        <v>1128459000</v>
      </c>
      <c r="G156" s="252"/>
      <c r="H156" s="244">
        <f t="shared" si="5"/>
        <v>1</v>
      </c>
    </row>
    <row r="157" spans="1:8" ht="18" customHeight="1">
      <c r="A157" s="255">
        <v>42033</v>
      </c>
      <c r="B157" s="255" t="s">
        <v>316</v>
      </c>
      <c r="C157" s="253" t="s">
        <v>317</v>
      </c>
      <c r="D157" s="256"/>
      <c r="E157" s="256">
        <v>4154000</v>
      </c>
      <c r="F157" s="257">
        <f t="shared" si="4"/>
        <v>1124305000</v>
      </c>
      <c r="G157" s="252"/>
      <c r="H157" s="244">
        <f t="shared" si="5"/>
        <v>1</v>
      </c>
    </row>
    <row r="158" spans="1:8" ht="18" customHeight="1">
      <c r="A158" s="255">
        <v>42033</v>
      </c>
      <c r="B158" s="255" t="s">
        <v>287</v>
      </c>
      <c r="C158" s="253" t="s">
        <v>346</v>
      </c>
      <c r="D158" s="256"/>
      <c r="E158" s="256">
        <v>256503000</v>
      </c>
      <c r="F158" s="257">
        <f t="shared" si="4"/>
        <v>867802000</v>
      </c>
      <c r="G158" s="252" t="s">
        <v>615</v>
      </c>
      <c r="H158" s="244">
        <f t="shared" si="5"/>
        <v>1</v>
      </c>
    </row>
    <row r="159" spans="1:8" ht="18" customHeight="1">
      <c r="A159" s="255">
        <v>42033</v>
      </c>
      <c r="B159" s="255" t="s">
        <v>291</v>
      </c>
      <c r="C159" s="253" t="s">
        <v>413</v>
      </c>
      <c r="D159" s="256"/>
      <c r="E159" s="256">
        <v>23240000</v>
      </c>
      <c r="F159" s="257">
        <f t="shared" si="4"/>
        <v>844562000</v>
      </c>
      <c r="G159" s="252"/>
      <c r="H159" s="244">
        <f t="shared" si="5"/>
        <v>1</v>
      </c>
    </row>
    <row r="160" spans="1:8" ht="18" customHeight="1">
      <c r="A160" s="255">
        <v>42033</v>
      </c>
      <c r="B160" s="255" t="s">
        <v>287</v>
      </c>
      <c r="C160" s="253" t="s">
        <v>414</v>
      </c>
      <c r="D160" s="256"/>
      <c r="E160" s="256">
        <v>23221000</v>
      </c>
      <c r="F160" s="257">
        <f t="shared" si="4"/>
        <v>821341000</v>
      </c>
      <c r="G160" s="252"/>
      <c r="H160" s="244">
        <f t="shared" si="5"/>
        <v>1</v>
      </c>
    </row>
    <row r="161" spans="1:8" ht="18" customHeight="1">
      <c r="A161" s="255">
        <v>42033</v>
      </c>
      <c r="B161" s="255" t="s">
        <v>287</v>
      </c>
      <c r="C161" s="253" t="s">
        <v>415</v>
      </c>
      <c r="D161" s="256"/>
      <c r="E161" s="256">
        <v>110000000</v>
      </c>
      <c r="F161" s="257">
        <f t="shared" si="4"/>
        <v>711341000</v>
      </c>
      <c r="G161" s="252"/>
      <c r="H161" s="244">
        <f t="shared" si="5"/>
        <v>1</v>
      </c>
    </row>
    <row r="162" spans="1:8" ht="18" customHeight="1">
      <c r="A162" s="255">
        <v>42033</v>
      </c>
      <c r="B162" s="255" t="s">
        <v>300</v>
      </c>
      <c r="C162" s="253" t="s">
        <v>416</v>
      </c>
      <c r="D162" s="256"/>
      <c r="E162" s="256">
        <v>85806000</v>
      </c>
      <c r="F162" s="257">
        <f t="shared" si="4"/>
        <v>625535000</v>
      </c>
      <c r="G162" s="252"/>
      <c r="H162" s="244">
        <f t="shared" si="5"/>
        <v>1</v>
      </c>
    </row>
    <row r="163" spans="1:8" ht="18" customHeight="1">
      <c r="A163" s="255">
        <v>42033</v>
      </c>
      <c r="B163" s="255" t="s">
        <v>287</v>
      </c>
      <c r="C163" s="253" t="s">
        <v>306</v>
      </c>
      <c r="D163" s="256"/>
      <c r="E163" s="256">
        <v>100000000</v>
      </c>
      <c r="F163" s="257">
        <f t="shared" si="4"/>
        <v>525535000</v>
      </c>
      <c r="G163" s="252" t="s">
        <v>615</v>
      </c>
      <c r="H163" s="244">
        <f t="shared" si="5"/>
        <v>1</v>
      </c>
    </row>
    <row r="164" spans="1:8" ht="18" customHeight="1">
      <c r="A164" s="255">
        <v>42033</v>
      </c>
      <c r="B164" s="255" t="s">
        <v>300</v>
      </c>
      <c r="C164" s="253" t="s">
        <v>401</v>
      </c>
      <c r="D164" s="256"/>
      <c r="E164" s="256">
        <v>5517000</v>
      </c>
      <c r="F164" s="257">
        <f t="shared" si="4"/>
        <v>520018000</v>
      </c>
      <c r="G164" s="252"/>
      <c r="H164" s="244">
        <f t="shared" si="5"/>
        <v>1</v>
      </c>
    </row>
    <row r="165" spans="1:8" ht="18" customHeight="1">
      <c r="A165" s="255">
        <v>42033</v>
      </c>
      <c r="B165" s="255" t="s">
        <v>287</v>
      </c>
      <c r="C165" s="253" t="s">
        <v>322</v>
      </c>
      <c r="D165" s="256"/>
      <c r="E165" s="256">
        <v>50025000</v>
      </c>
      <c r="F165" s="257">
        <f t="shared" si="4"/>
        <v>469993000</v>
      </c>
      <c r="G165" s="252"/>
      <c r="H165" s="244">
        <f t="shared" si="5"/>
        <v>1</v>
      </c>
    </row>
    <row r="166" spans="1:8" ht="18" customHeight="1">
      <c r="A166" s="255">
        <v>42033</v>
      </c>
      <c r="B166" s="255" t="s">
        <v>409</v>
      </c>
      <c r="C166" s="253" t="s">
        <v>417</v>
      </c>
      <c r="D166" s="256"/>
      <c r="E166" s="256">
        <v>250000</v>
      </c>
      <c r="F166" s="257">
        <f t="shared" si="4"/>
        <v>469743000</v>
      </c>
      <c r="G166" s="252"/>
      <c r="H166" s="244">
        <f t="shared" si="5"/>
        <v>1</v>
      </c>
    </row>
    <row r="167" spans="1:8" ht="18" customHeight="1">
      <c r="A167" s="255">
        <v>42033</v>
      </c>
      <c r="B167" s="255" t="s">
        <v>1299</v>
      </c>
      <c r="C167" s="253" t="s">
        <v>328</v>
      </c>
      <c r="D167" s="256"/>
      <c r="E167" s="256">
        <v>1600000</v>
      </c>
      <c r="F167" s="257">
        <f t="shared" si="4"/>
        <v>468143000</v>
      </c>
      <c r="G167" s="252"/>
      <c r="H167" s="244">
        <f t="shared" si="5"/>
        <v>1</v>
      </c>
    </row>
    <row r="168" spans="1:8" ht="18" customHeight="1">
      <c r="A168" s="255">
        <v>42033</v>
      </c>
      <c r="B168" s="255" t="s">
        <v>1298</v>
      </c>
      <c r="C168" s="253" t="s">
        <v>418</v>
      </c>
      <c r="D168" s="256"/>
      <c r="E168" s="256">
        <v>1500000</v>
      </c>
      <c r="F168" s="257">
        <f t="shared" si="4"/>
        <v>466643000</v>
      </c>
      <c r="G168" s="252"/>
      <c r="H168" s="244">
        <f t="shared" si="5"/>
        <v>1</v>
      </c>
    </row>
    <row r="169" spans="1:8" ht="18" customHeight="1">
      <c r="A169" s="255">
        <v>42033</v>
      </c>
      <c r="B169" s="255" t="s">
        <v>1298</v>
      </c>
      <c r="C169" s="253" t="s">
        <v>419</v>
      </c>
      <c r="D169" s="256"/>
      <c r="E169" s="256">
        <v>10000000</v>
      </c>
      <c r="F169" s="257">
        <f t="shared" si="4"/>
        <v>456643000</v>
      </c>
      <c r="G169" s="252"/>
      <c r="H169" s="244">
        <f t="shared" si="5"/>
        <v>1</v>
      </c>
    </row>
    <row r="170" spans="1:8" ht="18" customHeight="1">
      <c r="A170" s="255">
        <v>42034</v>
      </c>
      <c r="B170" s="255" t="s">
        <v>409</v>
      </c>
      <c r="C170" s="253" t="s">
        <v>420</v>
      </c>
      <c r="D170" s="256"/>
      <c r="E170" s="256">
        <v>3000000</v>
      </c>
      <c r="F170" s="257">
        <f t="shared" si="4"/>
        <v>453643000</v>
      </c>
      <c r="G170" s="252"/>
      <c r="H170" s="244">
        <f t="shared" si="5"/>
        <v>1</v>
      </c>
    </row>
    <row r="171" spans="1:8" ht="18" customHeight="1">
      <c r="A171" s="255">
        <v>42034</v>
      </c>
      <c r="B171" s="255" t="s">
        <v>409</v>
      </c>
      <c r="C171" s="253" t="s">
        <v>421</v>
      </c>
      <c r="D171" s="256"/>
      <c r="E171" s="256">
        <v>850000</v>
      </c>
      <c r="F171" s="257">
        <f t="shared" si="4"/>
        <v>452793000</v>
      </c>
      <c r="G171" s="252"/>
      <c r="H171" s="244">
        <f t="shared" si="5"/>
        <v>1</v>
      </c>
    </row>
    <row r="172" spans="1:8" ht="18" customHeight="1">
      <c r="A172" s="255">
        <v>42034</v>
      </c>
      <c r="B172" s="255" t="s">
        <v>300</v>
      </c>
      <c r="C172" s="253" t="s">
        <v>422</v>
      </c>
      <c r="D172" s="256"/>
      <c r="E172" s="256">
        <v>345000</v>
      </c>
      <c r="F172" s="257">
        <f t="shared" si="4"/>
        <v>452448000</v>
      </c>
      <c r="G172" s="252"/>
      <c r="H172" s="244">
        <f t="shared" si="5"/>
        <v>1</v>
      </c>
    </row>
    <row r="173" spans="1:8" ht="18" customHeight="1">
      <c r="A173" s="255">
        <v>42034</v>
      </c>
      <c r="B173" s="255" t="s">
        <v>1057</v>
      </c>
      <c r="C173" s="253" t="s">
        <v>423</v>
      </c>
      <c r="D173" s="256"/>
      <c r="E173" s="256">
        <v>5000000</v>
      </c>
      <c r="F173" s="257">
        <f t="shared" si="4"/>
        <v>447448000</v>
      </c>
      <c r="G173" s="252"/>
      <c r="H173" s="244">
        <f t="shared" si="5"/>
        <v>1</v>
      </c>
    </row>
    <row r="174" spans="1:8" ht="18" customHeight="1">
      <c r="A174" s="255">
        <v>42034</v>
      </c>
      <c r="B174" s="255" t="s">
        <v>1298</v>
      </c>
      <c r="C174" s="253" t="s">
        <v>424</v>
      </c>
      <c r="D174" s="256"/>
      <c r="E174" s="256">
        <v>3000000</v>
      </c>
      <c r="F174" s="257">
        <f t="shared" si="4"/>
        <v>444448000</v>
      </c>
      <c r="G174" s="252"/>
      <c r="H174" s="244">
        <f t="shared" si="5"/>
        <v>1</v>
      </c>
    </row>
    <row r="175" spans="1:8" ht="18" customHeight="1">
      <c r="A175" s="255">
        <v>42034</v>
      </c>
      <c r="B175" s="255" t="s">
        <v>287</v>
      </c>
      <c r="C175" s="253" t="s">
        <v>305</v>
      </c>
      <c r="D175" s="256"/>
      <c r="E175" s="256">
        <v>200000000</v>
      </c>
      <c r="F175" s="257">
        <f t="shared" si="4"/>
        <v>244448000</v>
      </c>
      <c r="G175" s="252" t="s">
        <v>615</v>
      </c>
      <c r="H175" s="244">
        <f t="shared" si="5"/>
        <v>1</v>
      </c>
    </row>
    <row r="176" spans="1:8" ht="18" customHeight="1">
      <c r="A176" s="255">
        <v>42034</v>
      </c>
      <c r="B176" s="255" t="s">
        <v>323</v>
      </c>
      <c r="C176" s="253" t="s">
        <v>425</v>
      </c>
      <c r="D176" s="256"/>
      <c r="E176" s="256">
        <v>4000000</v>
      </c>
      <c r="F176" s="257">
        <f t="shared" si="4"/>
        <v>240448000</v>
      </c>
      <c r="G176" s="252"/>
      <c r="H176" s="244">
        <f t="shared" si="5"/>
        <v>1</v>
      </c>
    </row>
    <row r="177" spans="1:8" ht="18" customHeight="1">
      <c r="A177" s="255">
        <v>42035</v>
      </c>
      <c r="B177" s="255" t="s">
        <v>323</v>
      </c>
      <c r="C177" s="253" t="s">
        <v>426</v>
      </c>
      <c r="D177" s="256"/>
      <c r="E177" s="256">
        <v>5000000</v>
      </c>
      <c r="F177" s="257">
        <f t="shared" si="4"/>
        <v>235448000</v>
      </c>
      <c r="G177" s="252"/>
      <c r="H177" s="244">
        <f t="shared" si="5"/>
        <v>1</v>
      </c>
    </row>
    <row r="178" spans="1:8" ht="18" customHeight="1">
      <c r="A178" s="255">
        <v>42035</v>
      </c>
      <c r="B178" s="255" t="s">
        <v>298</v>
      </c>
      <c r="C178" s="253" t="s">
        <v>427</v>
      </c>
      <c r="D178" s="256"/>
      <c r="E178" s="256">
        <v>117839000</v>
      </c>
      <c r="F178" s="257">
        <f t="shared" si="4"/>
        <v>117609000</v>
      </c>
      <c r="G178" s="252"/>
      <c r="H178" s="244">
        <f t="shared" si="5"/>
        <v>1</v>
      </c>
    </row>
    <row r="179" spans="1:8" ht="18" customHeight="1">
      <c r="A179" s="255">
        <v>42035</v>
      </c>
      <c r="B179" s="255" t="s">
        <v>1299</v>
      </c>
      <c r="C179" s="253" t="s">
        <v>428</v>
      </c>
      <c r="D179" s="256"/>
      <c r="E179" s="256">
        <v>1493000</v>
      </c>
      <c r="F179" s="257">
        <f t="shared" si="4"/>
        <v>116116000</v>
      </c>
      <c r="G179" s="252"/>
      <c r="H179" s="244">
        <f t="shared" si="5"/>
        <v>1</v>
      </c>
    </row>
    <row r="180" spans="1:8" ht="18" customHeight="1">
      <c r="A180" s="255">
        <v>42035</v>
      </c>
      <c r="B180" s="255" t="s">
        <v>1298</v>
      </c>
      <c r="C180" s="253" t="s">
        <v>429</v>
      </c>
      <c r="D180" s="256"/>
      <c r="E180" s="256">
        <v>1000000</v>
      </c>
      <c r="F180" s="257">
        <f t="shared" si="4"/>
        <v>115116000</v>
      </c>
      <c r="G180" s="252"/>
      <c r="H180" s="244">
        <f t="shared" si="5"/>
        <v>1</v>
      </c>
    </row>
    <row r="181" spans="1:8" ht="18" customHeight="1">
      <c r="A181" s="255">
        <v>42036</v>
      </c>
      <c r="B181" s="255" t="s">
        <v>291</v>
      </c>
      <c r="C181" s="253" t="s">
        <v>430</v>
      </c>
      <c r="D181" s="256"/>
      <c r="E181" s="256">
        <v>1000000</v>
      </c>
      <c r="F181" s="257">
        <f t="shared" si="4"/>
        <v>114116000</v>
      </c>
      <c r="G181" s="252"/>
      <c r="H181" s="244">
        <f t="shared" si="5"/>
        <v>2</v>
      </c>
    </row>
    <row r="182" spans="1:8" ht="18" customHeight="1">
      <c r="A182" s="255">
        <v>42036</v>
      </c>
      <c r="B182" s="255" t="s">
        <v>1298</v>
      </c>
      <c r="C182" s="253" t="s">
        <v>431</v>
      </c>
      <c r="D182" s="256"/>
      <c r="E182" s="256">
        <v>200000</v>
      </c>
      <c r="F182" s="257">
        <f t="shared" si="4"/>
        <v>113916000</v>
      </c>
      <c r="G182" s="252"/>
      <c r="H182" s="244">
        <f t="shared" si="5"/>
        <v>2</v>
      </c>
    </row>
    <row r="183" spans="1:8" ht="18" customHeight="1">
      <c r="A183" s="255">
        <v>42036</v>
      </c>
      <c r="B183" s="255" t="s">
        <v>285</v>
      </c>
      <c r="C183" s="253" t="s">
        <v>290</v>
      </c>
      <c r="D183" s="256"/>
      <c r="E183" s="256">
        <v>605000</v>
      </c>
      <c r="F183" s="257">
        <f t="shared" si="4"/>
        <v>113311000</v>
      </c>
      <c r="G183" s="252"/>
      <c r="H183" s="244">
        <f t="shared" si="5"/>
        <v>2</v>
      </c>
    </row>
    <row r="184" spans="1:8" ht="18" customHeight="1">
      <c r="A184" s="255">
        <v>42036</v>
      </c>
      <c r="B184" s="255" t="s">
        <v>300</v>
      </c>
      <c r="C184" s="253" t="s">
        <v>432</v>
      </c>
      <c r="D184" s="256"/>
      <c r="E184" s="256">
        <v>385000</v>
      </c>
      <c r="F184" s="257">
        <f t="shared" si="4"/>
        <v>112926000</v>
      </c>
      <c r="G184" s="252"/>
      <c r="H184" s="244">
        <f t="shared" si="5"/>
        <v>2</v>
      </c>
    </row>
    <row r="185" spans="1:8" ht="18" customHeight="1">
      <c r="A185" s="255">
        <v>42036</v>
      </c>
      <c r="B185" s="255" t="s">
        <v>291</v>
      </c>
      <c r="C185" s="253" t="s">
        <v>433</v>
      </c>
      <c r="D185" s="256"/>
      <c r="E185" s="256">
        <v>500000</v>
      </c>
      <c r="F185" s="257">
        <f t="shared" si="4"/>
        <v>112426000</v>
      </c>
      <c r="G185" s="252"/>
      <c r="H185" s="244">
        <f t="shared" si="5"/>
        <v>2</v>
      </c>
    </row>
    <row r="186" spans="1:8" ht="18" customHeight="1">
      <c r="A186" s="255">
        <v>42036</v>
      </c>
      <c r="B186" s="255" t="s">
        <v>1301</v>
      </c>
      <c r="C186" s="253" t="s">
        <v>434</v>
      </c>
      <c r="D186" s="256"/>
      <c r="E186" s="256">
        <v>2000000</v>
      </c>
      <c r="F186" s="257">
        <f t="shared" si="4"/>
        <v>110426000</v>
      </c>
      <c r="G186" s="252"/>
      <c r="H186" s="244">
        <f t="shared" si="5"/>
        <v>2</v>
      </c>
    </row>
    <row r="187" spans="1:8" ht="18" customHeight="1">
      <c r="A187" s="255">
        <v>42036</v>
      </c>
      <c r="B187" s="255" t="s">
        <v>1057</v>
      </c>
      <c r="C187" s="253" t="s">
        <v>435</v>
      </c>
      <c r="D187" s="256"/>
      <c r="E187" s="256">
        <v>1105000</v>
      </c>
      <c r="F187" s="257">
        <f t="shared" si="4"/>
        <v>109321000</v>
      </c>
      <c r="G187" s="252"/>
      <c r="H187" s="244">
        <f t="shared" si="5"/>
        <v>2</v>
      </c>
    </row>
    <row r="188" spans="1:8" ht="18" customHeight="1">
      <c r="A188" s="255">
        <v>42036</v>
      </c>
      <c r="B188" s="255" t="s">
        <v>1299</v>
      </c>
      <c r="C188" s="253" t="s">
        <v>289</v>
      </c>
      <c r="D188" s="256"/>
      <c r="E188" s="256">
        <v>1300000</v>
      </c>
      <c r="F188" s="257">
        <f t="shared" si="4"/>
        <v>108021000</v>
      </c>
      <c r="G188" s="252"/>
      <c r="H188" s="244">
        <f t="shared" si="5"/>
        <v>2</v>
      </c>
    </row>
    <row r="189" spans="1:8" ht="18" customHeight="1">
      <c r="A189" s="255">
        <v>42036</v>
      </c>
      <c r="B189" s="255" t="s">
        <v>1298</v>
      </c>
      <c r="C189" s="253" t="s">
        <v>436</v>
      </c>
      <c r="D189" s="256"/>
      <c r="E189" s="256">
        <v>1000000</v>
      </c>
      <c r="F189" s="257">
        <f t="shared" si="4"/>
        <v>107021000</v>
      </c>
      <c r="G189" s="252"/>
      <c r="H189" s="244">
        <f t="shared" si="5"/>
        <v>2</v>
      </c>
    </row>
    <row r="190" spans="1:8" ht="18" customHeight="1">
      <c r="A190" s="255">
        <v>42036</v>
      </c>
      <c r="B190" s="255" t="s">
        <v>285</v>
      </c>
      <c r="C190" s="253" t="s">
        <v>437</v>
      </c>
      <c r="D190" s="256"/>
      <c r="E190" s="256">
        <v>5000000</v>
      </c>
      <c r="F190" s="257">
        <f t="shared" si="4"/>
        <v>102021000</v>
      </c>
      <c r="G190" s="252"/>
      <c r="H190" s="244">
        <f t="shared" si="5"/>
        <v>2</v>
      </c>
    </row>
    <row r="191" spans="1:8" ht="18" customHeight="1">
      <c r="A191" s="255">
        <v>42039</v>
      </c>
      <c r="B191" s="255" t="s">
        <v>74</v>
      </c>
      <c r="C191" s="253" t="s">
        <v>407</v>
      </c>
      <c r="D191" s="256">
        <v>500000000</v>
      </c>
      <c r="E191" s="256"/>
      <c r="F191" s="257">
        <f>IF(C191&lt;&gt;"",F190+D191-E191,0)</f>
        <v>602021000</v>
      </c>
      <c r="G191" s="252"/>
      <c r="H191" s="244">
        <f t="shared" si="5"/>
        <v>2</v>
      </c>
    </row>
    <row r="192" spans="1:8" ht="18" customHeight="1">
      <c r="A192" s="255">
        <v>42039</v>
      </c>
      <c r="B192" s="255" t="s">
        <v>74</v>
      </c>
      <c r="C192" s="253" t="s">
        <v>407</v>
      </c>
      <c r="D192" s="256">
        <v>1000000000</v>
      </c>
      <c r="E192" s="256"/>
      <c r="F192" s="257">
        <f>IF(C192&lt;&gt;"",F191+D192-E192,0)</f>
        <v>1602021000</v>
      </c>
      <c r="G192" s="252"/>
      <c r="H192" s="244">
        <f t="shared" si="5"/>
        <v>2</v>
      </c>
    </row>
    <row r="193" spans="1:8" ht="18" customHeight="1">
      <c r="A193" s="255">
        <v>42039</v>
      </c>
      <c r="B193" s="255" t="s">
        <v>287</v>
      </c>
      <c r="C193" s="253" t="s">
        <v>346</v>
      </c>
      <c r="D193" s="256"/>
      <c r="E193" s="256">
        <v>173400000</v>
      </c>
      <c r="F193" s="257">
        <f t="shared" si="4"/>
        <v>1428621000</v>
      </c>
      <c r="G193" s="252" t="s">
        <v>615</v>
      </c>
      <c r="H193" s="244">
        <f t="shared" si="5"/>
        <v>2</v>
      </c>
    </row>
    <row r="194" spans="1:8" ht="18" customHeight="1">
      <c r="A194" s="255">
        <v>42039</v>
      </c>
      <c r="B194" s="255" t="s">
        <v>1057</v>
      </c>
      <c r="C194" s="253" t="s">
        <v>438</v>
      </c>
      <c r="D194" s="256"/>
      <c r="E194" s="256">
        <v>30000000</v>
      </c>
      <c r="F194" s="257">
        <f t="shared" si="4"/>
        <v>1398621000</v>
      </c>
      <c r="G194" s="252"/>
      <c r="H194" s="244">
        <f t="shared" si="5"/>
        <v>2</v>
      </c>
    </row>
    <row r="195" spans="1:8" ht="18" customHeight="1">
      <c r="A195" s="255">
        <v>42039</v>
      </c>
      <c r="B195" s="255" t="s">
        <v>314</v>
      </c>
      <c r="C195" s="253" t="s">
        <v>439</v>
      </c>
      <c r="D195" s="256"/>
      <c r="E195" s="256">
        <v>70000000</v>
      </c>
      <c r="F195" s="257">
        <f t="shared" si="4"/>
        <v>1328621000</v>
      </c>
      <c r="G195" s="252"/>
      <c r="H195" s="244">
        <f t="shared" si="5"/>
        <v>2</v>
      </c>
    </row>
    <row r="196" spans="1:8" ht="18" customHeight="1">
      <c r="A196" s="255">
        <v>42039</v>
      </c>
      <c r="B196" s="255" t="s">
        <v>314</v>
      </c>
      <c r="C196" s="253" t="s">
        <v>440</v>
      </c>
      <c r="D196" s="256"/>
      <c r="E196" s="256">
        <v>5400000</v>
      </c>
      <c r="F196" s="257">
        <f t="shared" si="4"/>
        <v>1323221000</v>
      </c>
      <c r="G196" s="252"/>
      <c r="H196" s="244">
        <f t="shared" si="5"/>
        <v>2</v>
      </c>
    </row>
    <row r="197" spans="1:8" ht="18" customHeight="1">
      <c r="A197" s="255">
        <v>42039</v>
      </c>
      <c r="B197" s="255" t="s">
        <v>287</v>
      </c>
      <c r="C197" s="253" t="s">
        <v>345</v>
      </c>
      <c r="D197" s="256"/>
      <c r="E197" s="256">
        <v>500000000</v>
      </c>
      <c r="F197" s="257">
        <f t="shared" si="4"/>
        <v>823221000</v>
      </c>
      <c r="G197" s="252" t="s">
        <v>615</v>
      </c>
      <c r="H197" s="244">
        <f t="shared" si="5"/>
        <v>2</v>
      </c>
    </row>
    <row r="198" spans="1:8" ht="18" customHeight="1">
      <c r="A198" s="255">
        <v>42039</v>
      </c>
      <c r="B198" s="255" t="s">
        <v>287</v>
      </c>
      <c r="C198" s="253" t="s">
        <v>347</v>
      </c>
      <c r="D198" s="256"/>
      <c r="E198" s="256">
        <v>200000000</v>
      </c>
      <c r="F198" s="257">
        <f t="shared" si="4"/>
        <v>623221000</v>
      </c>
      <c r="G198" s="252"/>
      <c r="H198" s="244">
        <f t="shared" si="5"/>
        <v>2</v>
      </c>
    </row>
    <row r="199" spans="1:8" ht="18" customHeight="1">
      <c r="A199" s="255">
        <v>42039</v>
      </c>
      <c r="B199" s="255" t="s">
        <v>287</v>
      </c>
      <c r="C199" s="253" t="s">
        <v>441</v>
      </c>
      <c r="D199" s="256"/>
      <c r="E199" s="256">
        <v>172125000</v>
      </c>
      <c r="F199" s="257">
        <f t="shared" si="4"/>
        <v>451096000</v>
      </c>
      <c r="G199" s="252"/>
      <c r="H199" s="244">
        <f t="shared" si="5"/>
        <v>2</v>
      </c>
    </row>
    <row r="200" spans="1:8" ht="18" customHeight="1">
      <c r="A200" s="255">
        <v>42039</v>
      </c>
      <c r="B200" s="255" t="s">
        <v>287</v>
      </c>
      <c r="C200" s="253" t="s">
        <v>365</v>
      </c>
      <c r="D200" s="256"/>
      <c r="E200" s="256">
        <v>150000000</v>
      </c>
      <c r="F200" s="257">
        <f t="shared" si="4"/>
        <v>301096000</v>
      </c>
      <c r="G200" s="252"/>
      <c r="H200" s="244">
        <f t="shared" si="5"/>
        <v>2</v>
      </c>
    </row>
    <row r="201" spans="1:8" ht="18" customHeight="1">
      <c r="A201" s="255">
        <v>42039</v>
      </c>
      <c r="B201" s="255" t="s">
        <v>1057</v>
      </c>
      <c r="C201" s="253" t="s">
        <v>442</v>
      </c>
      <c r="D201" s="256"/>
      <c r="E201" s="256">
        <v>8000000</v>
      </c>
      <c r="F201" s="257">
        <f t="shared" si="4"/>
        <v>293096000</v>
      </c>
      <c r="G201" s="252"/>
      <c r="H201" s="244">
        <f t="shared" si="5"/>
        <v>2</v>
      </c>
    </row>
    <row r="202" spans="1:8" ht="18" customHeight="1">
      <c r="A202" s="255">
        <v>42039</v>
      </c>
      <c r="B202" s="255" t="s">
        <v>1057</v>
      </c>
      <c r="C202" s="253" t="s">
        <v>443</v>
      </c>
      <c r="D202" s="256"/>
      <c r="E202" s="256">
        <v>6600000</v>
      </c>
      <c r="F202" s="257">
        <f t="shared" si="4"/>
        <v>286496000</v>
      </c>
      <c r="G202" s="252"/>
      <c r="H202" s="244">
        <f t="shared" si="5"/>
        <v>2</v>
      </c>
    </row>
    <row r="203" spans="1:8" ht="18" customHeight="1">
      <c r="A203" s="255">
        <v>42039</v>
      </c>
      <c r="B203" s="255" t="s">
        <v>291</v>
      </c>
      <c r="C203" s="253" t="s">
        <v>444</v>
      </c>
      <c r="D203" s="256"/>
      <c r="E203" s="256">
        <v>1020000</v>
      </c>
      <c r="F203" s="257">
        <f t="shared" si="4"/>
        <v>285476000</v>
      </c>
      <c r="G203" s="252"/>
      <c r="H203" s="244">
        <f t="shared" si="5"/>
        <v>2</v>
      </c>
    </row>
    <row r="204" spans="1:8" ht="18" customHeight="1">
      <c r="A204" s="255">
        <v>42039</v>
      </c>
      <c r="B204" s="255" t="s">
        <v>1300</v>
      </c>
      <c r="C204" s="253" t="s">
        <v>445</v>
      </c>
      <c r="D204" s="256"/>
      <c r="E204" s="256">
        <v>153000</v>
      </c>
      <c r="F204" s="257">
        <f t="shared" si="4"/>
        <v>285323000</v>
      </c>
      <c r="G204" s="252"/>
      <c r="H204" s="244">
        <f t="shared" si="5"/>
        <v>2</v>
      </c>
    </row>
    <row r="205" spans="1:8" ht="18" customHeight="1">
      <c r="A205" s="255">
        <v>42039</v>
      </c>
      <c r="B205" s="255" t="s">
        <v>1300</v>
      </c>
      <c r="C205" s="253" t="s">
        <v>446</v>
      </c>
      <c r="D205" s="256"/>
      <c r="E205" s="256">
        <v>550000</v>
      </c>
      <c r="F205" s="257">
        <f t="shared" ref="F205:F268" si="6">IF(C205&lt;&gt;"",F204+D205-E205,0)</f>
        <v>284773000</v>
      </c>
      <c r="G205" s="252"/>
      <c r="H205" s="244">
        <f t="shared" si="5"/>
        <v>2</v>
      </c>
    </row>
    <row r="206" spans="1:8" ht="18" customHeight="1">
      <c r="A206" s="255">
        <v>42039</v>
      </c>
      <c r="B206" s="255" t="s">
        <v>285</v>
      </c>
      <c r="C206" s="253" t="s">
        <v>290</v>
      </c>
      <c r="D206" s="256"/>
      <c r="E206" s="256">
        <v>330000</v>
      </c>
      <c r="F206" s="257">
        <f t="shared" si="6"/>
        <v>284443000</v>
      </c>
      <c r="G206" s="252"/>
      <c r="H206" s="244">
        <f t="shared" ref="H206:H269" si="7">IF(A206&lt;&gt;"",MONTH(A206),"")</f>
        <v>2</v>
      </c>
    </row>
    <row r="207" spans="1:8" ht="18" customHeight="1">
      <c r="A207" s="255">
        <v>42039</v>
      </c>
      <c r="B207" s="255" t="s">
        <v>300</v>
      </c>
      <c r="C207" s="253" t="s">
        <v>447</v>
      </c>
      <c r="D207" s="256"/>
      <c r="E207" s="256">
        <v>350000</v>
      </c>
      <c r="F207" s="257">
        <f t="shared" si="6"/>
        <v>284093000</v>
      </c>
      <c r="G207" s="252"/>
      <c r="H207" s="244">
        <f t="shared" si="7"/>
        <v>2</v>
      </c>
    </row>
    <row r="208" spans="1:8" ht="18" customHeight="1">
      <c r="A208" s="255">
        <v>42041</v>
      </c>
      <c r="B208" s="255" t="s">
        <v>74</v>
      </c>
      <c r="C208" s="253" t="s">
        <v>407</v>
      </c>
      <c r="D208" s="256">
        <v>800000000</v>
      </c>
      <c r="E208" s="256"/>
      <c r="F208" s="257">
        <f t="shared" si="6"/>
        <v>1084093000</v>
      </c>
      <c r="G208" s="252"/>
      <c r="H208" s="244">
        <f t="shared" si="7"/>
        <v>2</v>
      </c>
    </row>
    <row r="209" spans="1:8" ht="18" customHeight="1">
      <c r="A209" s="255">
        <v>42041</v>
      </c>
      <c r="B209" s="255" t="s">
        <v>448</v>
      </c>
      <c r="C209" s="253" t="s">
        <v>449</v>
      </c>
      <c r="D209" s="256"/>
      <c r="E209" s="256">
        <v>199700000</v>
      </c>
      <c r="F209" s="257">
        <f t="shared" si="6"/>
        <v>884393000</v>
      </c>
      <c r="G209" s="252"/>
      <c r="H209" s="244">
        <f t="shared" si="7"/>
        <v>2</v>
      </c>
    </row>
    <row r="210" spans="1:8" ht="18" customHeight="1">
      <c r="A210" s="255">
        <v>42041</v>
      </c>
      <c r="B210" s="255" t="s">
        <v>74</v>
      </c>
      <c r="C210" s="253" t="s">
        <v>450</v>
      </c>
      <c r="D210" s="256"/>
      <c r="E210" s="256">
        <v>60000000</v>
      </c>
      <c r="F210" s="257">
        <f t="shared" si="6"/>
        <v>824393000</v>
      </c>
      <c r="G210" s="252"/>
      <c r="H210" s="244">
        <f t="shared" si="7"/>
        <v>2</v>
      </c>
    </row>
    <row r="211" spans="1:8" ht="18" customHeight="1">
      <c r="A211" s="255">
        <v>42041</v>
      </c>
      <c r="B211" s="255" t="s">
        <v>298</v>
      </c>
      <c r="C211" s="253" t="s">
        <v>451</v>
      </c>
      <c r="D211" s="256"/>
      <c r="E211" s="256">
        <v>17708000</v>
      </c>
      <c r="F211" s="257">
        <f t="shared" si="6"/>
        <v>806685000</v>
      </c>
      <c r="G211" s="252"/>
      <c r="H211" s="244">
        <f t="shared" si="7"/>
        <v>2</v>
      </c>
    </row>
    <row r="212" spans="1:8" ht="18" customHeight="1">
      <c r="A212" s="255">
        <v>42041</v>
      </c>
      <c r="B212" s="255" t="s">
        <v>298</v>
      </c>
      <c r="C212" s="253" t="s">
        <v>452</v>
      </c>
      <c r="D212" s="256"/>
      <c r="E212" s="256">
        <v>279489000</v>
      </c>
      <c r="F212" s="257">
        <f t="shared" si="6"/>
        <v>527196000</v>
      </c>
      <c r="G212" s="252"/>
      <c r="H212" s="244">
        <f t="shared" si="7"/>
        <v>2</v>
      </c>
    </row>
    <row r="213" spans="1:8" ht="18" customHeight="1">
      <c r="A213" s="255">
        <v>42041</v>
      </c>
      <c r="B213" s="255" t="s">
        <v>300</v>
      </c>
      <c r="C213" s="253" t="s">
        <v>453</v>
      </c>
      <c r="D213" s="256"/>
      <c r="E213" s="256">
        <v>100000000</v>
      </c>
      <c r="F213" s="257">
        <f t="shared" si="6"/>
        <v>427196000</v>
      </c>
      <c r="G213" s="252"/>
      <c r="H213" s="244">
        <f t="shared" si="7"/>
        <v>2</v>
      </c>
    </row>
    <row r="214" spans="1:8" ht="18" customHeight="1">
      <c r="A214" s="255">
        <v>42041</v>
      </c>
      <c r="B214" s="255" t="s">
        <v>285</v>
      </c>
      <c r="C214" s="253" t="s">
        <v>454</v>
      </c>
      <c r="D214" s="256"/>
      <c r="E214" s="256">
        <v>97736000</v>
      </c>
      <c r="F214" s="257">
        <f t="shared" si="6"/>
        <v>329460000</v>
      </c>
      <c r="G214" s="252"/>
      <c r="H214" s="244">
        <f t="shared" si="7"/>
        <v>2</v>
      </c>
    </row>
    <row r="215" spans="1:8" ht="18" customHeight="1">
      <c r="A215" s="255">
        <v>42041</v>
      </c>
      <c r="B215" s="255" t="s">
        <v>285</v>
      </c>
      <c r="C215" s="253" t="s">
        <v>455</v>
      </c>
      <c r="D215" s="256"/>
      <c r="E215" s="256">
        <v>3017000</v>
      </c>
      <c r="F215" s="257">
        <f t="shared" si="6"/>
        <v>326443000</v>
      </c>
      <c r="G215" s="252"/>
      <c r="H215" s="244">
        <f t="shared" si="7"/>
        <v>2</v>
      </c>
    </row>
    <row r="216" spans="1:8" ht="18" customHeight="1">
      <c r="A216" s="255">
        <v>42041</v>
      </c>
      <c r="B216" s="255" t="s">
        <v>298</v>
      </c>
      <c r="C216" s="253" t="s">
        <v>456</v>
      </c>
      <c r="D216" s="256">
        <v>16000000</v>
      </c>
      <c r="E216" s="256"/>
      <c r="F216" s="257">
        <f t="shared" si="6"/>
        <v>342443000</v>
      </c>
      <c r="G216" s="252"/>
      <c r="H216" s="244">
        <f t="shared" si="7"/>
        <v>2</v>
      </c>
    </row>
    <row r="217" spans="1:8" ht="18" customHeight="1">
      <c r="A217" s="255">
        <v>42042</v>
      </c>
      <c r="B217" s="255" t="s">
        <v>1057</v>
      </c>
      <c r="C217" s="253" t="s">
        <v>457</v>
      </c>
      <c r="D217" s="256"/>
      <c r="E217" s="256">
        <v>10000000</v>
      </c>
      <c r="F217" s="257">
        <f t="shared" si="6"/>
        <v>332443000</v>
      </c>
      <c r="G217" s="252"/>
      <c r="H217" s="244">
        <f t="shared" si="7"/>
        <v>2</v>
      </c>
    </row>
    <row r="218" spans="1:8" ht="18" customHeight="1">
      <c r="A218" s="255">
        <v>42042</v>
      </c>
      <c r="B218" s="255" t="s">
        <v>343</v>
      </c>
      <c r="C218" s="253" t="s">
        <v>344</v>
      </c>
      <c r="D218" s="256"/>
      <c r="E218" s="256">
        <v>3000000</v>
      </c>
      <c r="F218" s="257">
        <f t="shared" si="6"/>
        <v>329443000</v>
      </c>
      <c r="G218" s="252"/>
      <c r="H218" s="244">
        <f t="shared" si="7"/>
        <v>2</v>
      </c>
    </row>
    <row r="219" spans="1:8" ht="18" customHeight="1">
      <c r="A219" s="255">
        <v>42042</v>
      </c>
      <c r="B219" s="255" t="s">
        <v>343</v>
      </c>
      <c r="C219" s="253" t="s">
        <v>458</v>
      </c>
      <c r="D219" s="256"/>
      <c r="E219" s="256">
        <v>10517000</v>
      </c>
      <c r="F219" s="257">
        <f t="shared" si="6"/>
        <v>318926000</v>
      </c>
      <c r="G219" s="252"/>
      <c r="H219" s="244">
        <f t="shared" si="7"/>
        <v>2</v>
      </c>
    </row>
    <row r="220" spans="1:8" ht="18" customHeight="1">
      <c r="A220" s="255">
        <v>42042</v>
      </c>
      <c r="B220" s="255" t="s">
        <v>308</v>
      </c>
      <c r="C220" s="253" t="s">
        <v>459</v>
      </c>
      <c r="D220" s="256"/>
      <c r="E220" s="256">
        <v>19200000</v>
      </c>
      <c r="F220" s="257">
        <f t="shared" si="6"/>
        <v>299726000</v>
      </c>
      <c r="G220" s="252"/>
      <c r="H220" s="244">
        <f t="shared" si="7"/>
        <v>2</v>
      </c>
    </row>
    <row r="221" spans="1:8" ht="18" customHeight="1">
      <c r="A221" s="255">
        <v>42042</v>
      </c>
      <c r="B221" s="255" t="s">
        <v>316</v>
      </c>
      <c r="C221" s="253" t="s">
        <v>317</v>
      </c>
      <c r="D221" s="256"/>
      <c r="E221" s="256">
        <v>3365000</v>
      </c>
      <c r="F221" s="257">
        <f t="shared" si="6"/>
        <v>296361000</v>
      </c>
      <c r="G221" s="252"/>
      <c r="H221" s="244">
        <f t="shared" si="7"/>
        <v>2</v>
      </c>
    </row>
    <row r="222" spans="1:8" ht="18" customHeight="1">
      <c r="A222" s="255">
        <v>42042</v>
      </c>
      <c r="B222" s="255" t="s">
        <v>316</v>
      </c>
      <c r="C222" s="253" t="s">
        <v>363</v>
      </c>
      <c r="D222" s="256"/>
      <c r="E222" s="256">
        <v>2514000</v>
      </c>
      <c r="F222" s="257">
        <f t="shared" si="6"/>
        <v>293847000</v>
      </c>
      <c r="G222" s="252"/>
      <c r="H222" s="244">
        <f t="shared" si="7"/>
        <v>2</v>
      </c>
    </row>
    <row r="223" spans="1:8" ht="18" customHeight="1">
      <c r="A223" s="255">
        <v>42042</v>
      </c>
      <c r="B223" s="255" t="s">
        <v>460</v>
      </c>
      <c r="C223" s="253" t="s">
        <v>461</v>
      </c>
      <c r="D223" s="256">
        <v>1150000</v>
      </c>
      <c r="E223" s="256"/>
      <c r="F223" s="257">
        <f t="shared" si="6"/>
        <v>294997000</v>
      </c>
      <c r="G223" s="252"/>
      <c r="H223" s="244">
        <f t="shared" si="7"/>
        <v>2</v>
      </c>
    </row>
    <row r="224" spans="1:8" ht="18" customHeight="1">
      <c r="A224" s="255">
        <v>42042</v>
      </c>
      <c r="B224" s="255" t="s">
        <v>323</v>
      </c>
      <c r="C224" s="253" t="s">
        <v>462</v>
      </c>
      <c r="D224" s="256">
        <v>4000000</v>
      </c>
      <c r="E224" s="256"/>
      <c r="F224" s="257">
        <f t="shared" si="6"/>
        <v>298997000</v>
      </c>
      <c r="G224" s="252"/>
      <c r="H224" s="244">
        <f t="shared" si="7"/>
        <v>2</v>
      </c>
    </row>
    <row r="225" spans="1:8" ht="18" customHeight="1">
      <c r="A225" s="255">
        <v>42042</v>
      </c>
      <c r="B225" s="255" t="s">
        <v>291</v>
      </c>
      <c r="C225" s="253" t="s">
        <v>463</v>
      </c>
      <c r="D225" s="256"/>
      <c r="E225" s="256">
        <v>4314000</v>
      </c>
      <c r="F225" s="257">
        <f t="shared" si="6"/>
        <v>294683000</v>
      </c>
      <c r="G225" s="252"/>
      <c r="H225" s="244">
        <f t="shared" si="7"/>
        <v>2</v>
      </c>
    </row>
    <row r="226" spans="1:8" ht="18" customHeight="1">
      <c r="A226" s="255">
        <v>42042</v>
      </c>
      <c r="B226" s="255" t="s">
        <v>323</v>
      </c>
      <c r="C226" s="253" t="s">
        <v>464</v>
      </c>
      <c r="D226" s="256"/>
      <c r="E226" s="256">
        <v>2000000</v>
      </c>
      <c r="F226" s="257">
        <f t="shared" si="6"/>
        <v>292683000</v>
      </c>
      <c r="G226" s="252"/>
      <c r="H226" s="244">
        <f t="shared" si="7"/>
        <v>2</v>
      </c>
    </row>
    <row r="227" spans="1:8" ht="18" customHeight="1">
      <c r="A227" s="255">
        <v>42042</v>
      </c>
      <c r="B227" s="255" t="s">
        <v>291</v>
      </c>
      <c r="C227" s="253" t="s">
        <v>465</v>
      </c>
      <c r="D227" s="256"/>
      <c r="E227" s="256">
        <v>456000</v>
      </c>
      <c r="F227" s="257">
        <f t="shared" si="6"/>
        <v>292227000</v>
      </c>
      <c r="G227" s="252"/>
      <c r="H227" s="244">
        <f t="shared" si="7"/>
        <v>2</v>
      </c>
    </row>
    <row r="228" spans="1:8" ht="18" customHeight="1">
      <c r="A228" s="255">
        <v>42042</v>
      </c>
      <c r="B228" s="255" t="s">
        <v>285</v>
      </c>
      <c r="C228" s="253" t="s">
        <v>466</v>
      </c>
      <c r="D228" s="256"/>
      <c r="E228" s="256">
        <v>350000</v>
      </c>
      <c r="F228" s="257">
        <f t="shared" si="6"/>
        <v>291877000</v>
      </c>
      <c r="G228" s="252"/>
      <c r="H228" s="244">
        <f t="shared" si="7"/>
        <v>2</v>
      </c>
    </row>
    <row r="229" spans="1:8" ht="18" customHeight="1">
      <c r="A229" s="255">
        <v>42044</v>
      </c>
      <c r="B229" s="255" t="s">
        <v>300</v>
      </c>
      <c r="C229" s="253" t="s">
        <v>467</v>
      </c>
      <c r="D229" s="256"/>
      <c r="E229" s="256">
        <v>565000</v>
      </c>
      <c r="F229" s="257">
        <f t="shared" si="6"/>
        <v>291312000</v>
      </c>
      <c r="G229" s="252"/>
      <c r="H229" s="244">
        <f t="shared" si="7"/>
        <v>2</v>
      </c>
    </row>
    <row r="230" spans="1:8" ht="18" customHeight="1">
      <c r="A230" s="255">
        <v>42044</v>
      </c>
      <c r="B230" s="255" t="s">
        <v>74</v>
      </c>
      <c r="C230" s="253" t="s">
        <v>295</v>
      </c>
      <c r="D230" s="256"/>
      <c r="E230" s="256">
        <v>25000000</v>
      </c>
      <c r="F230" s="257">
        <f t="shared" si="6"/>
        <v>266312000</v>
      </c>
      <c r="G230" s="252"/>
      <c r="H230" s="244">
        <f t="shared" si="7"/>
        <v>2</v>
      </c>
    </row>
    <row r="231" spans="1:8" ht="18" customHeight="1">
      <c r="A231" s="255">
        <v>42044</v>
      </c>
      <c r="B231" s="255" t="s">
        <v>1298</v>
      </c>
      <c r="C231" s="253" t="s">
        <v>468</v>
      </c>
      <c r="D231" s="256"/>
      <c r="E231" s="256">
        <v>2000000</v>
      </c>
      <c r="F231" s="257">
        <f t="shared" si="6"/>
        <v>264312000</v>
      </c>
      <c r="G231" s="252"/>
      <c r="H231" s="244">
        <f t="shared" si="7"/>
        <v>2</v>
      </c>
    </row>
    <row r="232" spans="1:8" ht="18" customHeight="1">
      <c r="A232" s="255">
        <v>42044</v>
      </c>
      <c r="B232" s="255" t="s">
        <v>1057</v>
      </c>
      <c r="C232" s="253" t="s">
        <v>341</v>
      </c>
      <c r="D232" s="256"/>
      <c r="E232" s="256">
        <v>5000000</v>
      </c>
      <c r="F232" s="257">
        <f t="shared" si="6"/>
        <v>259312000</v>
      </c>
      <c r="G232" s="252"/>
      <c r="H232" s="244">
        <f t="shared" si="7"/>
        <v>2</v>
      </c>
    </row>
    <row r="233" spans="1:8" ht="18" customHeight="1">
      <c r="A233" s="255">
        <v>42045</v>
      </c>
      <c r="B233" s="255" t="s">
        <v>842</v>
      </c>
      <c r="C233" s="253" t="s">
        <v>469</v>
      </c>
      <c r="D233" s="256">
        <v>1000000000</v>
      </c>
      <c r="E233" s="256"/>
      <c r="F233" s="257">
        <f t="shared" si="6"/>
        <v>1259312000</v>
      </c>
      <c r="G233" s="252"/>
      <c r="H233" s="244">
        <f t="shared" si="7"/>
        <v>2</v>
      </c>
    </row>
    <row r="234" spans="1:8" ht="18" customHeight="1">
      <c r="A234" s="255">
        <v>42045</v>
      </c>
      <c r="B234" s="255" t="s">
        <v>287</v>
      </c>
      <c r="C234" s="253" t="s">
        <v>470</v>
      </c>
      <c r="D234" s="256"/>
      <c r="E234" s="256">
        <v>76055000</v>
      </c>
      <c r="F234" s="257">
        <f t="shared" si="6"/>
        <v>1183257000</v>
      </c>
      <c r="G234" s="252"/>
      <c r="H234" s="244">
        <f t="shared" si="7"/>
        <v>2</v>
      </c>
    </row>
    <row r="235" spans="1:8" ht="18" customHeight="1">
      <c r="A235" s="255">
        <v>42045</v>
      </c>
      <c r="B235" s="255" t="s">
        <v>285</v>
      </c>
      <c r="C235" s="253" t="s">
        <v>471</v>
      </c>
      <c r="D235" s="256"/>
      <c r="E235" s="256">
        <v>400000</v>
      </c>
      <c r="F235" s="257">
        <f t="shared" si="6"/>
        <v>1182857000</v>
      </c>
      <c r="G235" s="252"/>
      <c r="H235" s="244">
        <f t="shared" si="7"/>
        <v>2</v>
      </c>
    </row>
    <row r="236" spans="1:8" ht="18" customHeight="1">
      <c r="A236" s="255">
        <v>42045</v>
      </c>
      <c r="B236" s="255" t="s">
        <v>1057</v>
      </c>
      <c r="C236" s="253" t="s">
        <v>374</v>
      </c>
      <c r="D236" s="256"/>
      <c r="E236" s="256">
        <v>220000</v>
      </c>
      <c r="F236" s="257">
        <f t="shared" si="6"/>
        <v>1182637000</v>
      </c>
      <c r="G236" s="252"/>
      <c r="H236" s="244">
        <f t="shared" si="7"/>
        <v>2</v>
      </c>
    </row>
    <row r="237" spans="1:8" ht="18" customHeight="1">
      <c r="A237" s="255">
        <v>42045</v>
      </c>
      <c r="B237" s="255" t="s">
        <v>323</v>
      </c>
      <c r="C237" s="253" t="s">
        <v>472</v>
      </c>
      <c r="D237" s="256"/>
      <c r="E237" s="256">
        <v>600000</v>
      </c>
      <c r="F237" s="257">
        <f t="shared" si="6"/>
        <v>1182037000</v>
      </c>
      <c r="G237" s="252"/>
      <c r="H237" s="244">
        <f t="shared" si="7"/>
        <v>2</v>
      </c>
    </row>
    <row r="238" spans="1:8" ht="18" customHeight="1">
      <c r="A238" s="255">
        <v>42045</v>
      </c>
      <c r="B238" s="255" t="s">
        <v>323</v>
      </c>
      <c r="C238" s="253" t="s">
        <v>473</v>
      </c>
      <c r="D238" s="256">
        <v>2000000</v>
      </c>
      <c r="E238" s="256"/>
      <c r="F238" s="257">
        <f t="shared" si="6"/>
        <v>1184037000</v>
      </c>
      <c r="G238" s="252"/>
      <c r="H238" s="244">
        <f t="shared" si="7"/>
        <v>2</v>
      </c>
    </row>
    <row r="239" spans="1:8" ht="18" customHeight="1">
      <c r="A239" s="255">
        <v>42045</v>
      </c>
      <c r="B239" s="255" t="s">
        <v>291</v>
      </c>
      <c r="C239" s="253" t="s">
        <v>474</v>
      </c>
      <c r="D239" s="256"/>
      <c r="E239" s="256">
        <v>3505000</v>
      </c>
      <c r="F239" s="257">
        <f t="shared" si="6"/>
        <v>1180532000</v>
      </c>
      <c r="G239" s="252"/>
      <c r="H239" s="244">
        <f t="shared" si="7"/>
        <v>2</v>
      </c>
    </row>
    <row r="240" spans="1:8" ht="18" customHeight="1">
      <c r="A240" s="255">
        <v>42045</v>
      </c>
      <c r="B240" s="255" t="s">
        <v>285</v>
      </c>
      <c r="C240" s="253" t="s">
        <v>290</v>
      </c>
      <c r="D240" s="256"/>
      <c r="E240" s="256">
        <v>505000</v>
      </c>
      <c r="F240" s="257">
        <f t="shared" si="6"/>
        <v>1180027000</v>
      </c>
      <c r="G240" s="252"/>
      <c r="H240" s="244">
        <f t="shared" si="7"/>
        <v>2</v>
      </c>
    </row>
    <row r="241" spans="1:8" ht="18" customHeight="1">
      <c r="A241" s="255">
        <v>42045</v>
      </c>
      <c r="B241" s="255" t="s">
        <v>291</v>
      </c>
      <c r="C241" s="253" t="s">
        <v>475</v>
      </c>
      <c r="D241" s="256"/>
      <c r="E241" s="256">
        <v>15840000</v>
      </c>
      <c r="F241" s="257">
        <f t="shared" si="6"/>
        <v>1164187000</v>
      </c>
      <c r="G241" s="252"/>
      <c r="H241" s="244">
        <f t="shared" si="7"/>
        <v>2</v>
      </c>
    </row>
    <row r="242" spans="1:8" ht="18" customHeight="1">
      <c r="A242" s="255">
        <v>42045</v>
      </c>
      <c r="B242" s="255" t="s">
        <v>287</v>
      </c>
      <c r="C242" s="253" t="s">
        <v>476</v>
      </c>
      <c r="D242" s="256"/>
      <c r="E242" s="256">
        <v>150000000</v>
      </c>
      <c r="F242" s="257">
        <f t="shared" si="6"/>
        <v>1014187000</v>
      </c>
      <c r="G242" s="252"/>
      <c r="H242" s="244">
        <f t="shared" si="7"/>
        <v>2</v>
      </c>
    </row>
    <row r="243" spans="1:8" ht="18" customHeight="1">
      <c r="A243" s="255">
        <v>42045</v>
      </c>
      <c r="B243" s="255" t="s">
        <v>1301</v>
      </c>
      <c r="C243" s="253" t="s">
        <v>327</v>
      </c>
      <c r="D243" s="256"/>
      <c r="E243" s="256">
        <v>200000</v>
      </c>
      <c r="F243" s="257">
        <f t="shared" si="6"/>
        <v>1013987000</v>
      </c>
      <c r="G243" s="252"/>
      <c r="H243" s="244">
        <f t="shared" si="7"/>
        <v>2</v>
      </c>
    </row>
    <row r="244" spans="1:8" ht="18" customHeight="1">
      <c r="A244" s="255">
        <v>42045</v>
      </c>
      <c r="B244" s="255" t="s">
        <v>323</v>
      </c>
      <c r="C244" s="253" t="s">
        <v>477</v>
      </c>
      <c r="D244" s="256"/>
      <c r="E244" s="256">
        <v>3500000</v>
      </c>
      <c r="F244" s="257">
        <f t="shared" si="6"/>
        <v>1010487000</v>
      </c>
      <c r="G244" s="252"/>
      <c r="H244" s="244">
        <f t="shared" si="7"/>
        <v>2</v>
      </c>
    </row>
    <row r="245" spans="1:8" ht="18" customHeight="1">
      <c r="A245" s="255">
        <v>42045</v>
      </c>
      <c r="B245" s="255" t="s">
        <v>1300</v>
      </c>
      <c r="C245" s="253" t="s">
        <v>478</v>
      </c>
      <c r="D245" s="256"/>
      <c r="E245" s="256">
        <v>75000</v>
      </c>
      <c r="F245" s="257">
        <f t="shared" si="6"/>
        <v>1010412000</v>
      </c>
      <c r="G245" s="252"/>
      <c r="H245" s="244">
        <f t="shared" si="7"/>
        <v>2</v>
      </c>
    </row>
    <row r="246" spans="1:8" ht="18" customHeight="1">
      <c r="A246" s="255">
        <v>42045</v>
      </c>
      <c r="B246" s="255" t="s">
        <v>291</v>
      </c>
      <c r="C246" s="253" t="s">
        <v>479</v>
      </c>
      <c r="D246" s="256"/>
      <c r="E246" s="256">
        <v>28450000</v>
      </c>
      <c r="F246" s="257">
        <f t="shared" si="6"/>
        <v>981962000</v>
      </c>
      <c r="G246" s="252"/>
      <c r="H246" s="244">
        <f t="shared" si="7"/>
        <v>2</v>
      </c>
    </row>
    <row r="247" spans="1:8" ht="18" customHeight="1">
      <c r="A247" s="255">
        <v>42046</v>
      </c>
      <c r="B247" s="255" t="s">
        <v>1298</v>
      </c>
      <c r="C247" s="253" t="s">
        <v>480</v>
      </c>
      <c r="D247" s="256"/>
      <c r="E247" s="256">
        <v>26000000</v>
      </c>
      <c r="F247" s="257">
        <f t="shared" si="6"/>
        <v>955962000</v>
      </c>
      <c r="G247" s="252"/>
      <c r="H247" s="244">
        <f t="shared" si="7"/>
        <v>2</v>
      </c>
    </row>
    <row r="248" spans="1:8" ht="18" customHeight="1">
      <c r="A248" s="255">
        <v>42046</v>
      </c>
      <c r="B248" s="255" t="s">
        <v>1301</v>
      </c>
      <c r="C248" s="253" t="s">
        <v>481</v>
      </c>
      <c r="D248" s="256"/>
      <c r="E248" s="256">
        <v>32000000</v>
      </c>
      <c r="F248" s="257">
        <f t="shared" si="6"/>
        <v>923962000</v>
      </c>
      <c r="G248" s="252"/>
      <c r="H248" s="244">
        <f t="shared" si="7"/>
        <v>2</v>
      </c>
    </row>
    <row r="249" spans="1:8" ht="18" customHeight="1">
      <c r="A249" s="255">
        <v>42046</v>
      </c>
      <c r="B249" s="255" t="s">
        <v>1298</v>
      </c>
      <c r="C249" s="253" t="s">
        <v>482</v>
      </c>
      <c r="D249" s="256"/>
      <c r="E249" s="256">
        <v>4000000</v>
      </c>
      <c r="F249" s="257">
        <f t="shared" si="6"/>
        <v>919962000</v>
      </c>
      <c r="G249" s="252"/>
      <c r="H249" s="244">
        <f t="shared" si="7"/>
        <v>2</v>
      </c>
    </row>
    <row r="250" spans="1:8" ht="18" customHeight="1">
      <c r="A250" s="255">
        <v>42046</v>
      </c>
      <c r="B250" s="255" t="s">
        <v>287</v>
      </c>
      <c r="C250" s="253" t="s">
        <v>347</v>
      </c>
      <c r="D250" s="256"/>
      <c r="E250" s="256">
        <v>200000000</v>
      </c>
      <c r="F250" s="257">
        <f t="shared" si="6"/>
        <v>719962000</v>
      </c>
      <c r="G250" s="252"/>
      <c r="H250" s="244">
        <f t="shared" si="7"/>
        <v>2</v>
      </c>
    </row>
    <row r="251" spans="1:8" ht="18" customHeight="1">
      <c r="A251" s="255">
        <v>42046</v>
      </c>
      <c r="B251" s="255" t="s">
        <v>287</v>
      </c>
      <c r="C251" s="253" t="s">
        <v>483</v>
      </c>
      <c r="D251" s="256"/>
      <c r="E251" s="256">
        <v>150000000</v>
      </c>
      <c r="F251" s="257">
        <f t="shared" si="6"/>
        <v>569962000</v>
      </c>
      <c r="G251" s="252"/>
      <c r="H251" s="244">
        <f t="shared" si="7"/>
        <v>2</v>
      </c>
    </row>
    <row r="252" spans="1:8" ht="18" customHeight="1">
      <c r="A252" s="255">
        <v>42046</v>
      </c>
      <c r="B252" s="255" t="s">
        <v>287</v>
      </c>
      <c r="C252" s="253" t="s">
        <v>484</v>
      </c>
      <c r="D252" s="256"/>
      <c r="E252" s="256">
        <v>100000000</v>
      </c>
      <c r="F252" s="257">
        <f t="shared" si="6"/>
        <v>469962000</v>
      </c>
      <c r="G252" s="252" t="s">
        <v>615</v>
      </c>
      <c r="H252" s="244">
        <f t="shared" si="7"/>
        <v>2</v>
      </c>
    </row>
    <row r="253" spans="1:8" ht="18" customHeight="1">
      <c r="A253" s="255">
        <v>42046</v>
      </c>
      <c r="B253" s="255" t="s">
        <v>287</v>
      </c>
      <c r="C253" s="253" t="s">
        <v>485</v>
      </c>
      <c r="D253" s="256"/>
      <c r="E253" s="256">
        <v>11800000</v>
      </c>
      <c r="F253" s="257">
        <f t="shared" si="6"/>
        <v>458162000</v>
      </c>
      <c r="G253" s="252"/>
      <c r="H253" s="244">
        <f t="shared" si="7"/>
        <v>2</v>
      </c>
    </row>
    <row r="254" spans="1:8" ht="18" customHeight="1">
      <c r="A254" s="255">
        <v>42046</v>
      </c>
      <c r="B254" s="255" t="s">
        <v>287</v>
      </c>
      <c r="C254" s="253" t="s">
        <v>322</v>
      </c>
      <c r="D254" s="256"/>
      <c r="E254" s="256">
        <v>50000000</v>
      </c>
      <c r="F254" s="257">
        <f t="shared" si="6"/>
        <v>408162000</v>
      </c>
      <c r="G254" s="252"/>
      <c r="H254" s="244">
        <f t="shared" si="7"/>
        <v>2</v>
      </c>
    </row>
    <row r="255" spans="1:8" ht="18" customHeight="1">
      <c r="A255" s="255">
        <v>42046</v>
      </c>
      <c r="B255" s="255" t="s">
        <v>460</v>
      </c>
      <c r="C255" s="253" t="s">
        <v>486</v>
      </c>
      <c r="D255" s="256">
        <v>345000</v>
      </c>
      <c r="E255" s="256"/>
      <c r="F255" s="257">
        <f t="shared" si="6"/>
        <v>408507000</v>
      </c>
      <c r="G255" s="252"/>
      <c r="H255" s="244">
        <f t="shared" si="7"/>
        <v>2</v>
      </c>
    </row>
    <row r="256" spans="1:8" ht="18" customHeight="1">
      <c r="A256" s="255">
        <v>42047</v>
      </c>
      <c r="B256" s="255" t="s">
        <v>460</v>
      </c>
      <c r="C256" s="253" t="s">
        <v>487</v>
      </c>
      <c r="D256" s="256">
        <v>4830000</v>
      </c>
      <c r="E256" s="256"/>
      <c r="F256" s="257">
        <f t="shared" si="6"/>
        <v>413337000</v>
      </c>
      <c r="G256" s="252"/>
      <c r="H256" s="244">
        <f t="shared" si="7"/>
        <v>2</v>
      </c>
    </row>
    <row r="257" spans="1:8" ht="18" customHeight="1">
      <c r="A257" s="255">
        <v>42047</v>
      </c>
      <c r="B257" s="255" t="s">
        <v>323</v>
      </c>
      <c r="C257" s="253" t="s">
        <v>488</v>
      </c>
      <c r="D257" s="256">
        <v>4100000</v>
      </c>
      <c r="E257" s="256"/>
      <c r="F257" s="257">
        <f t="shared" si="6"/>
        <v>417437000</v>
      </c>
      <c r="G257" s="252"/>
      <c r="H257" s="244">
        <f t="shared" si="7"/>
        <v>2</v>
      </c>
    </row>
    <row r="258" spans="1:8" ht="18" customHeight="1">
      <c r="A258" s="255">
        <v>42047</v>
      </c>
      <c r="B258" s="255" t="s">
        <v>291</v>
      </c>
      <c r="C258" s="253" t="s">
        <v>489</v>
      </c>
      <c r="D258" s="256"/>
      <c r="E258" s="256">
        <v>5253000</v>
      </c>
      <c r="F258" s="257">
        <f t="shared" si="6"/>
        <v>412184000</v>
      </c>
      <c r="G258" s="252"/>
      <c r="H258" s="244">
        <f t="shared" si="7"/>
        <v>2</v>
      </c>
    </row>
    <row r="259" spans="1:8" ht="18" customHeight="1">
      <c r="A259" s="255">
        <v>42047</v>
      </c>
      <c r="B259" s="255" t="s">
        <v>318</v>
      </c>
      <c r="C259" s="253" t="s">
        <v>382</v>
      </c>
      <c r="D259" s="256"/>
      <c r="E259" s="256">
        <v>218000</v>
      </c>
      <c r="F259" s="257">
        <f t="shared" si="6"/>
        <v>411966000</v>
      </c>
      <c r="G259" s="252"/>
      <c r="H259" s="244">
        <f t="shared" si="7"/>
        <v>2</v>
      </c>
    </row>
    <row r="260" spans="1:8" ht="18" customHeight="1">
      <c r="A260" s="255">
        <v>42047</v>
      </c>
      <c r="B260" s="255" t="s">
        <v>285</v>
      </c>
      <c r="C260" s="253" t="s">
        <v>490</v>
      </c>
      <c r="D260" s="256"/>
      <c r="E260" s="256">
        <v>3950000</v>
      </c>
      <c r="F260" s="257">
        <f t="shared" si="6"/>
        <v>408016000</v>
      </c>
      <c r="G260" s="252"/>
      <c r="H260" s="244">
        <f t="shared" si="7"/>
        <v>2</v>
      </c>
    </row>
    <row r="261" spans="1:8" ht="18" customHeight="1">
      <c r="A261" s="255">
        <v>42047</v>
      </c>
      <c r="B261" s="255" t="s">
        <v>285</v>
      </c>
      <c r="C261" s="253" t="s">
        <v>491</v>
      </c>
      <c r="D261" s="256"/>
      <c r="E261" s="256">
        <v>380000</v>
      </c>
      <c r="F261" s="257">
        <f t="shared" si="6"/>
        <v>407636000</v>
      </c>
      <c r="G261" s="252"/>
      <c r="H261" s="244">
        <f t="shared" si="7"/>
        <v>2</v>
      </c>
    </row>
    <row r="262" spans="1:8" ht="18" customHeight="1">
      <c r="A262" s="255">
        <v>42047</v>
      </c>
      <c r="B262" s="255" t="s">
        <v>285</v>
      </c>
      <c r="C262" s="253" t="s">
        <v>327</v>
      </c>
      <c r="D262" s="256"/>
      <c r="E262" s="256">
        <v>100000</v>
      </c>
      <c r="F262" s="257">
        <f t="shared" si="6"/>
        <v>407536000</v>
      </c>
      <c r="G262" s="252"/>
      <c r="H262" s="244">
        <f t="shared" si="7"/>
        <v>2</v>
      </c>
    </row>
    <row r="263" spans="1:8" ht="18" customHeight="1">
      <c r="A263" s="255">
        <v>42048</v>
      </c>
      <c r="B263" s="255" t="s">
        <v>1300</v>
      </c>
      <c r="C263" s="253" t="s">
        <v>492</v>
      </c>
      <c r="D263" s="256"/>
      <c r="E263" s="256">
        <v>3000000</v>
      </c>
      <c r="F263" s="257">
        <f t="shared" si="6"/>
        <v>404536000</v>
      </c>
      <c r="G263" s="252"/>
      <c r="H263" s="244">
        <f t="shared" si="7"/>
        <v>2</v>
      </c>
    </row>
    <row r="264" spans="1:8" ht="18" customHeight="1">
      <c r="A264" s="255">
        <v>42048</v>
      </c>
      <c r="B264" s="255" t="s">
        <v>1298</v>
      </c>
      <c r="C264" s="253" t="s">
        <v>493</v>
      </c>
      <c r="D264" s="256"/>
      <c r="E264" s="256">
        <v>3500000</v>
      </c>
      <c r="F264" s="257">
        <f t="shared" si="6"/>
        <v>401036000</v>
      </c>
      <c r="G264" s="252"/>
      <c r="H264" s="244">
        <f t="shared" si="7"/>
        <v>2</v>
      </c>
    </row>
    <row r="265" spans="1:8" ht="18" customHeight="1">
      <c r="A265" s="255">
        <v>42048</v>
      </c>
      <c r="B265" s="255" t="s">
        <v>291</v>
      </c>
      <c r="C265" s="253" t="s">
        <v>494</v>
      </c>
      <c r="D265" s="256"/>
      <c r="E265" s="256">
        <v>1000000</v>
      </c>
      <c r="F265" s="257">
        <f t="shared" si="6"/>
        <v>400036000</v>
      </c>
      <c r="G265" s="252"/>
      <c r="H265" s="244">
        <f t="shared" si="7"/>
        <v>2</v>
      </c>
    </row>
    <row r="266" spans="1:8" ht="18" customHeight="1">
      <c r="A266" s="255">
        <v>42048</v>
      </c>
      <c r="B266" s="255" t="s">
        <v>308</v>
      </c>
      <c r="C266" s="253" t="s">
        <v>495</v>
      </c>
      <c r="D266" s="256"/>
      <c r="E266" s="256">
        <v>17600000</v>
      </c>
      <c r="F266" s="257">
        <f t="shared" si="6"/>
        <v>382436000</v>
      </c>
      <c r="G266" s="252"/>
      <c r="H266" s="244">
        <f t="shared" si="7"/>
        <v>2</v>
      </c>
    </row>
    <row r="267" spans="1:8" ht="18" customHeight="1">
      <c r="A267" s="255">
        <v>42048</v>
      </c>
      <c r="B267" s="255" t="s">
        <v>300</v>
      </c>
      <c r="C267" s="253" t="s">
        <v>496</v>
      </c>
      <c r="D267" s="256"/>
      <c r="E267" s="256">
        <v>443000</v>
      </c>
      <c r="F267" s="257">
        <f t="shared" si="6"/>
        <v>381993000</v>
      </c>
      <c r="G267" s="252"/>
      <c r="H267" s="244">
        <f t="shared" si="7"/>
        <v>2</v>
      </c>
    </row>
    <row r="268" spans="1:8" ht="18" customHeight="1">
      <c r="A268" s="255">
        <v>42048</v>
      </c>
      <c r="B268" s="255" t="s">
        <v>842</v>
      </c>
      <c r="C268" s="253" t="s">
        <v>469</v>
      </c>
      <c r="D268" s="256">
        <v>500000000</v>
      </c>
      <c r="E268" s="256"/>
      <c r="F268" s="257">
        <f t="shared" si="6"/>
        <v>881993000</v>
      </c>
      <c r="G268" s="252"/>
      <c r="H268" s="244">
        <f t="shared" si="7"/>
        <v>2</v>
      </c>
    </row>
    <row r="269" spans="1:8" ht="18" customHeight="1">
      <c r="A269" s="255">
        <v>42048</v>
      </c>
      <c r="B269" s="255" t="s">
        <v>1057</v>
      </c>
      <c r="C269" s="253" t="s">
        <v>356</v>
      </c>
      <c r="D269" s="256"/>
      <c r="E269" s="256">
        <v>10000000</v>
      </c>
      <c r="F269" s="257">
        <f t="shared" ref="F269:F332" si="8">IF(C269&lt;&gt;"",F268+D269-E269,0)</f>
        <v>871993000</v>
      </c>
      <c r="G269" s="252"/>
      <c r="H269" s="244">
        <f t="shared" si="7"/>
        <v>2</v>
      </c>
    </row>
    <row r="270" spans="1:8" ht="18" customHeight="1">
      <c r="A270" s="255">
        <v>42048</v>
      </c>
      <c r="B270" s="255" t="s">
        <v>1057</v>
      </c>
      <c r="C270" s="253" t="s">
        <v>341</v>
      </c>
      <c r="D270" s="256"/>
      <c r="E270" s="256">
        <v>5000000</v>
      </c>
      <c r="F270" s="257">
        <f t="shared" si="8"/>
        <v>866993000</v>
      </c>
      <c r="G270" s="252"/>
      <c r="H270" s="244">
        <f t="shared" ref="H270:H333" si="9">IF(A270&lt;&gt;"",MONTH(A270),"")</f>
        <v>2</v>
      </c>
    </row>
    <row r="271" spans="1:8" ht="18" customHeight="1">
      <c r="A271" s="255">
        <v>42048</v>
      </c>
      <c r="B271" s="255" t="s">
        <v>316</v>
      </c>
      <c r="C271" s="253" t="s">
        <v>317</v>
      </c>
      <c r="D271" s="256"/>
      <c r="E271" s="256">
        <v>3140000</v>
      </c>
      <c r="F271" s="257">
        <f t="shared" si="8"/>
        <v>863853000</v>
      </c>
      <c r="G271" s="252"/>
      <c r="H271" s="244">
        <f t="shared" si="9"/>
        <v>2</v>
      </c>
    </row>
    <row r="272" spans="1:8" ht="18" customHeight="1">
      <c r="A272" s="255">
        <v>42048</v>
      </c>
      <c r="B272" s="255" t="s">
        <v>298</v>
      </c>
      <c r="C272" s="253" t="s">
        <v>497</v>
      </c>
      <c r="D272" s="256"/>
      <c r="E272" s="256">
        <v>46000000</v>
      </c>
      <c r="F272" s="257">
        <f t="shared" si="8"/>
        <v>817853000</v>
      </c>
      <c r="G272" s="252"/>
      <c r="H272" s="244">
        <f t="shared" si="9"/>
        <v>2</v>
      </c>
    </row>
    <row r="273" spans="1:8" ht="18" customHeight="1">
      <c r="A273" s="255">
        <v>42048</v>
      </c>
      <c r="B273" s="255" t="s">
        <v>285</v>
      </c>
      <c r="C273" s="253" t="s">
        <v>498</v>
      </c>
      <c r="D273" s="256"/>
      <c r="E273" s="256">
        <v>100000000</v>
      </c>
      <c r="F273" s="257">
        <f t="shared" si="8"/>
        <v>717853000</v>
      </c>
      <c r="G273" s="252"/>
      <c r="H273" s="244">
        <f t="shared" si="9"/>
        <v>2</v>
      </c>
    </row>
    <row r="274" spans="1:8" ht="18" customHeight="1">
      <c r="A274" s="255">
        <v>42048</v>
      </c>
      <c r="B274" s="255" t="s">
        <v>298</v>
      </c>
      <c r="C274" s="253" t="s">
        <v>499</v>
      </c>
      <c r="D274" s="256"/>
      <c r="E274" s="256">
        <v>306407000</v>
      </c>
      <c r="F274" s="257">
        <f t="shared" si="8"/>
        <v>411446000</v>
      </c>
      <c r="G274" s="252"/>
      <c r="H274" s="244">
        <f t="shared" si="9"/>
        <v>2</v>
      </c>
    </row>
    <row r="275" spans="1:8" ht="18" customHeight="1">
      <c r="A275" s="255">
        <v>42048</v>
      </c>
      <c r="B275" s="255" t="s">
        <v>285</v>
      </c>
      <c r="C275" s="253" t="s">
        <v>500</v>
      </c>
      <c r="D275" s="256"/>
      <c r="E275" s="256">
        <v>7911000</v>
      </c>
      <c r="F275" s="257">
        <f t="shared" si="8"/>
        <v>403535000</v>
      </c>
      <c r="G275" s="252"/>
      <c r="H275" s="244">
        <f t="shared" si="9"/>
        <v>2</v>
      </c>
    </row>
    <row r="276" spans="1:8" ht="18" customHeight="1">
      <c r="A276" s="255">
        <v>42048</v>
      </c>
      <c r="B276" s="255" t="s">
        <v>287</v>
      </c>
      <c r="C276" s="253" t="s">
        <v>501</v>
      </c>
      <c r="D276" s="256"/>
      <c r="E276" s="256">
        <v>15017000</v>
      </c>
      <c r="F276" s="257">
        <f t="shared" si="8"/>
        <v>388518000</v>
      </c>
      <c r="G276" s="252" t="s">
        <v>615</v>
      </c>
      <c r="H276" s="244">
        <f t="shared" si="9"/>
        <v>2</v>
      </c>
    </row>
    <row r="277" spans="1:8" ht="18" customHeight="1">
      <c r="A277" s="255">
        <v>42048</v>
      </c>
      <c r="B277" s="255" t="s">
        <v>285</v>
      </c>
      <c r="C277" s="253" t="s">
        <v>502</v>
      </c>
      <c r="D277" s="256"/>
      <c r="E277" s="256">
        <v>200000</v>
      </c>
      <c r="F277" s="257">
        <f t="shared" si="8"/>
        <v>388318000</v>
      </c>
      <c r="G277" s="252"/>
      <c r="H277" s="244">
        <f t="shared" si="9"/>
        <v>2</v>
      </c>
    </row>
    <row r="278" spans="1:8" ht="18" customHeight="1">
      <c r="A278" s="255">
        <v>42048</v>
      </c>
      <c r="B278" s="255" t="s">
        <v>285</v>
      </c>
      <c r="C278" s="253" t="s">
        <v>503</v>
      </c>
      <c r="D278" s="256"/>
      <c r="E278" s="256">
        <v>425000</v>
      </c>
      <c r="F278" s="257">
        <f t="shared" si="8"/>
        <v>387893000</v>
      </c>
      <c r="G278" s="252"/>
      <c r="H278" s="244">
        <f t="shared" si="9"/>
        <v>2</v>
      </c>
    </row>
    <row r="279" spans="1:8" ht="18" customHeight="1">
      <c r="A279" s="255">
        <v>42048</v>
      </c>
      <c r="B279" s="255" t="s">
        <v>1057</v>
      </c>
      <c r="C279" s="253" t="s">
        <v>504</v>
      </c>
      <c r="D279" s="256"/>
      <c r="E279" s="256">
        <v>3000000</v>
      </c>
      <c r="F279" s="257">
        <f t="shared" si="8"/>
        <v>384893000</v>
      </c>
      <c r="G279" s="252"/>
      <c r="H279" s="244">
        <f t="shared" si="9"/>
        <v>2</v>
      </c>
    </row>
    <row r="280" spans="1:8" ht="18" customHeight="1">
      <c r="A280" s="255">
        <v>42048</v>
      </c>
      <c r="B280" s="255" t="s">
        <v>287</v>
      </c>
      <c r="C280" s="253" t="s">
        <v>505</v>
      </c>
      <c r="D280" s="256"/>
      <c r="E280" s="256">
        <v>8630000</v>
      </c>
      <c r="F280" s="257">
        <f t="shared" si="8"/>
        <v>376263000</v>
      </c>
      <c r="G280" s="252"/>
      <c r="H280" s="244">
        <f t="shared" si="9"/>
        <v>2</v>
      </c>
    </row>
    <row r="281" spans="1:8" ht="18" customHeight="1">
      <c r="A281" s="255">
        <v>42048</v>
      </c>
      <c r="B281" s="255" t="s">
        <v>287</v>
      </c>
      <c r="C281" s="253" t="s">
        <v>506</v>
      </c>
      <c r="D281" s="256"/>
      <c r="E281" s="256">
        <v>6030000</v>
      </c>
      <c r="F281" s="257">
        <f t="shared" si="8"/>
        <v>370233000</v>
      </c>
      <c r="G281" s="252"/>
      <c r="H281" s="244">
        <f t="shared" si="9"/>
        <v>2</v>
      </c>
    </row>
    <row r="282" spans="1:8" ht="18" customHeight="1">
      <c r="A282" s="255">
        <v>42048</v>
      </c>
      <c r="B282" s="255" t="s">
        <v>460</v>
      </c>
      <c r="C282" s="253" t="s">
        <v>507</v>
      </c>
      <c r="D282" s="256">
        <v>3680000</v>
      </c>
      <c r="E282" s="256"/>
      <c r="F282" s="257">
        <f t="shared" si="8"/>
        <v>373913000</v>
      </c>
      <c r="G282" s="252"/>
      <c r="H282" s="244">
        <f t="shared" si="9"/>
        <v>2</v>
      </c>
    </row>
    <row r="283" spans="1:8" ht="18" customHeight="1">
      <c r="A283" s="255">
        <v>42048</v>
      </c>
      <c r="B283" s="255" t="s">
        <v>460</v>
      </c>
      <c r="C283" s="253" t="s">
        <v>508</v>
      </c>
      <c r="D283" s="256">
        <v>1040000</v>
      </c>
      <c r="E283" s="256"/>
      <c r="F283" s="257">
        <f t="shared" si="8"/>
        <v>374953000</v>
      </c>
      <c r="G283" s="252"/>
      <c r="H283" s="244">
        <f t="shared" si="9"/>
        <v>2</v>
      </c>
    </row>
    <row r="284" spans="1:8" ht="18" customHeight="1">
      <c r="A284" s="255">
        <v>42048</v>
      </c>
      <c r="B284" s="255" t="s">
        <v>285</v>
      </c>
      <c r="C284" s="253" t="s">
        <v>509</v>
      </c>
      <c r="D284" s="256"/>
      <c r="E284" s="256">
        <v>38700000</v>
      </c>
      <c r="F284" s="257">
        <f t="shared" si="8"/>
        <v>336253000</v>
      </c>
      <c r="G284" s="252"/>
      <c r="H284" s="244">
        <f t="shared" si="9"/>
        <v>2</v>
      </c>
    </row>
    <row r="285" spans="1:8" ht="18" customHeight="1">
      <c r="A285" s="255">
        <v>42048</v>
      </c>
      <c r="B285" s="255" t="s">
        <v>285</v>
      </c>
      <c r="C285" s="253" t="s">
        <v>510</v>
      </c>
      <c r="D285" s="256"/>
      <c r="E285" s="256">
        <v>1650000</v>
      </c>
      <c r="F285" s="257">
        <f t="shared" si="8"/>
        <v>334603000</v>
      </c>
      <c r="G285" s="252"/>
      <c r="H285" s="244">
        <f t="shared" si="9"/>
        <v>2</v>
      </c>
    </row>
    <row r="286" spans="1:8" ht="18" customHeight="1">
      <c r="A286" s="255">
        <v>42048</v>
      </c>
      <c r="B286" s="255" t="s">
        <v>1057</v>
      </c>
      <c r="C286" s="253" t="s">
        <v>511</v>
      </c>
      <c r="D286" s="256"/>
      <c r="E286" s="256">
        <v>10000000</v>
      </c>
      <c r="F286" s="258">
        <f t="shared" si="8"/>
        <v>324603000</v>
      </c>
      <c r="G286" s="252"/>
      <c r="H286" s="244">
        <f t="shared" si="9"/>
        <v>2</v>
      </c>
    </row>
    <row r="287" spans="1:8" ht="18" customHeight="1">
      <c r="A287" s="255">
        <v>42049</v>
      </c>
      <c r="B287" s="255" t="s">
        <v>300</v>
      </c>
      <c r="C287" s="253" t="s">
        <v>512</v>
      </c>
      <c r="D287" s="256"/>
      <c r="E287" s="256">
        <v>18080000</v>
      </c>
      <c r="F287" s="257">
        <f t="shared" si="8"/>
        <v>306523000</v>
      </c>
      <c r="G287" s="252"/>
      <c r="H287" s="244">
        <f t="shared" si="9"/>
        <v>2</v>
      </c>
    </row>
    <row r="288" spans="1:8" ht="18" customHeight="1">
      <c r="A288" s="255">
        <v>42049</v>
      </c>
      <c r="B288" s="255" t="s">
        <v>343</v>
      </c>
      <c r="C288" s="253" t="s">
        <v>358</v>
      </c>
      <c r="D288" s="256"/>
      <c r="E288" s="256">
        <v>8000000</v>
      </c>
      <c r="F288" s="257">
        <f t="shared" si="8"/>
        <v>298523000</v>
      </c>
      <c r="G288" s="252"/>
      <c r="H288" s="244">
        <f t="shared" si="9"/>
        <v>2</v>
      </c>
    </row>
    <row r="289" spans="1:8" ht="18" customHeight="1">
      <c r="A289" s="255">
        <v>42049</v>
      </c>
      <c r="B289" s="255" t="s">
        <v>285</v>
      </c>
      <c r="C289" s="253" t="s">
        <v>513</v>
      </c>
      <c r="D289" s="256"/>
      <c r="E289" s="256">
        <v>37206000</v>
      </c>
      <c r="F289" s="257">
        <f t="shared" si="8"/>
        <v>261317000</v>
      </c>
      <c r="G289" s="252"/>
      <c r="H289" s="244">
        <f t="shared" si="9"/>
        <v>2</v>
      </c>
    </row>
    <row r="290" spans="1:8" ht="18" customHeight="1">
      <c r="A290" s="255">
        <v>42049</v>
      </c>
      <c r="B290" s="255" t="s">
        <v>316</v>
      </c>
      <c r="C290" s="253" t="s">
        <v>363</v>
      </c>
      <c r="D290" s="256"/>
      <c r="E290" s="256">
        <v>2048000</v>
      </c>
      <c r="F290" s="257">
        <f t="shared" si="8"/>
        <v>259269000</v>
      </c>
      <c r="G290" s="252"/>
      <c r="H290" s="244">
        <f t="shared" si="9"/>
        <v>2</v>
      </c>
    </row>
    <row r="291" spans="1:8" ht="18" customHeight="1">
      <c r="A291" s="255">
        <v>42049</v>
      </c>
      <c r="B291" s="255" t="s">
        <v>74</v>
      </c>
      <c r="C291" s="253" t="s">
        <v>294</v>
      </c>
      <c r="D291" s="256">
        <v>1820000000</v>
      </c>
      <c r="E291" s="256"/>
      <c r="F291" s="257">
        <f t="shared" si="8"/>
        <v>2079269000</v>
      </c>
      <c r="G291" s="252"/>
      <c r="H291" s="244">
        <f t="shared" si="9"/>
        <v>2</v>
      </c>
    </row>
    <row r="292" spans="1:8" ht="18" customHeight="1">
      <c r="A292" s="255">
        <v>42049</v>
      </c>
      <c r="B292" s="255" t="s">
        <v>287</v>
      </c>
      <c r="C292" s="253" t="s">
        <v>345</v>
      </c>
      <c r="D292" s="256"/>
      <c r="E292" s="256">
        <v>1000000000</v>
      </c>
      <c r="F292" s="257">
        <f t="shared" si="8"/>
        <v>1079269000</v>
      </c>
      <c r="G292" s="252" t="s">
        <v>615</v>
      </c>
      <c r="H292" s="244">
        <f t="shared" si="9"/>
        <v>2</v>
      </c>
    </row>
    <row r="293" spans="1:8" ht="18" customHeight="1">
      <c r="A293" s="255">
        <v>42049</v>
      </c>
      <c r="B293" s="255" t="s">
        <v>287</v>
      </c>
      <c r="C293" s="253" t="s">
        <v>305</v>
      </c>
      <c r="D293" s="256"/>
      <c r="E293" s="256">
        <v>200000000</v>
      </c>
      <c r="F293" s="257">
        <f t="shared" si="8"/>
        <v>879269000</v>
      </c>
      <c r="G293" s="252" t="s">
        <v>615</v>
      </c>
      <c r="H293" s="244">
        <f t="shared" si="9"/>
        <v>2</v>
      </c>
    </row>
    <row r="294" spans="1:8" ht="18" customHeight="1">
      <c r="A294" s="255">
        <v>42049</v>
      </c>
      <c r="B294" s="255" t="s">
        <v>287</v>
      </c>
      <c r="C294" s="253" t="s">
        <v>415</v>
      </c>
      <c r="D294" s="256"/>
      <c r="E294" s="256">
        <v>47956000</v>
      </c>
      <c r="F294" s="257">
        <f t="shared" si="8"/>
        <v>831313000</v>
      </c>
      <c r="G294" s="252"/>
      <c r="H294" s="244">
        <f t="shared" si="9"/>
        <v>2</v>
      </c>
    </row>
    <row r="295" spans="1:8" ht="18" customHeight="1">
      <c r="A295" s="255">
        <v>42049</v>
      </c>
      <c r="B295" s="255" t="s">
        <v>287</v>
      </c>
      <c r="C295" s="253" t="s">
        <v>306</v>
      </c>
      <c r="D295" s="256"/>
      <c r="E295" s="256">
        <v>100000000</v>
      </c>
      <c r="F295" s="257">
        <f t="shared" si="8"/>
        <v>731313000</v>
      </c>
      <c r="G295" s="252" t="s">
        <v>615</v>
      </c>
      <c r="H295" s="244">
        <f t="shared" si="9"/>
        <v>2</v>
      </c>
    </row>
    <row r="296" spans="1:8" ht="18" customHeight="1">
      <c r="A296" s="255">
        <v>42049</v>
      </c>
      <c r="B296" s="255" t="s">
        <v>287</v>
      </c>
      <c r="C296" s="253" t="s">
        <v>322</v>
      </c>
      <c r="D296" s="256"/>
      <c r="E296" s="256">
        <v>50000000</v>
      </c>
      <c r="F296" s="257">
        <f t="shared" si="8"/>
        <v>681313000</v>
      </c>
      <c r="G296" s="252"/>
      <c r="H296" s="244">
        <f t="shared" si="9"/>
        <v>2</v>
      </c>
    </row>
    <row r="297" spans="1:8" ht="18" customHeight="1">
      <c r="A297" s="255">
        <v>42049</v>
      </c>
      <c r="B297" s="255" t="s">
        <v>287</v>
      </c>
      <c r="C297" s="253" t="s">
        <v>347</v>
      </c>
      <c r="D297" s="256"/>
      <c r="E297" s="256">
        <v>200000000</v>
      </c>
      <c r="F297" s="257">
        <f t="shared" si="8"/>
        <v>481313000</v>
      </c>
      <c r="G297" s="252"/>
      <c r="H297" s="244">
        <f t="shared" si="9"/>
        <v>2</v>
      </c>
    </row>
    <row r="298" spans="1:8" ht="18" customHeight="1">
      <c r="A298" s="255">
        <v>42049</v>
      </c>
      <c r="B298" s="255" t="s">
        <v>343</v>
      </c>
      <c r="C298" s="253" t="s">
        <v>514</v>
      </c>
      <c r="D298" s="256"/>
      <c r="E298" s="256">
        <v>241006000</v>
      </c>
      <c r="F298" s="257">
        <f t="shared" si="8"/>
        <v>240307000</v>
      </c>
      <c r="G298" s="252"/>
      <c r="H298" s="244">
        <f t="shared" si="9"/>
        <v>2</v>
      </c>
    </row>
    <row r="299" spans="1:8" ht="18" customHeight="1">
      <c r="A299" s="255">
        <v>42049</v>
      </c>
      <c r="B299" s="255" t="s">
        <v>337</v>
      </c>
      <c r="C299" s="253" t="s">
        <v>515</v>
      </c>
      <c r="D299" s="256"/>
      <c r="E299" s="256">
        <v>10017000</v>
      </c>
      <c r="F299" s="257">
        <f t="shared" si="8"/>
        <v>230290000</v>
      </c>
      <c r="G299" s="252"/>
      <c r="H299" s="244">
        <f t="shared" si="9"/>
        <v>2</v>
      </c>
    </row>
    <row r="300" spans="1:8" ht="18" customHeight="1">
      <c r="A300" s="255">
        <v>42049</v>
      </c>
      <c r="B300" s="255" t="s">
        <v>291</v>
      </c>
      <c r="C300" s="253" t="s">
        <v>388</v>
      </c>
      <c r="D300" s="256"/>
      <c r="E300" s="256">
        <v>2458000</v>
      </c>
      <c r="F300" s="257">
        <f t="shared" si="8"/>
        <v>227832000</v>
      </c>
      <c r="G300" s="252"/>
      <c r="H300" s="244">
        <f t="shared" si="9"/>
        <v>2</v>
      </c>
    </row>
    <row r="301" spans="1:8" ht="18" customHeight="1">
      <c r="A301" s="255">
        <v>42049</v>
      </c>
      <c r="B301" s="255" t="s">
        <v>285</v>
      </c>
      <c r="C301" s="253" t="s">
        <v>516</v>
      </c>
      <c r="D301" s="256">
        <v>5000000</v>
      </c>
      <c r="E301" s="256"/>
      <c r="F301" s="257">
        <f t="shared" si="8"/>
        <v>232832000</v>
      </c>
      <c r="G301" s="252"/>
      <c r="H301" s="244">
        <f t="shared" si="9"/>
        <v>2</v>
      </c>
    </row>
    <row r="302" spans="1:8" ht="18" customHeight="1">
      <c r="A302" s="255">
        <v>42049</v>
      </c>
      <c r="B302" s="255" t="s">
        <v>285</v>
      </c>
      <c r="C302" s="253" t="s">
        <v>517</v>
      </c>
      <c r="D302" s="256"/>
      <c r="E302" s="256">
        <v>2890000</v>
      </c>
      <c r="F302" s="257">
        <f t="shared" si="8"/>
        <v>229942000</v>
      </c>
      <c r="G302" s="252"/>
      <c r="H302" s="244">
        <f t="shared" si="9"/>
        <v>2</v>
      </c>
    </row>
    <row r="303" spans="1:8" ht="18" customHeight="1">
      <c r="A303" s="255">
        <v>42049</v>
      </c>
      <c r="B303" s="255" t="s">
        <v>1057</v>
      </c>
      <c r="C303" s="253" t="s">
        <v>341</v>
      </c>
      <c r="D303" s="256"/>
      <c r="E303" s="256">
        <v>20000000</v>
      </c>
      <c r="F303" s="257">
        <f t="shared" si="8"/>
        <v>209942000</v>
      </c>
      <c r="G303" s="252"/>
      <c r="H303" s="244">
        <f t="shared" si="9"/>
        <v>2</v>
      </c>
    </row>
    <row r="304" spans="1:8" ht="18" customHeight="1">
      <c r="A304" s="255">
        <v>42049</v>
      </c>
      <c r="B304" s="255" t="s">
        <v>409</v>
      </c>
      <c r="C304" s="253" t="s">
        <v>892</v>
      </c>
      <c r="D304" s="256"/>
      <c r="E304" s="256">
        <v>37735000</v>
      </c>
      <c r="F304" s="257">
        <f t="shared" si="8"/>
        <v>172207000</v>
      </c>
      <c r="G304" s="252"/>
      <c r="H304" s="244">
        <f t="shared" si="9"/>
        <v>2</v>
      </c>
    </row>
    <row r="305" spans="1:8" ht="18" customHeight="1">
      <c r="A305" s="255">
        <v>42049</v>
      </c>
      <c r="B305" s="255" t="s">
        <v>300</v>
      </c>
      <c r="C305" s="253" t="s">
        <v>453</v>
      </c>
      <c r="D305" s="256"/>
      <c r="E305" s="256">
        <v>100000000</v>
      </c>
      <c r="F305" s="257">
        <f t="shared" si="8"/>
        <v>72207000</v>
      </c>
      <c r="G305" s="252"/>
      <c r="H305" s="244">
        <f t="shared" si="9"/>
        <v>2</v>
      </c>
    </row>
    <row r="306" spans="1:8" ht="18" customHeight="1">
      <c r="A306" s="255">
        <v>42059</v>
      </c>
      <c r="B306" s="255" t="s">
        <v>409</v>
      </c>
      <c r="C306" s="253" t="s">
        <v>518</v>
      </c>
      <c r="D306" s="256"/>
      <c r="E306" s="256">
        <v>3500000</v>
      </c>
      <c r="F306" s="257">
        <f t="shared" si="8"/>
        <v>68707000</v>
      </c>
      <c r="G306" s="252"/>
      <c r="H306" s="244">
        <f t="shared" si="9"/>
        <v>2</v>
      </c>
    </row>
    <row r="307" spans="1:8" ht="18" customHeight="1">
      <c r="A307" s="255">
        <v>42059</v>
      </c>
      <c r="B307" s="255" t="s">
        <v>1057</v>
      </c>
      <c r="C307" s="253" t="s">
        <v>519</v>
      </c>
      <c r="D307" s="256"/>
      <c r="E307" s="256">
        <v>1000000</v>
      </c>
      <c r="F307" s="257">
        <f t="shared" si="8"/>
        <v>67707000</v>
      </c>
      <c r="G307" s="252"/>
      <c r="H307" s="244">
        <f t="shared" si="9"/>
        <v>2</v>
      </c>
    </row>
    <row r="308" spans="1:8" ht="18" customHeight="1">
      <c r="A308" s="255">
        <v>42059</v>
      </c>
      <c r="B308" s="255" t="s">
        <v>1057</v>
      </c>
      <c r="C308" s="253" t="s">
        <v>356</v>
      </c>
      <c r="D308" s="256"/>
      <c r="E308" s="256">
        <v>15000000</v>
      </c>
      <c r="F308" s="257">
        <f t="shared" si="8"/>
        <v>52707000</v>
      </c>
      <c r="G308" s="252"/>
      <c r="H308" s="244">
        <f t="shared" si="9"/>
        <v>2</v>
      </c>
    </row>
    <row r="309" spans="1:8" ht="18" customHeight="1">
      <c r="A309" s="255">
        <v>42059</v>
      </c>
      <c r="B309" s="255" t="s">
        <v>285</v>
      </c>
      <c r="C309" s="253" t="s">
        <v>290</v>
      </c>
      <c r="D309" s="256"/>
      <c r="E309" s="256">
        <v>1150000</v>
      </c>
      <c r="F309" s="257">
        <f t="shared" si="8"/>
        <v>51557000</v>
      </c>
      <c r="G309" s="252"/>
      <c r="H309" s="244">
        <f t="shared" si="9"/>
        <v>2</v>
      </c>
    </row>
    <row r="310" spans="1:8" ht="18" customHeight="1">
      <c r="A310" s="255">
        <v>42060</v>
      </c>
      <c r="B310" s="255" t="s">
        <v>74</v>
      </c>
      <c r="C310" s="253" t="s">
        <v>520</v>
      </c>
      <c r="D310" s="256">
        <v>1170000000</v>
      </c>
      <c r="E310" s="256"/>
      <c r="F310" s="257">
        <f t="shared" si="8"/>
        <v>1221557000</v>
      </c>
      <c r="G310" s="252"/>
      <c r="H310" s="244">
        <f t="shared" si="9"/>
        <v>2</v>
      </c>
    </row>
    <row r="311" spans="1:8" ht="18" customHeight="1">
      <c r="A311" s="255">
        <v>42060</v>
      </c>
      <c r="B311" s="255" t="s">
        <v>285</v>
      </c>
      <c r="C311" s="253" t="s">
        <v>521</v>
      </c>
      <c r="D311" s="256"/>
      <c r="E311" s="256">
        <v>652000</v>
      </c>
      <c r="F311" s="257">
        <f t="shared" si="8"/>
        <v>1220905000</v>
      </c>
      <c r="G311" s="252"/>
      <c r="H311" s="244">
        <f t="shared" si="9"/>
        <v>2</v>
      </c>
    </row>
    <row r="312" spans="1:8" ht="18" customHeight="1">
      <c r="A312" s="255">
        <v>42060</v>
      </c>
      <c r="B312" s="255" t="s">
        <v>308</v>
      </c>
      <c r="C312" s="253" t="s">
        <v>495</v>
      </c>
      <c r="D312" s="256"/>
      <c r="E312" s="256">
        <v>37000000</v>
      </c>
      <c r="F312" s="257">
        <f t="shared" si="8"/>
        <v>1183905000</v>
      </c>
      <c r="G312" s="252"/>
      <c r="H312" s="244">
        <f t="shared" si="9"/>
        <v>2</v>
      </c>
    </row>
    <row r="313" spans="1:8" ht="18" customHeight="1">
      <c r="A313" s="255">
        <v>42060</v>
      </c>
      <c r="B313" s="255" t="s">
        <v>291</v>
      </c>
      <c r="C313" s="253" t="s">
        <v>522</v>
      </c>
      <c r="D313" s="256"/>
      <c r="E313" s="256">
        <v>22576000</v>
      </c>
      <c r="F313" s="257">
        <f t="shared" si="8"/>
        <v>1161329000</v>
      </c>
      <c r="G313" s="252"/>
      <c r="H313" s="244">
        <f t="shared" si="9"/>
        <v>2</v>
      </c>
    </row>
    <row r="314" spans="1:8" ht="18" customHeight="1">
      <c r="A314" s="255">
        <v>42060</v>
      </c>
      <c r="B314" s="255" t="s">
        <v>287</v>
      </c>
      <c r="C314" s="253" t="s">
        <v>505</v>
      </c>
      <c r="D314" s="256"/>
      <c r="E314" s="256">
        <v>200000000</v>
      </c>
      <c r="F314" s="257">
        <f t="shared" si="8"/>
        <v>961329000</v>
      </c>
      <c r="G314" s="252"/>
      <c r="H314" s="244">
        <f t="shared" si="9"/>
        <v>2</v>
      </c>
    </row>
    <row r="315" spans="1:8" ht="18" customHeight="1">
      <c r="A315" s="255">
        <v>42060</v>
      </c>
      <c r="B315" s="255" t="s">
        <v>287</v>
      </c>
      <c r="C315" s="253" t="s">
        <v>346</v>
      </c>
      <c r="D315" s="256"/>
      <c r="E315" s="256">
        <v>300000000</v>
      </c>
      <c r="F315" s="257">
        <f t="shared" si="8"/>
        <v>661329000</v>
      </c>
      <c r="G315" s="252" t="s">
        <v>615</v>
      </c>
      <c r="H315" s="244">
        <f t="shared" si="9"/>
        <v>2</v>
      </c>
    </row>
    <row r="316" spans="1:8" ht="18" customHeight="1">
      <c r="A316" s="255">
        <v>42060</v>
      </c>
      <c r="B316" s="255" t="s">
        <v>287</v>
      </c>
      <c r="C316" s="253" t="s">
        <v>345</v>
      </c>
      <c r="D316" s="256"/>
      <c r="E316" s="256">
        <v>400000000</v>
      </c>
      <c r="F316" s="257">
        <f t="shared" si="8"/>
        <v>261329000</v>
      </c>
      <c r="G316" s="252" t="s">
        <v>615</v>
      </c>
      <c r="H316" s="244">
        <f t="shared" si="9"/>
        <v>2</v>
      </c>
    </row>
    <row r="317" spans="1:8" ht="18" customHeight="1">
      <c r="A317" s="255">
        <v>42060</v>
      </c>
      <c r="B317" s="255" t="s">
        <v>287</v>
      </c>
      <c r="C317" s="253" t="s">
        <v>305</v>
      </c>
      <c r="D317" s="256"/>
      <c r="E317" s="256">
        <v>111290000</v>
      </c>
      <c r="F317" s="257">
        <f t="shared" si="8"/>
        <v>150039000</v>
      </c>
      <c r="G317" s="252" t="s">
        <v>615</v>
      </c>
      <c r="H317" s="244">
        <f t="shared" si="9"/>
        <v>2</v>
      </c>
    </row>
    <row r="318" spans="1:8" ht="18" customHeight="1">
      <c r="A318" s="255">
        <v>42061</v>
      </c>
      <c r="B318" s="255" t="s">
        <v>337</v>
      </c>
      <c r="C318" s="253" t="s">
        <v>408</v>
      </c>
      <c r="D318" s="256"/>
      <c r="E318" s="256">
        <v>5000000</v>
      </c>
      <c r="F318" s="257">
        <f t="shared" si="8"/>
        <v>145039000</v>
      </c>
      <c r="G318" s="252"/>
      <c r="H318" s="244">
        <f t="shared" si="9"/>
        <v>2</v>
      </c>
    </row>
    <row r="319" spans="1:8" ht="18" customHeight="1">
      <c r="A319" s="255">
        <v>42061</v>
      </c>
      <c r="B319" s="255" t="s">
        <v>323</v>
      </c>
      <c r="C319" s="253" t="s">
        <v>523</v>
      </c>
      <c r="D319" s="256"/>
      <c r="E319" s="256">
        <v>1500000</v>
      </c>
      <c r="F319" s="257">
        <f t="shared" si="8"/>
        <v>143539000</v>
      </c>
      <c r="G319" s="252"/>
      <c r="H319" s="244">
        <f t="shared" si="9"/>
        <v>2</v>
      </c>
    </row>
    <row r="320" spans="1:8" ht="18" customHeight="1">
      <c r="A320" s="255">
        <v>42061</v>
      </c>
      <c r="B320" s="255" t="s">
        <v>298</v>
      </c>
      <c r="C320" s="253" t="s">
        <v>524</v>
      </c>
      <c r="D320" s="256"/>
      <c r="E320" s="256">
        <v>5000000</v>
      </c>
      <c r="F320" s="257">
        <f t="shared" si="8"/>
        <v>138539000</v>
      </c>
      <c r="G320" s="252"/>
      <c r="H320" s="244">
        <f t="shared" si="9"/>
        <v>2</v>
      </c>
    </row>
    <row r="321" spans="1:8" ht="18" customHeight="1">
      <c r="A321" s="255">
        <v>42061</v>
      </c>
      <c r="B321" s="255" t="s">
        <v>298</v>
      </c>
      <c r="C321" s="253" t="s">
        <v>525</v>
      </c>
      <c r="D321" s="256"/>
      <c r="E321" s="256">
        <v>2338000</v>
      </c>
      <c r="F321" s="257">
        <f t="shared" si="8"/>
        <v>136201000</v>
      </c>
      <c r="G321" s="252"/>
      <c r="H321" s="244">
        <f t="shared" si="9"/>
        <v>2</v>
      </c>
    </row>
    <row r="322" spans="1:8" ht="18" customHeight="1">
      <c r="A322" s="255">
        <v>42061</v>
      </c>
      <c r="B322" s="255" t="s">
        <v>285</v>
      </c>
      <c r="C322" s="253" t="s">
        <v>526</v>
      </c>
      <c r="D322" s="256"/>
      <c r="E322" s="256">
        <v>2500000</v>
      </c>
      <c r="F322" s="257">
        <f t="shared" si="8"/>
        <v>133701000</v>
      </c>
      <c r="G322" s="252"/>
      <c r="H322" s="244">
        <f t="shared" si="9"/>
        <v>2</v>
      </c>
    </row>
    <row r="323" spans="1:8" ht="18" customHeight="1">
      <c r="A323" s="255">
        <v>42061</v>
      </c>
      <c r="B323" s="255" t="s">
        <v>343</v>
      </c>
      <c r="C323" s="253" t="s">
        <v>527</v>
      </c>
      <c r="D323" s="256"/>
      <c r="E323" s="256">
        <v>37000000</v>
      </c>
      <c r="F323" s="257">
        <f t="shared" si="8"/>
        <v>96701000</v>
      </c>
      <c r="G323" s="252"/>
      <c r="H323" s="244">
        <f t="shared" si="9"/>
        <v>2</v>
      </c>
    </row>
    <row r="324" spans="1:8" ht="18" customHeight="1">
      <c r="A324" s="255">
        <v>42063</v>
      </c>
      <c r="B324" s="255" t="s">
        <v>460</v>
      </c>
      <c r="C324" s="253" t="s">
        <v>528</v>
      </c>
      <c r="D324" s="256">
        <v>1575000</v>
      </c>
      <c r="E324" s="256"/>
      <c r="F324" s="257">
        <f t="shared" si="8"/>
        <v>98276000</v>
      </c>
      <c r="G324" s="252"/>
      <c r="H324" s="244">
        <f t="shared" si="9"/>
        <v>2</v>
      </c>
    </row>
    <row r="325" spans="1:8" ht="18" customHeight="1">
      <c r="A325" s="255">
        <v>42063</v>
      </c>
      <c r="B325" s="255" t="s">
        <v>1057</v>
      </c>
      <c r="C325" s="253" t="s">
        <v>529</v>
      </c>
      <c r="D325" s="256"/>
      <c r="E325" s="256">
        <v>5196000</v>
      </c>
      <c r="F325" s="257">
        <f t="shared" si="8"/>
        <v>93080000</v>
      </c>
      <c r="G325" s="252"/>
      <c r="H325" s="244">
        <f t="shared" si="9"/>
        <v>2</v>
      </c>
    </row>
    <row r="326" spans="1:8" ht="18" customHeight="1">
      <c r="A326" s="255">
        <v>42063</v>
      </c>
      <c r="B326" s="255" t="s">
        <v>285</v>
      </c>
      <c r="C326" s="253" t="s">
        <v>290</v>
      </c>
      <c r="D326" s="256"/>
      <c r="E326" s="256">
        <v>184000</v>
      </c>
      <c r="F326" s="257">
        <f t="shared" si="8"/>
        <v>92896000</v>
      </c>
      <c r="G326" s="252"/>
      <c r="H326" s="244">
        <f t="shared" si="9"/>
        <v>2</v>
      </c>
    </row>
    <row r="327" spans="1:8" ht="18" customHeight="1">
      <c r="A327" s="255">
        <v>42063</v>
      </c>
      <c r="B327" s="255" t="s">
        <v>323</v>
      </c>
      <c r="C327" s="253" t="s">
        <v>530</v>
      </c>
      <c r="D327" s="256"/>
      <c r="E327" s="256">
        <v>500000</v>
      </c>
      <c r="F327" s="257">
        <f t="shared" si="8"/>
        <v>92396000</v>
      </c>
      <c r="G327" s="252"/>
      <c r="H327" s="244">
        <f t="shared" si="9"/>
        <v>2</v>
      </c>
    </row>
    <row r="328" spans="1:8" ht="18" customHeight="1">
      <c r="A328" s="255">
        <v>42063</v>
      </c>
      <c r="B328" s="255" t="s">
        <v>1299</v>
      </c>
      <c r="C328" s="253" t="s">
        <v>531</v>
      </c>
      <c r="D328" s="256"/>
      <c r="E328" s="256">
        <v>1730000</v>
      </c>
      <c r="F328" s="257">
        <f t="shared" si="8"/>
        <v>90666000</v>
      </c>
      <c r="G328" s="252"/>
      <c r="H328" s="244">
        <f t="shared" si="9"/>
        <v>2</v>
      </c>
    </row>
    <row r="329" spans="1:8" ht="18" customHeight="1">
      <c r="A329" s="255">
        <v>42065</v>
      </c>
      <c r="B329" s="255" t="s">
        <v>74</v>
      </c>
      <c r="C329" s="253" t="s">
        <v>294</v>
      </c>
      <c r="D329" s="256">
        <v>2500000000</v>
      </c>
      <c r="E329" s="256"/>
      <c r="F329" s="257">
        <f t="shared" si="8"/>
        <v>2590666000</v>
      </c>
      <c r="G329" s="252"/>
      <c r="H329" s="244">
        <f t="shared" si="9"/>
        <v>3</v>
      </c>
    </row>
    <row r="330" spans="1:8" ht="18" customHeight="1">
      <c r="A330" s="255">
        <v>42065</v>
      </c>
      <c r="B330" s="255" t="s">
        <v>842</v>
      </c>
      <c r="C330" s="253" t="s">
        <v>532</v>
      </c>
      <c r="D330" s="256"/>
      <c r="E330" s="256">
        <v>1015282000</v>
      </c>
      <c r="F330" s="257">
        <f t="shared" si="8"/>
        <v>1575384000</v>
      </c>
      <c r="G330" s="252"/>
      <c r="H330" s="244">
        <f t="shared" si="9"/>
        <v>3</v>
      </c>
    </row>
    <row r="331" spans="1:8" ht="18" customHeight="1">
      <c r="A331" s="255">
        <v>42065</v>
      </c>
      <c r="B331" s="255" t="s">
        <v>1057</v>
      </c>
      <c r="C331" s="253" t="s">
        <v>533</v>
      </c>
      <c r="D331" s="256"/>
      <c r="E331" s="256">
        <v>20000000</v>
      </c>
      <c r="F331" s="257">
        <f t="shared" si="8"/>
        <v>1555384000</v>
      </c>
      <c r="G331" s="252"/>
      <c r="H331" s="244">
        <f t="shared" si="9"/>
        <v>3</v>
      </c>
    </row>
    <row r="332" spans="1:8" ht="18" customHeight="1">
      <c r="A332" s="255">
        <v>42065</v>
      </c>
      <c r="B332" s="255" t="s">
        <v>316</v>
      </c>
      <c r="C332" s="253" t="s">
        <v>317</v>
      </c>
      <c r="D332" s="256"/>
      <c r="E332" s="256">
        <v>6796000</v>
      </c>
      <c r="F332" s="257">
        <f t="shared" si="8"/>
        <v>1548588000</v>
      </c>
      <c r="G332" s="252"/>
      <c r="H332" s="244">
        <f t="shared" si="9"/>
        <v>3</v>
      </c>
    </row>
    <row r="333" spans="1:8" ht="18" customHeight="1">
      <c r="A333" s="255">
        <v>42065</v>
      </c>
      <c r="B333" s="255" t="s">
        <v>343</v>
      </c>
      <c r="C333" s="253" t="s">
        <v>458</v>
      </c>
      <c r="D333" s="256"/>
      <c r="E333" s="256">
        <v>10517000</v>
      </c>
      <c r="F333" s="257">
        <f t="shared" ref="F333:F396" si="10">IF(C333&lt;&gt;"",F332+D333-E333,0)</f>
        <v>1538071000</v>
      </c>
      <c r="G333" s="252"/>
      <c r="H333" s="244">
        <f t="shared" si="9"/>
        <v>3</v>
      </c>
    </row>
    <row r="334" spans="1:8" ht="18" customHeight="1">
      <c r="A334" s="255">
        <v>42066</v>
      </c>
      <c r="B334" s="255" t="s">
        <v>298</v>
      </c>
      <c r="C334" s="253" t="s">
        <v>534</v>
      </c>
      <c r="D334" s="256"/>
      <c r="E334" s="256">
        <v>400000</v>
      </c>
      <c r="F334" s="257">
        <f t="shared" si="10"/>
        <v>1537671000</v>
      </c>
      <c r="G334" s="252"/>
      <c r="H334" s="244">
        <f t="shared" ref="H334:H397" si="11">IF(A334&lt;&gt;"",MONTH(A334),"")</f>
        <v>3</v>
      </c>
    </row>
    <row r="335" spans="1:8" ht="18" customHeight="1">
      <c r="A335" s="255">
        <v>42066</v>
      </c>
      <c r="B335" s="255" t="s">
        <v>1300</v>
      </c>
      <c r="C335" s="253" t="s">
        <v>535</v>
      </c>
      <c r="D335" s="256"/>
      <c r="E335" s="256">
        <v>4968000</v>
      </c>
      <c r="F335" s="257">
        <f t="shared" si="10"/>
        <v>1532703000</v>
      </c>
      <c r="G335" s="252"/>
      <c r="H335" s="244">
        <f t="shared" si="11"/>
        <v>3</v>
      </c>
    </row>
    <row r="336" spans="1:8" ht="18" customHeight="1">
      <c r="A336" s="255">
        <v>42066</v>
      </c>
      <c r="B336" s="255" t="s">
        <v>409</v>
      </c>
      <c r="C336" s="253" t="s">
        <v>536</v>
      </c>
      <c r="D336" s="256"/>
      <c r="E336" s="256">
        <v>16401000</v>
      </c>
      <c r="F336" s="257">
        <f t="shared" si="10"/>
        <v>1516302000</v>
      </c>
      <c r="G336" s="252"/>
      <c r="H336" s="244">
        <f t="shared" si="11"/>
        <v>3</v>
      </c>
    </row>
    <row r="337" spans="1:8" ht="18" customHeight="1">
      <c r="A337" s="255">
        <v>42066</v>
      </c>
      <c r="B337" s="255" t="s">
        <v>287</v>
      </c>
      <c r="C337" s="253" t="s">
        <v>306</v>
      </c>
      <c r="D337" s="256"/>
      <c r="E337" s="256">
        <v>118350000</v>
      </c>
      <c r="F337" s="257">
        <f t="shared" si="10"/>
        <v>1397952000</v>
      </c>
      <c r="G337" s="252" t="s">
        <v>615</v>
      </c>
      <c r="H337" s="244">
        <f t="shared" si="11"/>
        <v>3</v>
      </c>
    </row>
    <row r="338" spans="1:8" ht="18" customHeight="1">
      <c r="A338" s="255">
        <v>42066</v>
      </c>
      <c r="B338" s="255" t="s">
        <v>287</v>
      </c>
      <c r="C338" s="253" t="s">
        <v>322</v>
      </c>
      <c r="D338" s="256"/>
      <c r="E338" s="256">
        <v>119700000</v>
      </c>
      <c r="F338" s="257">
        <f t="shared" si="10"/>
        <v>1278252000</v>
      </c>
      <c r="G338" s="252"/>
      <c r="H338" s="244">
        <f t="shared" si="11"/>
        <v>3</v>
      </c>
    </row>
    <row r="339" spans="1:8" ht="18" customHeight="1">
      <c r="A339" s="255">
        <v>42066</v>
      </c>
      <c r="B339" s="255" t="s">
        <v>287</v>
      </c>
      <c r="C339" s="253" t="s">
        <v>365</v>
      </c>
      <c r="D339" s="256"/>
      <c r="E339" s="256">
        <v>190498000</v>
      </c>
      <c r="F339" s="257">
        <f t="shared" si="10"/>
        <v>1087754000</v>
      </c>
      <c r="G339" s="252"/>
      <c r="H339" s="244">
        <f t="shared" si="11"/>
        <v>3</v>
      </c>
    </row>
    <row r="340" spans="1:8" ht="18" customHeight="1">
      <c r="A340" s="255">
        <v>42066</v>
      </c>
      <c r="B340" s="255" t="s">
        <v>287</v>
      </c>
      <c r="C340" s="253" t="s">
        <v>377</v>
      </c>
      <c r="D340" s="256"/>
      <c r="E340" s="256">
        <v>186987000</v>
      </c>
      <c r="F340" s="257">
        <f t="shared" si="10"/>
        <v>900767000</v>
      </c>
      <c r="G340" s="252"/>
      <c r="H340" s="244">
        <f t="shared" si="11"/>
        <v>3</v>
      </c>
    </row>
    <row r="341" spans="1:8" ht="18" customHeight="1">
      <c r="A341" s="255">
        <v>42066</v>
      </c>
      <c r="B341" s="255" t="s">
        <v>287</v>
      </c>
      <c r="C341" s="253" t="s">
        <v>347</v>
      </c>
      <c r="D341" s="256"/>
      <c r="E341" s="256">
        <v>200000000</v>
      </c>
      <c r="F341" s="257">
        <f t="shared" si="10"/>
        <v>700767000</v>
      </c>
      <c r="G341" s="252"/>
      <c r="H341" s="244">
        <f t="shared" si="11"/>
        <v>3</v>
      </c>
    </row>
    <row r="342" spans="1:8" ht="18" customHeight="1">
      <c r="A342" s="255">
        <v>42066</v>
      </c>
      <c r="B342" s="255" t="s">
        <v>287</v>
      </c>
      <c r="C342" s="253" t="s">
        <v>304</v>
      </c>
      <c r="D342" s="256"/>
      <c r="E342" s="256">
        <v>200000000</v>
      </c>
      <c r="F342" s="257">
        <f t="shared" si="10"/>
        <v>500767000</v>
      </c>
      <c r="G342" s="252"/>
      <c r="H342" s="244">
        <f t="shared" si="11"/>
        <v>3</v>
      </c>
    </row>
    <row r="343" spans="1:8" ht="18" customHeight="1">
      <c r="A343" s="255">
        <v>42067</v>
      </c>
      <c r="B343" s="255" t="s">
        <v>285</v>
      </c>
      <c r="C343" s="253" t="s">
        <v>290</v>
      </c>
      <c r="D343" s="256"/>
      <c r="E343" s="256">
        <v>160000</v>
      </c>
      <c r="F343" s="257">
        <f t="shared" si="10"/>
        <v>500607000</v>
      </c>
      <c r="G343" s="252"/>
      <c r="H343" s="244">
        <f t="shared" si="11"/>
        <v>3</v>
      </c>
    </row>
    <row r="344" spans="1:8" ht="18" customHeight="1">
      <c r="A344" s="255">
        <v>42067</v>
      </c>
      <c r="B344" s="255" t="s">
        <v>1300</v>
      </c>
      <c r="C344" s="253" t="s">
        <v>537</v>
      </c>
      <c r="D344" s="256"/>
      <c r="E344" s="256">
        <v>10155000</v>
      </c>
      <c r="F344" s="257">
        <f t="shared" si="10"/>
        <v>490452000</v>
      </c>
      <c r="G344" s="252"/>
      <c r="H344" s="244">
        <f t="shared" si="11"/>
        <v>3</v>
      </c>
    </row>
    <row r="345" spans="1:8" ht="18" customHeight="1">
      <c r="A345" s="255">
        <v>42067</v>
      </c>
      <c r="B345" s="255" t="s">
        <v>285</v>
      </c>
      <c r="C345" s="253" t="s">
        <v>290</v>
      </c>
      <c r="D345" s="256"/>
      <c r="E345" s="256">
        <v>190000</v>
      </c>
      <c r="F345" s="257">
        <f t="shared" si="10"/>
        <v>490262000</v>
      </c>
      <c r="G345" s="252"/>
      <c r="H345" s="244">
        <f t="shared" si="11"/>
        <v>3</v>
      </c>
    </row>
    <row r="346" spans="1:8" ht="18" customHeight="1">
      <c r="A346" s="255">
        <v>42067</v>
      </c>
      <c r="B346" s="255" t="s">
        <v>343</v>
      </c>
      <c r="C346" s="253" t="s">
        <v>538</v>
      </c>
      <c r="D346" s="256"/>
      <c r="E346" s="256">
        <v>112513000</v>
      </c>
      <c r="F346" s="257">
        <f t="shared" si="10"/>
        <v>377749000</v>
      </c>
      <c r="G346" s="252"/>
      <c r="H346" s="244">
        <f t="shared" si="11"/>
        <v>3</v>
      </c>
    </row>
    <row r="347" spans="1:8" ht="18" customHeight="1">
      <c r="A347" s="255">
        <v>42067</v>
      </c>
      <c r="B347" s="255" t="s">
        <v>285</v>
      </c>
      <c r="C347" s="253" t="s">
        <v>539</v>
      </c>
      <c r="D347" s="256"/>
      <c r="E347" s="256">
        <v>250000</v>
      </c>
      <c r="F347" s="257">
        <f t="shared" si="10"/>
        <v>377499000</v>
      </c>
      <c r="G347" s="252"/>
      <c r="H347" s="244">
        <f t="shared" si="11"/>
        <v>3</v>
      </c>
    </row>
    <row r="348" spans="1:8" ht="18" customHeight="1">
      <c r="A348" s="255">
        <v>42067</v>
      </c>
      <c r="B348" s="255" t="s">
        <v>285</v>
      </c>
      <c r="C348" s="253" t="s">
        <v>540</v>
      </c>
      <c r="D348" s="256"/>
      <c r="E348" s="256">
        <v>4500000</v>
      </c>
      <c r="F348" s="257">
        <f t="shared" si="10"/>
        <v>372999000</v>
      </c>
      <c r="G348" s="252"/>
      <c r="H348" s="244">
        <f t="shared" si="11"/>
        <v>3</v>
      </c>
    </row>
    <row r="349" spans="1:8" ht="18" customHeight="1">
      <c r="A349" s="255">
        <v>42067</v>
      </c>
      <c r="B349" s="255" t="s">
        <v>323</v>
      </c>
      <c r="C349" s="253" t="s">
        <v>541</v>
      </c>
      <c r="D349" s="256"/>
      <c r="E349" s="256">
        <v>2000000</v>
      </c>
      <c r="F349" s="257">
        <f t="shared" si="10"/>
        <v>370999000</v>
      </c>
      <c r="G349" s="252"/>
      <c r="H349" s="244">
        <f t="shared" si="11"/>
        <v>3</v>
      </c>
    </row>
    <row r="350" spans="1:8" ht="18" customHeight="1">
      <c r="A350" s="255">
        <v>42068</v>
      </c>
      <c r="B350" s="255" t="s">
        <v>323</v>
      </c>
      <c r="C350" s="253" t="s">
        <v>542</v>
      </c>
      <c r="D350" s="256"/>
      <c r="E350" s="256">
        <v>11000000</v>
      </c>
      <c r="F350" s="257">
        <f t="shared" si="10"/>
        <v>359999000</v>
      </c>
      <c r="G350" s="252"/>
      <c r="H350" s="244">
        <f t="shared" si="11"/>
        <v>3</v>
      </c>
    </row>
    <row r="351" spans="1:8" ht="18" customHeight="1">
      <c r="A351" s="255">
        <v>42068</v>
      </c>
      <c r="B351" s="255" t="s">
        <v>1057</v>
      </c>
      <c r="C351" s="253" t="s">
        <v>341</v>
      </c>
      <c r="D351" s="256"/>
      <c r="E351" s="256">
        <v>5000000</v>
      </c>
      <c r="F351" s="257">
        <f t="shared" si="10"/>
        <v>354999000</v>
      </c>
      <c r="G351" s="252"/>
      <c r="H351" s="244">
        <f t="shared" si="11"/>
        <v>3</v>
      </c>
    </row>
    <row r="352" spans="1:8" ht="18" customHeight="1">
      <c r="A352" s="255">
        <v>42068</v>
      </c>
      <c r="B352" s="255" t="s">
        <v>316</v>
      </c>
      <c r="C352" s="253" t="s">
        <v>363</v>
      </c>
      <c r="D352" s="256"/>
      <c r="E352" s="256">
        <v>3353000</v>
      </c>
      <c r="F352" s="257">
        <f t="shared" si="10"/>
        <v>351646000</v>
      </c>
      <c r="G352" s="252"/>
      <c r="H352" s="244">
        <f t="shared" si="11"/>
        <v>3</v>
      </c>
    </row>
    <row r="353" spans="1:8" ht="18" customHeight="1">
      <c r="A353" s="255">
        <v>42068</v>
      </c>
      <c r="B353" s="255" t="s">
        <v>323</v>
      </c>
      <c r="C353" s="253" t="s">
        <v>543</v>
      </c>
      <c r="D353" s="256">
        <v>500000</v>
      </c>
      <c r="E353" s="256"/>
      <c r="F353" s="257">
        <f t="shared" si="10"/>
        <v>352146000</v>
      </c>
      <c r="G353" s="252"/>
      <c r="H353" s="244">
        <f t="shared" si="11"/>
        <v>3</v>
      </c>
    </row>
    <row r="354" spans="1:8" ht="18" customHeight="1">
      <c r="A354" s="255">
        <v>42068</v>
      </c>
      <c r="B354" s="255" t="s">
        <v>1300</v>
      </c>
      <c r="C354" s="253" t="s">
        <v>544</v>
      </c>
      <c r="D354" s="256"/>
      <c r="E354" s="256">
        <v>270000</v>
      </c>
      <c r="F354" s="257">
        <f t="shared" si="10"/>
        <v>351876000</v>
      </c>
      <c r="G354" s="252"/>
      <c r="H354" s="244">
        <f t="shared" si="11"/>
        <v>3</v>
      </c>
    </row>
    <row r="355" spans="1:8" ht="18" customHeight="1">
      <c r="A355" s="255">
        <v>42068</v>
      </c>
      <c r="B355" s="255" t="s">
        <v>300</v>
      </c>
      <c r="C355" s="253" t="s">
        <v>545</v>
      </c>
      <c r="D355" s="256"/>
      <c r="E355" s="256">
        <v>5610000</v>
      </c>
      <c r="F355" s="257">
        <f t="shared" si="10"/>
        <v>346266000</v>
      </c>
      <c r="G355" s="252"/>
      <c r="H355" s="244">
        <f t="shared" si="11"/>
        <v>3</v>
      </c>
    </row>
    <row r="356" spans="1:8" ht="18" customHeight="1">
      <c r="A356" s="255">
        <v>42068</v>
      </c>
      <c r="B356" s="255" t="s">
        <v>323</v>
      </c>
      <c r="C356" s="253" t="s">
        <v>546</v>
      </c>
      <c r="D356" s="256">
        <v>2000000</v>
      </c>
      <c r="E356" s="256"/>
      <c r="F356" s="257">
        <f t="shared" si="10"/>
        <v>348266000</v>
      </c>
      <c r="G356" s="252"/>
      <c r="H356" s="244">
        <f t="shared" si="11"/>
        <v>3</v>
      </c>
    </row>
    <row r="357" spans="1:8" ht="18" customHeight="1">
      <c r="A357" s="255">
        <v>42068</v>
      </c>
      <c r="B357" s="255" t="s">
        <v>1299</v>
      </c>
      <c r="C357" s="253" t="s">
        <v>547</v>
      </c>
      <c r="D357" s="256"/>
      <c r="E357" s="256">
        <v>860000</v>
      </c>
      <c r="F357" s="257">
        <f t="shared" si="10"/>
        <v>347406000</v>
      </c>
      <c r="G357" s="252"/>
      <c r="H357" s="244">
        <f t="shared" si="11"/>
        <v>3</v>
      </c>
    </row>
    <row r="358" spans="1:8" ht="18" customHeight="1">
      <c r="A358" s="255">
        <v>42068</v>
      </c>
      <c r="B358" s="255" t="s">
        <v>308</v>
      </c>
      <c r="C358" s="253" t="s">
        <v>495</v>
      </c>
      <c r="D358" s="256"/>
      <c r="E358" s="256">
        <v>37200000</v>
      </c>
      <c r="F358" s="257">
        <f t="shared" si="10"/>
        <v>310206000</v>
      </c>
      <c r="G358" s="252"/>
      <c r="H358" s="244">
        <f t="shared" si="11"/>
        <v>3</v>
      </c>
    </row>
    <row r="359" spans="1:8" ht="18" customHeight="1">
      <c r="A359" s="255">
        <v>42068</v>
      </c>
      <c r="B359" s="255" t="s">
        <v>1057</v>
      </c>
      <c r="C359" s="253" t="s">
        <v>548</v>
      </c>
      <c r="D359" s="256"/>
      <c r="E359" s="256">
        <v>50000</v>
      </c>
      <c r="F359" s="257">
        <f t="shared" si="10"/>
        <v>310156000</v>
      </c>
      <c r="G359" s="252"/>
      <c r="H359" s="244">
        <f t="shared" si="11"/>
        <v>3</v>
      </c>
    </row>
    <row r="360" spans="1:8" ht="18" customHeight="1">
      <c r="A360" s="255">
        <v>42068</v>
      </c>
      <c r="B360" s="255" t="s">
        <v>285</v>
      </c>
      <c r="C360" s="253" t="s">
        <v>549</v>
      </c>
      <c r="D360" s="256"/>
      <c r="E360" s="256">
        <v>1000000</v>
      </c>
      <c r="F360" s="257">
        <f t="shared" si="10"/>
        <v>309156000</v>
      </c>
      <c r="G360" s="252"/>
      <c r="H360" s="244">
        <f t="shared" si="11"/>
        <v>3</v>
      </c>
    </row>
    <row r="361" spans="1:8" ht="18" customHeight="1">
      <c r="A361" s="255">
        <v>42068</v>
      </c>
      <c r="B361" s="255" t="s">
        <v>300</v>
      </c>
      <c r="C361" s="253" t="s">
        <v>550</v>
      </c>
      <c r="D361" s="256"/>
      <c r="E361" s="256">
        <v>800000</v>
      </c>
      <c r="F361" s="257">
        <f t="shared" si="10"/>
        <v>308356000</v>
      </c>
      <c r="G361" s="252"/>
      <c r="H361" s="244">
        <f t="shared" si="11"/>
        <v>3</v>
      </c>
    </row>
    <row r="362" spans="1:8" ht="18" customHeight="1">
      <c r="A362" s="255">
        <v>42068</v>
      </c>
      <c r="B362" s="255" t="s">
        <v>287</v>
      </c>
      <c r="C362" s="253" t="s">
        <v>346</v>
      </c>
      <c r="D362" s="256"/>
      <c r="E362" s="256">
        <v>200000000</v>
      </c>
      <c r="F362" s="257">
        <f t="shared" si="10"/>
        <v>108356000</v>
      </c>
      <c r="G362" s="252" t="s">
        <v>615</v>
      </c>
      <c r="H362" s="244">
        <f t="shared" si="11"/>
        <v>3</v>
      </c>
    </row>
    <row r="363" spans="1:8" ht="18" customHeight="1">
      <c r="A363" s="255">
        <v>42069</v>
      </c>
      <c r="B363" s="255" t="s">
        <v>323</v>
      </c>
      <c r="C363" s="253" t="s">
        <v>551</v>
      </c>
      <c r="D363" s="256">
        <v>11000000</v>
      </c>
      <c r="E363" s="256"/>
      <c r="F363" s="257">
        <f t="shared" si="10"/>
        <v>119356000</v>
      </c>
      <c r="G363" s="252"/>
      <c r="H363" s="244">
        <f t="shared" si="11"/>
        <v>3</v>
      </c>
    </row>
    <row r="364" spans="1:8" ht="18" customHeight="1">
      <c r="A364" s="255">
        <v>42069</v>
      </c>
      <c r="B364" s="255" t="s">
        <v>1300</v>
      </c>
      <c r="C364" s="253" t="s">
        <v>552</v>
      </c>
      <c r="D364" s="256"/>
      <c r="E364" s="256">
        <v>9487000</v>
      </c>
      <c r="F364" s="257">
        <f t="shared" si="10"/>
        <v>109869000</v>
      </c>
      <c r="G364" s="252"/>
      <c r="H364" s="244">
        <f t="shared" si="11"/>
        <v>3</v>
      </c>
    </row>
    <row r="365" spans="1:8" ht="18" customHeight="1">
      <c r="A365" s="255">
        <v>42069</v>
      </c>
      <c r="B365" s="255" t="s">
        <v>308</v>
      </c>
      <c r="C365" s="253" t="s">
        <v>342</v>
      </c>
      <c r="D365" s="256"/>
      <c r="E365" s="256">
        <v>8600000</v>
      </c>
      <c r="F365" s="257">
        <f t="shared" si="10"/>
        <v>101269000</v>
      </c>
      <c r="G365" s="252"/>
      <c r="H365" s="244">
        <f t="shared" si="11"/>
        <v>3</v>
      </c>
    </row>
    <row r="366" spans="1:8" ht="18" customHeight="1">
      <c r="A366" s="255">
        <v>42069</v>
      </c>
      <c r="B366" s="255" t="s">
        <v>343</v>
      </c>
      <c r="C366" s="253" t="s">
        <v>344</v>
      </c>
      <c r="D366" s="256"/>
      <c r="E366" s="256">
        <v>3000000</v>
      </c>
      <c r="F366" s="257">
        <f t="shared" si="10"/>
        <v>98269000</v>
      </c>
      <c r="G366" s="252"/>
      <c r="H366" s="244">
        <f t="shared" si="11"/>
        <v>3</v>
      </c>
    </row>
    <row r="367" spans="1:8" ht="18" customHeight="1">
      <c r="A367" s="255">
        <v>42069</v>
      </c>
      <c r="B367" s="255" t="s">
        <v>285</v>
      </c>
      <c r="C367" s="253" t="s">
        <v>553</v>
      </c>
      <c r="D367" s="256"/>
      <c r="E367" s="256">
        <v>305000</v>
      </c>
      <c r="F367" s="257">
        <f t="shared" si="10"/>
        <v>97964000</v>
      </c>
      <c r="G367" s="252"/>
      <c r="H367" s="244">
        <f t="shared" si="11"/>
        <v>3</v>
      </c>
    </row>
    <row r="368" spans="1:8" ht="18" customHeight="1">
      <c r="A368" s="255">
        <v>42069</v>
      </c>
      <c r="B368" s="255" t="s">
        <v>285</v>
      </c>
      <c r="C368" s="253" t="s">
        <v>554</v>
      </c>
      <c r="D368" s="256"/>
      <c r="E368" s="256">
        <v>2186000</v>
      </c>
      <c r="F368" s="257">
        <f t="shared" si="10"/>
        <v>95778000</v>
      </c>
      <c r="G368" s="252"/>
      <c r="H368" s="244">
        <f t="shared" si="11"/>
        <v>3</v>
      </c>
    </row>
    <row r="369" spans="1:8" ht="18" customHeight="1">
      <c r="A369" s="255">
        <v>42069</v>
      </c>
      <c r="B369" s="255" t="s">
        <v>298</v>
      </c>
      <c r="C369" s="253" t="s">
        <v>555</v>
      </c>
      <c r="D369" s="256"/>
      <c r="E369" s="256">
        <v>19901000</v>
      </c>
      <c r="F369" s="257">
        <f t="shared" si="10"/>
        <v>75877000</v>
      </c>
      <c r="G369" s="252"/>
      <c r="H369" s="244">
        <f t="shared" si="11"/>
        <v>3</v>
      </c>
    </row>
    <row r="370" spans="1:8" ht="18" customHeight="1">
      <c r="A370" s="255">
        <v>42069</v>
      </c>
      <c r="B370" s="255" t="s">
        <v>1298</v>
      </c>
      <c r="C370" s="253" t="s">
        <v>404</v>
      </c>
      <c r="D370" s="256"/>
      <c r="E370" s="256">
        <v>1000000</v>
      </c>
      <c r="F370" s="257">
        <f t="shared" si="10"/>
        <v>74877000</v>
      </c>
      <c r="G370" s="252"/>
      <c r="H370" s="244">
        <f t="shared" si="11"/>
        <v>3</v>
      </c>
    </row>
    <row r="371" spans="1:8" ht="18" customHeight="1">
      <c r="A371" s="255">
        <v>42069</v>
      </c>
      <c r="B371" s="255" t="s">
        <v>285</v>
      </c>
      <c r="C371" s="253" t="s">
        <v>556</v>
      </c>
      <c r="D371" s="256"/>
      <c r="E371" s="256">
        <v>10000000</v>
      </c>
      <c r="F371" s="257">
        <f t="shared" si="10"/>
        <v>64877000</v>
      </c>
      <c r="G371" s="252"/>
      <c r="H371" s="244">
        <f t="shared" si="11"/>
        <v>3</v>
      </c>
    </row>
    <row r="372" spans="1:8" ht="18" customHeight="1">
      <c r="A372" s="255">
        <v>42070</v>
      </c>
      <c r="B372" s="255" t="s">
        <v>1057</v>
      </c>
      <c r="C372" s="253" t="s">
        <v>557</v>
      </c>
      <c r="D372" s="256"/>
      <c r="E372" s="256">
        <v>500000</v>
      </c>
      <c r="F372" s="257">
        <f t="shared" si="10"/>
        <v>64377000</v>
      </c>
      <c r="G372" s="252"/>
      <c r="H372" s="244">
        <f t="shared" si="11"/>
        <v>3</v>
      </c>
    </row>
    <row r="373" spans="1:8" ht="18" customHeight="1">
      <c r="A373" s="255">
        <v>42070</v>
      </c>
      <c r="B373" s="255" t="s">
        <v>343</v>
      </c>
      <c r="C373" s="253" t="s">
        <v>379</v>
      </c>
      <c r="D373" s="256"/>
      <c r="E373" s="256">
        <v>49500000</v>
      </c>
      <c r="F373" s="257">
        <f t="shared" si="10"/>
        <v>14877000</v>
      </c>
      <c r="G373" s="252"/>
      <c r="H373" s="244">
        <f t="shared" si="11"/>
        <v>3</v>
      </c>
    </row>
    <row r="374" spans="1:8" ht="18" customHeight="1">
      <c r="A374" s="255">
        <v>42070</v>
      </c>
      <c r="B374" s="255" t="s">
        <v>285</v>
      </c>
      <c r="C374" s="253" t="s">
        <v>539</v>
      </c>
      <c r="D374" s="256"/>
      <c r="E374" s="256">
        <v>850000</v>
      </c>
      <c r="F374" s="257">
        <f t="shared" si="10"/>
        <v>14027000</v>
      </c>
      <c r="G374" s="252"/>
      <c r="H374" s="244">
        <f t="shared" si="11"/>
        <v>3</v>
      </c>
    </row>
    <row r="375" spans="1:8" ht="18" customHeight="1">
      <c r="A375" s="255">
        <v>42070</v>
      </c>
      <c r="B375" s="255" t="s">
        <v>318</v>
      </c>
      <c r="C375" s="253" t="s">
        <v>558</v>
      </c>
      <c r="D375" s="256"/>
      <c r="E375" s="256">
        <v>634000</v>
      </c>
      <c r="F375" s="257">
        <f t="shared" si="10"/>
        <v>13393000</v>
      </c>
      <c r="G375" s="252"/>
      <c r="H375" s="244">
        <f t="shared" si="11"/>
        <v>3</v>
      </c>
    </row>
    <row r="376" spans="1:8" ht="18" customHeight="1">
      <c r="A376" s="255">
        <v>42070</v>
      </c>
      <c r="B376" s="255" t="s">
        <v>285</v>
      </c>
      <c r="C376" s="253" t="s">
        <v>559</v>
      </c>
      <c r="D376" s="256"/>
      <c r="E376" s="256">
        <v>300000</v>
      </c>
      <c r="F376" s="257">
        <f t="shared" si="10"/>
        <v>13093000</v>
      </c>
      <c r="G376" s="252"/>
      <c r="H376" s="244">
        <f t="shared" si="11"/>
        <v>3</v>
      </c>
    </row>
    <row r="377" spans="1:8" ht="18" customHeight="1">
      <c r="A377" s="255">
        <v>42070</v>
      </c>
      <c r="B377" s="255" t="s">
        <v>1057</v>
      </c>
      <c r="C377" s="253" t="s">
        <v>560</v>
      </c>
      <c r="D377" s="256"/>
      <c r="E377" s="256">
        <v>2000000</v>
      </c>
      <c r="F377" s="257">
        <f t="shared" si="10"/>
        <v>11093000</v>
      </c>
      <c r="G377" s="252"/>
      <c r="H377" s="244">
        <f t="shared" si="11"/>
        <v>3</v>
      </c>
    </row>
    <row r="378" spans="1:8" ht="18" customHeight="1">
      <c r="A378" s="255">
        <v>42070</v>
      </c>
      <c r="B378" s="255" t="s">
        <v>300</v>
      </c>
      <c r="C378" s="253" t="s">
        <v>561</v>
      </c>
      <c r="D378" s="256"/>
      <c r="E378" s="256">
        <v>150000</v>
      </c>
      <c r="F378" s="257">
        <f t="shared" si="10"/>
        <v>10943000</v>
      </c>
      <c r="G378" s="252"/>
      <c r="H378" s="244">
        <f t="shared" si="11"/>
        <v>3</v>
      </c>
    </row>
    <row r="379" spans="1:8" ht="18" customHeight="1">
      <c r="A379" s="255">
        <v>42070</v>
      </c>
      <c r="B379" s="255" t="s">
        <v>285</v>
      </c>
      <c r="C379" s="253" t="s">
        <v>336</v>
      </c>
      <c r="D379" s="256"/>
      <c r="E379" s="256">
        <v>195000</v>
      </c>
      <c r="F379" s="257">
        <f t="shared" si="10"/>
        <v>10748000</v>
      </c>
      <c r="G379" s="252"/>
      <c r="H379" s="244">
        <f t="shared" si="11"/>
        <v>3</v>
      </c>
    </row>
    <row r="380" spans="1:8" ht="18" customHeight="1">
      <c r="A380" s="255">
        <v>42074</v>
      </c>
      <c r="B380" s="255" t="s">
        <v>74</v>
      </c>
      <c r="C380" s="253" t="s">
        <v>294</v>
      </c>
      <c r="D380" s="256">
        <v>1000000000</v>
      </c>
      <c r="E380" s="256"/>
      <c r="F380" s="257">
        <f t="shared" si="10"/>
        <v>1010748000</v>
      </c>
      <c r="G380" s="252"/>
      <c r="H380" s="244">
        <f t="shared" si="11"/>
        <v>3</v>
      </c>
    </row>
    <row r="381" spans="1:8" ht="18" customHeight="1">
      <c r="A381" s="255">
        <v>42074</v>
      </c>
      <c r="B381" s="255" t="s">
        <v>337</v>
      </c>
      <c r="C381" s="253" t="s">
        <v>562</v>
      </c>
      <c r="D381" s="256"/>
      <c r="E381" s="256">
        <v>5800000</v>
      </c>
      <c r="F381" s="257">
        <f t="shared" si="10"/>
        <v>1004948000</v>
      </c>
      <c r="G381" s="252"/>
      <c r="H381" s="244">
        <f t="shared" si="11"/>
        <v>3</v>
      </c>
    </row>
    <row r="382" spans="1:8" ht="18" customHeight="1">
      <c r="A382" s="255">
        <v>42074</v>
      </c>
      <c r="B382" s="255" t="s">
        <v>298</v>
      </c>
      <c r="C382" s="253" t="s">
        <v>563</v>
      </c>
      <c r="D382" s="256"/>
      <c r="E382" s="256">
        <v>200000</v>
      </c>
      <c r="F382" s="257">
        <f t="shared" si="10"/>
        <v>1004748000</v>
      </c>
      <c r="G382" s="252"/>
      <c r="H382" s="244">
        <f t="shared" si="11"/>
        <v>3</v>
      </c>
    </row>
    <row r="383" spans="1:8" ht="18" customHeight="1">
      <c r="A383" s="255">
        <v>42074</v>
      </c>
      <c r="B383" s="255" t="s">
        <v>300</v>
      </c>
      <c r="C383" s="253" t="s">
        <v>401</v>
      </c>
      <c r="D383" s="256"/>
      <c r="E383" s="256">
        <v>1942000</v>
      </c>
      <c r="F383" s="257">
        <f t="shared" si="10"/>
        <v>1002806000</v>
      </c>
      <c r="G383" s="252"/>
      <c r="H383" s="244">
        <f t="shared" si="11"/>
        <v>3</v>
      </c>
    </row>
    <row r="384" spans="1:8" ht="18" customHeight="1">
      <c r="A384" s="255">
        <v>42074</v>
      </c>
      <c r="B384" s="255" t="s">
        <v>300</v>
      </c>
      <c r="C384" s="253" t="s">
        <v>564</v>
      </c>
      <c r="D384" s="256"/>
      <c r="E384" s="256">
        <v>2112000</v>
      </c>
      <c r="F384" s="257">
        <f t="shared" si="10"/>
        <v>1000694000</v>
      </c>
      <c r="G384" s="252"/>
      <c r="H384" s="244">
        <f t="shared" si="11"/>
        <v>3</v>
      </c>
    </row>
    <row r="385" spans="1:8" ht="18" customHeight="1">
      <c r="A385" s="255">
        <v>42074</v>
      </c>
      <c r="B385" s="255" t="s">
        <v>1298</v>
      </c>
      <c r="C385" s="253" t="s">
        <v>565</v>
      </c>
      <c r="D385" s="256"/>
      <c r="E385" s="256">
        <v>55000</v>
      </c>
      <c r="F385" s="257">
        <f t="shared" si="10"/>
        <v>1000639000</v>
      </c>
      <c r="G385" s="252"/>
      <c r="H385" s="244">
        <f t="shared" si="11"/>
        <v>3</v>
      </c>
    </row>
    <row r="386" spans="1:8" ht="18" customHeight="1">
      <c r="A386" s="255">
        <v>42074</v>
      </c>
      <c r="B386" s="255" t="s">
        <v>323</v>
      </c>
      <c r="C386" s="253" t="s">
        <v>566</v>
      </c>
      <c r="D386" s="256">
        <v>1500000</v>
      </c>
      <c r="E386" s="256"/>
      <c r="F386" s="257">
        <f t="shared" si="10"/>
        <v>1002139000</v>
      </c>
      <c r="G386" s="252"/>
      <c r="H386" s="244">
        <f t="shared" si="11"/>
        <v>3</v>
      </c>
    </row>
    <row r="387" spans="1:8" ht="18" customHeight="1">
      <c r="A387" s="255">
        <v>42074</v>
      </c>
      <c r="B387" s="255" t="s">
        <v>291</v>
      </c>
      <c r="C387" s="253" t="s">
        <v>567</v>
      </c>
      <c r="D387" s="256"/>
      <c r="E387" s="256">
        <v>1601000</v>
      </c>
      <c r="F387" s="257">
        <f t="shared" si="10"/>
        <v>1000538000</v>
      </c>
      <c r="G387" s="252"/>
      <c r="H387" s="244">
        <f t="shared" si="11"/>
        <v>3</v>
      </c>
    </row>
    <row r="388" spans="1:8" ht="18" customHeight="1">
      <c r="A388" s="255">
        <v>42074</v>
      </c>
      <c r="B388" s="255" t="s">
        <v>323</v>
      </c>
      <c r="C388" s="253" t="s">
        <v>568</v>
      </c>
      <c r="D388" s="256"/>
      <c r="E388" s="256">
        <v>2000000</v>
      </c>
      <c r="F388" s="257">
        <f t="shared" si="10"/>
        <v>998538000</v>
      </c>
      <c r="G388" s="252"/>
      <c r="H388" s="244">
        <f t="shared" si="11"/>
        <v>3</v>
      </c>
    </row>
    <row r="389" spans="1:8" ht="18" customHeight="1">
      <c r="A389" s="255">
        <v>42074</v>
      </c>
      <c r="B389" s="255" t="s">
        <v>287</v>
      </c>
      <c r="C389" s="253" t="s">
        <v>345</v>
      </c>
      <c r="D389" s="256"/>
      <c r="E389" s="256">
        <v>400000000</v>
      </c>
      <c r="F389" s="257">
        <f t="shared" si="10"/>
        <v>598538000</v>
      </c>
      <c r="G389" s="252" t="s">
        <v>615</v>
      </c>
      <c r="H389" s="244">
        <f t="shared" si="11"/>
        <v>3</v>
      </c>
    </row>
    <row r="390" spans="1:8" ht="18" customHeight="1">
      <c r="A390" s="255">
        <v>42074</v>
      </c>
      <c r="B390" s="255" t="s">
        <v>287</v>
      </c>
      <c r="C390" s="253" t="s">
        <v>346</v>
      </c>
      <c r="D390" s="256"/>
      <c r="E390" s="256">
        <v>300000000</v>
      </c>
      <c r="F390" s="257">
        <f t="shared" si="10"/>
        <v>298538000</v>
      </c>
      <c r="G390" s="252" t="s">
        <v>615</v>
      </c>
      <c r="H390" s="244">
        <f t="shared" si="11"/>
        <v>3</v>
      </c>
    </row>
    <row r="391" spans="1:8" ht="18" customHeight="1">
      <c r="A391" s="255">
        <v>42074</v>
      </c>
      <c r="B391" s="255" t="s">
        <v>287</v>
      </c>
      <c r="C391" s="253" t="s">
        <v>305</v>
      </c>
      <c r="D391" s="256"/>
      <c r="E391" s="256">
        <v>100000000</v>
      </c>
      <c r="F391" s="257">
        <f t="shared" si="10"/>
        <v>198538000</v>
      </c>
      <c r="G391" s="252" t="s">
        <v>615</v>
      </c>
      <c r="H391" s="244">
        <f t="shared" si="11"/>
        <v>3</v>
      </c>
    </row>
    <row r="392" spans="1:8" ht="18" customHeight="1">
      <c r="A392" s="255">
        <v>42074</v>
      </c>
      <c r="B392" s="255" t="s">
        <v>287</v>
      </c>
      <c r="C392" s="253" t="s">
        <v>378</v>
      </c>
      <c r="D392" s="256"/>
      <c r="E392" s="256">
        <v>100000000</v>
      </c>
      <c r="F392" s="257">
        <f t="shared" si="10"/>
        <v>98538000</v>
      </c>
      <c r="G392" s="252" t="s">
        <v>615</v>
      </c>
      <c r="H392" s="244">
        <f t="shared" si="11"/>
        <v>3</v>
      </c>
    </row>
    <row r="393" spans="1:8" ht="18" customHeight="1">
      <c r="A393" s="255">
        <v>42075</v>
      </c>
      <c r="B393" s="255" t="s">
        <v>448</v>
      </c>
      <c r="C393" s="253" t="s">
        <v>569</v>
      </c>
      <c r="D393" s="256"/>
      <c r="E393" s="256">
        <v>3465000</v>
      </c>
      <c r="F393" s="257">
        <f t="shared" si="10"/>
        <v>95073000</v>
      </c>
      <c r="G393" s="252"/>
      <c r="H393" s="244">
        <f t="shared" si="11"/>
        <v>3</v>
      </c>
    </row>
    <row r="394" spans="1:8" ht="18" customHeight="1">
      <c r="A394" s="255">
        <v>42075</v>
      </c>
      <c r="B394" s="255" t="s">
        <v>1298</v>
      </c>
      <c r="C394" s="253" t="s">
        <v>570</v>
      </c>
      <c r="D394" s="256"/>
      <c r="E394" s="256">
        <v>840000</v>
      </c>
      <c r="F394" s="257">
        <f t="shared" si="10"/>
        <v>94233000</v>
      </c>
      <c r="G394" s="252"/>
      <c r="H394" s="244">
        <f t="shared" si="11"/>
        <v>3</v>
      </c>
    </row>
    <row r="395" spans="1:8" ht="18" customHeight="1">
      <c r="A395" s="255">
        <v>42075</v>
      </c>
      <c r="B395" s="255" t="s">
        <v>300</v>
      </c>
      <c r="C395" s="253" t="s">
        <v>571</v>
      </c>
      <c r="D395" s="256"/>
      <c r="E395" s="256">
        <v>726000</v>
      </c>
      <c r="F395" s="257">
        <f t="shared" si="10"/>
        <v>93507000</v>
      </c>
      <c r="G395" s="252"/>
      <c r="H395" s="244">
        <f t="shared" si="11"/>
        <v>3</v>
      </c>
    </row>
    <row r="396" spans="1:8" ht="18" customHeight="1">
      <c r="A396" s="255">
        <v>42075</v>
      </c>
      <c r="B396" s="255" t="s">
        <v>316</v>
      </c>
      <c r="C396" s="253" t="s">
        <v>572</v>
      </c>
      <c r="D396" s="256"/>
      <c r="E396" s="256">
        <v>2766000</v>
      </c>
      <c r="F396" s="257">
        <f t="shared" si="10"/>
        <v>90741000</v>
      </c>
      <c r="G396" s="252"/>
      <c r="H396" s="244">
        <f t="shared" si="11"/>
        <v>3</v>
      </c>
    </row>
    <row r="397" spans="1:8" ht="18" customHeight="1">
      <c r="A397" s="255">
        <v>42075</v>
      </c>
      <c r="B397" s="255" t="s">
        <v>285</v>
      </c>
      <c r="C397" s="253" t="s">
        <v>573</v>
      </c>
      <c r="D397" s="256"/>
      <c r="E397" s="256">
        <v>100000</v>
      </c>
      <c r="F397" s="257">
        <f t="shared" ref="F397:F460" si="12">IF(C397&lt;&gt;"",F396+D397-E397,0)</f>
        <v>90641000</v>
      </c>
      <c r="G397" s="252"/>
      <c r="H397" s="244">
        <f t="shared" si="11"/>
        <v>3</v>
      </c>
    </row>
    <row r="398" spans="1:8" ht="18" customHeight="1">
      <c r="A398" s="255">
        <v>42076</v>
      </c>
      <c r="B398" s="255" t="s">
        <v>74</v>
      </c>
      <c r="C398" s="253" t="s">
        <v>294</v>
      </c>
      <c r="D398" s="256">
        <v>1050000000</v>
      </c>
      <c r="E398" s="256"/>
      <c r="F398" s="257">
        <f t="shared" si="12"/>
        <v>1140641000</v>
      </c>
      <c r="G398" s="252"/>
      <c r="H398" s="244">
        <f t="shared" ref="H398:H461" si="13">IF(A398&lt;&gt;"",MONTH(A398),"")</f>
        <v>3</v>
      </c>
    </row>
    <row r="399" spans="1:8" ht="18" customHeight="1">
      <c r="A399" s="255">
        <v>42076</v>
      </c>
      <c r="B399" s="255" t="s">
        <v>314</v>
      </c>
      <c r="C399" s="253" t="s">
        <v>574</v>
      </c>
      <c r="D399" s="256"/>
      <c r="E399" s="256">
        <v>33000000</v>
      </c>
      <c r="F399" s="257">
        <f t="shared" si="12"/>
        <v>1107641000</v>
      </c>
      <c r="G399" s="252"/>
      <c r="H399" s="244">
        <f t="shared" si="13"/>
        <v>3</v>
      </c>
    </row>
    <row r="400" spans="1:8" ht="18" customHeight="1">
      <c r="A400" s="255">
        <v>42076</v>
      </c>
      <c r="B400" s="255" t="s">
        <v>308</v>
      </c>
      <c r="C400" s="253" t="s">
        <v>495</v>
      </c>
      <c r="D400" s="256"/>
      <c r="E400" s="256">
        <v>37400000</v>
      </c>
      <c r="F400" s="257">
        <f t="shared" si="12"/>
        <v>1070241000</v>
      </c>
      <c r="G400" s="252"/>
      <c r="H400" s="244">
        <f t="shared" si="13"/>
        <v>3</v>
      </c>
    </row>
    <row r="401" spans="1:8" ht="18" customHeight="1">
      <c r="A401" s="255">
        <v>42076</v>
      </c>
      <c r="B401" s="255" t="s">
        <v>308</v>
      </c>
      <c r="C401" s="253" t="s">
        <v>310</v>
      </c>
      <c r="D401" s="256"/>
      <c r="E401" s="256">
        <v>75700000</v>
      </c>
      <c r="F401" s="257">
        <f t="shared" si="12"/>
        <v>994541000</v>
      </c>
      <c r="G401" s="252"/>
      <c r="H401" s="244">
        <f t="shared" si="13"/>
        <v>3</v>
      </c>
    </row>
    <row r="402" spans="1:8" ht="18" customHeight="1">
      <c r="A402" s="255">
        <v>42076</v>
      </c>
      <c r="B402" s="255" t="s">
        <v>298</v>
      </c>
      <c r="C402" s="253" t="s">
        <v>575</v>
      </c>
      <c r="D402" s="256"/>
      <c r="E402" s="256">
        <v>266007000</v>
      </c>
      <c r="F402" s="257">
        <f t="shared" si="12"/>
        <v>728534000</v>
      </c>
      <c r="G402" s="252"/>
      <c r="H402" s="244">
        <f t="shared" si="13"/>
        <v>3</v>
      </c>
    </row>
    <row r="403" spans="1:8" ht="18" customHeight="1">
      <c r="A403" s="255">
        <v>42076</v>
      </c>
      <c r="B403" s="255" t="s">
        <v>318</v>
      </c>
      <c r="C403" s="253" t="s">
        <v>388</v>
      </c>
      <c r="D403" s="256"/>
      <c r="E403" s="256">
        <v>2063000</v>
      </c>
      <c r="F403" s="257">
        <f t="shared" si="12"/>
        <v>726471000</v>
      </c>
      <c r="G403" s="252"/>
      <c r="H403" s="244">
        <f t="shared" si="13"/>
        <v>3</v>
      </c>
    </row>
    <row r="404" spans="1:8" ht="18" customHeight="1">
      <c r="A404" s="255">
        <v>42076</v>
      </c>
      <c r="B404" s="255" t="s">
        <v>285</v>
      </c>
      <c r="C404" s="253" t="s">
        <v>576</v>
      </c>
      <c r="D404" s="256">
        <v>5000000</v>
      </c>
      <c r="E404" s="256"/>
      <c r="F404" s="257">
        <f t="shared" si="12"/>
        <v>731471000</v>
      </c>
      <c r="G404" s="252"/>
      <c r="H404" s="244">
        <f t="shared" si="13"/>
        <v>3</v>
      </c>
    </row>
    <row r="405" spans="1:8" ht="18" customHeight="1">
      <c r="A405" s="255">
        <v>42076</v>
      </c>
      <c r="B405" s="255" t="s">
        <v>460</v>
      </c>
      <c r="C405" s="253" t="s">
        <v>577</v>
      </c>
      <c r="D405" s="256">
        <v>111000</v>
      </c>
      <c r="E405" s="256"/>
      <c r="F405" s="257">
        <f t="shared" si="12"/>
        <v>731582000</v>
      </c>
      <c r="G405" s="252"/>
      <c r="H405" s="244">
        <f t="shared" si="13"/>
        <v>3</v>
      </c>
    </row>
    <row r="406" spans="1:8" ht="18" customHeight="1">
      <c r="A406" s="255">
        <v>42076</v>
      </c>
      <c r="B406" s="255" t="s">
        <v>298</v>
      </c>
      <c r="C406" s="253" t="s">
        <v>578</v>
      </c>
      <c r="D406" s="256"/>
      <c r="E406" s="256">
        <v>2000000</v>
      </c>
      <c r="F406" s="257">
        <f t="shared" si="12"/>
        <v>729582000</v>
      </c>
      <c r="G406" s="252"/>
      <c r="H406" s="244">
        <f t="shared" si="13"/>
        <v>3</v>
      </c>
    </row>
    <row r="407" spans="1:8" ht="18" customHeight="1">
      <c r="A407" s="255">
        <v>42077</v>
      </c>
      <c r="B407" s="255" t="s">
        <v>318</v>
      </c>
      <c r="C407" s="253" t="s">
        <v>579</v>
      </c>
      <c r="D407" s="256"/>
      <c r="E407" s="256">
        <v>211000</v>
      </c>
      <c r="F407" s="257">
        <f t="shared" si="12"/>
        <v>729371000</v>
      </c>
      <c r="G407" s="252"/>
      <c r="H407" s="244">
        <f t="shared" si="13"/>
        <v>3</v>
      </c>
    </row>
    <row r="408" spans="1:8" ht="18" customHeight="1">
      <c r="A408" s="255">
        <v>42077</v>
      </c>
      <c r="B408" s="255" t="s">
        <v>298</v>
      </c>
      <c r="C408" s="253" t="s">
        <v>580</v>
      </c>
      <c r="D408" s="256"/>
      <c r="E408" s="256">
        <v>1240000</v>
      </c>
      <c r="F408" s="257">
        <f t="shared" si="12"/>
        <v>728131000</v>
      </c>
      <c r="G408" s="252"/>
      <c r="H408" s="244">
        <f t="shared" si="13"/>
        <v>3</v>
      </c>
    </row>
    <row r="409" spans="1:8" ht="18" customHeight="1">
      <c r="A409" s="255">
        <v>42077</v>
      </c>
      <c r="B409" s="255" t="s">
        <v>460</v>
      </c>
      <c r="C409" s="253" t="s">
        <v>577</v>
      </c>
      <c r="D409" s="256">
        <v>1040000</v>
      </c>
      <c r="E409" s="256"/>
      <c r="F409" s="257">
        <f t="shared" si="12"/>
        <v>729171000</v>
      </c>
      <c r="G409" s="252"/>
      <c r="H409" s="244">
        <f t="shared" si="13"/>
        <v>3</v>
      </c>
    </row>
    <row r="410" spans="1:8" ht="18" customHeight="1">
      <c r="A410" s="255">
        <v>42077</v>
      </c>
      <c r="B410" s="255" t="s">
        <v>285</v>
      </c>
      <c r="C410" s="253" t="s">
        <v>581</v>
      </c>
      <c r="D410" s="256"/>
      <c r="E410" s="256">
        <v>330000</v>
      </c>
      <c r="F410" s="257">
        <f t="shared" si="12"/>
        <v>728841000</v>
      </c>
      <c r="G410" s="252"/>
      <c r="H410" s="244">
        <f t="shared" si="13"/>
        <v>3</v>
      </c>
    </row>
    <row r="411" spans="1:8" ht="18" customHeight="1">
      <c r="A411" s="255">
        <v>42079</v>
      </c>
      <c r="B411" s="255" t="s">
        <v>285</v>
      </c>
      <c r="C411" s="253" t="s">
        <v>582</v>
      </c>
      <c r="D411" s="256">
        <v>120000000</v>
      </c>
      <c r="E411" s="256"/>
      <c r="F411" s="257">
        <f t="shared" si="12"/>
        <v>848841000</v>
      </c>
      <c r="G411" s="252"/>
      <c r="H411" s="244">
        <f t="shared" si="13"/>
        <v>3</v>
      </c>
    </row>
    <row r="412" spans="1:8" ht="18" customHeight="1">
      <c r="A412" s="255">
        <v>42079</v>
      </c>
      <c r="B412" s="255" t="s">
        <v>842</v>
      </c>
      <c r="C412" s="253" t="s">
        <v>368</v>
      </c>
      <c r="D412" s="256"/>
      <c r="E412" s="256">
        <v>818500000</v>
      </c>
      <c r="F412" s="257">
        <f t="shared" si="12"/>
        <v>30341000</v>
      </c>
      <c r="G412" s="252"/>
      <c r="H412" s="244">
        <f t="shared" si="13"/>
        <v>3</v>
      </c>
    </row>
    <row r="413" spans="1:8" ht="18" customHeight="1">
      <c r="A413" s="255">
        <v>42079</v>
      </c>
      <c r="B413" s="255" t="s">
        <v>285</v>
      </c>
      <c r="C413" s="253" t="s">
        <v>350</v>
      </c>
      <c r="D413" s="256"/>
      <c r="E413" s="256">
        <v>15840000</v>
      </c>
      <c r="F413" s="257">
        <f t="shared" si="12"/>
        <v>14501000</v>
      </c>
      <c r="G413" s="252"/>
      <c r="H413" s="244">
        <f t="shared" si="13"/>
        <v>3</v>
      </c>
    </row>
    <row r="414" spans="1:8" ht="18" customHeight="1">
      <c r="A414" s="255">
        <v>42080</v>
      </c>
      <c r="B414" s="255" t="s">
        <v>298</v>
      </c>
      <c r="C414" s="253" t="s">
        <v>583</v>
      </c>
      <c r="D414" s="256"/>
      <c r="E414" s="256">
        <v>200000</v>
      </c>
      <c r="F414" s="257">
        <f t="shared" si="12"/>
        <v>14301000</v>
      </c>
      <c r="G414" s="252"/>
      <c r="H414" s="244">
        <f t="shared" si="13"/>
        <v>3</v>
      </c>
    </row>
    <row r="415" spans="1:8" ht="18" customHeight="1">
      <c r="A415" s="255">
        <v>42080</v>
      </c>
      <c r="B415" s="255" t="s">
        <v>337</v>
      </c>
      <c r="C415" s="253" t="s">
        <v>584</v>
      </c>
      <c r="D415" s="256"/>
      <c r="E415" s="256">
        <v>5000000</v>
      </c>
      <c r="F415" s="257">
        <f t="shared" si="12"/>
        <v>9301000</v>
      </c>
      <c r="G415" s="252"/>
      <c r="H415" s="244">
        <f t="shared" si="13"/>
        <v>3</v>
      </c>
    </row>
    <row r="416" spans="1:8" ht="18" customHeight="1">
      <c r="A416" s="255">
        <v>42080</v>
      </c>
      <c r="B416" s="255" t="s">
        <v>1057</v>
      </c>
      <c r="C416" s="253" t="s">
        <v>585</v>
      </c>
      <c r="D416" s="256"/>
      <c r="E416" s="256">
        <v>1805000</v>
      </c>
      <c r="F416" s="257">
        <f t="shared" si="12"/>
        <v>7496000</v>
      </c>
      <c r="G416" s="252"/>
      <c r="H416" s="244">
        <f t="shared" si="13"/>
        <v>3</v>
      </c>
    </row>
    <row r="417" spans="1:8" ht="18" customHeight="1">
      <c r="A417" s="255">
        <v>42080</v>
      </c>
      <c r="B417" s="255" t="s">
        <v>285</v>
      </c>
      <c r="C417" s="253" t="s">
        <v>586</v>
      </c>
      <c r="D417" s="256"/>
      <c r="E417" s="256">
        <v>300000</v>
      </c>
      <c r="F417" s="257">
        <f t="shared" si="12"/>
        <v>7196000</v>
      </c>
      <c r="G417" s="252"/>
      <c r="H417" s="244">
        <f t="shared" si="13"/>
        <v>3</v>
      </c>
    </row>
    <row r="418" spans="1:8" ht="18" customHeight="1">
      <c r="A418" s="255">
        <v>42080</v>
      </c>
      <c r="B418" s="255" t="s">
        <v>291</v>
      </c>
      <c r="C418" s="253" t="s">
        <v>587</v>
      </c>
      <c r="D418" s="256"/>
      <c r="E418" s="256">
        <v>455000</v>
      </c>
      <c r="F418" s="257">
        <f t="shared" si="12"/>
        <v>6741000</v>
      </c>
      <c r="G418" s="252"/>
      <c r="H418" s="244">
        <f t="shared" si="13"/>
        <v>3</v>
      </c>
    </row>
    <row r="419" spans="1:8" ht="18" customHeight="1">
      <c r="A419" s="255">
        <v>42080</v>
      </c>
      <c r="B419" s="255" t="s">
        <v>285</v>
      </c>
      <c r="C419" s="253" t="s">
        <v>588</v>
      </c>
      <c r="D419" s="256"/>
      <c r="E419" s="256">
        <v>120000</v>
      </c>
      <c r="F419" s="257">
        <f t="shared" si="12"/>
        <v>6621000</v>
      </c>
      <c r="G419" s="252"/>
      <c r="H419" s="244">
        <f t="shared" si="13"/>
        <v>3</v>
      </c>
    </row>
    <row r="420" spans="1:8" ht="18" customHeight="1">
      <c r="A420" s="255">
        <v>42080</v>
      </c>
      <c r="B420" s="255" t="s">
        <v>285</v>
      </c>
      <c r="C420" s="253" t="s">
        <v>589</v>
      </c>
      <c r="D420" s="256"/>
      <c r="E420" s="256">
        <v>300000</v>
      </c>
      <c r="F420" s="257">
        <f t="shared" si="12"/>
        <v>6321000</v>
      </c>
      <c r="G420" s="252"/>
      <c r="H420" s="244">
        <f t="shared" si="13"/>
        <v>3</v>
      </c>
    </row>
    <row r="421" spans="1:8" ht="18" customHeight="1">
      <c r="A421" s="255">
        <v>42080</v>
      </c>
      <c r="B421" s="255" t="s">
        <v>285</v>
      </c>
      <c r="C421" s="253" t="s">
        <v>590</v>
      </c>
      <c r="D421" s="256"/>
      <c r="E421" s="256">
        <v>150000</v>
      </c>
      <c r="F421" s="257">
        <f t="shared" si="12"/>
        <v>6171000</v>
      </c>
      <c r="G421" s="252"/>
      <c r="H421" s="244">
        <f t="shared" si="13"/>
        <v>3</v>
      </c>
    </row>
    <row r="422" spans="1:8" ht="18" customHeight="1">
      <c r="A422" s="255">
        <v>42082</v>
      </c>
      <c r="B422" s="255" t="s">
        <v>285</v>
      </c>
      <c r="C422" s="253" t="s">
        <v>290</v>
      </c>
      <c r="D422" s="256"/>
      <c r="E422" s="256">
        <v>326000</v>
      </c>
      <c r="F422" s="257">
        <f t="shared" si="12"/>
        <v>5845000</v>
      </c>
      <c r="G422" s="252"/>
      <c r="H422" s="244">
        <f t="shared" si="13"/>
        <v>3</v>
      </c>
    </row>
    <row r="423" spans="1:8" ht="18" customHeight="1">
      <c r="A423" s="255">
        <v>42082</v>
      </c>
      <c r="B423" s="255" t="s">
        <v>1057</v>
      </c>
      <c r="C423" s="253" t="s">
        <v>591</v>
      </c>
      <c r="D423" s="256"/>
      <c r="E423" s="256">
        <v>300000</v>
      </c>
      <c r="F423" s="257">
        <f t="shared" si="12"/>
        <v>5545000</v>
      </c>
      <c r="G423" s="252"/>
      <c r="H423" s="244">
        <f t="shared" si="13"/>
        <v>3</v>
      </c>
    </row>
    <row r="424" spans="1:8" ht="18" customHeight="1">
      <c r="A424" s="255">
        <v>42082</v>
      </c>
      <c r="B424" s="255" t="s">
        <v>285</v>
      </c>
      <c r="C424" s="253" t="s">
        <v>588</v>
      </c>
      <c r="D424" s="256"/>
      <c r="E424" s="256">
        <v>100000</v>
      </c>
      <c r="F424" s="257">
        <f t="shared" si="12"/>
        <v>5445000</v>
      </c>
      <c r="G424" s="252"/>
      <c r="H424" s="244">
        <f t="shared" si="13"/>
        <v>3</v>
      </c>
    </row>
    <row r="425" spans="1:8" ht="18" customHeight="1">
      <c r="A425" s="255">
        <v>42083</v>
      </c>
      <c r="B425" s="255" t="s">
        <v>337</v>
      </c>
      <c r="C425" s="253" t="s">
        <v>584</v>
      </c>
      <c r="D425" s="256"/>
      <c r="E425" s="256">
        <v>5000000</v>
      </c>
      <c r="F425" s="257">
        <f t="shared" si="12"/>
        <v>445000</v>
      </c>
      <c r="G425" s="252"/>
      <c r="H425" s="244">
        <f t="shared" si="13"/>
        <v>3</v>
      </c>
    </row>
    <row r="426" spans="1:8" ht="18" customHeight="1">
      <c r="A426" s="255">
        <v>42083</v>
      </c>
      <c r="B426" s="255" t="s">
        <v>448</v>
      </c>
      <c r="C426" s="253" t="s">
        <v>592</v>
      </c>
      <c r="D426" s="256"/>
      <c r="E426" s="256">
        <v>500000</v>
      </c>
      <c r="F426" s="257">
        <f t="shared" si="12"/>
        <v>-55000</v>
      </c>
      <c r="G426" s="252"/>
      <c r="H426" s="244">
        <f t="shared" si="13"/>
        <v>3</v>
      </c>
    </row>
    <row r="427" spans="1:8" ht="18" customHeight="1">
      <c r="A427" s="255">
        <v>42084</v>
      </c>
      <c r="B427" s="255" t="s">
        <v>74</v>
      </c>
      <c r="C427" s="253" t="s">
        <v>294</v>
      </c>
      <c r="D427" s="256">
        <v>400000000</v>
      </c>
      <c r="E427" s="256"/>
      <c r="F427" s="257">
        <f t="shared" si="12"/>
        <v>399945000</v>
      </c>
      <c r="G427" s="252"/>
      <c r="H427" s="244">
        <f t="shared" si="13"/>
        <v>3</v>
      </c>
    </row>
    <row r="428" spans="1:8" ht="18" customHeight="1">
      <c r="A428" s="255">
        <v>42084</v>
      </c>
      <c r="B428" s="255" t="s">
        <v>287</v>
      </c>
      <c r="C428" s="253" t="s">
        <v>305</v>
      </c>
      <c r="D428" s="256"/>
      <c r="E428" s="256">
        <v>200000000</v>
      </c>
      <c r="F428" s="257">
        <f t="shared" si="12"/>
        <v>199945000</v>
      </c>
      <c r="G428" s="252" t="s">
        <v>615</v>
      </c>
      <c r="H428" s="244">
        <f t="shared" si="13"/>
        <v>3</v>
      </c>
    </row>
    <row r="429" spans="1:8" ht="18" customHeight="1">
      <c r="A429" s="255">
        <v>42084</v>
      </c>
      <c r="B429" s="255" t="s">
        <v>308</v>
      </c>
      <c r="C429" s="253" t="s">
        <v>310</v>
      </c>
      <c r="D429" s="256"/>
      <c r="E429" s="256">
        <v>46700000</v>
      </c>
      <c r="F429" s="257">
        <f t="shared" si="12"/>
        <v>153245000</v>
      </c>
      <c r="G429" s="252"/>
      <c r="H429" s="244">
        <f t="shared" si="13"/>
        <v>3</v>
      </c>
    </row>
    <row r="430" spans="1:8" ht="18" customHeight="1">
      <c r="A430" s="255">
        <v>42084</v>
      </c>
      <c r="B430" s="255" t="s">
        <v>308</v>
      </c>
      <c r="C430" s="253" t="s">
        <v>495</v>
      </c>
      <c r="D430" s="256"/>
      <c r="E430" s="256">
        <v>37700000</v>
      </c>
      <c r="F430" s="257">
        <f t="shared" si="12"/>
        <v>115545000</v>
      </c>
      <c r="G430" s="252"/>
      <c r="H430" s="244">
        <f t="shared" si="13"/>
        <v>3</v>
      </c>
    </row>
    <row r="431" spans="1:8" ht="18" customHeight="1">
      <c r="A431" s="255">
        <v>42084</v>
      </c>
      <c r="B431" s="255" t="s">
        <v>323</v>
      </c>
      <c r="C431" s="253" t="s">
        <v>593</v>
      </c>
      <c r="D431" s="256"/>
      <c r="E431" s="256">
        <v>500000</v>
      </c>
      <c r="F431" s="257">
        <f t="shared" si="12"/>
        <v>115045000</v>
      </c>
      <c r="G431" s="252"/>
      <c r="H431" s="244">
        <f t="shared" si="13"/>
        <v>3</v>
      </c>
    </row>
    <row r="432" spans="1:8" ht="18" customHeight="1">
      <c r="A432" s="255">
        <v>42084</v>
      </c>
      <c r="B432" s="255" t="s">
        <v>308</v>
      </c>
      <c r="C432" s="253" t="s">
        <v>309</v>
      </c>
      <c r="D432" s="256"/>
      <c r="E432" s="256">
        <v>100000000</v>
      </c>
      <c r="F432" s="257">
        <f t="shared" si="12"/>
        <v>15045000</v>
      </c>
      <c r="G432" s="252"/>
      <c r="H432" s="244">
        <f t="shared" si="13"/>
        <v>3</v>
      </c>
    </row>
    <row r="433" spans="1:8" ht="18" customHeight="1">
      <c r="A433" s="255">
        <v>42084</v>
      </c>
      <c r="B433" s="255" t="s">
        <v>285</v>
      </c>
      <c r="C433" s="253" t="s">
        <v>290</v>
      </c>
      <c r="D433" s="256"/>
      <c r="E433" s="256">
        <v>355000</v>
      </c>
      <c r="F433" s="257">
        <f t="shared" si="12"/>
        <v>14690000</v>
      </c>
      <c r="G433" s="252"/>
      <c r="H433" s="244">
        <f t="shared" si="13"/>
        <v>3</v>
      </c>
    </row>
    <row r="434" spans="1:8" ht="18" customHeight="1">
      <c r="A434" s="255">
        <v>42084</v>
      </c>
      <c r="B434" s="255" t="s">
        <v>1057</v>
      </c>
      <c r="C434" s="253" t="s">
        <v>594</v>
      </c>
      <c r="D434" s="256"/>
      <c r="E434" s="256">
        <v>3113000</v>
      </c>
      <c r="F434" s="257">
        <f t="shared" si="12"/>
        <v>11577000</v>
      </c>
      <c r="G434" s="252"/>
      <c r="H434" s="244">
        <f t="shared" si="13"/>
        <v>3</v>
      </c>
    </row>
    <row r="435" spans="1:8" ht="18" customHeight="1">
      <c r="A435" s="255">
        <v>42084</v>
      </c>
      <c r="B435" s="255" t="s">
        <v>1057</v>
      </c>
      <c r="C435" s="253" t="s">
        <v>595</v>
      </c>
      <c r="D435" s="256"/>
      <c r="E435" s="256">
        <v>934000</v>
      </c>
      <c r="F435" s="257">
        <f t="shared" si="12"/>
        <v>10643000</v>
      </c>
      <c r="G435" s="252"/>
      <c r="H435" s="244">
        <f t="shared" si="13"/>
        <v>3</v>
      </c>
    </row>
    <row r="436" spans="1:8" ht="18" customHeight="1">
      <c r="A436" s="255">
        <v>42084</v>
      </c>
      <c r="B436" s="255" t="s">
        <v>1299</v>
      </c>
      <c r="C436" s="253" t="s">
        <v>596</v>
      </c>
      <c r="D436" s="256"/>
      <c r="E436" s="256">
        <v>2200000</v>
      </c>
      <c r="F436" s="257">
        <f t="shared" si="12"/>
        <v>8443000</v>
      </c>
      <c r="G436" s="252"/>
      <c r="H436" s="244">
        <f t="shared" si="13"/>
        <v>3</v>
      </c>
    </row>
    <row r="437" spans="1:8" ht="18" customHeight="1">
      <c r="A437" s="255">
        <v>42086</v>
      </c>
      <c r="B437" s="255" t="s">
        <v>1299</v>
      </c>
      <c r="C437" s="253" t="s">
        <v>597</v>
      </c>
      <c r="D437" s="256"/>
      <c r="E437" s="256">
        <v>1715000</v>
      </c>
      <c r="F437" s="257">
        <f t="shared" si="12"/>
        <v>6728000</v>
      </c>
      <c r="G437" s="252"/>
      <c r="H437" s="244">
        <f t="shared" si="13"/>
        <v>3</v>
      </c>
    </row>
    <row r="438" spans="1:8" ht="18" customHeight="1">
      <c r="A438" s="255">
        <v>42086</v>
      </c>
      <c r="B438" s="255" t="s">
        <v>323</v>
      </c>
      <c r="C438" s="253" t="s">
        <v>598</v>
      </c>
      <c r="D438" s="256">
        <v>500000</v>
      </c>
      <c r="E438" s="256"/>
      <c r="F438" s="257">
        <f t="shared" si="12"/>
        <v>7228000</v>
      </c>
      <c r="G438" s="252"/>
      <c r="H438" s="244">
        <f t="shared" si="13"/>
        <v>3</v>
      </c>
    </row>
    <row r="439" spans="1:8" ht="18" customHeight="1">
      <c r="A439" s="255">
        <v>42086</v>
      </c>
      <c r="B439" s="255" t="s">
        <v>1300</v>
      </c>
      <c r="C439" s="253" t="s">
        <v>599</v>
      </c>
      <c r="D439" s="256"/>
      <c r="E439" s="256">
        <v>195000</v>
      </c>
      <c r="F439" s="257">
        <f t="shared" si="12"/>
        <v>7033000</v>
      </c>
      <c r="G439" s="252"/>
      <c r="H439" s="244">
        <f t="shared" si="13"/>
        <v>3</v>
      </c>
    </row>
    <row r="440" spans="1:8" ht="18" customHeight="1">
      <c r="A440" s="255">
        <v>42087</v>
      </c>
      <c r="B440" s="255" t="s">
        <v>285</v>
      </c>
      <c r="C440" s="253" t="s">
        <v>600</v>
      </c>
      <c r="D440" s="256"/>
      <c r="E440" s="256">
        <v>400000</v>
      </c>
      <c r="F440" s="257">
        <f t="shared" si="12"/>
        <v>6633000</v>
      </c>
      <c r="G440" s="252"/>
      <c r="H440" s="244">
        <f t="shared" si="13"/>
        <v>3</v>
      </c>
    </row>
    <row r="441" spans="1:8" ht="18" customHeight="1">
      <c r="A441" s="255">
        <v>42087</v>
      </c>
      <c r="B441" s="255" t="s">
        <v>1298</v>
      </c>
      <c r="C441" s="253" t="s">
        <v>601</v>
      </c>
      <c r="D441" s="256"/>
      <c r="E441" s="256">
        <v>900000</v>
      </c>
      <c r="F441" s="257">
        <f t="shared" si="12"/>
        <v>5733000</v>
      </c>
      <c r="G441" s="252"/>
      <c r="H441" s="244">
        <f t="shared" si="13"/>
        <v>3</v>
      </c>
    </row>
    <row r="442" spans="1:8" ht="18" customHeight="1">
      <c r="A442" s="255">
        <v>42087</v>
      </c>
      <c r="B442" s="255" t="s">
        <v>74</v>
      </c>
      <c r="C442" s="253" t="s">
        <v>294</v>
      </c>
      <c r="D442" s="256">
        <v>768000000</v>
      </c>
      <c r="E442" s="256"/>
      <c r="F442" s="257">
        <f t="shared" si="12"/>
        <v>773733000</v>
      </c>
      <c r="G442" s="252"/>
      <c r="H442" s="244">
        <f t="shared" si="13"/>
        <v>3</v>
      </c>
    </row>
    <row r="443" spans="1:8" ht="18" customHeight="1">
      <c r="A443" s="255">
        <v>42087</v>
      </c>
      <c r="B443" s="255" t="s">
        <v>1299</v>
      </c>
      <c r="C443" s="253" t="s">
        <v>602</v>
      </c>
      <c r="D443" s="256"/>
      <c r="E443" s="256">
        <v>9000000</v>
      </c>
      <c r="F443" s="257">
        <f t="shared" si="12"/>
        <v>764733000</v>
      </c>
      <c r="G443" s="252"/>
      <c r="H443" s="244">
        <f t="shared" si="13"/>
        <v>3</v>
      </c>
    </row>
    <row r="444" spans="1:8" ht="18" customHeight="1">
      <c r="A444" s="255">
        <v>42087</v>
      </c>
      <c r="B444" s="255" t="s">
        <v>1298</v>
      </c>
      <c r="C444" s="253" t="s">
        <v>603</v>
      </c>
      <c r="D444" s="256"/>
      <c r="E444" s="256">
        <v>1600000</v>
      </c>
      <c r="F444" s="257">
        <f t="shared" si="12"/>
        <v>763133000</v>
      </c>
      <c r="G444" s="252"/>
      <c r="H444" s="244">
        <f t="shared" si="13"/>
        <v>3</v>
      </c>
    </row>
    <row r="445" spans="1:8" ht="18" customHeight="1">
      <c r="A445" s="255">
        <v>42087</v>
      </c>
      <c r="B445" s="255" t="s">
        <v>287</v>
      </c>
      <c r="C445" s="253" t="s">
        <v>346</v>
      </c>
      <c r="D445" s="256"/>
      <c r="E445" s="256">
        <v>200000000</v>
      </c>
      <c r="F445" s="257">
        <f t="shared" si="12"/>
        <v>563133000</v>
      </c>
      <c r="G445" s="252" t="s">
        <v>615</v>
      </c>
      <c r="H445" s="244">
        <f t="shared" si="13"/>
        <v>3</v>
      </c>
    </row>
    <row r="446" spans="1:8" ht="18" customHeight="1">
      <c r="A446" s="255">
        <v>42087</v>
      </c>
      <c r="B446" s="255" t="s">
        <v>287</v>
      </c>
      <c r="C446" s="253" t="s">
        <v>305</v>
      </c>
      <c r="D446" s="256"/>
      <c r="E446" s="256">
        <v>150000000</v>
      </c>
      <c r="F446" s="257">
        <f t="shared" si="12"/>
        <v>413133000</v>
      </c>
      <c r="G446" s="252" t="s">
        <v>615</v>
      </c>
      <c r="H446" s="244">
        <f t="shared" si="13"/>
        <v>3</v>
      </c>
    </row>
    <row r="447" spans="1:8" ht="18" customHeight="1">
      <c r="A447" s="255">
        <v>42087</v>
      </c>
      <c r="B447" s="255" t="s">
        <v>287</v>
      </c>
      <c r="C447" s="253" t="s">
        <v>304</v>
      </c>
      <c r="D447" s="256"/>
      <c r="E447" s="256">
        <v>202000000</v>
      </c>
      <c r="F447" s="257">
        <f t="shared" si="12"/>
        <v>211133000</v>
      </c>
      <c r="G447" s="252"/>
      <c r="H447" s="244">
        <f t="shared" si="13"/>
        <v>3</v>
      </c>
    </row>
    <row r="448" spans="1:8" ht="18" customHeight="1">
      <c r="A448" s="255">
        <v>42087</v>
      </c>
      <c r="B448" s="255" t="s">
        <v>298</v>
      </c>
      <c r="C448" s="253" t="s">
        <v>604</v>
      </c>
      <c r="D448" s="256"/>
      <c r="E448" s="256">
        <v>17699000</v>
      </c>
      <c r="F448" s="257">
        <f t="shared" si="12"/>
        <v>193434000</v>
      </c>
      <c r="G448" s="252"/>
      <c r="H448" s="244">
        <f t="shared" si="13"/>
        <v>3</v>
      </c>
    </row>
    <row r="449" spans="1:8" ht="18" customHeight="1">
      <c r="A449" s="255">
        <v>42087</v>
      </c>
      <c r="B449" s="255" t="s">
        <v>409</v>
      </c>
      <c r="C449" s="253" t="s">
        <v>605</v>
      </c>
      <c r="D449" s="256"/>
      <c r="E449" s="256">
        <v>17780000</v>
      </c>
      <c r="F449" s="257">
        <f t="shared" si="12"/>
        <v>175654000</v>
      </c>
      <c r="G449" s="252"/>
      <c r="H449" s="244">
        <f t="shared" si="13"/>
        <v>3</v>
      </c>
    </row>
    <row r="450" spans="1:8" ht="18" customHeight="1">
      <c r="A450" s="255">
        <v>42087</v>
      </c>
      <c r="B450" s="255" t="s">
        <v>285</v>
      </c>
      <c r="C450" s="253" t="s">
        <v>606</v>
      </c>
      <c r="D450" s="256"/>
      <c r="E450" s="256">
        <v>20024000</v>
      </c>
      <c r="F450" s="257">
        <f t="shared" si="12"/>
        <v>155630000</v>
      </c>
      <c r="G450" s="252"/>
      <c r="H450" s="244">
        <f t="shared" si="13"/>
        <v>3</v>
      </c>
    </row>
    <row r="451" spans="1:8" ht="18" customHeight="1">
      <c r="A451" s="255">
        <v>42087</v>
      </c>
      <c r="B451" s="255" t="s">
        <v>285</v>
      </c>
      <c r="C451" s="253" t="s">
        <v>607</v>
      </c>
      <c r="D451" s="256"/>
      <c r="E451" s="256">
        <v>620000</v>
      </c>
      <c r="F451" s="257">
        <f t="shared" si="12"/>
        <v>155010000</v>
      </c>
      <c r="G451" s="252"/>
      <c r="H451" s="244">
        <f t="shared" si="13"/>
        <v>3</v>
      </c>
    </row>
    <row r="452" spans="1:8" ht="18" customHeight="1">
      <c r="A452" s="255">
        <v>42087</v>
      </c>
      <c r="B452" s="255" t="s">
        <v>316</v>
      </c>
      <c r="C452" s="253" t="s">
        <v>363</v>
      </c>
      <c r="D452" s="256"/>
      <c r="E452" s="256">
        <v>4416000</v>
      </c>
      <c r="F452" s="257">
        <f t="shared" si="12"/>
        <v>150594000</v>
      </c>
      <c r="G452" s="252"/>
      <c r="H452" s="244">
        <f t="shared" si="13"/>
        <v>3</v>
      </c>
    </row>
    <row r="453" spans="1:8" ht="18" customHeight="1">
      <c r="A453" s="255">
        <v>42087</v>
      </c>
      <c r="B453" s="255" t="s">
        <v>1057</v>
      </c>
      <c r="C453" s="253" t="s">
        <v>608</v>
      </c>
      <c r="D453" s="256"/>
      <c r="E453" s="256">
        <v>10000000</v>
      </c>
      <c r="F453" s="257">
        <f t="shared" si="12"/>
        <v>140594000</v>
      </c>
      <c r="G453" s="252"/>
      <c r="H453" s="244">
        <f t="shared" si="13"/>
        <v>3</v>
      </c>
    </row>
    <row r="454" spans="1:8" ht="18" customHeight="1">
      <c r="A454" s="255">
        <v>42087</v>
      </c>
      <c r="B454" s="255" t="s">
        <v>316</v>
      </c>
      <c r="C454" s="253" t="s">
        <v>317</v>
      </c>
      <c r="D454" s="256"/>
      <c r="E454" s="256">
        <v>3040000</v>
      </c>
      <c r="F454" s="257">
        <f t="shared" si="12"/>
        <v>137554000</v>
      </c>
      <c r="G454" s="252"/>
      <c r="H454" s="244">
        <f t="shared" si="13"/>
        <v>3</v>
      </c>
    </row>
    <row r="455" spans="1:8" ht="18" customHeight="1">
      <c r="A455" s="255">
        <v>42087</v>
      </c>
      <c r="B455" s="255" t="s">
        <v>323</v>
      </c>
      <c r="C455" s="253" t="s">
        <v>609</v>
      </c>
      <c r="D455" s="256">
        <v>9000000</v>
      </c>
      <c r="E455" s="256"/>
      <c r="F455" s="257">
        <f t="shared" si="12"/>
        <v>146554000</v>
      </c>
      <c r="G455" s="252"/>
      <c r="H455" s="244">
        <f t="shared" si="13"/>
        <v>3</v>
      </c>
    </row>
    <row r="456" spans="1:8" ht="18" customHeight="1">
      <c r="A456" s="255">
        <v>42087</v>
      </c>
      <c r="B456" s="255" t="s">
        <v>1299</v>
      </c>
      <c r="C456" s="253" t="s">
        <v>610</v>
      </c>
      <c r="D456" s="256"/>
      <c r="E456" s="256">
        <v>6520000</v>
      </c>
      <c r="F456" s="257">
        <f t="shared" si="12"/>
        <v>140034000</v>
      </c>
      <c r="G456" s="252"/>
      <c r="H456" s="244">
        <f t="shared" si="13"/>
        <v>3</v>
      </c>
    </row>
    <row r="457" spans="1:8" ht="18" customHeight="1">
      <c r="A457" s="255">
        <v>42087</v>
      </c>
      <c r="B457" s="255" t="s">
        <v>298</v>
      </c>
      <c r="C457" s="253" t="s">
        <v>611</v>
      </c>
      <c r="D457" s="256"/>
      <c r="E457" s="256">
        <v>200000</v>
      </c>
      <c r="F457" s="257">
        <f t="shared" si="12"/>
        <v>139834000</v>
      </c>
      <c r="G457" s="252"/>
      <c r="H457" s="244">
        <f t="shared" si="13"/>
        <v>3</v>
      </c>
    </row>
    <row r="458" spans="1:8" ht="18" customHeight="1">
      <c r="A458" s="255">
        <v>42087</v>
      </c>
      <c r="B458" s="255" t="s">
        <v>291</v>
      </c>
      <c r="C458" s="253" t="s">
        <v>612</v>
      </c>
      <c r="D458" s="256"/>
      <c r="E458" s="256">
        <v>2780000</v>
      </c>
      <c r="F458" s="257">
        <f t="shared" si="12"/>
        <v>137054000</v>
      </c>
      <c r="G458" s="252"/>
      <c r="H458" s="244">
        <f t="shared" si="13"/>
        <v>3</v>
      </c>
    </row>
    <row r="459" spans="1:8" ht="18" customHeight="1">
      <c r="A459" s="255">
        <v>42087</v>
      </c>
      <c r="B459" s="255" t="s">
        <v>323</v>
      </c>
      <c r="C459" s="253" t="s">
        <v>740</v>
      </c>
      <c r="D459" s="256">
        <v>2000000</v>
      </c>
      <c r="E459" s="256"/>
      <c r="F459" s="257">
        <f t="shared" si="12"/>
        <v>139054000</v>
      </c>
      <c r="G459" s="252"/>
      <c r="H459" s="244">
        <f t="shared" si="13"/>
        <v>3</v>
      </c>
    </row>
    <row r="460" spans="1:8" ht="18" customHeight="1">
      <c r="A460" s="255">
        <v>42087</v>
      </c>
      <c r="B460" s="255" t="s">
        <v>300</v>
      </c>
      <c r="C460" s="253" t="s">
        <v>741</v>
      </c>
      <c r="D460" s="256"/>
      <c r="E460" s="256">
        <v>1800000</v>
      </c>
      <c r="F460" s="257">
        <f t="shared" si="12"/>
        <v>137254000</v>
      </c>
      <c r="G460" s="252"/>
      <c r="H460" s="244">
        <f t="shared" si="13"/>
        <v>3</v>
      </c>
    </row>
    <row r="461" spans="1:8" ht="18" customHeight="1">
      <c r="A461" s="255">
        <v>42089</v>
      </c>
      <c r="B461" s="255" t="s">
        <v>323</v>
      </c>
      <c r="C461" s="253" t="s">
        <v>542</v>
      </c>
      <c r="D461" s="256"/>
      <c r="E461" s="256">
        <v>5000000</v>
      </c>
      <c r="F461" s="257">
        <f t="shared" ref="F461:F524" si="14">IF(C461&lt;&gt;"",F460+D461-E461,0)</f>
        <v>132254000</v>
      </c>
      <c r="G461" s="252"/>
      <c r="H461" s="244">
        <f t="shared" si="13"/>
        <v>3</v>
      </c>
    </row>
    <row r="462" spans="1:8" ht="18" customHeight="1">
      <c r="A462" s="255">
        <v>42089</v>
      </c>
      <c r="B462" s="255" t="s">
        <v>1057</v>
      </c>
      <c r="C462" s="253" t="s">
        <v>742</v>
      </c>
      <c r="D462" s="256"/>
      <c r="E462" s="256">
        <v>5802000</v>
      </c>
      <c r="F462" s="257">
        <f t="shared" si="14"/>
        <v>126452000</v>
      </c>
      <c r="G462" s="252"/>
      <c r="H462" s="244">
        <f t="shared" ref="H462:H525" si="15">IF(A462&lt;&gt;"",MONTH(A462),"")</f>
        <v>3</v>
      </c>
    </row>
    <row r="463" spans="1:8" ht="18" customHeight="1">
      <c r="A463" s="255">
        <v>42089</v>
      </c>
      <c r="B463" s="255" t="s">
        <v>409</v>
      </c>
      <c r="C463" s="253" t="s">
        <v>743</v>
      </c>
      <c r="D463" s="256"/>
      <c r="E463" s="256">
        <v>4300000</v>
      </c>
      <c r="F463" s="257">
        <f t="shared" si="14"/>
        <v>122152000</v>
      </c>
      <c r="G463" s="252"/>
      <c r="H463" s="244">
        <f t="shared" si="15"/>
        <v>3</v>
      </c>
    </row>
    <row r="464" spans="1:8" ht="18" customHeight="1">
      <c r="A464" s="255">
        <v>42090</v>
      </c>
      <c r="B464" s="255" t="s">
        <v>337</v>
      </c>
      <c r="C464" s="253" t="s">
        <v>584</v>
      </c>
      <c r="D464" s="256"/>
      <c r="E464" s="256">
        <v>5000000</v>
      </c>
      <c r="F464" s="257">
        <f t="shared" si="14"/>
        <v>117152000</v>
      </c>
      <c r="G464" s="252"/>
      <c r="H464" s="244">
        <f t="shared" si="15"/>
        <v>3</v>
      </c>
    </row>
    <row r="465" spans="1:8" ht="18" customHeight="1">
      <c r="A465" s="255">
        <v>42090</v>
      </c>
      <c r="B465" s="255" t="s">
        <v>323</v>
      </c>
      <c r="C465" s="253" t="s">
        <v>744</v>
      </c>
      <c r="D465" s="256"/>
      <c r="E465" s="256">
        <v>500000</v>
      </c>
      <c r="F465" s="257">
        <f t="shared" si="14"/>
        <v>116652000</v>
      </c>
      <c r="G465" s="252"/>
      <c r="H465" s="244">
        <f t="shared" si="15"/>
        <v>3</v>
      </c>
    </row>
    <row r="466" spans="1:8" ht="18" customHeight="1">
      <c r="A466" s="255">
        <v>42090</v>
      </c>
      <c r="B466" s="255" t="s">
        <v>323</v>
      </c>
      <c r="C466" s="253" t="s">
        <v>745</v>
      </c>
      <c r="D466" s="256">
        <v>6600000</v>
      </c>
      <c r="E466" s="256"/>
      <c r="F466" s="257">
        <f t="shared" si="14"/>
        <v>123252000</v>
      </c>
      <c r="G466" s="252"/>
      <c r="H466" s="244">
        <f t="shared" si="15"/>
        <v>3</v>
      </c>
    </row>
    <row r="467" spans="1:8" ht="18" customHeight="1">
      <c r="A467" s="255">
        <v>42090</v>
      </c>
      <c r="B467" s="255" t="s">
        <v>1300</v>
      </c>
      <c r="C467" s="253" t="s">
        <v>746</v>
      </c>
      <c r="D467" s="256"/>
      <c r="E467" s="256">
        <v>6443000</v>
      </c>
      <c r="F467" s="257">
        <f t="shared" si="14"/>
        <v>116809000</v>
      </c>
      <c r="G467" s="252"/>
      <c r="H467" s="244">
        <f t="shared" si="15"/>
        <v>3</v>
      </c>
    </row>
    <row r="468" spans="1:8" ht="18" customHeight="1">
      <c r="A468" s="255">
        <v>42091</v>
      </c>
      <c r="B468" s="255" t="s">
        <v>74</v>
      </c>
      <c r="C468" s="253" t="s">
        <v>294</v>
      </c>
      <c r="D468" s="256">
        <v>450000000</v>
      </c>
      <c r="E468" s="256"/>
      <c r="F468" s="257">
        <f t="shared" si="14"/>
        <v>566809000</v>
      </c>
      <c r="G468" s="252"/>
      <c r="H468" s="244">
        <f t="shared" si="15"/>
        <v>3</v>
      </c>
    </row>
    <row r="469" spans="1:8" ht="18" customHeight="1">
      <c r="A469" s="255">
        <v>42091</v>
      </c>
      <c r="B469" s="255" t="s">
        <v>287</v>
      </c>
      <c r="C469" s="253" t="s">
        <v>345</v>
      </c>
      <c r="D469" s="256"/>
      <c r="E469" s="256">
        <v>300000000</v>
      </c>
      <c r="F469" s="257">
        <f t="shared" si="14"/>
        <v>266809000</v>
      </c>
      <c r="G469" s="252" t="s">
        <v>615</v>
      </c>
      <c r="H469" s="244">
        <f t="shared" si="15"/>
        <v>3</v>
      </c>
    </row>
    <row r="470" spans="1:8" ht="18" customHeight="1">
      <c r="A470" s="255">
        <v>42091</v>
      </c>
      <c r="B470" s="255" t="s">
        <v>287</v>
      </c>
      <c r="C470" s="253" t="s">
        <v>501</v>
      </c>
      <c r="D470" s="256"/>
      <c r="E470" s="256">
        <v>150000000</v>
      </c>
      <c r="F470" s="257">
        <f t="shared" si="14"/>
        <v>116809000</v>
      </c>
      <c r="G470" s="252" t="s">
        <v>615</v>
      </c>
      <c r="H470" s="244">
        <f t="shared" si="15"/>
        <v>3</v>
      </c>
    </row>
    <row r="471" spans="1:8" ht="18" customHeight="1">
      <c r="A471" s="255">
        <v>42091</v>
      </c>
      <c r="B471" s="255" t="s">
        <v>337</v>
      </c>
      <c r="C471" s="253" t="s">
        <v>765</v>
      </c>
      <c r="D471" s="256"/>
      <c r="E471" s="256">
        <v>3200000</v>
      </c>
      <c r="F471" s="257">
        <f t="shared" si="14"/>
        <v>113609000</v>
      </c>
      <c r="G471" s="252"/>
      <c r="H471" s="244">
        <f t="shared" si="15"/>
        <v>3</v>
      </c>
    </row>
    <row r="472" spans="1:8" ht="18" customHeight="1">
      <c r="A472" s="255">
        <v>42091</v>
      </c>
      <c r="B472" s="255" t="s">
        <v>308</v>
      </c>
      <c r="C472" s="253" t="s">
        <v>495</v>
      </c>
      <c r="D472" s="256"/>
      <c r="E472" s="256">
        <v>38100000</v>
      </c>
      <c r="F472" s="257">
        <f t="shared" si="14"/>
        <v>75509000</v>
      </c>
      <c r="G472" s="252"/>
      <c r="H472" s="244">
        <f t="shared" si="15"/>
        <v>3</v>
      </c>
    </row>
    <row r="473" spans="1:8" ht="18" customHeight="1">
      <c r="A473" s="255">
        <v>42091</v>
      </c>
      <c r="B473" s="255" t="s">
        <v>1057</v>
      </c>
      <c r="C473" s="253" t="s">
        <v>341</v>
      </c>
      <c r="D473" s="256"/>
      <c r="E473" s="256">
        <v>5000000</v>
      </c>
      <c r="F473" s="257">
        <f t="shared" si="14"/>
        <v>70509000</v>
      </c>
      <c r="G473" s="252"/>
      <c r="H473" s="244">
        <f t="shared" si="15"/>
        <v>3</v>
      </c>
    </row>
    <row r="474" spans="1:8" ht="18" customHeight="1">
      <c r="A474" s="255">
        <v>42091</v>
      </c>
      <c r="B474" s="255" t="s">
        <v>314</v>
      </c>
      <c r="C474" s="253" t="s">
        <v>747</v>
      </c>
      <c r="D474" s="256"/>
      <c r="E474" s="256">
        <v>48500000</v>
      </c>
      <c r="F474" s="257">
        <f t="shared" si="14"/>
        <v>22009000</v>
      </c>
      <c r="G474" s="252"/>
      <c r="H474" s="244">
        <f t="shared" si="15"/>
        <v>3</v>
      </c>
    </row>
    <row r="475" spans="1:8" ht="18" customHeight="1">
      <c r="A475" s="255">
        <v>42091</v>
      </c>
      <c r="B475" s="255" t="s">
        <v>337</v>
      </c>
      <c r="C475" s="253" t="s">
        <v>515</v>
      </c>
      <c r="D475" s="256"/>
      <c r="E475" s="256">
        <v>5000000</v>
      </c>
      <c r="F475" s="257">
        <f t="shared" si="14"/>
        <v>17009000</v>
      </c>
      <c r="G475" s="252"/>
      <c r="H475" s="244">
        <f t="shared" si="15"/>
        <v>3</v>
      </c>
    </row>
    <row r="476" spans="1:8" ht="18" customHeight="1">
      <c r="A476" s="255">
        <v>42091</v>
      </c>
      <c r="B476" s="255" t="s">
        <v>285</v>
      </c>
      <c r="C476" s="253" t="s">
        <v>748</v>
      </c>
      <c r="D476" s="256"/>
      <c r="E476" s="256">
        <v>2000000</v>
      </c>
      <c r="F476" s="257">
        <f t="shared" si="14"/>
        <v>15009000</v>
      </c>
      <c r="G476" s="252"/>
      <c r="H476" s="244">
        <f t="shared" si="15"/>
        <v>3</v>
      </c>
    </row>
    <row r="477" spans="1:8" ht="18" customHeight="1">
      <c r="A477" s="255">
        <v>42091</v>
      </c>
      <c r="B477" s="255" t="s">
        <v>285</v>
      </c>
      <c r="C477" s="253" t="s">
        <v>749</v>
      </c>
      <c r="D477" s="256"/>
      <c r="E477" s="256">
        <v>275000</v>
      </c>
      <c r="F477" s="257">
        <f t="shared" si="14"/>
        <v>14734000</v>
      </c>
      <c r="G477" s="252"/>
      <c r="H477" s="244">
        <f t="shared" si="15"/>
        <v>3</v>
      </c>
    </row>
    <row r="478" spans="1:8" ht="18" customHeight="1">
      <c r="A478" s="255">
        <v>42091</v>
      </c>
      <c r="B478" s="255" t="s">
        <v>285</v>
      </c>
      <c r="C478" s="253" t="s">
        <v>750</v>
      </c>
      <c r="D478" s="256"/>
      <c r="E478" s="256">
        <v>170000</v>
      </c>
      <c r="F478" s="257">
        <f t="shared" si="14"/>
        <v>14564000</v>
      </c>
      <c r="G478" s="252"/>
      <c r="H478" s="244">
        <f t="shared" si="15"/>
        <v>3</v>
      </c>
    </row>
    <row r="479" spans="1:8" ht="18" customHeight="1">
      <c r="A479" s="255">
        <v>42091</v>
      </c>
      <c r="B479" s="255" t="s">
        <v>323</v>
      </c>
      <c r="C479" s="253" t="s">
        <v>751</v>
      </c>
      <c r="D479" s="256"/>
      <c r="E479" s="256">
        <v>10000000</v>
      </c>
      <c r="F479" s="257">
        <f t="shared" si="14"/>
        <v>4564000</v>
      </c>
      <c r="G479" s="252"/>
      <c r="H479" s="244">
        <f t="shared" si="15"/>
        <v>3</v>
      </c>
    </row>
    <row r="480" spans="1:8" ht="18" customHeight="1">
      <c r="A480" s="255">
        <v>42095</v>
      </c>
      <c r="B480" s="255" t="s">
        <v>1298</v>
      </c>
      <c r="C480" s="253" t="s">
        <v>752</v>
      </c>
      <c r="D480" s="256"/>
      <c r="E480" s="256">
        <v>400000</v>
      </c>
      <c r="F480" s="257">
        <f t="shared" si="14"/>
        <v>4164000</v>
      </c>
      <c r="G480" s="252"/>
      <c r="H480" s="244">
        <f t="shared" si="15"/>
        <v>4</v>
      </c>
    </row>
    <row r="481" spans="1:8" ht="18" customHeight="1">
      <c r="A481" s="255">
        <v>42095</v>
      </c>
      <c r="B481" s="255" t="s">
        <v>1299</v>
      </c>
      <c r="C481" s="253" t="s">
        <v>531</v>
      </c>
      <c r="D481" s="256"/>
      <c r="E481" s="256">
        <v>2505000</v>
      </c>
      <c r="F481" s="257">
        <f t="shared" si="14"/>
        <v>1659000</v>
      </c>
      <c r="G481" s="252"/>
      <c r="H481" s="244">
        <f t="shared" si="15"/>
        <v>4</v>
      </c>
    </row>
    <row r="482" spans="1:8" ht="18" customHeight="1">
      <c r="A482" s="255">
        <v>42095</v>
      </c>
      <c r="B482" s="255" t="s">
        <v>285</v>
      </c>
      <c r="C482" s="253" t="s">
        <v>753</v>
      </c>
      <c r="D482" s="256"/>
      <c r="E482" s="256">
        <v>300000</v>
      </c>
      <c r="F482" s="257">
        <f t="shared" si="14"/>
        <v>1359000</v>
      </c>
      <c r="G482" s="252"/>
      <c r="H482" s="244">
        <f t="shared" si="15"/>
        <v>4</v>
      </c>
    </row>
    <row r="483" spans="1:8" ht="18" customHeight="1">
      <c r="A483" s="255">
        <v>42095</v>
      </c>
      <c r="B483" s="255" t="s">
        <v>285</v>
      </c>
      <c r="C483" s="253" t="s">
        <v>290</v>
      </c>
      <c r="D483" s="256"/>
      <c r="E483" s="256">
        <v>245000</v>
      </c>
      <c r="F483" s="257">
        <f t="shared" si="14"/>
        <v>1114000</v>
      </c>
      <c r="G483" s="252"/>
      <c r="H483" s="244">
        <f t="shared" si="15"/>
        <v>4</v>
      </c>
    </row>
    <row r="484" spans="1:8" ht="18" customHeight="1">
      <c r="A484" s="255">
        <v>42095</v>
      </c>
      <c r="B484" s="255" t="s">
        <v>285</v>
      </c>
      <c r="C484" s="253" t="s">
        <v>754</v>
      </c>
      <c r="D484" s="256"/>
      <c r="E484" s="256">
        <v>727000</v>
      </c>
      <c r="F484" s="257">
        <f t="shared" si="14"/>
        <v>387000</v>
      </c>
      <c r="G484" s="252"/>
      <c r="H484" s="244">
        <f t="shared" si="15"/>
        <v>4</v>
      </c>
    </row>
    <row r="485" spans="1:8" ht="18" customHeight="1">
      <c r="A485" s="255">
        <v>42095</v>
      </c>
      <c r="B485" s="255" t="s">
        <v>285</v>
      </c>
      <c r="C485" s="253" t="s">
        <v>755</v>
      </c>
      <c r="D485" s="256"/>
      <c r="E485" s="256">
        <v>60000</v>
      </c>
      <c r="F485" s="257">
        <f t="shared" si="14"/>
        <v>327000</v>
      </c>
      <c r="G485" s="252"/>
      <c r="H485" s="244">
        <f t="shared" si="15"/>
        <v>4</v>
      </c>
    </row>
    <row r="486" spans="1:8" ht="18" customHeight="1">
      <c r="A486" s="255">
        <v>42098</v>
      </c>
      <c r="B486" s="255" t="s">
        <v>74</v>
      </c>
      <c r="C486" s="253" t="s">
        <v>294</v>
      </c>
      <c r="D486" s="256">
        <v>1700000000</v>
      </c>
      <c r="E486" s="256"/>
      <c r="F486" s="257">
        <f t="shared" si="14"/>
        <v>1700327000</v>
      </c>
      <c r="G486" s="252"/>
      <c r="H486" s="244">
        <f t="shared" si="15"/>
        <v>4</v>
      </c>
    </row>
    <row r="487" spans="1:8" ht="18" customHeight="1">
      <c r="A487" s="255">
        <v>42098</v>
      </c>
      <c r="B487" s="255" t="s">
        <v>1057</v>
      </c>
      <c r="C487" s="253" t="s">
        <v>533</v>
      </c>
      <c r="D487" s="256"/>
      <c r="E487" s="256">
        <v>17500000</v>
      </c>
      <c r="F487" s="257">
        <f t="shared" si="14"/>
        <v>1682827000</v>
      </c>
      <c r="G487" s="252"/>
      <c r="H487" s="244">
        <f t="shared" si="15"/>
        <v>4</v>
      </c>
    </row>
    <row r="488" spans="1:8" ht="18" customHeight="1">
      <c r="A488" s="255">
        <v>42098</v>
      </c>
      <c r="B488" s="255" t="s">
        <v>323</v>
      </c>
      <c r="C488" s="253" t="s">
        <v>756</v>
      </c>
      <c r="D488" s="256"/>
      <c r="E488" s="256">
        <v>16000000</v>
      </c>
      <c r="F488" s="257">
        <f t="shared" si="14"/>
        <v>1666827000</v>
      </c>
      <c r="G488" s="252"/>
      <c r="H488" s="244">
        <f t="shared" si="15"/>
        <v>4</v>
      </c>
    </row>
    <row r="489" spans="1:8" ht="18" customHeight="1">
      <c r="A489" s="255">
        <v>42098</v>
      </c>
      <c r="B489" s="255" t="s">
        <v>287</v>
      </c>
      <c r="C489" s="253" t="s">
        <v>501</v>
      </c>
      <c r="D489" s="256"/>
      <c r="E489" s="256">
        <v>100000000</v>
      </c>
      <c r="F489" s="257">
        <f t="shared" si="14"/>
        <v>1566827000</v>
      </c>
      <c r="G489" s="252" t="s">
        <v>615</v>
      </c>
      <c r="H489" s="244">
        <f t="shared" si="15"/>
        <v>4</v>
      </c>
    </row>
    <row r="490" spans="1:8" ht="18" customHeight="1">
      <c r="A490" s="255">
        <v>42098</v>
      </c>
      <c r="B490" s="255" t="s">
        <v>287</v>
      </c>
      <c r="C490" s="253" t="s">
        <v>757</v>
      </c>
      <c r="D490" s="256"/>
      <c r="E490" s="256">
        <v>150000000</v>
      </c>
      <c r="F490" s="257">
        <f t="shared" si="14"/>
        <v>1416827000</v>
      </c>
      <c r="G490" s="252"/>
      <c r="H490" s="244">
        <f t="shared" si="15"/>
        <v>4</v>
      </c>
    </row>
    <row r="491" spans="1:8" ht="18" customHeight="1">
      <c r="A491" s="255">
        <v>42098</v>
      </c>
      <c r="B491" s="255" t="s">
        <v>287</v>
      </c>
      <c r="C491" s="253" t="s">
        <v>347</v>
      </c>
      <c r="D491" s="256"/>
      <c r="E491" s="256">
        <v>200000000</v>
      </c>
      <c r="F491" s="257">
        <f t="shared" si="14"/>
        <v>1216827000</v>
      </c>
      <c r="G491" s="252"/>
      <c r="H491" s="244">
        <f t="shared" si="15"/>
        <v>4</v>
      </c>
    </row>
    <row r="492" spans="1:8" ht="18" customHeight="1">
      <c r="A492" s="255">
        <v>42098</v>
      </c>
      <c r="B492" s="255" t="s">
        <v>287</v>
      </c>
      <c r="C492" s="253" t="s">
        <v>505</v>
      </c>
      <c r="D492" s="256"/>
      <c r="E492" s="256">
        <v>212965000</v>
      </c>
      <c r="F492" s="257">
        <f t="shared" si="14"/>
        <v>1003862000</v>
      </c>
      <c r="G492" s="252"/>
      <c r="H492" s="244">
        <f t="shared" si="15"/>
        <v>4</v>
      </c>
    </row>
    <row r="493" spans="1:8" ht="18" customHeight="1">
      <c r="A493" s="255">
        <v>42098</v>
      </c>
      <c r="B493" s="255" t="s">
        <v>287</v>
      </c>
      <c r="C493" s="253" t="s">
        <v>345</v>
      </c>
      <c r="D493" s="256"/>
      <c r="E493" s="256">
        <v>300000000</v>
      </c>
      <c r="F493" s="257">
        <f t="shared" si="14"/>
        <v>703862000</v>
      </c>
      <c r="G493" s="252" t="s">
        <v>615</v>
      </c>
      <c r="H493" s="244">
        <f t="shared" si="15"/>
        <v>4</v>
      </c>
    </row>
    <row r="494" spans="1:8" ht="18" customHeight="1">
      <c r="A494" s="255">
        <v>42098</v>
      </c>
      <c r="B494" s="255" t="s">
        <v>343</v>
      </c>
      <c r="C494" s="253" t="s">
        <v>458</v>
      </c>
      <c r="D494" s="256"/>
      <c r="E494" s="256">
        <v>10517000</v>
      </c>
      <c r="F494" s="257">
        <f t="shared" si="14"/>
        <v>693345000</v>
      </c>
      <c r="G494" s="252"/>
      <c r="H494" s="244">
        <f t="shared" si="15"/>
        <v>4</v>
      </c>
    </row>
    <row r="495" spans="1:8" ht="18" customHeight="1">
      <c r="A495" s="255">
        <v>42098</v>
      </c>
      <c r="B495" s="255" t="s">
        <v>291</v>
      </c>
      <c r="C495" s="253" t="s">
        <v>758</v>
      </c>
      <c r="D495" s="256"/>
      <c r="E495" s="256">
        <v>17484000</v>
      </c>
      <c r="F495" s="257">
        <f t="shared" si="14"/>
        <v>675861000</v>
      </c>
      <c r="G495" s="252"/>
      <c r="H495" s="244">
        <f t="shared" si="15"/>
        <v>4</v>
      </c>
    </row>
    <row r="496" spans="1:8" ht="18" customHeight="1">
      <c r="A496" s="255">
        <v>42098</v>
      </c>
      <c r="B496" s="255" t="s">
        <v>300</v>
      </c>
      <c r="C496" s="253" t="s">
        <v>401</v>
      </c>
      <c r="D496" s="256"/>
      <c r="E496" s="256">
        <v>1942000</v>
      </c>
      <c r="F496" s="257">
        <f t="shared" si="14"/>
        <v>673919000</v>
      </c>
      <c r="G496" s="252"/>
      <c r="H496" s="244">
        <f t="shared" si="15"/>
        <v>4</v>
      </c>
    </row>
    <row r="497" spans="1:8" ht="18" customHeight="1">
      <c r="A497" s="255">
        <v>42098</v>
      </c>
      <c r="B497" s="255" t="s">
        <v>285</v>
      </c>
      <c r="C497" s="253" t="s">
        <v>761</v>
      </c>
      <c r="D497" s="256"/>
      <c r="E497" s="256">
        <v>5891000</v>
      </c>
      <c r="F497" s="257">
        <f t="shared" si="14"/>
        <v>668028000</v>
      </c>
      <c r="G497" s="252"/>
      <c r="H497" s="244">
        <f t="shared" si="15"/>
        <v>4</v>
      </c>
    </row>
    <row r="498" spans="1:8" ht="18" customHeight="1">
      <c r="A498" s="255">
        <v>42098</v>
      </c>
      <c r="B498" s="255" t="s">
        <v>300</v>
      </c>
      <c r="C498" s="253" t="s">
        <v>762</v>
      </c>
      <c r="D498" s="256"/>
      <c r="E498" s="256">
        <v>365000</v>
      </c>
      <c r="F498" s="257">
        <f t="shared" si="14"/>
        <v>667663000</v>
      </c>
      <c r="G498" s="252"/>
      <c r="H498" s="244">
        <f t="shared" si="15"/>
        <v>4</v>
      </c>
    </row>
    <row r="499" spans="1:8" ht="18" customHeight="1">
      <c r="A499" s="255">
        <v>42098</v>
      </c>
      <c r="B499" s="255" t="s">
        <v>285</v>
      </c>
      <c r="C499" s="253" t="s">
        <v>290</v>
      </c>
      <c r="D499" s="256"/>
      <c r="E499" s="256">
        <v>295000</v>
      </c>
      <c r="F499" s="257">
        <f t="shared" si="14"/>
        <v>667368000</v>
      </c>
      <c r="G499" s="252"/>
      <c r="H499" s="244">
        <f t="shared" si="15"/>
        <v>4</v>
      </c>
    </row>
    <row r="500" spans="1:8" ht="18" customHeight="1">
      <c r="A500" s="255">
        <v>42098</v>
      </c>
      <c r="B500" s="255" t="s">
        <v>298</v>
      </c>
      <c r="C500" s="253" t="s">
        <v>763</v>
      </c>
      <c r="D500" s="256"/>
      <c r="E500" s="256">
        <v>135630000</v>
      </c>
      <c r="F500" s="257">
        <f t="shared" si="14"/>
        <v>531738000</v>
      </c>
      <c r="G500" s="252"/>
      <c r="H500" s="244">
        <f t="shared" si="15"/>
        <v>4</v>
      </c>
    </row>
    <row r="501" spans="1:8" ht="18" customHeight="1">
      <c r="A501" s="255">
        <v>42098</v>
      </c>
      <c r="B501" s="255" t="s">
        <v>308</v>
      </c>
      <c r="C501" s="253" t="s">
        <v>342</v>
      </c>
      <c r="D501" s="256"/>
      <c r="E501" s="256">
        <v>8600000</v>
      </c>
      <c r="F501" s="257">
        <f t="shared" si="14"/>
        <v>523138000</v>
      </c>
      <c r="G501" s="252"/>
      <c r="H501" s="244">
        <f t="shared" si="15"/>
        <v>4</v>
      </c>
    </row>
    <row r="502" spans="1:8" ht="18" customHeight="1">
      <c r="A502" s="255">
        <v>42098</v>
      </c>
      <c r="B502" s="255" t="s">
        <v>308</v>
      </c>
      <c r="C502" s="253" t="s">
        <v>495</v>
      </c>
      <c r="D502" s="256"/>
      <c r="E502" s="256">
        <v>38100000</v>
      </c>
      <c r="F502" s="257">
        <f t="shared" si="14"/>
        <v>485038000</v>
      </c>
      <c r="G502" s="252"/>
      <c r="H502" s="244">
        <f t="shared" si="15"/>
        <v>4</v>
      </c>
    </row>
    <row r="503" spans="1:8" ht="18" customHeight="1">
      <c r="A503" s="255">
        <v>42098</v>
      </c>
      <c r="B503" s="255" t="s">
        <v>316</v>
      </c>
      <c r="C503" s="253" t="s">
        <v>317</v>
      </c>
      <c r="D503" s="256"/>
      <c r="E503" s="256">
        <v>2566000</v>
      </c>
      <c r="F503" s="257">
        <f t="shared" si="14"/>
        <v>482472000</v>
      </c>
      <c r="G503" s="252"/>
      <c r="H503" s="244">
        <f t="shared" si="15"/>
        <v>4</v>
      </c>
    </row>
    <row r="504" spans="1:8" ht="18" customHeight="1">
      <c r="A504" s="255">
        <v>42098</v>
      </c>
      <c r="B504" s="255" t="s">
        <v>287</v>
      </c>
      <c r="C504" s="253" t="s">
        <v>346</v>
      </c>
      <c r="D504" s="256"/>
      <c r="E504" s="256">
        <v>200000000</v>
      </c>
      <c r="F504" s="257">
        <f t="shared" si="14"/>
        <v>282472000</v>
      </c>
      <c r="G504" s="252" t="s">
        <v>615</v>
      </c>
      <c r="H504" s="244">
        <f t="shared" si="15"/>
        <v>4</v>
      </c>
    </row>
    <row r="505" spans="1:8" ht="18" customHeight="1">
      <c r="A505" s="255">
        <v>42098</v>
      </c>
      <c r="B505" s="255" t="s">
        <v>308</v>
      </c>
      <c r="C505" s="253" t="s">
        <v>310</v>
      </c>
      <c r="D505" s="256"/>
      <c r="E505" s="256">
        <v>126700000</v>
      </c>
      <c r="F505" s="257">
        <f t="shared" si="14"/>
        <v>155772000</v>
      </c>
      <c r="G505" s="252"/>
      <c r="H505" s="244">
        <f t="shared" si="15"/>
        <v>4</v>
      </c>
    </row>
    <row r="506" spans="1:8" ht="18" customHeight="1">
      <c r="A506" s="255">
        <v>42100</v>
      </c>
      <c r="B506" s="255" t="s">
        <v>343</v>
      </c>
      <c r="C506" s="253" t="s">
        <v>344</v>
      </c>
      <c r="D506" s="256"/>
      <c r="E506" s="256">
        <v>3000000</v>
      </c>
      <c r="F506" s="257">
        <f t="shared" si="14"/>
        <v>152772000</v>
      </c>
      <c r="G506" s="252"/>
      <c r="H506" s="244">
        <f t="shared" si="15"/>
        <v>4</v>
      </c>
    </row>
    <row r="507" spans="1:8" ht="18" customHeight="1">
      <c r="A507" s="255">
        <v>42100</v>
      </c>
      <c r="B507" s="255" t="s">
        <v>1057</v>
      </c>
      <c r="C507" s="253" t="s">
        <v>764</v>
      </c>
      <c r="D507" s="256"/>
      <c r="E507" s="256">
        <v>1356000</v>
      </c>
      <c r="F507" s="257">
        <f t="shared" si="14"/>
        <v>151416000</v>
      </c>
      <c r="G507" s="252"/>
      <c r="H507" s="244">
        <f t="shared" si="15"/>
        <v>4</v>
      </c>
    </row>
    <row r="508" spans="1:8" ht="18" customHeight="1">
      <c r="A508" s="255">
        <v>42100</v>
      </c>
      <c r="B508" s="255" t="s">
        <v>337</v>
      </c>
      <c r="C508" s="253" t="s">
        <v>765</v>
      </c>
      <c r="D508" s="256"/>
      <c r="E508" s="256">
        <v>6400000</v>
      </c>
      <c r="F508" s="257">
        <f t="shared" si="14"/>
        <v>145016000</v>
      </c>
      <c r="G508" s="252"/>
      <c r="H508" s="244">
        <f t="shared" si="15"/>
        <v>4</v>
      </c>
    </row>
    <row r="509" spans="1:8" ht="18" customHeight="1">
      <c r="A509" s="255">
        <v>42100</v>
      </c>
      <c r="B509" s="255" t="s">
        <v>337</v>
      </c>
      <c r="C509" s="253" t="s">
        <v>766</v>
      </c>
      <c r="D509" s="256"/>
      <c r="E509" s="256">
        <v>5000000</v>
      </c>
      <c r="F509" s="257">
        <f t="shared" si="14"/>
        <v>140016000</v>
      </c>
      <c r="G509" s="252"/>
      <c r="H509" s="244">
        <f t="shared" si="15"/>
        <v>4</v>
      </c>
    </row>
    <row r="510" spans="1:8" ht="18" customHeight="1">
      <c r="A510" s="255">
        <v>42100</v>
      </c>
      <c r="B510" s="255" t="s">
        <v>323</v>
      </c>
      <c r="C510" s="253" t="s">
        <v>767</v>
      </c>
      <c r="D510" s="256">
        <v>16000000</v>
      </c>
      <c r="E510" s="256"/>
      <c r="F510" s="257">
        <f t="shared" si="14"/>
        <v>156016000</v>
      </c>
      <c r="G510" s="252"/>
      <c r="H510" s="244">
        <f t="shared" si="15"/>
        <v>4</v>
      </c>
    </row>
    <row r="511" spans="1:8" ht="18" customHeight="1">
      <c r="A511" s="255">
        <v>42100</v>
      </c>
      <c r="B511" s="255" t="s">
        <v>291</v>
      </c>
      <c r="C511" s="253" t="s">
        <v>756</v>
      </c>
      <c r="D511" s="256"/>
      <c r="E511" s="256">
        <v>18595000</v>
      </c>
      <c r="F511" s="257">
        <f t="shared" si="14"/>
        <v>137421000</v>
      </c>
      <c r="G511" s="252"/>
      <c r="H511" s="244">
        <f t="shared" si="15"/>
        <v>4</v>
      </c>
    </row>
    <row r="512" spans="1:8" ht="18" customHeight="1">
      <c r="A512" s="255">
        <v>42100</v>
      </c>
      <c r="B512" s="255" t="s">
        <v>409</v>
      </c>
      <c r="C512" s="253" t="s">
        <v>536</v>
      </c>
      <c r="D512" s="256"/>
      <c r="E512" s="256">
        <v>9361000</v>
      </c>
      <c r="F512" s="257">
        <f t="shared" si="14"/>
        <v>128060000</v>
      </c>
      <c r="G512" s="252"/>
      <c r="H512" s="244">
        <f t="shared" si="15"/>
        <v>4</v>
      </c>
    </row>
    <row r="513" spans="1:8" ht="18" customHeight="1">
      <c r="A513" s="255">
        <v>42101</v>
      </c>
      <c r="B513" s="255" t="s">
        <v>291</v>
      </c>
      <c r="C513" s="253" t="s">
        <v>768</v>
      </c>
      <c r="D513" s="256"/>
      <c r="E513" s="256">
        <v>30526000</v>
      </c>
      <c r="F513" s="257">
        <f t="shared" si="14"/>
        <v>97534000</v>
      </c>
      <c r="G513" s="252"/>
      <c r="H513" s="244">
        <f t="shared" si="15"/>
        <v>4</v>
      </c>
    </row>
    <row r="514" spans="1:8" ht="18" customHeight="1">
      <c r="A514" s="255">
        <v>42101</v>
      </c>
      <c r="B514" s="255" t="s">
        <v>1298</v>
      </c>
      <c r="C514" s="253" t="s">
        <v>769</v>
      </c>
      <c r="D514" s="256"/>
      <c r="E514" s="256">
        <v>300000</v>
      </c>
      <c r="F514" s="257">
        <f t="shared" si="14"/>
        <v>97234000</v>
      </c>
      <c r="G514" s="252"/>
      <c r="H514" s="244">
        <f t="shared" si="15"/>
        <v>4</v>
      </c>
    </row>
    <row r="515" spans="1:8" ht="18" customHeight="1">
      <c r="A515" s="255">
        <v>42101</v>
      </c>
      <c r="B515" s="255" t="s">
        <v>285</v>
      </c>
      <c r="C515" s="253" t="s">
        <v>770</v>
      </c>
      <c r="D515" s="256"/>
      <c r="E515" s="256">
        <v>1480000</v>
      </c>
      <c r="F515" s="257">
        <f t="shared" si="14"/>
        <v>95754000</v>
      </c>
      <c r="G515" s="252"/>
      <c r="H515" s="244">
        <f t="shared" si="15"/>
        <v>4</v>
      </c>
    </row>
    <row r="516" spans="1:8" ht="18" customHeight="1">
      <c r="A516" s="255">
        <v>42101</v>
      </c>
      <c r="B516" s="255" t="s">
        <v>1298</v>
      </c>
      <c r="C516" s="253" t="s">
        <v>771</v>
      </c>
      <c r="D516" s="256"/>
      <c r="E516" s="256">
        <v>3555000</v>
      </c>
      <c r="F516" s="257">
        <f t="shared" si="14"/>
        <v>92199000</v>
      </c>
      <c r="G516" s="252"/>
      <c r="H516" s="244">
        <f t="shared" si="15"/>
        <v>4</v>
      </c>
    </row>
    <row r="517" spans="1:8" ht="18" customHeight="1">
      <c r="A517" s="255">
        <v>42101</v>
      </c>
      <c r="B517" s="255" t="s">
        <v>285</v>
      </c>
      <c r="C517" s="253" t="s">
        <v>387</v>
      </c>
      <c r="D517" s="256"/>
      <c r="E517" s="256">
        <v>1280000</v>
      </c>
      <c r="F517" s="257">
        <f t="shared" si="14"/>
        <v>90919000</v>
      </c>
      <c r="G517" s="252"/>
      <c r="H517" s="244">
        <f t="shared" si="15"/>
        <v>4</v>
      </c>
    </row>
    <row r="518" spans="1:8" ht="18" customHeight="1">
      <c r="A518" s="255">
        <v>42101</v>
      </c>
      <c r="B518" s="255" t="s">
        <v>285</v>
      </c>
      <c r="C518" s="253" t="s">
        <v>772</v>
      </c>
      <c r="D518" s="256"/>
      <c r="E518" s="256">
        <v>100000</v>
      </c>
      <c r="F518" s="257">
        <f t="shared" si="14"/>
        <v>90819000</v>
      </c>
      <c r="G518" s="252"/>
      <c r="H518" s="244">
        <f t="shared" si="15"/>
        <v>4</v>
      </c>
    </row>
    <row r="519" spans="1:8" ht="18" customHeight="1">
      <c r="A519" s="255">
        <v>42101</v>
      </c>
      <c r="B519" s="255" t="s">
        <v>337</v>
      </c>
      <c r="C519" s="253" t="s">
        <v>773</v>
      </c>
      <c r="D519" s="256"/>
      <c r="E519" s="256">
        <v>4100000</v>
      </c>
      <c r="F519" s="257">
        <f t="shared" si="14"/>
        <v>86719000</v>
      </c>
      <c r="G519" s="252"/>
      <c r="H519" s="244">
        <f t="shared" si="15"/>
        <v>4</v>
      </c>
    </row>
    <row r="520" spans="1:8" ht="18" customHeight="1">
      <c r="A520" s="255">
        <v>42101</v>
      </c>
      <c r="B520" s="255" t="s">
        <v>285</v>
      </c>
      <c r="C520" s="253" t="s">
        <v>774</v>
      </c>
      <c r="D520" s="256"/>
      <c r="E520" s="256">
        <v>300000</v>
      </c>
      <c r="F520" s="257">
        <f t="shared" si="14"/>
        <v>86419000</v>
      </c>
      <c r="G520" s="252"/>
      <c r="H520" s="244">
        <f t="shared" si="15"/>
        <v>4</v>
      </c>
    </row>
    <row r="521" spans="1:8" ht="18" customHeight="1">
      <c r="A521" s="255">
        <v>42101</v>
      </c>
      <c r="B521" s="255" t="s">
        <v>285</v>
      </c>
      <c r="C521" s="253" t="s">
        <v>775</v>
      </c>
      <c r="D521" s="256"/>
      <c r="E521" s="256">
        <v>8000000</v>
      </c>
      <c r="F521" s="257">
        <f t="shared" si="14"/>
        <v>78419000</v>
      </c>
      <c r="G521" s="252"/>
      <c r="H521" s="244">
        <f t="shared" si="15"/>
        <v>4</v>
      </c>
    </row>
    <row r="522" spans="1:8" ht="18" customHeight="1">
      <c r="A522" s="255">
        <v>42102</v>
      </c>
      <c r="B522" s="255" t="s">
        <v>323</v>
      </c>
      <c r="C522" s="253" t="s">
        <v>776</v>
      </c>
      <c r="D522" s="256"/>
      <c r="E522" s="256">
        <v>1000000</v>
      </c>
      <c r="F522" s="257">
        <f t="shared" si="14"/>
        <v>77419000</v>
      </c>
      <c r="G522" s="252"/>
      <c r="H522" s="244">
        <f t="shared" si="15"/>
        <v>4</v>
      </c>
    </row>
    <row r="523" spans="1:8" ht="18" customHeight="1">
      <c r="A523" s="255">
        <v>42102</v>
      </c>
      <c r="B523" s="255" t="s">
        <v>1298</v>
      </c>
      <c r="C523" s="253" t="s">
        <v>777</v>
      </c>
      <c r="D523" s="256"/>
      <c r="E523" s="256">
        <v>500000</v>
      </c>
      <c r="F523" s="257">
        <f t="shared" si="14"/>
        <v>76919000</v>
      </c>
      <c r="G523" s="252"/>
      <c r="H523" s="244">
        <f t="shared" si="15"/>
        <v>4</v>
      </c>
    </row>
    <row r="524" spans="1:8" ht="18" customHeight="1">
      <c r="A524" s="255">
        <v>42102</v>
      </c>
      <c r="B524" s="255" t="s">
        <v>318</v>
      </c>
      <c r="C524" s="253" t="s">
        <v>778</v>
      </c>
      <c r="D524" s="256"/>
      <c r="E524" s="256">
        <v>427000</v>
      </c>
      <c r="F524" s="257">
        <f t="shared" si="14"/>
        <v>76492000</v>
      </c>
      <c r="G524" s="252"/>
      <c r="H524" s="244">
        <f t="shared" si="15"/>
        <v>4</v>
      </c>
    </row>
    <row r="525" spans="1:8" ht="18" customHeight="1">
      <c r="A525" s="255">
        <v>42102</v>
      </c>
      <c r="B525" s="255" t="s">
        <v>337</v>
      </c>
      <c r="C525" s="253" t="s">
        <v>765</v>
      </c>
      <c r="D525" s="256"/>
      <c r="E525" s="256">
        <v>5000000</v>
      </c>
      <c r="F525" s="257">
        <f t="shared" ref="F525:F588" si="16">IF(C525&lt;&gt;"",F524+D525-E525,0)</f>
        <v>71492000</v>
      </c>
      <c r="G525" s="252"/>
      <c r="H525" s="244">
        <f t="shared" si="15"/>
        <v>4</v>
      </c>
    </row>
    <row r="526" spans="1:8" ht="18" customHeight="1">
      <c r="A526" s="255">
        <v>42102</v>
      </c>
      <c r="B526" s="255" t="s">
        <v>1057</v>
      </c>
      <c r="C526" s="253" t="s">
        <v>374</v>
      </c>
      <c r="D526" s="256"/>
      <c r="E526" s="256">
        <v>110000</v>
      </c>
      <c r="F526" s="257">
        <f t="shared" si="16"/>
        <v>71382000</v>
      </c>
      <c r="G526" s="252"/>
      <c r="H526" s="244">
        <f t="shared" ref="H526:H589" si="17">IF(A526&lt;&gt;"",MONTH(A526),"")</f>
        <v>4</v>
      </c>
    </row>
    <row r="527" spans="1:8" ht="18" customHeight="1">
      <c r="A527" s="255">
        <v>42104</v>
      </c>
      <c r="B527" s="255"/>
      <c r="C527" s="253" t="s">
        <v>779</v>
      </c>
      <c r="D527" s="256">
        <v>584280000</v>
      </c>
      <c r="E527" s="256"/>
      <c r="F527" s="257">
        <f t="shared" si="16"/>
        <v>655662000</v>
      </c>
      <c r="G527" s="252"/>
      <c r="H527" s="244">
        <f t="shared" si="17"/>
        <v>4</v>
      </c>
    </row>
    <row r="528" spans="1:8" ht="18" customHeight="1">
      <c r="A528" s="255">
        <v>42104</v>
      </c>
      <c r="B528" s="255" t="s">
        <v>323</v>
      </c>
      <c r="C528" s="253" t="s">
        <v>780</v>
      </c>
      <c r="D528" s="256"/>
      <c r="E528" s="256">
        <v>500000</v>
      </c>
      <c r="F528" s="257">
        <f t="shared" si="16"/>
        <v>655162000</v>
      </c>
      <c r="G528" s="252"/>
      <c r="H528" s="244">
        <f t="shared" si="17"/>
        <v>4</v>
      </c>
    </row>
    <row r="529" spans="1:8" ht="18" customHeight="1">
      <c r="A529" s="255">
        <v>42104</v>
      </c>
      <c r="B529" s="255" t="s">
        <v>285</v>
      </c>
      <c r="C529" s="253" t="s">
        <v>502</v>
      </c>
      <c r="D529" s="256"/>
      <c r="E529" s="256">
        <v>85000</v>
      </c>
      <c r="F529" s="257">
        <f t="shared" si="16"/>
        <v>655077000</v>
      </c>
      <c r="G529" s="252"/>
      <c r="H529" s="244">
        <f t="shared" si="17"/>
        <v>4</v>
      </c>
    </row>
    <row r="530" spans="1:8" ht="18" customHeight="1">
      <c r="A530" s="255">
        <v>42104</v>
      </c>
      <c r="B530" s="255" t="s">
        <v>298</v>
      </c>
      <c r="C530" s="253" t="s">
        <v>781</v>
      </c>
      <c r="D530" s="256"/>
      <c r="E530" s="256">
        <v>228966000</v>
      </c>
      <c r="F530" s="257">
        <f t="shared" si="16"/>
        <v>426111000</v>
      </c>
      <c r="G530" s="252"/>
      <c r="H530" s="244">
        <f t="shared" si="17"/>
        <v>4</v>
      </c>
    </row>
    <row r="531" spans="1:8" ht="18" customHeight="1">
      <c r="A531" s="255">
        <v>42104</v>
      </c>
      <c r="B531" s="255" t="s">
        <v>298</v>
      </c>
      <c r="C531" s="253" t="s">
        <v>782</v>
      </c>
      <c r="D531" s="256">
        <v>960000</v>
      </c>
      <c r="E531" s="256"/>
      <c r="F531" s="257">
        <f t="shared" si="16"/>
        <v>427071000</v>
      </c>
      <c r="G531" s="252"/>
      <c r="H531" s="244">
        <f t="shared" si="17"/>
        <v>4</v>
      </c>
    </row>
    <row r="532" spans="1:8" ht="18" customHeight="1">
      <c r="A532" s="255">
        <v>42104</v>
      </c>
      <c r="B532" s="255" t="s">
        <v>337</v>
      </c>
      <c r="C532" s="253" t="s">
        <v>783</v>
      </c>
      <c r="D532" s="256"/>
      <c r="E532" s="256">
        <v>5000000</v>
      </c>
      <c r="F532" s="257">
        <f t="shared" si="16"/>
        <v>422071000</v>
      </c>
      <c r="G532" s="252"/>
      <c r="H532" s="244">
        <f t="shared" si="17"/>
        <v>4</v>
      </c>
    </row>
    <row r="533" spans="1:8" ht="18" customHeight="1">
      <c r="A533" s="255">
        <v>42104</v>
      </c>
      <c r="B533" s="255" t="s">
        <v>285</v>
      </c>
      <c r="C533" s="253" t="s">
        <v>784</v>
      </c>
      <c r="D533" s="256"/>
      <c r="E533" s="256">
        <v>330000</v>
      </c>
      <c r="F533" s="257">
        <f t="shared" si="16"/>
        <v>421741000</v>
      </c>
      <c r="G533" s="252"/>
      <c r="H533" s="244">
        <f t="shared" si="17"/>
        <v>4</v>
      </c>
    </row>
    <row r="534" spans="1:8" ht="18" customHeight="1">
      <c r="A534" s="255">
        <v>42107</v>
      </c>
      <c r="B534" s="255" t="s">
        <v>291</v>
      </c>
      <c r="C534" s="253" t="s">
        <v>388</v>
      </c>
      <c r="D534" s="256"/>
      <c r="E534" s="256">
        <v>2162000</v>
      </c>
      <c r="F534" s="257">
        <f t="shared" si="16"/>
        <v>419579000</v>
      </c>
      <c r="G534" s="252"/>
      <c r="H534" s="244">
        <f t="shared" si="17"/>
        <v>4</v>
      </c>
    </row>
    <row r="535" spans="1:8" ht="18" customHeight="1">
      <c r="A535" s="255">
        <v>42107</v>
      </c>
      <c r="B535" s="255" t="s">
        <v>287</v>
      </c>
      <c r="C535" s="253" t="s">
        <v>501</v>
      </c>
      <c r="D535" s="256"/>
      <c r="E535" s="256">
        <v>50000000</v>
      </c>
      <c r="F535" s="257">
        <f t="shared" si="16"/>
        <v>369579000</v>
      </c>
      <c r="G535" s="252" t="s">
        <v>615</v>
      </c>
      <c r="H535" s="244">
        <f t="shared" si="17"/>
        <v>4</v>
      </c>
    </row>
    <row r="536" spans="1:8" ht="18" customHeight="1">
      <c r="A536" s="255">
        <v>42107</v>
      </c>
      <c r="B536" s="255" t="s">
        <v>323</v>
      </c>
      <c r="C536" s="253" t="s">
        <v>785</v>
      </c>
      <c r="D536" s="256"/>
      <c r="E536" s="256">
        <v>500000</v>
      </c>
      <c r="F536" s="257">
        <f t="shared" si="16"/>
        <v>369079000</v>
      </c>
      <c r="G536" s="252"/>
      <c r="H536" s="244">
        <f t="shared" si="17"/>
        <v>4</v>
      </c>
    </row>
    <row r="537" spans="1:8" ht="18" customHeight="1">
      <c r="A537" s="255">
        <v>42107</v>
      </c>
      <c r="B537" s="255" t="s">
        <v>323</v>
      </c>
      <c r="C537" s="253" t="s">
        <v>786</v>
      </c>
      <c r="D537" s="256">
        <v>1000000</v>
      </c>
      <c r="E537" s="256"/>
      <c r="F537" s="257">
        <f t="shared" si="16"/>
        <v>370079000</v>
      </c>
      <c r="G537" s="252"/>
      <c r="H537" s="244">
        <f t="shared" si="17"/>
        <v>4</v>
      </c>
    </row>
    <row r="538" spans="1:8" ht="18" customHeight="1">
      <c r="A538" s="255">
        <v>42107</v>
      </c>
      <c r="B538" s="255" t="s">
        <v>285</v>
      </c>
      <c r="C538" s="253" t="s">
        <v>787</v>
      </c>
      <c r="D538" s="256"/>
      <c r="E538" s="256">
        <v>925000</v>
      </c>
      <c r="F538" s="257">
        <f t="shared" si="16"/>
        <v>369154000</v>
      </c>
      <c r="G538" s="252"/>
      <c r="H538" s="244">
        <f t="shared" si="17"/>
        <v>4</v>
      </c>
    </row>
    <row r="539" spans="1:8" ht="18" customHeight="1">
      <c r="A539" s="255">
        <v>42107</v>
      </c>
      <c r="B539" s="255" t="s">
        <v>323</v>
      </c>
      <c r="C539" s="253" t="s">
        <v>788</v>
      </c>
      <c r="D539" s="256">
        <v>500000</v>
      </c>
      <c r="E539" s="256"/>
      <c r="F539" s="257">
        <f t="shared" si="16"/>
        <v>369654000</v>
      </c>
      <c r="G539" s="252"/>
      <c r="H539" s="244">
        <f t="shared" si="17"/>
        <v>4</v>
      </c>
    </row>
    <row r="540" spans="1:8" ht="18" customHeight="1">
      <c r="A540" s="255">
        <v>42107</v>
      </c>
      <c r="B540" s="255" t="s">
        <v>1300</v>
      </c>
      <c r="C540" s="253" t="s">
        <v>530</v>
      </c>
      <c r="D540" s="256"/>
      <c r="E540" s="256">
        <v>210000</v>
      </c>
      <c r="F540" s="257">
        <f t="shared" si="16"/>
        <v>369444000</v>
      </c>
      <c r="G540" s="252"/>
      <c r="H540" s="244">
        <f t="shared" si="17"/>
        <v>4</v>
      </c>
    </row>
    <row r="541" spans="1:8" ht="18" customHeight="1">
      <c r="A541" s="255">
        <v>42107</v>
      </c>
      <c r="B541" s="255" t="s">
        <v>285</v>
      </c>
      <c r="C541" s="253" t="s">
        <v>336</v>
      </c>
      <c r="D541" s="256"/>
      <c r="E541" s="256">
        <v>288000</v>
      </c>
      <c r="F541" s="257">
        <f t="shared" si="16"/>
        <v>369156000</v>
      </c>
      <c r="G541" s="252"/>
      <c r="H541" s="244">
        <f t="shared" si="17"/>
        <v>4</v>
      </c>
    </row>
    <row r="542" spans="1:8" ht="18" customHeight="1">
      <c r="A542" s="255">
        <v>42107</v>
      </c>
      <c r="B542" s="255" t="s">
        <v>316</v>
      </c>
      <c r="C542" s="253" t="s">
        <v>363</v>
      </c>
      <c r="D542" s="256"/>
      <c r="E542" s="256">
        <v>2460000</v>
      </c>
      <c r="F542" s="257">
        <f t="shared" si="16"/>
        <v>366696000</v>
      </c>
      <c r="G542" s="252"/>
      <c r="H542" s="244">
        <f t="shared" si="17"/>
        <v>4</v>
      </c>
    </row>
    <row r="543" spans="1:8" ht="18" customHeight="1">
      <c r="A543" s="255">
        <v>42107</v>
      </c>
      <c r="B543" s="255" t="s">
        <v>409</v>
      </c>
      <c r="C543" s="253" t="s">
        <v>743</v>
      </c>
      <c r="D543" s="256"/>
      <c r="E543" s="256">
        <v>2700000</v>
      </c>
      <c r="F543" s="257">
        <f t="shared" si="16"/>
        <v>363996000</v>
      </c>
      <c r="G543" s="252"/>
      <c r="H543" s="244">
        <f t="shared" si="17"/>
        <v>4</v>
      </c>
    </row>
    <row r="544" spans="1:8" ht="18" customHeight="1">
      <c r="A544" s="255">
        <v>42108</v>
      </c>
      <c r="B544" s="255" t="s">
        <v>314</v>
      </c>
      <c r="C544" s="253" t="s">
        <v>789</v>
      </c>
      <c r="D544" s="256"/>
      <c r="E544" s="256">
        <v>53517000</v>
      </c>
      <c r="F544" s="257">
        <f t="shared" si="16"/>
        <v>310479000</v>
      </c>
      <c r="G544" s="252"/>
      <c r="H544" s="244">
        <f t="shared" si="17"/>
        <v>4</v>
      </c>
    </row>
    <row r="545" spans="1:8" ht="18" customHeight="1">
      <c r="A545" s="255">
        <v>42108</v>
      </c>
      <c r="B545" s="255" t="s">
        <v>316</v>
      </c>
      <c r="C545" s="253" t="s">
        <v>317</v>
      </c>
      <c r="D545" s="256"/>
      <c r="E545" s="256">
        <v>2968000</v>
      </c>
      <c r="F545" s="257">
        <f t="shared" si="16"/>
        <v>307511000</v>
      </c>
      <c r="G545" s="252"/>
      <c r="H545" s="244">
        <f t="shared" si="17"/>
        <v>4</v>
      </c>
    </row>
    <row r="546" spans="1:8" ht="18" customHeight="1">
      <c r="A546" s="255">
        <v>42108</v>
      </c>
      <c r="B546" s="255" t="s">
        <v>1057</v>
      </c>
      <c r="C546" s="253" t="s">
        <v>790</v>
      </c>
      <c r="D546" s="256"/>
      <c r="E546" s="256">
        <v>5000000</v>
      </c>
      <c r="F546" s="257">
        <f t="shared" si="16"/>
        <v>302511000</v>
      </c>
      <c r="G546" s="252"/>
      <c r="H546" s="244">
        <f t="shared" si="17"/>
        <v>4</v>
      </c>
    </row>
    <row r="547" spans="1:8" ht="18" customHeight="1">
      <c r="A547" s="255">
        <v>42108</v>
      </c>
      <c r="B547" s="255" t="s">
        <v>337</v>
      </c>
      <c r="C547" s="253" t="s">
        <v>766</v>
      </c>
      <c r="D547" s="256"/>
      <c r="E547" s="256">
        <v>41490000</v>
      </c>
      <c r="F547" s="257">
        <f t="shared" si="16"/>
        <v>261021000</v>
      </c>
      <c r="G547" s="252"/>
      <c r="H547" s="244">
        <f t="shared" si="17"/>
        <v>4</v>
      </c>
    </row>
    <row r="548" spans="1:8" ht="18" customHeight="1">
      <c r="A548" s="255">
        <v>42108</v>
      </c>
      <c r="B548" s="255" t="s">
        <v>285</v>
      </c>
      <c r="C548" s="253" t="s">
        <v>791</v>
      </c>
      <c r="D548" s="256"/>
      <c r="E548" s="256">
        <v>148000</v>
      </c>
      <c r="F548" s="257">
        <f t="shared" si="16"/>
        <v>260873000</v>
      </c>
      <c r="G548" s="252"/>
      <c r="H548" s="244">
        <f t="shared" si="17"/>
        <v>4</v>
      </c>
    </row>
    <row r="549" spans="1:8" ht="18" customHeight="1">
      <c r="A549" s="255">
        <v>42109</v>
      </c>
      <c r="B549" s="255" t="s">
        <v>323</v>
      </c>
      <c r="C549" s="253" t="s">
        <v>792</v>
      </c>
      <c r="D549" s="256"/>
      <c r="E549" s="256">
        <v>7000000</v>
      </c>
      <c r="F549" s="257">
        <f t="shared" si="16"/>
        <v>253873000</v>
      </c>
      <c r="G549" s="252"/>
      <c r="H549" s="244">
        <f t="shared" si="17"/>
        <v>4</v>
      </c>
    </row>
    <row r="550" spans="1:8" ht="18" customHeight="1">
      <c r="A550" s="255">
        <v>42109</v>
      </c>
      <c r="B550" s="255" t="s">
        <v>1298</v>
      </c>
      <c r="C550" s="253" t="s">
        <v>793</v>
      </c>
      <c r="D550" s="256"/>
      <c r="E550" s="256">
        <v>400000</v>
      </c>
      <c r="F550" s="257">
        <f t="shared" si="16"/>
        <v>253473000</v>
      </c>
      <c r="G550" s="252"/>
      <c r="H550" s="244">
        <f t="shared" si="17"/>
        <v>4</v>
      </c>
    </row>
    <row r="551" spans="1:8" ht="18" customHeight="1">
      <c r="A551" s="255">
        <v>42109</v>
      </c>
      <c r="B551" s="255" t="s">
        <v>343</v>
      </c>
      <c r="C551" s="253" t="s">
        <v>358</v>
      </c>
      <c r="D551" s="256"/>
      <c r="E551" s="256">
        <v>16000000</v>
      </c>
      <c r="F551" s="257">
        <f t="shared" si="16"/>
        <v>237473000</v>
      </c>
      <c r="G551" s="252"/>
      <c r="H551" s="244">
        <f t="shared" si="17"/>
        <v>4</v>
      </c>
    </row>
    <row r="552" spans="1:8" ht="18" customHeight="1">
      <c r="A552" s="255">
        <v>42109</v>
      </c>
      <c r="B552" s="255" t="s">
        <v>323</v>
      </c>
      <c r="C552" s="253" t="s">
        <v>794</v>
      </c>
      <c r="D552" s="256"/>
      <c r="E552" s="256">
        <v>5000000</v>
      </c>
      <c r="F552" s="257">
        <f t="shared" si="16"/>
        <v>232473000</v>
      </c>
      <c r="G552" s="252"/>
      <c r="H552" s="244">
        <f t="shared" si="17"/>
        <v>4</v>
      </c>
    </row>
    <row r="553" spans="1:8" ht="18" customHeight="1">
      <c r="A553" s="255">
        <v>42109</v>
      </c>
      <c r="B553" s="255" t="s">
        <v>323</v>
      </c>
      <c r="C553" s="253" t="s">
        <v>756</v>
      </c>
      <c r="D553" s="256"/>
      <c r="E553" s="256">
        <v>18000000</v>
      </c>
      <c r="F553" s="257">
        <f t="shared" si="16"/>
        <v>214473000</v>
      </c>
      <c r="G553" s="252"/>
      <c r="H553" s="244">
        <f t="shared" si="17"/>
        <v>4</v>
      </c>
    </row>
    <row r="554" spans="1:8" ht="18" customHeight="1">
      <c r="A554" s="255">
        <v>42109</v>
      </c>
      <c r="B554" s="255" t="s">
        <v>448</v>
      </c>
      <c r="C554" s="253" t="s">
        <v>795</v>
      </c>
      <c r="D554" s="256"/>
      <c r="E554" s="256">
        <v>2000000</v>
      </c>
      <c r="F554" s="257">
        <f t="shared" si="16"/>
        <v>212473000</v>
      </c>
      <c r="G554" s="252"/>
      <c r="H554" s="244">
        <f t="shared" si="17"/>
        <v>4</v>
      </c>
    </row>
    <row r="555" spans="1:8" ht="18" customHeight="1">
      <c r="A555" s="255">
        <v>42110</v>
      </c>
      <c r="B555" s="255" t="s">
        <v>323</v>
      </c>
      <c r="C555" s="253" t="s">
        <v>796</v>
      </c>
      <c r="D555" s="256">
        <v>5000000</v>
      </c>
      <c r="E555" s="256"/>
      <c r="F555" s="257">
        <f t="shared" si="16"/>
        <v>217473000</v>
      </c>
      <c r="G555" s="252"/>
      <c r="H555" s="244">
        <f t="shared" si="17"/>
        <v>4</v>
      </c>
    </row>
    <row r="556" spans="1:8" ht="18" customHeight="1">
      <c r="A556" s="255">
        <v>42110</v>
      </c>
      <c r="B556" s="255" t="s">
        <v>1300</v>
      </c>
      <c r="C556" s="253" t="s">
        <v>794</v>
      </c>
      <c r="D556" s="256"/>
      <c r="E556" s="256">
        <v>4297000</v>
      </c>
      <c r="F556" s="257">
        <f t="shared" si="16"/>
        <v>213176000</v>
      </c>
      <c r="G556" s="252"/>
      <c r="H556" s="244">
        <f t="shared" si="17"/>
        <v>4</v>
      </c>
    </row>
    <row r="557" spans="1:8" ht="18" customHeight="1">
      <c r="A557" s="255">
        <v>42110</v>
      </c>
      <c r="B557" s="255" t="s">
        <v>291</v>
      </c>
      <c r="C557" s="253" t="s">
        <v>797</v>
      </c>
      <c r="D557" s="256"/>
      <c r="E557" s="256">
        <v>15840000</v>
      </c>
      <c r="F557" s="257">
        <f t="shared" si="16"/>
        <v>197336000</v>
      </c>
      <c r="G557" s="252"/>
      <c r="H557" s="244">
        <f t="shared" si="17"/>
        <v>4</v>
      </c>
    </row>
    <row r="558" spans="1:8" ht="18" customHeight="1">
      <c r="A558" s="255">
        <v>42110</v>
      </c>
      <c r="B558" s="255" t="s">
        <v>323</v>
      </c>
      <c r="C558" s="253" t="s">
        <v>798</v>
      </c>
      <c r="D558" s="256">
        <v>300000</v>
      </c>
      <c r="E558" s="256"/>
      <c r="F558" s="257">
        <f t="shared" si="16"/>
        <v>197636000</v>
      </c>
      <c r="G558" s="252"/>
      <c r="H558" s="244">
        <f t="shared" si="17"/>
        <v>4</v>
      </c>
    </row>
    <row r="559" spans="1:8" ht="18" customHeight="1">
      <c r="A559" s="255">
        <v>42110</v>
      </c>
      <c r="B559" s="255" t="s">
        <v>1298</v>
      </c>
      <c r="C559" s="253" t="s">
        <v>799</v>
      </c>
      <c r="D559" s="256"/>
      <c r="E559" s="256">
        <v>304000</v>
      </c>
      <c r="F559" s="257">
        <f t="shared" si="16"/>
        <v>197332000</v>
      </c>
      <c r="G559" s="252"/>
      <c r="H559" s="244">
        <f t="shared" si="17"/>
        <v>4</v>
      </c>
    </row>
    <row r="560" spans="1:8" ht="18" customHeight="1">
      <c r="A560" s="255">
        <v>42111</v>
      </c>
      <c r="B560" s="255" t="s">
        <v>285</v>
      </c>
      <c r="C560" s="253" t="s">
        <v>800</v>
      </c>
      <c r="D560" s="256">
        <v>20000000</v>
      </c>
      <c r="E560" s="256"/>
      <c r="F560" s="257">
        <f t="shared" si="16"/>
        <v>217332000</v>
      </c>
      <c r="G560" s="252"/>
      <c r="H560" s="244">
        <f t="shared" si="17"/>
        <v>4</v>
      </c>
    </row>
    <row r="561" spans="1:8" ht="18" customHeight="1">
      <c r="A561" s="255">
        <v>42111</v>
      </c>
      <c r="B561" s="255" t="s">
        <v>337</v>
      </c>
      <c r="C561" s="253" t="s">
        <v>801</v>
      </c>
      <c r="D561" s="256"/>
      <c r="E561" s="256">
        <v>10000000</v>
      </c>
      <c r="F561" s="257">
        <f t="shared" si="16"/>
        <v>207332000</v>
      </c>
      <c r="G561" s="252"/>
      <c r="H561" s="244">
        <f t="shared" si="17"/>
        <v>4</v>
      </c>
    </row>
    <row r="562" spans="1:8" ht="18" customHeight="1">
      <c r="A562" s="255">
        <v>42111</v>
      </c>
      <c r="B562" s="255" t="s">
        <v>1057</v>
      </c>
      <c r="C562" s="253" t="s">
        <v>341</v>
      </c>
      <c r="D562" s="256"/>
      <c r="E562" s="256">
        <v>2350000</v>
      </c>
      <c r="F562" s="257">
        <f t="shared" si="16"/>
        <v>204982000</v>
      </c>
      <c r="G562" s="252"/>
      <c r="H562" s="244">
        <f t="shared" si="17"/>
        <v>4</v>
      </c>
    </row>
    <row r="563" spans="1:8" ht="18" customHeight="1">
      <c r="A563" s="255">
        <v>42111</v>
      </c>
      <c r="B563" s="255" t="s">
        <v>337</v>
      </c>
      <c r="C563" s="253" t="s">
        <v>765</v>
      </c>
      <c r="D563" s="256"/>
      <c r="E563" s="256">
        <v>7650000</v>
      </c>
      <c r="F563" s="257">
        <f t="shared" si="16"/>
        <v>197332000</v>
      </c>
      <c r="G563" s="252"/>
      <c r="H563" s="244">
        <f t="shared" si="17"/>
        <v>4</v>
      </c>
    </row>
    <row r="564" spans="1:8" ht="18" customHeight="1">
      <c r="A564" s="255">
        <v>42111</v>
      </c>
      <c r="B564" s="255" t="s">
        <v>323</v>
      </c>
      <c r="C564" s="253" t="s">
        <v>802</v>
      </c>
      <c r="D564" s="256">
        <v>18000000</v>
      </c>
      <c r="E564" s="256"/>
      <c r="F564" s="257">
        <f t="shared" si="16"/>
        <v>215332000</v>
      </c>
      <c r="G564" s="252"/>
      <c r="H564" s="244">
        <f t="shared" si="17"/>
        <v>4</v>
      </c>
    </row>
    <row r="565" spans="1:8" ht="18" customHeight="1">
      <c r="A565" s="255">
        <v>42111</v>
      </c>
      <c r="B565" s="255" t="s">
        <v>291</v>
      </c>
      <c r="C565" s="253" t="s">
        <v>756</v>
      </c>
      <c r="D565" s="256"/>
      <c r="E565" s="256">
        <v>20555000</v>
      </c>
      <c r="F565" s="257">
        <f t="shared" si="16"/>
        <v>194777000</v>
      </c>
      <c r="G565" s="252"/>
      <c r="H565" s="244">
        <f t="shared" si="17"/>
        <v>4</v>
      </c>
    </row>
    <row r="566" spans="1:8" ht="18" customHeight="1">
      <c r="A566" s="255">
        <v>42111</v>
      </c>
      <c r="B566" s="255" t="s">
        <v>323</v>
      </c>
      <c r="C566" s="253" t="s">
        <v>803</v>
      </c>
      <c r="D566" s="256">
        <v>500000</v>
      </c>
      <c r="E566" s="256"/>
      <c r="F566" s="257">
        <f t="shared" si="16"/>
        <v>195277000</v>
      </c>
      <c r="G566" s="252"/>
      <c r="H566" s="244">
        <f t="shared" si="17"/>
        <v>4</v>
      </c>
    </row>
    <row r="567" spans="1:8" ht="18" customHeight="1">
      <c r="A567" s="255">
        <v>42111</v>
      </c>
      <c r="B567" s="255" t="s">
        <v>291</v>
      </c>
      <c r="C567" s="253" t="s">
        <v>804</v>
      </c>
      <c r="D567" s="256"/>
      <c r="E567" s="256">
        <v>1036000</v>
      </c>
      <c r="F567" s="257">
        <f t="shared" si="16"/>
        <v>194241000</v>
      </c>
      <c r="G567" s="252"/>
      <c r="H567" s="244">
        <f t="shared" si="17"/>
        <v>4</v>
      </c>
    </row>
    <row r="568" spans="1:8" ht="18" customHeight="1">
      <c r="A568" s="255">
        <v>42111</v>
      </c>
      <c r="B568" s="255" t="s">
        <v>285</v>
      </c>
      <c r="C568" s="253" t="s">
        <v>502</v>
      </c>
      <c r="D568" s="256"/>
      <c r="E568" s="256">
        <v>110000</v>
      </c>
      <c r="F568" s="257">
        <f t="shared" si="16"/>
        <v>194131000</v>
      </c>
      <c r="G568" s="252"/>
      <c r="H568" s="244">
        <f t="shared" si="17"/>
        <v>4</v>
      </c>
    </row>
    <row r="569" spans="1:8" ht="18" customHeight="1">
      <c r="A569" s="255">
        <v>42111</v>
      </c>
      <c r="B569" s="255" t="s">
        <v>291</v>
      </c>
      <c r="C569" s="253" t="s">
        <v>805</v>
      </c>
      <c r="D569" s="256"/>
      <c r="E569" s="256">
        <v>860000</v>
      </c>
      <c r="F569" s="257">
        <f t="shared" si="16"/>
        <v>193271000</v>
      </c>
      <c r="G569" s="252"/>
      <c r="H569" s="244">
        <f t="shared" si="17"/>
        <v>4</v>
      </c>
    </row>
    <row r="570" spans="1:8" ht="18" customHeight="1">
      <c r="A570" s="255">
        <v>42112</v>
      </c>
      <c r="B570" s="255" t="s">
        <v>285</v>
      </c>
      <c r="C570" s="253" t="s">
        <v>290</v>
      </c>
      <c r="D570" s="256"/>
      <c r="E570" s="256">
        <v>312000</v>
      </c>
      <c r="F570" s="257">
        <f t="shared" si="16"/>
        <v>192959000</v>
      </c>
      <c r="G570" s="252"/>
      <c r="H570" s="244">
        <f t="shared" si="17"/>
        <v>4</v>
      </c>
    </row>
    <row r="571" spans="1:8" ht="18" customHeight="1">
      <c r="A571" s="255">
        <v>42112</v>
      </c>
      <c r="B571" s="255" t="s">
        <v>337</v>
      </c>
      <c r="C571" s="253" t="s">
        <v>766</v>
      </c>
      <c r="D571" s="256"/>
      <c r="E571" s="256">
        <v>5000000</v>
      </c>
      <c r="F571" s="257">
        <f t="shared" si="16"/>
        <v>187959000</v>
      </c>
      <c r="G571" s="252"/>
      <c r="H571" s="244">
        <f t="shared" si="17"/>
        <v>4</v>
      </c>
    </row>
    <row r="572" spans="1:8" ht="18" customHeight="1">
      <c r="A572" s="255">
        <v>42112</v>
      </c>
      <c r="B572" s="255" t="s">
        <v>323</v>
      </c>
      <c r="C572" s="253" t="s">
        <v>806</v>
      </c>
      <c r="D572" s="256"/>
      <c r="E572" s="256">
        <v>3000000</v>
      </c>
      <c r="F572" s="257">
        <f t="shared" si="16"/>
        <v>184959000</v>
      </c>
      <c r="G572" s="252"/>
      <c r="H572" s="244">
        <f t="shared" si="17"/>
        <v>4</v>
      </c>
    </row>
    <row r="573" spans="1:8" ht="18" customHeight="1">
      <c r="A573" s="255">
        <v>42112</v>
      </c>
      <c r="B573" s="255" t="s">
        <v>74</v>
      </c>
      <c r="C573" s="253" t="s">
        <v>807</v>
      </c>
      <c r="D573" s="256"/>
      <c r="E573" s="256">
        <v>170000000</v>
      </c>
      <c r="F573" s="257">
        <f t="shared" si="16"/>
        <v>14959000</v>
      </c>
      <c r="G573" s="252"/>
      <c r="H573" s="244">
        <f t="shared" si="17"/>
        <v>4</v>
      </c>
    </row>
    <row r="574" spans="1:8" ht="18" customHeight="1">
      <c r="A574" s="255">
        <v>42112</v>
      </c>
      <c r="B574" s="255" t="s">
        <v>298</v>
      </c>
      <c r="C574" s="253" t="s">
        <v>808</v>
      </c>
      <c r="D574" s="256"/>
      <c r="E574" s="256">
        <v>200000</v>
      </c>
      <c r="F574" s="257">
        <f t="shared" si="16"/>
        <v>14759000</v>
      </c>
      <c r="G574" s="252"/>
      <c r="H574" s="244">
        <f t="shared" si="17"/>
        <v>4</v>
      </c>
    </row>
    <row r="575" spans="1:8" ht="18" customHeight="1">
      <c r="A575" s="255">
        <v>42112</v>
      </c>
      <c r="B575" s="255" t="s">
        <v>1057</v>
      </c>
      <c r="C575" s="253" t="s">
        <v>388</v>
      </c>
      <c r="D575" s="256"/>
      <c r="E575" s="256">
        <v>934000</v>
      </c>
      <c r="F575" s="257">
        <f t="shared" si="16"/>
        <v>13825000</v>
      </c>
      <c r="G575" s="252"/>
      <c r="H575" s="244">
        <f t="shared" si="17"/>
        <v>4</v>
      </c>
    </row>
    <row r="576" spans="1:8" ht="18" customHeight="1">
      <c r="A576" s="255">
        <v>42112</v>
      </c>
      <c r="B576" s="255" t="s">
        <v>285</v>
      </c>
      <c r="C576" s="253" t="s">
        <v>809</v>
      </c>
      <c r="D576" s="256"/>
      <c r="E576" s="256">
        <v>3000000</v>
      </c>
      <c r="F576" s="257">
        <f t="shared" si="16"/>
        <v>10825000</v>
      </c>
      <c r="G576" s="252"/>
      <c r="H576" s="244">
        <f t="shared" si="17"/>
        <v>4</v>
      </c>
    </row>
    <row r="577" spans="1:8" ht="18" customHeight="1">
      <c r="A577" s="255">
        <v>42112</v>
      </c>
      <c r="B577" s="255" t="s">
        <v>285</v>
      </c>
      <c r="C577" s="253" t="s">
        <v>290</v>
      </c>
      <c r="D577" s="256"/>
      <c r="E577" s="256">
        <v>280000</v>
      </c>
      <c r="F577" s="257">
        <f t="shared" si="16"/>
        <v>10545000</v>
      </c>
      <c r="G577" s="252"/>
      <c r="H577" s="244">
        <f t="shared" si="17"/>
        <v>4</v>
      </c>
    </row>
    <row r="578" spans="1:8" ht="18" customHeight="1">
      <c r="A578" s="255">
        <v>42116</v>
      </c>
      <c r="B578" s="255" t="s">
        <v>1057</v>
      </c>
      <c r="C578" s="253" t="s">
        <v>591</v>
      </c>
      <c r="D578" s="256"/>
      <c r="E578" s="256">
        <v>300000</v>
      </c>
      <c r="F578" s="257">
        <f t="shared" si="16"/>
        <v>10245000</v>
      </c>
      <c r="G578" s="252"/>
      <c r="H578" s="244">
        <f t="shared" si="17"/>
        <v>4</v>
      </c>
    </row>
    <row r="579" spans="1:8" ht="18" customHeight="1">
      <c r="A579" s="255">
        <v>42116</v>
      </c>
      <c r="B579" s="255" t="s">
        <v>300</v>
      </c>
      <c r="C579" s="253" t="s">
        <v>810</v>
      </c>
      <c r="D579" s="256"/>
      <c r="E579" s="256">
        <v>373000</v>
      </c>
      <c r="F579" s="257">
        <f t="shared" si="16"/>
        <v>9872000</v>
      </c>
      <c r="G579" s="252"/>
      <c r="H579" s="244">
        <f t="shared" si="17"/>
        <v>4</v>
      </c>
    </row>
    <row r="580" spans="1:8" ht="18" customHeight="1">
      <c r="A580" s="255">
        <v>42116</v>
      </c>
      <c r="B580" s="255" t="s">
        <v>409</v>
      </c>
      <c r="C580" s="253" t="s">
        <v>743</v>
      </c>
      <c r="D580" s="256"/>
      <c r="E580" s="256">
        <v>2500000</v>
      </c>
      <c r="F580" s="257">
        <f t="shared" si="16"/>
        <v>7372000</v>
      </c>
      <c r="G580" s="252"/>
      <c r="H580" s="244">
        <f t="shared" si="17"/>
        <v>4</v>
      </c>
    </row>
    <row r="581" spans="1:8" ht="18" customHeight="1">
      <c r="A581" s="255">
        <v>42116</v>
      </c>
      <c r="B581" s="255" t="s">
        <v>323</v>
      </c>
      <c r="C581" s="253" t="s">
        <v>811</v>
      </c>
      <c r="D581" s="256">
        <v>7000000</v>
      </c>
      <c r="E581" s="256"/>
      <c r="F581" s="257">
        <f t="shared" si="16"/>
        <v>14372000</v>
      </c>
      <c r="G581" s="252"/>
      <c r="H581" s="244">
        <f t="shared" si="17"/>
        <v>4</v>
      </c>
    </row>
    <row r="582" spans="1:8" ht="18" customHeight="1">
      <c r="A582" s="255">
        <v>42116</v>
      </c>
      <c r="B582" s="255" t="s">
        <v>1299</v>
      </c>
      <c r="C582" s="253" t="s">
        <v>792</v>
      </c>
      <c r="D582" s="256"/>
      <c r="E582" s="256">
        <v>4937000</v>
      </c>
      <c r="F582" s="257">
        <f t="shared" si="16"/>
        <v>9435000</v>
      </c>
      <c r="G582" s="252"/>
      <c r="H582" s="244">
        <f t="shared" si="17"/>
        <v>4</v>
      </c>
    </row>
    <row r="583" spans="1:8" ht="18" customHeight="1">
      <c r="A583" s="255">
        <v>42116</v>
      </c>
      <c r="B583" s="255" t="s">
        <v>318</v>
      </c>
      <c r="C583" s="253" t="s">
        <v>594</v>
      </c>
      <c r="D583" s="256"/>
      <c r="E583" s="256">
        <v>1742000</v>
      </c>
      <c r="F583" s="257">
        <f t="shared" si="16"/>
        <v>7693000</v>
      </c>
      <c r="G583" s="252"/>
      <c r="H583" s="244">
        <f t="shared" si="17"/>
        <v>4</v>
      </c>
    </row>
    <row r="584" spans="1:8" ht="18" customHeight="1">
      <c r="A584" s="255">
        <v>42117</v>
      </c>
      <c r="B584" s="255" t="s">
        <v>842</v>
      </c>
      <c r="C584" s="253" t="s">
        <v>812</v>
      </c>
      <c r="D584" s="256">
        <v>200000000</v>
      </c>
      <c r="E584" s="256"/>
      <c r="F584" s="257">
        <f t="shared" si="16"/>
        <v>207693000</v>
      </c>
      <c r="G584" s="252"/>
      <c r="H584" s="244">
        <f t="shared" si="17"/>
        <v>4</v>
      </c>
    </row>
    <row r="585" spans="1:8" ht="18" customHeight="1">
      <c r="A585" s="255">
        <v>42117</v>
      </c>
      <c r="B585" s="255" t="s">
        <v>287</v>
      </c>
      <c r="C585" s="253" t="s">
        <v>813</v>
      </c>
      <c r="D585" s="256"/>
      <c r="E585" s="256">
        <v>100000000</v>
      </c>
      <c r="F585" s="257">
        <f t="shared" si="16"/>
        <v>107693000</v>
      </c>
      <c r="G585" s="252"/>
      <c r="H585" s="244">
        <f t="shared" si="17"/>
        <v>4</v>
      </c>
    </row>
    <row r="586" spans="1:8" ht="18" customHeight="1">
      <c r="A586" s="255">
        <v>42118</v>
      </c>
      <c r="B586" s="255" t="s">
        <v>308</v>
      </c>
      <c r="C586" s="253" t="s">
        <v>495</v>
      </c>
      <c r="D586" s="256">
        <v>340080000</v>
      </c>
      <c r="E586" s="256"/>
      <c r="F586" s="257">
        <f t="shared" si="16"/>
        <v>447773000</v>
      </c>
      <c r="G586" s="252"/>
      <c r="H586" s="244">
        <f t="shared" si="17"/>
        <v>4</v>
      </c>
    </row>
    <row r="587" spans="1:8" ht="18" customHeight="1">
      <c r="A587" s="255">
        <v>42118</v>
      </c>
      <c r="B587" s="255" t="s">
        <v>287</v>
      </c>
      <c r="C587" s="253" t="s">
        <v>345</v>
      </c>
      <c r="D587" s="256"/>
      <c r="E587" s="256">
        <v>200000000</v>
      </c>
      <c r="F587" s="257">
        <f t="shared" si="16"/>
        <v>247773000</v>
      </c>
      <c r="G587" s="252" t="s">
        <v>615</v>
      </c>
      <c r="H587" s="244">
        <f t="shared" si="17"/>
        <v>4</v>
      </c>
    </row>
    <row r="588" spans="1:8" ht="18" customHeight="1">
      <c r="A588" s="255">
        <v>42118</v>
      </c>
      <c r="B588" s="255" t="s">
        <v>287</v>
      </c>
      <c r="C588" s="253" t="s">
        <v>501</v>
      </c>
      <c r="D588" s="256"/>
      <c r="E588" s="256">
        <v>45000000</v>
      </c>
      <c r="F588" s="257">
        <f t="shared" si="16"/>
        <v>202773000</v>
      </c>
      <c r="G588" s="252" t="s">
        <v>615</v>
      </c>
      <c r="H588" s="244">
        <f t="shared" si="17"/>
        <v>4</v>
      </c>
    </row>
    <row r="589" spans="1:8" ht="18" customHeight="1">
      <c r="A589" s="255">
        <v>42118</v>
      </c>
      <c r="B589" s="255" t="s">
        <v>287</v>
      </c>
      <c r="C589" s="253" t="s">
        <v>757</v>
      </c>
      <c r="D589" s="256"/>
      <c r="E589" s="256">
        <v>60000000</v>
      </c>
      <c r="F589" s="257">
        <f t="shared" ref="F589:F653" si="18">IF(C589&lt;&gt;"",F588+D589-E589,0)</f>
        <v>142773000</v>
      </c>
      <c r="G589" s="252"/>
      <c r="H589" s="244">
        <f t="shared" si="17"/>
        <v>4</v>
      </c>
    </row>
    <row r="590" spans="1:8" ht="18" customHeight="1">
      <c r="A590" s="255">
        <v>42118</v>
      </c>
      <c r="B590" s="255" t="s">
        <v>287</v>
      </c>
      <c r="C590" s="253" t="s">
        <v>814</v>
      </c>
      <c r="D590" s="256"/>
      <c r="E590" s="256">
        <v>50000000</v>
      </c>
      <c r="F590" s="257">
        <f t="shared" si="18"/>
        <v>92773000</v>
      </c>
      <c r="G590" s="252" t="s">
        <v>615</v>
      </c>
      <c r="H590" s="244">
        <f t="shared" ref="H590:H654" si="19">IF(A590&lt;&gt;"",MONTH(A590),"")</f>
        <v>4</v>
      </c>
    </row>
    <row r="591" spans="1:8" ht="18" customHeight="1">
      <c r="A591" s="255">
        <v>42118</v>
      </c>
      <c r="B591" s="255" t="s">
        <v>1300</v>
      </c>
      <c r="C591" s="253" t="s">
        <v>297</v>
      </c>
      <c r="D591" s="256"/>
      <c r="E591" s="256">
        <v>50000</v>
      </c>
      <c r="F591" s="257">
        <f t="shared" si="18"/>
        <v>92723000</v>
      </c>
      <c r="G591" s="252"/>
      <c r="H591" s="244">
        <f t="shared" si="19"/>
        <v>4</v>
      </c>
    </row>
    <row r="592" spans="1:8" ht="18" customHeight="1">
      <c r="A592" s="255">
        <v>42118</v>
      </c>
      <c r="B592" s="255" t="s">
        <v>291</v>
      </c>
      <c r="C592" s="253" t="s">
        <v>522</v>
      </c>
      <c r="D592" s="256"/>
      <c r="E592" s="256">
        <v>18778000</v>
      </c>
      <c r="F592" s="257">
        <f t="shared" si="18"/>
        <v>73945000</v>
      </c>
      <c r="G592" s="252"/>
      <c r="H592" s="244">
        <f t="shared" si="19"/>
        <v>4</v>
      </c>
    </row>
    <row r="593" spans="1:8" ht="18" customHeight="1">
      <c r="A593" s="255">
        <v>42119</v>
      </c>
      <c r="B593" s="255" t="s">
        <v>1057</v>
      </c>
      <c r="C593" s="253" t="s">
        <v>403</v>
      </c>
      <c r="D593" s="256"/>
      <c r="E593" s="256">
        <v>4595000</v>
      </c>
      <c r="F593" s="257">
        <f t="shared" si="18"/>
        <v>69350000</v>
      </c>
      <c r="G593" s="252"/>
      <c r="H593" s="244">
        <f t="shared" si="19"/>
        <v>4</v>
      </c>
    </row>
    <row r="594" spans="1:8" ht="18" customHeight="1">
      <c r="A594" s="255">
        <v>42122</v>
      </c>
      <c r="B594" s="255" t="s">
        <v>323</v>
      </c>
      <c r="C594" s="253" t="s">
        <v>815</v>
      </c>
      <c r="D594" s="256">
        <v>3000000</v>
      </c>
      <c r="E594" s="256"/>
      <c r="F594" s="257">
        <f t="shared" si="18"/>
        <v>72350000</v>
      </c>
      <c r="G594" s="252"/>
      <c r="H594" s="244">
        <f t="shared" si="19"/>
        <v>4</v>
      </c>
    </row>
    <row r="595" spans="1:8" ht="18" customHeight="1">
      <c r="A595" s="255">
        <v>42122</v>
      </c>
      <c r="B595" s="255" t="s">
        <v>291</v>
      </c>
      <c r="C595" s="253" t="s">
        <v>816</v>
      </c>
      <c r="D595" s="256"/>
      <c r="E595" s="256">
        <v>1930000</v>
      </c>
      <c r="F595" s="257">
        <f t="shared" si="18"/>
        <v>70420000</v>
      </c>
      <c r="G595" s="252"/>
      <c r="H595" s="244">
        <f t="shared" si="19"/>
        <v>4</v>
      </c>
    </row>
    <row r="596" spans="1:8" ht="18" customHeight="1">
      <c r="A596" s="255">
        <v>42122</v>
      </c>
      <c r="B596" s="255" t="s">
        <v>291</v>
      </c>
      <c r="C596" s="253" t="s">
        <v>817</v>
      </c>
      <c r="D596" s="256"/>
      <c r="E596" s="256">
        <v>2138000</v>
      </c>
      <c r="F596" s="257">
        <f t="shared" si="18"/>
        <v>68282000</v>
      </c>
      <c r="G596" s="252"/>
      <c r="H596" s="244">
        <f t="shared" si="19"/>
        <v>4</v>
      </c>
    </row>
    <row r="597" spans="1:8" ht="18" customHeight="1">
      <c r="A597" s="255">
        <v>42122</v>
      </c>
      <c r="B597" s="255" t="s">
        <v>291</v>
      </c>
      <c r="C597" s="253" t="s">
        <v>818</v>
      </c>
      <c r="D597" s="256"/>
      <c r="E597" s="256">
        <v>850000</v>
      </c>
      <c r="F597" s="257">
        <f t="shared" si="18"/>
        <v>67432000</v>
      </c>
      <c r="G597" s="252"/>
      <c r="H597" s="244">
        <f t="shared" si="19"/>
        <v>4</v>
      </c>
    </row>
    <row r="598" spans="1:8" ht="18" customHeight="1">
      <c r="A598" s="255">
        <v>42122</v>
      </c>
      <c r="B598" s="255" t="s">
        <v>1298</v>
      </c>
      <c r="C598" s="253" t="s">
        <v>799</v>
      </c>
      <c r="D598" s="256"/>
      <c r="E598" s="256">
        <v>100000</v>
      </c>
      <c r="F598" s="257">
        <f t="shared" si="18"/>
        <v>67332000</v>
      </c>
      <c r="G598" s="252"/>
      <c r="H598" s="244">
        <f t="shared" si="19"/>
        <v>4</v>
      </c>
    </row>
    <row r="599" spans="1:8" ht="18" customHeight="1">
      <c r="A599" s="255">
        <v>42122</v>
      </c>
      <c r="B599" s="255"/>
      <c r="C599" s="253" t="s">
        <v>779</v>
      </c>
      <c r="D599" s="256">
        <v>216500000</v>
      </c>
      <c r="E599" s="256"/>
      <c r="F599" s="257">
        <f t="shared" si="18"/>
        <v>283832000</v>
      </c>
      <c r="G599" s="252"/>
      <c r="H599" s="244">
        <f t="shared" si="19"/>
        <v>4</v>
      </c>
    </row>
    <row r="600" spans="1:8" ht="18" customHeight="1">
      <c r="A600" s="255">
        <v>42122</v>
      </c>
      <c r="B600" s="255" t="s">
        <v>337</v>
      </c>
      <c r="C600" s="253" t="s">
        <v>515</v>
      </c>
      <c r="D600" s="256"/>
      <c r="E600" s="256">
        <v>20000000</v>
      </c>
      <c r="F600" s="257">
        <f t="shared" si="18"/>
        <v>263832000</v>
      </c>
      <c r="G600" s="252"/>
      <c r="H600" s="244">
        <f t="shared" si="19"/>
        <v>4</v>
      </c>
    </row>
    <row r="601" spans="1:8" ht="18" customHeight="1">
      <c r="A601" s="255">
        <v>42122</v>
      </c>
      <c r="B601" s="255" t="s">
        <v>337</v>
      </c>
      <c r="C601" s="253" t="s">
        <v>1107</v>
      </c>
      <c r="D601" s="256"/>
      <c r="E601" s="256">
        <v>4805000</v>
      </c>
      <c r="F601" s="257">
        <f t="shared" si="18"/>
        <v>259027000</v>
      </c>
      <c r="G601" s="252"/>
      <c r="H601" s="244">
        <f t="shared" ref="H601" si="20">IF(A601&lt;&gt;"",MONTH(A601),"")</f>
        <v>4</v>
      </c>
    </row>
    <row r="602" spans="1:8" ht="18" customHeight="1">
      <c r="A602" s="255">
        <v>42122</v>
      </c>
      <c r="B602" s="255" t="s">
        <v>285</v>
      </c>
      <c r="C602" s="253" t="s">
        <v>819</v>
      </c>
      <c r="D602" s="256"/>
      <c r="E602" s="256">
        <v>6000000</v>
      </c>
      <c r="F602" s="257">
        <f t="shared" si="18"/>
        <v>253027000</v>
      </c>
      <c r="G602" s="252"/>
      <c r="H602" s="244">
        <f t="shared" si="19"/>
        <v>4</v>
      </c>
    </row>
    <row r="603" spans="1:8" ht="18" customHeight="1">
      <c r="A603" s="255">
        <v>42122</v>
      </c>
      <c r="B603" s="255" t="s">
        <v>298</v>
      </c>
      <c r="C603" s="253" t="s">
        <v>820</v>
      </c>
      <c r="D603" s="256"/>
      <c r="E603" s="256">
        <v>106392000</v>
      </c>
      <c r="F603" s="257">
        <f t="shared" si="18"/>
        <v>146635000</v>
      </c>
      <c r="G603" s="252"/>
      <c r="H603" s="244">
        <f t="shared" si="19"/>
        <v>4</v>
      </c>
    </row>
    <row r="604" spans="1:8" ht="18" customHeight="1">
      <c r="A604" s="255">
        <v>42122</v>
      </c>
      <c r="B604" s="255" t="s">
        <v>285</v>
      </c>
      <c r="C604" s="253" t="s">
        <v>821</v>
      </c>
      <c r="D604" s="256"/>
      <c r="E604" s="256">
        <v>180000</v>
      </c>
      <c r="F604" s="257">
        <f t="shared" si="18"/>
        <v>146455000</v>
      </c>
      <c r="G604" s="252"/>
      <c r="H604" s="244">
        <f t="shared" si="19"/>
        <v>4</v>
      </c>
    </row>
    <row r="605" spans="1:8" ht="18" customHeight="1">
      <c r="A605" s="255">
        <v>42122</v>
      </c>
      <c r="B605" s="255" t="s">
        <v>409</v>
      </c>
      <c r="C605" s="253" t="s">
        <v>743</v>
      </c>
      <c r="D605" s="256"/>
      <c r="E605" s="256">
        <v>5400000</v>
      </c>
      <c r="F605" s="257">
        <f t="shared" si="18"/>
        <v>141055000</v>
      </c>
      <c r="G605" s="252"/>
      <c r="H605" s="244">
        <f t="shared" si="19"/>
        <v>4</v>
      </c>
    </row>
    <row r="606" spans="1:8" ht="18" customHeight="1">
      <c r="A606" s="255">
        <v>42128</v>
      </c>
      <c r="B606" s="255"/>
      <c r="C606" s="253" t="s">
        <v>779</v>
      </c>
      <c r="D606" s="256">
        <v>216500000</v>
      </c>
      <c r="E606" s="256"/>
      <c r="F606" s="257">
        <f t="shared" si="18"/>
        <v>357555000</v>
      </c>
      <c r="G606" s="252"/>
      <c r="H606" s="244">
        <f t="shared" si="19"/>
        <v>5</v>
      </c>
    </row>
    <row r="607" spans="1:8" ht="18" customHeight="1">
      <c r="A607" s="255">
        <v>42128</v>
      </c>
      <c r="B607" s="255" t="s">
        <v>842</v>
      </c>
      <c r="C607" s="253" t="s">
        <v>469</v>
      </c>
      <c r="D607" s="256">
        <v>500000000</v>
      </c>
      <c r="E607" s="256"/>
      <c r="F607" s="257">
        <f t="shared" si="18"/>
        <v>857555000</v>
      </c>
      <c r="G607" s="252"/>
      <c r="H607" s="244">
        <f t="shared" si="19"/>
        <v>5</v>
      </c>
    </row>
    <row r="608" spans="1:8" ht="18" customHeight="1">
      <c r="A608" s="255">
        <v>42128</v>
      </c>
      <c r="B608" s="255" t="s">
        <v>1057</v>
      </c>
      <c r="C608" s="253" t="s">
        <v>822</v>
      </c>
      <c r="D608" s="256">
        <v>2000000</v>
      </c>
      <c r="E608" s="256"/>
      <c r="F608" s="257">
        <f t="shared" si="18"/>
        <v>859555000</v>
      </c>
      <c r="G608" s="252"/>
      <c r="H608" s="244">
        <f t="shared" si="19"/>
        <v>5</v>
      </c>
    </row>
    <row r="609" spans="1:8" ht="18" customHeight="1">
      <c r="A609" s="255">
        <v>42128</v>
      </c>
      <c r="B609" s="255" t="s">
        <v>287</v>
      </c>
      <c r="C609" s="253" t="s">
        <v>813</v>
      </c>
      <c r="D609" s="256"/>
      <c r="E609" s="256">
        <v>200000000</v>
      </c>
      <c r="F609" s="257">
        <f t="shared" si="18"/>
        <v>659555000</v>
      </c>
      <c r="G609" s="252"/>
      <c r="H609" s="244">
        <f t="shared" si="19"/>
        <v>5</v>
      </c>
    </row>
    <row r="610" spans="1:8" ht="18" customHeight="1">
      <c r="A610" s="255">
        <v>42128</v>
      </c>
      <c r="B610" s="255" t="s">
        <v>287</v>
      </c>
      <c r="C610" s="253" t="s">
        <v>757</v>
      </c>
      <c r="D610" s="256"/>
      <c r="E610" s="256">
        <v>72000000</v>
      </c>
      <c r="F610" s="257">
        <f t="shared" si="18"/>
        <v>587555000</v>
      </c>
      <c r="G610" s="252"/>
      <c r="H610" s="244">
        <f t="shared" si="19"/>
        <v>5</v>
      </c>
    </row>
    <row r="611" spans="1:8" ht="18" customHeight="1">
      <c r="A611" s="255">
        <v>42128</v>
      </c>
      <c r="B611" s="255" t="s">
        <v>287</v>
      </c>
      <c r="C611" s="253" t="s">
        <v>501</v>
      </c>
      <c r="D611" s="256"/>
      <c r="E611" s="256">
        <v>50000000</v>
      </c>
      <c r="F611" s="257">
        <f t="shared" si="18"/>
        <v>537555000</v>
      </c>
      <c r="G611" s="252" t="s">
        <v>615</v>
      </c>
      <c r="H611" s="244">
        <f t="shared" si="19"/>
        <v>5</v>
      </c>
    </row>
    <row r="612" spans="1:8" ht="18" customHeight="1">
      <c r="A612" s="255">
        <v>42128</v>
      </c>
      <c r="B612" s="255" t="s">
        <v>287</v>
      </c>
      <c r="C612" s="253" t="s">
        <v>823</v>
      </c>
      <c r="D612" s="256"/>
      <c r="E612" s="256">
        <v>72765000</v>
      </c>
      <c r="F612" s="257">
        <f t="shared" si="18"/>
        <v>464790000</v>
      </c>
      <c r="G612" s="252"/>
      <c r="H612" s="244">
        <f t="shared" si="19"/>
        <v>5</v>
      </c>
    </row>
    <row r="613" spans="1:8" ht="18" customHeight="1">
      <c r="A613" s="255">
        <v>42128</v>
      </c>
      <c r="B613" s="255" t="s">
        <v>343</v>
      </c>
      <c r="C613" s="253" t="s">
        <v>469</v>
      </c>
      <c r="D613" s="256"/>
      <c r="E613" s="256">
        <v>13233000</v>
      </c>
      <c r="F613" s="257">
        <f t="shared" si="18"/>
        <v>451557000</v>
      </c>
      <c r="G613" s="252"/>
      <c r="H613" s="244">
        <f t="shared" si="19"/>
        <v>5</v>
      </c>
    </row>
    <row r="614" spans="1:8" ht="18" customHeight="1">
      <c r="A614" s="255">
        <v>42128</v>
      </c>
      <c r="B614" s="255" t="s">
        <v>343</v>
      </c>
      <c r="C614" s="253" t="s">
        <v>458</v>
      </c>
      <c r="D614" s="256"/>
      <c r="E614" s="256">
        <v>14017000</v>
      </c>
      <c r="F614" s="257">
        <f t="shared" si="18"/>
        <v>437540000</v>
      </c>
      <c r="G614" s="252"/>
      <c r="H614" s="244">
        <f t="shared" si="19"/>
        <v>5</v>
      </c>
    </row>
    <row r="615" spans="1:8" ht="18" customHeight="1">
      <c r="A615" s="255">
        <v>42128</v>
      </c>
      <c r="B615" s="255" t="s">
        <v>323</v>
      </c>
      <c r="C615" s="253" t="s">
        <v>824</v>
      </c>
      <c r="D615" s="256"/>
      <c r="E615" s="256">
        <v>1000000</v>
      </c>
      <c r="F615" s="257">
        <f t="shared" si="18"/>
        <v>436540000</v>
      </c>
      <c r="G615" s="252"/>
      <c r="H615" s="244">
        <f t="shared" si="19"/>
        <v>5</v>
      </c>
    </row>
    <row r="616" spans="1:8" ht="18" customHeight="1">
      <c r="A616" s="255">
        <v>42128</v>
      </c>
      <c r="B616" s="255" t="s">
        <v>285</v>
      </c>
      <c r="C616" s="253" t="s">
        <v>290</v>
      </c>
      <c r="D616" s="256"/>
      <c r="E616" s="256">
        <v>548000</v>
      </c>
      <c r="F616" s="257">
        <f t="shared" si="18"/>
        <v>435992000</v>
      </c>
      <c r="G616" s="252"/>
      <c r="H616" s="244">
        <f t="shared" si="19"/>
        <v>5</v>
      </c>
    </row>
    <row r="617" spans="1:8" ht="18" customHeight="1">
      <c r="A617" s="255">
        <v>42128</v>
      </c>
      <c r="B617" s="255" t="s">
        <v>291</v>
      </c>
      <c r="C617" s="253" t="s">
        <v>825</v>
      </c>
      <c r="D617" s="256"/>
      <c r="E617" s="256">
        <v>18860000</v>
      </c>
      <c r="F617" s="257">
        <f t="shared" si="18"/>
        <v>417132000</v>
      </c>
      <c r="G617" s="252"/>
      <c r="H617" s="244">
        <f t="shared" si="19"/>
        <v>5</v>
      </c>
    </row>
    <row r="618" spans="1:8" ht="18" customHeight="1">
      <c r="A618" s="255">
        <v>42128</v>
      </c>
      <c r="B618" s="255" t="s">
        <v>1299</v>
      </c>
      <c r="C618" s="253" t="s">
        <v>826</v>
      </c>
      <c r="D618" s="256"/>
      <c r="E618" s="256">
        <v>1510000</v>
      </c>
      <c r="F618" s="257">
        <f t="shared" si="18"/>
        <v>415622000</v>
      </c>
      <c r="G618" s="252"/>
      <c r="H618" s="244">
        <f t="shared" si="19"/>
        <v>5</v>
      </c>
    </row>
    <row r="619" spans="1:8" ht="18" customHeight="1">
      <c r="A619" s="255">
        <v>42128</v>
      </c>
      <c r="B619" s="255" t="s">
        <v>287</v>
      </c>
      <c r="C619" s="253" t="s">
        <v>288</v>
      </c>
      <c r="D619" s="256"/>
      <c r="E619" s="256">
        <v>13800000</v>
      </c>
      <c r="F619" s="257">
        <f t="shared" si="18"/>
        <v>401822000</v>
      </c>
      <c r="G619" s="252"/>
      <c r="H619" s="244">
        <f t="shared" si="19"/>
        <v>5</v>
      </c>
    </row>
    <row r="620" spans="1:8" ht="18" customHeight="1">
      <c r="A620" s="255">
        <v>42129</v>
      </c>
      <c r="B620" s="255" t="s">
        <v>308</v>
      </c>
      <c r="C620" s="253" t="s">
        <v>310</v>
      </c>
      <c r="D620" s="256">
        <v>20060000</v>
      </c>
      <c r="E620" s="256"/>
      <c r="F620" s="257">
        <f t="shared" si="18"/>
        <v>421882000</v>
      </c>
      <c r="G620" s="252"/>
      <c r="H620" s="244">
        <f t="shared" si="19"/>
        <v>5</v>
      </c>
    </row>
    <row r="621" spans="1:8" ht="18" customHeight="1">
      <c r="A621" s="255">
        <v>42129</v>
      </c>
      <c r="B621" s="255" t="s">
        <v>1057</v>
      </c>
      <c r="C621" s="253" t="s">
        <v>827</v>
      </c>
      <c r="D621" s="256"/>
      <c r="E621" s="256">
        <v>45000000</v>
      </c>
      <c r="F621" s="257">
        <f t="shared" si="18"/>
        <v>376882000</v>
      </c>
      <c r="G621" s="252"/>
      <c r="H621" s="244">
        <f t="shared" si="19"/>
        <v>5</v>
      </c>
    </row>
    <row r="622" spans="1:8" ht="18" customHeight="1">
      <c r="A622" s="255">
        <v>42129</v>
      </c>
      <c r="B622" s="255" t="s">
        <v>316</v>
      </c>
      <c r="C622" s="253" t="s">
        <v>317</v>
      </c>
      <c r="D622" s="256"/>
      <c r="E622" s="256">
        <v>6347000</v>
      </c>
      <c r="F622" s="257">
        <f t="shared" si="18"/>
        <v>370535000</v>
      </c>
      <c r="G622" s="252"/>
      <c r="H622" s="244">
        <f t="shared" si="19"/>
        <v>5</v>
      </c>
    </row>
    <row r="623" spans="1:8" ht="18" customHeight="1">
      <c r="A623" s="255">
        <v>42129</v>
      </c>
      <c r="B623" s="255" t="s">
        <v>291</v>
      </c>
      <c r="C623" s="253" t="s">
        <v>559</v>
      </c>
      <c r="D623" s="256"/>
      <c r="E623" s="256">
        <v>371000</v>
      </c>
      <c r="F623" s="257">
        <f t="shared" si="18"/>
        <v>370164000</v>
      </c>
      <c r="G623" s="252"/>
      <c r="H623" s="244">
        <f t="shared" si="19"/>
        <v>5</v>
      </c>
    </row>
    <row r="624" spans="1:8" ht="18" customHeight="1">
      <c r="A624" s="255">
        <v>42129</v>
      </c>
      <c r="B624" s="255" t="s">
        <v>300</v>
      </c>
      <c r="C624" s="253" t="s">
        <v>512</v>
      </c>
      <c r="D624" s="256"/>
      <c r="E624" s="256">
        <v>2450000</v>
      </c>
      <c r="F624" s="257">
        <f t="shared" si="18"/>
        <v>367714000</v>
      </c>
      <c r="G624" s="252"/>
      <c r="H624" s="244">
        <f t="shared" si="19"/>
        <v>5</v>
      </c>
    </row>
    <row r="625" spans="1:8" ht="18" customHeight="1">
      <c r="A625" s="255">
        <v>42129</v>
      </c>
      <c r="B625" s="255" t="s">
        <v>1299</v>
      </c>
      <c r="C625" s="253" t="s">
        <v>828</v>
      </c>
      <c r="D625" s="256"/>
      <c r="E625" s="256">
        <v>100000</v>
      </c>
      <c r="F625" s="257">
        <f t="shared" si="18"/>
        <v>367614000</v>
      </c>
      <c r="G625" s="252"/>
      <c r="H625" s="244">
        <f t="shared" si="19"/>
        <v>5</v>
      </c>
    </row>
    <row r="626" spans="1:8" ht="18" customHeight="1">
      <c r="A626" s="255">
        <v>42129</v>
      </c>
      <c r="B626" s="255" t="s">
        <v>1057</v>
      </c>
      <c r="C626" s="253" t="s">
        <v>764</v>
      </c>
      <c r="D626" s="256"/>
      <c r="E626" s="256">
        <v>910000</v>
      </c>
      <c r="F626" s="257">
        <f t="shared" si="18"/>
        <v>366704000</v>
      </c>
      <c r="G626" s="252"/>
      <c r="H626" s="244">
        <f t="shared" si="19"/>
        <v>5</v>
      </c>
    </row>
    <row r="627" spans="1:8" ht="18" customHeight="1">
      <c r="A627" s="255">
        <v>42129</v>
      </c>
      <c r="B627" s="255" t="s">
        <v>337</v>
      </c>
      <c r="C627" s="253" t="s">
        <v>829</v>
      </c>
      <c r="D627" s="256"/>
      <c r="E627" s="256">
        <v>50000000</v>
      </c>
      <c r="F627" s="257">
        <f t="shared" si="18"/>
        <v>316704000</v>
      </c>
      <c r="G627" s="252"/>
      <c r="H627" s="244">
        <f t="shared" si="19"/>
        <v>5</v>
      </c>
    </row>
    <row r="628" spans="1:8" ht="18" customHeight="1">
      <c r="A628" s="255">
        <v>42129</v>
      </c>
      <c r="B628" s="255" t="s">
        <v>1298</v>
      </c>
      <c r="C628" s="253" t="s">
        <v>830</v>
      </c>
      <c r="D628" s="256"/>
      <c r="E628" s="256">
        <v>286000</v>
      </c>
      <c r="F628" s="257">
        <f t="shared" si="18"/>
        <v>316418000</v>
      </c>
      <c r="G628" s="252"/>
      <c r="H628" s="244">
        <f t="shared" si="19"/>
        <v>5</v>
      </c>
    </row>
    <row r="629" spans="1:8" ht="18" customHeight="1">
      <c r="A629" s="255">
        <v>42132</v>
      </c>
      <c r="B629" s="255" t="s">
        <v>74</v>
      </c>
      <c r="C629" s="253" t="s">
        <v>807</v>
      </c>
      <c r="D629" s="256"/>
      <c r="E629" s="256">
        <v>39000000</v>
      </c>
      <c r="F629" s="257">
        <f t="shared" si="18"/>
        <v>277418000</v>
      </c>
      <c r="G629" s="252"/>
      <c r="H629" s="244">
        <f t="shared" si="19"/>
        <v>5</v>
      </c>
    </row>
    <row r="630" spans="1:8" ht="18" customHeight="1">
      <c r="A630" s="255">
        <v>42132</v>
      </c>
      <c r="B630" s="255" t="s">
        <v>308</v>
      </c>
      <c r="C630" s="253" t="s">
        <v>495</v>
      </c>
      <c r="D630" s="256"/>
      <c r="E630" s="256">
        <v>57900000</v>
      </c>
      <c r="F630" s="257">
        <f t="shared" si="18"/>
        <v>219518000</v>
      </c>
      <c r="G630" s="252"/>
      <c r="H630" s="244">
        <f t="shared" si="19"/>
        <v>5</v>
      </c>
    </row>
    <row r="631" spans="1:8" ht="18" customHeight="1">
      <c r="A631" s="255">
        <v>42132</v>
      </c>
      <c r="B631" s="255" t="s">
        <v>318</v>
      </c>
      <c r="C631" s="253" t="s">
        <v>831</v>
      </c>
      <c r="D631" s="256"/>
      <c r="E631" s="256">
        <v>747000</v>
      </c>
      <c r="F631" s="257">
        <f t="shared" si="18"/>
        <v>218771000</v>
      </c>
      <c r="G631" s="252"/>
      <c r="H631" s="244">
        <f t="shared" si="19"/>
        <v>5</v>
      </c>
    </row>
    <row r="632" spans="1:8" ht="18" customHeight="1">
      <c r="A632" s="255">
        <v>42132</v>
      </c>
      <c r="B632" s="255" t="s">
        <v>1298</v>
      </c>
      <c r="C632" s="253" t="s">
        <v>777</v>
      </c>
      <c r="D632" s="256"/>
      <c r="E632" s="256">
        <v>1511000</v>
      </c>
      <c r="F632" s="257">
        <f t="shared" si="18"/>
        <v>217260000</v>
      </c>
      <c r="G632" s="252"/>
      <c r="H632" s="244">
        <f t="shared" si="19"/>
        <v>5</v>
      </c>
    </row>
    <row r="633" spans="1:8" ht="18" customHeight="1">
      <c r="A633" s="255">
        <v>42132</v>
      </c>
      <c r="B633" s="255" t="s">
        <v>1300</v>
      </c>
      <c r="C633" s="253" t="s">
        <v>832</v>
      </c>
      <c r="D633" s="256"/>
      <c r="E633" s="256">
        <v>400000</v>
      </c>
      <c r="F633" s="257">
        <f t="shared" si="18"/>
        <v>216860000</v>
      </c>
      <c r="G633" s="252"/>
      <c r="H633" s="244">
        <f t="shared" si="19"/>
        <v>5</v>
      </c>
    </row>
    <row r="634" spans="1:8" ht="18" customHeight="1">
      <c r="A634" s="255">
        <v>42135</v>
      </c>
      <c r="B634" s="255" t="s">
        <v>1300</v>
      </c>
      <c r="C634" s="253" t="s">
        <v>833</v>
      </c>
      <c r="D634" s="256"/>
      <c r="E634" s="256">
        <v>150000</v>
      </c>
      <c r="F634" s="257">
        <f t="shared" si="18"/>
        <v>216710000</v>
      </c>
      <c r="G634" s="252"/>
      <c r="H634" s="244">
        <f t="shared" si="19"/>
        <v>5</v>
      </c>
    </row>
    <row r="635" spans="1:8" ht="18" customHeight="1">
      <c r="A635" s="255">
        <v>42135</v>
      </c>
      <c r="B635" s="255" t="s">
        <v>318</v>
      </c>
      <c r="C635" s="253" t="s">
        <v>834</v>
      </c>
      <c r="D635" s="256"/>
      <c r="E635" s="256">
        <v>250000</v>
      </c>
      <c r="F635" s="257">
        <f t="shared" si="18"/>
        <v>216460000</v>
      </c>
      <c r="G635" s="252"/>
      <c r="H635" s="244">
        <f t="shared" si="19"/>
        <v>5</v>
      </c>
    </row>
    <row r="636" spans="1:8" ht="18" customHeight="1">
      <c r="A636" s="255">
        <v>42135</v>
      </c>
      <c r="B636" s="255" t="s">
        <v>1057</v>
      </c>
      <c r="C636" s="253" t="s">
        <v>533</v>
      </c>
      <c r="D636" s="256"/>
      <c r="E636" s="256">
        <v>20000000</v>
      </c>
      <c r="F636" s="257">
        <f t="shared" si="18"/>
        <v>196460000</v>
      </c>
      <c r="G636" s="252"/>
      <c r="H636" s="244">
        <f t="shared" si="19"/>
        <v>5</v>
      </c>
    </row>
    <row r="637" spans="1:8" ht="18" customHeight="1">
      <c r="A637" s="255">
        <v>42135</v>
      </c>
      <c r="B637" s="255" t="s">
        <v>285</v>
      </c>
      <c r="C637" s="253" t="s">
        <v>835</v>
      </c>
      <c r="D637" s="256"/>
      <c r="E637" s="256">
        <v>60000</v>
      </c>
      <c r="F637" s="257">
        <f t="shared" si="18"/>
        <v>196400000</v>
      </c>
      <c r="G637" s="252"/>
      <c r="H637" s="244">
        <f t="shared" si="19"/>
        <v>5</v>
      </c>
    </row>
    <row r="638" spans="1:8" ht="18" customHeight="1">
      <c r="A638" s="255">
        <v>42135</v>
      </c>
      <c r="B638" s="255" t="s">
        <v>1057</v>
      </c>
      <c r="C638" s="253" t="s">
        <v>374</v>
      </c>
      <c r="D638" s="256"/>
      <c r="E638" s="256">
        <v>110000</v>
      </c>
      <c r="F638" s="257">
        <f t="shared" si="18"/>
        <v>196290000</v>
      </c>
      <c r="G638" s="252"/>
      <c r="H638" s="244">
        <f t="shared" si="19"/>
        <v>5</v>
      </c>
    </row>
    <row r="639" spans="1:8" ht="18" customHeight="1">
      <c r="A639" s="255">
        <v>42135</v>
      </c>
      <c r="B639" s="255" t="s">
        <v>308</v>
      </c>
      <c r="C639" s="253" t="s">
        <v>310</v>
      </c>
      <c r="D639" s="256">
        <v>238220000</v>
      </c>
      <c r="E639" s="256"/>
      <c r="F639" s="257">
        <f t="shared" si="18"/>
        <v>434510000</v>
      </c>
      <c r="G639" s="252"/>
      <c r="H639" s="244">
        <f t="shared" si="19"/>
        <v>5</v>
      </c>
    </row>
    <row r="640" spans="1:8" ht="18" customHeight="1">
      <c r="A640" s="255">
        <v>42136</v>
      </c>
      <c r="B640" s="255" t="s">
        <v>74</v>
      </c>
      <c r="C640" s="253" t="s">
        <v>838</v>
      </c>
      <c r="D640" s="256"/>
      <c r="E640" s="256">
        <v>25000000</v>
      </c>
      <c r="F640" s="257">
        <f t="shared" si="18"/>
        <v>409510000</v>
      </c>
      <c r="G640" s="252"/>
      <c r="H640" s="244">
        <f t="shared" si="19"/>
        <v>5</v>
      </c>
    </row>
    <row r="641" spans="1:8" ht="18" customHeight="1">
      <c r="A641" s="255">
        <v>42136</v>
      </c>
      <c r="B641" s="255" t="s">
        <v>337</v>
      </c>
      <c r="C641" s="253" t="s">
        <v>839</v>
      </c>
      <c r="D641" s="256"/>
      <c r="E641" s="256">
        <v>2000000</v>
      </c>
      <c r="F641" s="257">
        <f t="shared" si="18"/>
        <v>407510000</v>
      </c>
      <c r="G641" s="252"/>
      <c r="H641" s="244">
        <f t="shared" si="19"/>
        <v>5</v>
      </c>
    </row>
    <row r="642" spans="1:8" ht="18" customHeight="1">
      <c r="A642" s="255">
        <v>42136</v>
      </c>
      <c r="B642" s="255" t="s">
        <v>287</v>
      </c>
      <c r="C642" s="253" t="s">
        <v>813</v>
      </c>
      <c r="D642" s="256"/>
      <c r="E642" s="256">
        <v>100000000</v>
      </c>
      <c r="F642" s="257">
        <f t="shared" si="18"/>
        <v>307510000</v>
      </c>
      <c r="G642" s="252"/>
      <c r="H642" s="244">
        <f t="shared" si="19"/>
        <v>5</v>
      </c>
    </row>
    <row r="643" spans="1:8" ht="18" customHeight="1">
      <c r="A643" s="255">
        <v>42136</v>
      </c>
      <c r="B643" s="255" t="s">
        <v>287</v>
      </c>
      <c r="C643" s="253" t="s">
        <v>501</v>
      </c>
      <c r="D643" s="256"/>
      <c r="E643" s="256">
        <v>50000000</v>
      </c>
      <c r="F643" s="257">
        <f t="shared" si="18"/>
        <v>257510000</v>
      </c>
      <c r="G643" s="252" t="s">
        <v>615</v>
      </c>
      <c r="H643" s="244">
        <f t="shared" si="19"/>
        <v>5</v>
      </c>
    </row>
    <row r="644" spans="1:8" ht="18" customHeight="1">
      <c r="A644" s="255">
        <v>42136</v>
      </c>
      <c r="B644" s="255" t="s">
        <v>285</v>
      </c>
      <c r="C644" s="253" t="s">
        <v>327</v>
      </c>
      <c r="D644" s="256"/>
      <c r="E644" s="256">
        <v>100000</v>
      </c>
      <c r="F644" s="257">
        <f t="shared" si="18"/>
        <v>257410000</v>
      </c>
      <c r="G644" s="252"/>
      <c r="H644" s="244">
        <f t="shared" si="19"/>
        <v>5</v>
      </c>
    </row>
    <row r="645" spans="1:8" ht="18" customHeight="1">
      <c r="A645" s="255">
        <v>42136</v>
      </c>
      <c r="B645" s="255" t="s">
        <v>285</v>
      </c>
      <c r="C645" s="253" t="s">
        <v>559</v>
      </c>
      <c r="D645" s="256"/>
      <c r="E645" s="256">
        <v>500000</v>
      </c>
      <c r="F645" s="257">
        <f t="shared" si="18"/>
        <v>256910000</v>
      </c>
      <c r="G645" s="252"/>
      <c r="H645" s="244">
        <f t="shared" si="19"/>
        <v>5</v>
      </c>
    </row>
    <row r="646" spans="1:8" ht="18" customHeight="1">
      <c r="A646" s="255">
        <v>42136</v>
      </c>
      <c r="B646" s="255" t="s">
        <v>291</v>
      </c>
      <c r="C646" s="253" t="s">
        <v>388</v>
      </c>
      <c r="D646" s="256"/>
      <c r="E646" s="256">
        <v>2187000</v>
      </c>
      <c r="F646" s="257">
        <f t="shared" si="18"/>
        <v>254723000</v>
      </c>
      <c r="G646" s="252"/>
      <c r="H646" s="244">
        <f t="shared" si="19"/>
        <v>5</v>
      </c>
    </row>
    <row r="647" spans="1:8" ht="18" customHeight="1">
      <c r="A647" s="255">
        <v>42136</v>
      </c>
      <c r="B647" s="255" t="s">
        <v>308</v>
      </c>
      <c r="C647" s="253" t="s">
        <v>342</v>
      </c>
      <c r="D647" s="256"/>
      <c r="E647" s="256">
        <v>8600000</v>
      </c>
      <c r="F647" s="257">
        <f t="shared" si="18"/>
        <v>246123000</v>
      </c>
      <c r="G647" s="252"/>
      <c r="H647" s="244">
        <f t="shared" si="19"/>
        <v>5</v>
      </c>
    </row>
    <row r="648" spans="1:8" ht="18" customHeight="1">
      <c r="A648" s="255">
        <v>42136</v>
      </c>
      <c r="B648" s="255" t="s">
        <v>323</v>
      </c>
      <c r="C648" s="253" t="s">
        <v>840</v>
      </c>
      <c r="D648" s="256">
        <v>5000000</v>
      </c>
      <c r="E648" s="256"/>
      <c r="F648" s="257">
        <f t="shared" si="18"/>
        <v>251123000</v>
      </c>
      <c r="G648" s="252"/>
      <c r="H648" s="244">
        <f t="shared" si="19"/>
        <v>5</v>
      </c>
    </row>
    <row r="649" spans="1:8" ht="18" customHeight="1">
      <c r="A649" s="255">
        <v>42136</v>
      </c>
      <c r="B649" s="255" t="s">
        <v>1300</v>
      </c>
      <c r="C649" s="253" t="s">
        <v>841</v>
      </c>
      <c r="D649" s="256"/>
      <c r="E649" s="256">
        <v>5750000</v>
      </c>
      <c r="F649" s="257">
        <f t="shared" si="18"/>
        <v>245373000</v>
      </c>
      <c r="G649" s="252"/>
      <c r="H649" s="244">
        <f t="shared" si="19"/>
        <v>5</v>
      </c>
    </row>
    <row r="650" spans="1:8" ht="18" customHeight="1">
      <c r="A650" s="255">
        <v>42137</v>
      </c>
      <c r="B650" s="255" t="s">
        <v>842</v>
      </c>
      <c r="C650" s="253" t="s">
        <v>812</v>
      </c>
      <c r="D650" s="256">
        <v>100000000</v>
      </c>
      <c r="E650" s="256"/>
      <c r="F650" s="257">
        <f t="shared" si="18"/>
        <v>345373000</v>
      </c>
      <c r="G650" s="252"/>
      <c r="H650" s="244">
        <f t="shared" si="19"/>
        <v>5</v>
      </c>
    </row>
    <row r="651" spans="1:8" ht="18" customHeight="1">
      <c r="A651" s="255">
        <v>42137</v>
      </c>
      <c r="B651" s="255" t="s">
        <v>323</v>
      </c>
      <c r="C651" s="253" t="s">
        <v>843</v>
      </c>
      <c r="D651" s="256"/>
      <c r="E651" s="256">
        <v>2000000</v>
      </c>
      <c r="F651" s="257">
        <f t="shared" si="18"/>
        <v>343373000</v>
      </c>
      <c r="G651" s="252"/>
      <c r="H651" s="244">
        <f t="shared" si="19"/>
        <v>5</v>
      </c>
    </row>
    <row r="652" spans="1:8" ht="18" customHeight="1">
      <c r="A652" s="255">
        <v>42137</v>
      </c>
      <c r="B652" s="255" t="s">
        <v>298</v>
      </c>
      <c r="C652" s="253" t="s">
        <v>844</v>
      </c>
      <c r="D652" s="256"/>
      <c r="E652" s="256">
        <v>288253000</v>
      </c>
      <c r="F652" s="257">
        <f t="shared" si="18"/>
        <v>55120000</v>
      </c>
      <c r="G652" s="252"/>
      <c r="H652" s="244">
        <f t="shared" si="19"/>
        <v>5</v>
      </c>
    </row>
    <row r="653" spans="1:8" ht="18" customHeight="1">
      <c r="A653" s="255">
        <v>42137</v>
      </c>
      <c r="B653" s="255" t="s">
        <v>298</v>
      </c>
      <c r="C653" s="253" t="s">
        <v>845</v>
      </c>
      <c r="D653" s="256">
        <v>2686000</v>
      </c>
      <c r="E653" s="256"/>
      <c r="F653" s="257">
        <f t="shared" si="18"/>
        <v>57806000</v>
      </c>
      <c r="G653" s="252"/>
      <c r="H653" s="244">
        <f t="shared" si="19"/>
        <v>5</v>
      </c>
    </row>
    <row r="654" spans="1:8" ht="18" customHeight="1">
      <c r="A654" s="255">
        <v>42138</v>
      </c>
      <c r="B654" s="255" t="s">
        <v>343</v>
      </c>
      <c r="C654" s="253" t="s">
        <v>344</v>
      </c>
      <c r="D654" s="256"/>
      <c r="E654" s="256">
        <v>3000000</v>
      </c>
      <c r="F654" s="257">
        <f t="shared" ref="F654:F718" si="21">IF(C654&lt;&gt;"",F653+D654-E654,0)</f>
        <v>54806000</v>
      </c>
      <c r="G654" s="252"/>
      <c r="H654" s="244">
        <f t="shared" si="19"/>
        <v>5</v>
      </c>
    </row>
    <row r="655" spans="1:8" ht="18" customHeight="1">
      <c r="A655" s="255">
        <v>42138</v>
      </c>
      <c r="B655" s="255"/>
      <c r="C655" s="253" t="s">
        <v>846</v>
      </c>
      <c r="D655" s="256">
        <v>435200000</v>
      </c>
      <c r="E655" s="256"/>
      <c r="F655" s="257">
        <f t="shared" si="21"/>
        <v>490006000</v>
      </c>
      <c r="G655" s="252"/>
      <c r="H655" s="244">
        <f t="shared" ref="H655:H718" si="22">IF(A655&lt;&gt;"",MONTH(A655),"")</f>
        <v>5</v>
      </c>
    </row>
    <row r="656" spans="1:8" ht="18" customHeight="1">
      <c r="A656" s="255">
        <v>42138</v>
      </c>
      <c r="B656" s="255" t="s">
        <v>1057</v>
      </c>
      <c r="C656" s="253" t="s">
        <v>847</v>
      </c>
      <c r="D656" s="256"/>
      <c r="E656" s="256">
        <v>7861000</v>
      </c>
      <c r="F656" s="257">
        <f t="shared" si="21"/>
        <v>482145000</v>
      </c>
      <c r="G656" s="252"/>
      <c r="H656" s="244">
        <f t="shared" si="22"/>
        <v>5</v>
      </c>
    </row>
    <row r="657" spans="1:8" ht="18" customHeight="1">
      <c r="A657" s="255">
        <v>42138</v>
      </c>
      <c r="B657" s="255" t="s">
        <v>323</v>
      </c>
      <c r="C657" s="253" t="s">
        <v>848</v>
      </c>
      <c r="D657" s="256">
        <v>2000000</v>
      </c>
      <c r="E657" s="256"/>
      <c r="F657" s="257">
        <f t="shared" si="21"/>
        <v>484145000</v>
      </c>
      <c r="G657" s="252"/>
      <c r="H657" s="244">
        <f t="shared" si="22"/>
        <v>5</v>
      </c>
    </row>
    <row r="658" spans="1:8" ht="18" customHeight="1">
      <c r="A658" s="255">
        <v>42138</v>
      </c>
      <c r="B658" s="255" t="s">
        <v>1299</v>
      </c>
      <c r="C658" s="253" t="s">
        <v>843</v>
      </c>
      <c r="D658" s="256"/>
      <c r="E658" s="256">
        <v>5160000</v>
      </c>
      <c r="F658" s="257">
        <f t="shared" si="21"/>
        <v>478985000</v>
      </c>
      <c r="G658" s="252"/>
      <c r="H658" s="244">
        <f t="shared" si="22"/>
        <v>5</v>
      </c>
    </row>
    <row r="659" spans="1:8" ht="18" customHeight="1">
      <c r="A659" s="255">
        <v>42139</v>
      </c>
      <c r="B659" s="255" t="s">
        <v>287</v>
      </c>
      <c r="C659" s="253" t="s">
        <v>346</v>
      </c>
      <c r="D659" s="256"/>
      <c r="E659" s="256">
        <v>150000000</v>
      </c>
      <c r="F659" s="257">
        <f t="shared" si="21"/>
        <v>328985000</v>
      </c>
      <c r="G659" s="252" t="s">
        <v>615</v>
      </c>
      <c r="H659" s="244">
        <f t="shared" si="22"/>
        <v>5</v>
      </c>
    </row>
    <row r="660" spans="1:8" ht="18" customHeight="1">
      <c r="A660" s="255">
        <v>42139</v>
      </c>
      <c r="B660" s="255" t="s">
        <v>287</v>
      </c>
      <c r="C660" s="253" t="s">
        <v>345</v>
      </c>
      <c r="D660" s="256"/>
      <c r="E660" s="256">
        <v>200000000</v>
      </c>
      <c r="F660" s="257">
        <f t="shared" si="21"/>
        <v>128985000</v>
      </c>
      <c r="G660" s="252" t="s">
        <v>615</v>
      </c>
      <c r="H660" s="244">
        <f t="shared" si="22"/>
        <v>5</v>
      </c>
    </row>
    <row r="661" spans="1:8" ht="18" customHeight="1">
      <c r="A661" s="255">
        <v>42139</v>
      </c>
      <c r="B661" s="255" t="s">
        <v>323</v>
      </c>
      <c r="C661" s="253" t="s">
        <v>849</v>
      </c>
      <c r="D661" s="256">
        <v>1000000</v>
      </c>
      <c r="E661" s="256"/>
      <c r="F661" s="257">
        <f t="shared" si="21"/>
        <v>129985000</v>
      </c>
      <c r="G661" s="252"/>
      <c r="H661" s="244">
        <f t="shared" si="22"/>
        <v>5</v>
      </c>
    </row>
    <row r="662" spans="1:8" ht="18" customHeight="1">
      <c r="A662" s="255">
        <v>42139</v>
      </c>
      <c r="B662" s="255" t="s">
        <v>291</v>
      </c>
      <c r="C662" s="253" t="s">
        <v>850</v>
      </c>
      <c r="D662" s="256"/>
      <c r="E662" s="256">
        <v>1510000</v>
      </c>
      <c r="F662" s="257">
        <f t="shared" si="21"/>
        <v>128475000</v>
      </c>
      <c r="G662" s="252"/>
      <c r="H662" s="244">
        <f t="shared" si="22"/>
        <v>5</v>
      </c>
    </row>
    <row r="663" spans="1:8" ht="18" customHeight="1">
      <c r="A663" s="255">
        <v>42139</v>
      </c>
      <c r="B663" s="255" t="s">
        <v>285</v>
      </c>
      <c r="C663" s="253" t="s">
        <v>851</v>
      </c>
      <c r="D663" s="256"/>
      <c r="E663" s="256">
        <v>1360000</v>
      </c>
      <c r="F663" s="257">
        <f t="shared" si="21"/>
        <v>127115000</v>
      </c>
      <c r="G663" s="252"/>
      <c r="H663" s="244">
        <f t="shared" si="22"/>
        <v>5</v>
      </c>
    </row>
    <row r="664" spans="1:8" ht="18" customHeight="1">
      <c r="A664" s="255">
        <v>42139</v>
      </c>
      <c r="B664" s="255" t="s">
        <v>291</v>
      </c>
      <c r="C664" s="253" t="s">
        <v>852</v>
      </c>
      <c r="D664" s="256"/>
      <c r="E664" s="256">
        <v>10000000</v>
      </c>
      <c r="F664" s="257">
        <f t="shared" si="21"/>
        <v>117115000</v>
      </c>
      <c r="G664" s="252"/>
      <c r="H664" s="244">
        <f t="shared" si="22"/>
        <v>5</v>
      </c>
    </row>
    <row r="665" spans="1:8" ht="18" customHeight="1">
      <c r="A665" s="255">
        <v>42139</v>
      </c>
      <c r="B665" s="255" t="s">
        <v>291</v>
      </c>
      <c r="C665" s="253" t="s">
        <v>853</v>
      </c>
      <c r="D665" s="256"/>
      <c r="E665" s="256">
        <v>2043000</v>
      </c>
      <c r="F665" s="257">
        <f t="shared" si="21"/>
        <v>115072000</v>
      </c>
      <c r="G665" s="252"/>
      <c r="H665" s="244">
        <f t="shared" si="22"/>
        <v>5</v>
      </c>
    </row>
    <row r="666" spans="1:8" ht="18" customHeight="1">
      <c r="A666" s="255">
        <v>42140</v>
      </c>
      <c r="B666" s="255" t="s">
        <v>1298</v>
      </c>
      <c r="C666" s="253" t="s">
        <v>854</v>
      </c>
      <c r="D666" s="256"/>
      <c r="E666" s="256">
        <v>2450000</v>
      </c>
      <c r="F666" s="257">
        <f t="shared" si="21"/>
        <v>112622000</v>
      </c>
      <c r="G666" s="252"/>
      <c r="H666" s="244">
        <f t="shared" si="22"/>
        <v>5</v>
      </c>
    </row>
    <row r="667" spans="1:8" ht="18" customHeight="1">
      <c r="A667" s="255">
        <v>42140</v>
      </c>
      <c r="B667" s="255" t="s">
        <v>285</v>
      </c>
      <c r="C667" s="253" t="s">
        <v>290</v>
      </c>
      <c r="D667" s="256"/>
      <c r="E667" s="256">
        <v>250000</v>
      </c>
      <c r="F667" s="257">
        <f t="shared" si="21"/>
        <v>112372000</v>
      </c>
      <c r="G667" s="252"/>
      <c r="H667" s="244">
        <f t="shared" si="22"/>
        <v>5</v>
      </c>
    </row>
    <row r="668" spans="1:8" ht="18" customHeight="1">
      <c r="A668" s="255">
        <v>42140</v>
      </c>
      <c r="B668" s="255" t="s">
        <v>74</v>
      </c>
      <c r="C668" s="253" t="s">
        <v>855</v>
      </c>
      <c r="D668" s="256"/>
      <c r="E668" s="256">
        <v>103000000</v>
      </c>
      <c r="F668" s="257">
        <f t="shared" si="21"/>
        <v>9372000</v>
      </c>
      <c r="G668" s="252"/>
      <c r="H668" s="244">
        <f t="shared" si="22"/>
        <v>5</v>
      </c>
    </row>
    <row r="669" spans="1:8" ht="18" customHeight="1">
      <c r="A669" s="255">
        <v>42140</v>
      </c>
      <c r="B669" s="255" t="s">
        <v>285</v>
      </c>
      <c r="C669" s="253" t="s">
        <v>290</v>
      </c>
      <c r="D669" s="256"/>
      <c r="E669" s="256">
        <v>258000</v>
      </c>
      <c r="F669" s="257">
        <f t="shared" si="21"/>
        <v>9114000</v>
      </c>
      <c r="G669" s="252"/>
      <c r="H669" s="244">
        <f t="shared" si="22"/>
        <v>5</v>
      </c>
    </row>
    <row r="670" spans="1:8" ht="18" customHeight="1">
      <c r="A670" s="255">
        <v>42140</v>
      </c>
      <c r="B670" s="255" t="s">
        <v>285</v>
      </c>
      <c r="C670" s="253" t="s">
        <v>856</v>
      </c>
      <c r="D670" s="256"/>
      <c r="E670" s="256">
        <v>1200000</v>
      </c>
      <c r="F670" s="257">
        <f t="shared" si="21"/>
        <v>7914000</v>
      </c>
      <c r="G670" s="252"/>
      <c r="H670" s="244">
        <f t="shared" si="22"/>
        <v>5</v>
      </c>
    </row>
    <row r="671" spans="1:8" ht="18" customHeight="1">
      <c r="A671" s="255">
        <v>42140</v>
      </c>
      <c r="B671" s="255" t="s">
        <v>285</v>
      </c>
      <c r="C671" s="253" t="s">
        <v>857</v>
      </c>
      <c r="D671" s="256"/>
      <c r="E671" s="256">
        <v>320000</v>
      </c>
      <c r="F671" s="257">
        <f t="shared" si="21"/>
        <v>7594000</v>
      </c>
      <c r="G671" s="252"/>
      <c r="H671" s="244">
        <f t="shared" si="22"/>
        <v>5</v>
      </c>
    </row>
    <row r="672" spans="1:8" ht="18" customHeight="1">
      <c r="A672" s="255">
        <v>42144</v>
      </c>
      <c r="B672" s="255"/>
      <c r="C672" s="253" t="s">
        <v>858</v>
      </c>
      <c r="D672" s="256">
        <v>480000000</v>
      </c>
      <c r="E672" s="256"/>
      <c r="F672" s="257">
        <f t="shared" si="21"/>
        <v>487594000</v>
      </c>
      <c r="G672" s="252"/>
      <c r="H672" s="244">
        <f t="shared" si="22"/>
        <v>5</v>
      </c>
    </row>
    <row r="673" spans="1:8" ht="18" customHeight="1">
      <c r="A673" s="255">
        <v>42144</v>
      </c>
      <c r="B673" s="255" t="s">
        <v>1300</v>
      </c>
      <c r="C673" s="253" t="s">
        <v>859</v>
      </c>
      <c r="D673" s="256"/>
      <c r="E673" s="256">
        <v>177000</v>
      </c>
      <c r="F673" s="257">
        <f t="shared" si="21"/>
        <v>487417000</v>
      </c>
      <c r="G673" s="252"/>
      <c r="H673" s="244">
        <f t="shared" si="22"/>
        <v>5</v>
      </c>
    </row>
    <row r="674" spans="1:8" ht="18" customHeight="1">
      <c r="A674" s="255">
        <v>42144</v>
      </c>
      <c r="B674" s="255" t="s">
        <v>285</v>
      </c>
      <c r="C674" s="253" t="s">
        <v>860</v>
      </c>
      <c r="D674" s="256"/>
      <c r="E674" s="256">
        <v>120000</v>
      </c>
      <c r="F674" s="257">
        <f t="shared" si="21"/>
        <v>487297000</v>
      </c>
      <c r="G674" s="252"/>
      <c r="H674" s="244">
        <f t="shared" si="22"/>
        <v>5</v>
      </c>
    </row>
    <row r="675" spans="1:8" ht="18" customHeight="1">
      <c r="A675" s="255">
        <v>42145</v>
      </c>
      <c r="B675" s="255" t="s">
        <v>74</v>
      </c>
      <c r="C675" s="253" t="s">
        <v>295</v>
      </c>
      <c r="D675" s="256"/>
      <c r="E675" s="256">
        <v>470000000</v>
      </c>
      <c r="F675" s="257">
        <f t="shared" si="21"/>
        <v>17297000</v>
      </c>
      <c r="G675" s="252"/>
      <c r="H675" s="244">
        <f t="shared" si="22"/>
        <v>5</v>
      </c>
    </row>
    <row r="676" spans="1:8" ht="18" customHeight="1">
      <c r="A676" s="255">
        <v>42145</v>
      </c>
      <c r="B676" s="255" t="s">
        <v>337</v>
      </c>
      <c r="C676" s="253" t="s">
        <v>801</v>
      </c>
      <c r="D676" s="256"/>
      <c r="E676" s="256">
        <v>10000000</v>
      </c>
      <c r="F676" s="257">
        <f t="shared" si="21"/>
        <v>7297000</v>
      </c>
      <c r="G676" s="252"/>
      <c r="H676" s="244">
        <f t="shared" si="22"/>
        <v>5</v>
      </c>
    </row>
    <row r="677" spans="1:8" ht="18" customHeight="1">
      <c r="A677" s="255">
        <v>42145</v>
      </c>
      <c r="B677" s="255" t="s">
        <v>74</v>
      </c>
      <c r="C677" s="253" t="s">
        <v>862</v>
      </c>
      <c r="D677" s="256">
        <v>1350000000</v>
      </c>
      <c r="E677" s="256"/>
      <c r="F677" s="257">
        <f t="shared" si="21"/>
        <v>1357297000</v>
      </c>
      <c r="G677" s="252"/>
      <c r="H677" s="244">
        <f t="shared" si="22"/>
        <v>5</v>
      </c>
    </row>
    <row r="678" spans="1:8" ht="18" customHeight="1">
      <c r="A678" s="255">
        <v>42145</v>
      </c>
      <c r="B678" s="255" t="s">
        <v>285</v>
      </c>
      <c r="C678" s="253" t="s">
        <v>861</v>
      </c>
      <c r="D678" s="256"/>
      <c r="E678" s="256">
        <v>1000000</v>
      </c>
      <c r="F678" s="257">
        <f t="shared" si="21"/>
        <v>1356297000</v>
      </c>
      <c r="G678" s="252"/>
      <c r="H678" s="244">
        <f t="shared" si="22"/>
        <v>5</v>
      </c>
    </row>
    <row r="679" spans="1:8" ht="18" customHeight="1">
      <c r="A679" s="255">
        <v>42145</v>
      </c>
      <c r="B679" s="255" t="s">
        <v>74</v>
      </c>
      <c r="C679" s="253" t="s">
        <v>838</v>
      </c>
      <c r="D679" s="256"/>
      <c r="E679" s="256">
        <v>330000000</v>
      </c>
      <c r="F679" s="257">
        <f t="shared" si="21"/>
        <v>1026297000</v>
      </c>
      <c r="G679" s="252"/>
      <c r="H679" s="244">
        <f t="shared" si="22"/>
        <v>5</v>
      </c>
    </row>
    <row r="680" spans="1:8" ht="18" customHeight="1">
      <c r="A680" s="255">
        <v>42145</v>
      </c>
      <c r="B680" s="255" t="s">
        <v>1057</v>
      </c>
      <c r="C680" s="253" t="s">
        <v>863</v>
      </c>
      <c r="D680" s="256"/>
      <c r="E680" s="256">
        <v>20000000</v>
      </c>
      <c r="F680" s="257">
        <f t="shared" si="21"/>
        <v>1006297000</v>
      </c>
      <c r="G680" s="252"/>
      <c r="H680" s="244">
        <f t="shared" si="22"/>
        <v>5</v>
      </c>
    </row>
    <row r="681" spans="1:8" ht="18" customHeight="1">
      <c r="A681" s="255">
        <v>42145</v>
      </c>
      <c r="B681" s="255" t="s">
        <v>316</v>
      </c>
      <c r="C681" s="253" t="s">
        <v>317</v>
      </c>
      <c r="D681" s="256"/>
      <c r="E681" s="256">
        <v>4381000</v>
      </c>
      <c r="F681" s="257">
        <f t="shared" si="21"/>
        <v>1001916000</v>
      </c>
      <c r="G681" s="252"/>
      <c r="H681" s="244">
        <f t="shared" si="22"/>
        <v>5</v>
      </c>
    </row>
    <row r="682" spans="1:8" ht="18" customHeight="1">
      <c r="A682" s="255">
        <v>42146</v>
      </c>
      <c r="B682" s="255" t="s">
        <v>287</v>
      </c>
      <c r="C682" s="253" t="s">
        <v>345</v>
      </c>
      <c r="D682" s="256"/>
      <c r="E682" s="256">
        <v>250000000</v>
      </c>
      <c r="F682" s="257">
        <f t="shared" si="21"/>
        <v>751916000</v>
      </c>
      <c r="G682" s="252" t="s">
        <v>615</v>
      </c>
      <c r="H682" s="244">
        <f t="shared" si="22"/>
        <v>5</v>
      </c>
    </row>
    <row r="683" spans="1:8" ht="18" customHeight="1">
      <c r="A683" s="255">
        <v>42146</v>
      </c>
      <c r="B683" s="255" t="s">
        <v>287</v>
      </c>
      <c r="C683" s="253" t="s">
        <v>484</v>
      </c>
      <c r="D683" s="256"/>
      <c r="E683" s="256">
        <v>100000000</v>
      </c>
      <c r="F683" s="257">
        <f t="shared" si="21"/>
        <v>651916000</v>
      </c>
      <c r="G683" s="252" t="s">
        <v>615</v>
      </c>
      <c r="H683" s="244">
        <f t="shared" si="22"/>
        <v>5</v>
      </c>
    </row>
    <row r="684" spans="1:8" ht="18" customHeight="1">
      <c r="A684" s="255">
        <v>42146</v>
      </c>
      <c r="B684" s="255" t="s">
        <v>287</v>
      </c>
      <c r="C684" s="253" t="s">
        <v>346</v>
      </c>
      <c r="D684" s="256"/>
      <c r="E684" s="256">
        <v>150000000</v>
      </c>
      <c r="F684" s="257">
        <f t="shared" si="21"/>
        <v>501916000</v>
      </c>
      <c r="G684" s="252" t="s">
        <v>615</v>
      </c>
      <c r="H684" s="244">
        <f t="shared" si="22"/>
        <v>5</v>
      </c>
    </row>
    <row r="685" spans="1:8" ht="18" customHeight="1">
      <c r="A685" s="255">
        <v>42146</v>
      </c>
      <c r="B685" s="255" t="s">
        <v>287</v>
      </c>
      <c r="C685" s="253" t="s">
        <v>501</v>
      </c>
      <c r="D685" s="256"/>
      <c r="E685" s="256">
        <v>90000000</v>
      </c>
      <c r="F685" s="257">
        <f t="shared" si="21"/>
        <v>411916000</v>
      </c>
      <c r="G685" s="252" t="s">
        <v>615</v>
      </c>
      <c r="H685" s="244">
        <f t="shared" si="22"/>
        <v>5</v>
      </c>
    </row>
    <row r="686" spans="1:8" ht="18" customHeight="1">
      <c r="A686" s="255">
        <v>42146</v>
      </c>
      <c r="B686" s="255" t="s">
        <v>291</v>
      </c>
      <c r="C686" s="253" t="s">
        <v>864</v>
      </c>
      <c r="D686" s="256"/>
      <c r="E686" s="256">
        <v>55160000</v>
      </c>
      <c r="F686" s="257">
        <f t="shared" si="21"/>
        <v>356756000</v>
      </c>
      <c r="G686" s="252"/>
      <c r="H686" s="244">
        <f t="shared" si="22"/>
        <v>5</v>
      </c>
    </row>
    <row r="687" spans="1:8" ht="18" customHeight="1">
      <c r="A687" s="255">
        <v>42146</v>
      </c>
      <c r="B687" s="255" t="s">
        <v>287</v>
      </c>
      <c r="C687" s="253" t="s">
        <v>378</v>
      </c>
      <c r="D687" s="256"/>
      <c r="E687" s="256">
        <v>100000000</v>
      </c>
      <c r="F687" s="257">
        <f t="shared" si="21"/>
        <v>256756000</v>
      </c>
      <c r="G687" s="252" t="s">
        <v>615</v>
      </c>
      <c r="H687" s="244">
        <f t="shared" si="22"/>
        <v>5</v>
      </c>
    </row>
    <row r="688" spans="1:8" ht="18" customHeight="1">
      <c r="A688" s="255">
        <v>42146</v>
      </c>
      <c r="B688" s="255" t="s">
        <v>287</v>
      </c>
      <c r="C688" s="253" t="s">
        <v>813</v>
      </c>
      <c r="D688" s="256"/>
      <c r="E688" s="256">
        <v>200000000</v>
      </c>
      <c r="F688" s="257">
        <f t="shared" si="21"/>
        <v>56756000</v>
      </c>
      <c r="G688" s="252"/>
      <c r="H688" s="244">
        <f t="shared" si="22"/>
        <v>5</v>
      </c>
    </row>
    <row r="689" spans="1:8" ht="18" customHeight="1">
      <c r="A689" s="255">
        <v>42146</v>
      </c>
      <c r="B689" s="255" t="s">
        <v>285</v>
      </c>
      <c r="C689" s="253" t="s">
        <v>865</v>
      </c>
      <c r="D689" s="256"/>
      <c r="E689" s="256">
        <v>10000000</v>
      </c>
      <c r="F689" s="257">
        <f t="shared" si="21"/>
        <v>46756000</v>
      </c>
      <c r="G689" s="252"/>
      <c r="H689" s="244">
        <f t="shared" si="22"/>
        <v>5</v>
      </c>
    </row>
    <row r="690" spans="1:8" ht="18" customHeight="1">
      <c r="A690" s="255">
        <v>42146</v>
      </c>
      <c r="B690" s="255" t="s">
        <v>287</v>
      </c>
      <c r="C690" s="253" t="s">
        <v>814</v>
      </c>
      <c r="D690" s="256"/>
      <c r="E690" s="256">
        <v>46340000</v>
      </c>
      <c r="F690" s="257">
        <f t="shared" si="21"/>
        <v>416000</v>
      </c>
      <c r="G690" s="252" t="s">
        <v>615</v>
      </c>
      <c r="H690" s="244">
        <f t="shared" si="22"/>
        <v>5</v>
      </c>
    </row>
    <row r="691" spans="1:8" ht="18" customHeight="1">
      <c r="A691" s="255">
        <v>42146</v>
      </c>
      <c r="B691" s="255" t="s">
        <v>285</v>
      </c>
      <c r="C691" s="253" t="s">
        <v>866</v>
      </c>
      <c r="D691" s="256"/>
      <c r="E691" s="256">
        <v>110000</v>
      </c>
      <c r="F691" s="257">
        <f t="shared" si="21"/>
        <v>306000</v>
      </c>
      <c r="G691" s="252"/>
      <c r="H691" s="244">
        <f t="shared" si="22"/>
        <v>5</v>
      </c>
    </row>
    <row r="692" spans="1:8" ht="18" customHeight="1">
      <c r="A692" s="255">
        <v>42146</v>
      </c>
      <c r="B692" s="255" t="s">
        <v>285</v>
      </c>
      <c r="C692" s="253" t="s">
        <v>867</v>
      </c>
      <c r="D692" s="256">
        <v>35000000</v>
      </c>
      <c r="E692" s="256"/>
      <c r="F692" s="257">
        <f t="shared" si="21"/>
        <v>35306000</v>
      </c>
      <c r="G692" s="252"/>
      <c r="H692" s="244">
        <f t="shared" si="22"/>
        <v>5</v>
      </c>
    </row>
    <row r="693" spans="1:8" ht="18" customHeight="1">
      <c r="A693" s="255">
        <v>42146</v>
      </c>
      <c r="B693" s="255" t="s">
        <v>337</v>
      </c>
      <c r="C693" s="253" t="s">
        <v>868</v>
      </c>
      <c r="D693" s="256"/>
      <c r="E693" s="256">
        <v>14521000</v>
      </c>
      <c r="F693" s="257">
        <f t="shared" si="21"/>
        <v>20785000</v>
      </c>
      <c r="G693" s="252"/>
      <c r="H693" s="244">
        <f t="shared" si="22"/>
        <v>5</v>
      </c>
    </row>
    <row r="694" spans="1:8" ht="18" customHeight="1">
      <c r="A694" s="255">
        <v>42146</v>
      </c>
      <c r="B694" s="255" t="s">
        <v>291</v>
      </c>
      <c r="C694" s="253" t="s">
        <v>475</v>
      </c>
      <c r="D694" s="256"/>
      <c r="E694" s="256">
        <v>15840000</v>
      </c>
      <c r="F694" s="257">
        <f t="shared" si="21"/>
        <v>4945000</v>
      </c>
      <c r="G694" s="252"/>
      <c r="H694" s="244">
        <f t="shared" si="22"/>
        <v>5</v>
      </c>
    </row>
    <row r="695" spans="1:8" ht="18" customHeight="1">
      <c r="A695" s="255">
        <v>42146</v>
      </c>
      <c r="B695" s="255" t="s">
        <v>291</v>
      </c>
      <c r="C695" s="253" t="s">
        <v>869</v>
      </c>
      <c r="D695" s="256"/>
      <c r="E695" s="256">
        <v>4000000</v>
      </c>
      <c r="F695" s="257">
        <f t="shared" si="21"/>
        <v>945000</v>
      </c>
      <c r="G695" s="252"/>
      <c r="H695" s="244">
        <f t="shared" si="22"/>
        <v>5</v>
      </c>
    </row>
    <row r="696" spans="1:8" ht="18" customHeight="1">
      <c r="A696" s="255">
        <v>42149</v>
      </c>
      <c r="B696" s="255" t="s">
        <v>285</v>
      </c>
      <c r="C696" s="253" t="s">
        <v>327</v>
      </c>
      <c r="D696" s="256"/>
      <c r="E696" s="256">
        <v>120000</v>
      </c>
      <c r="F696" s="257">
        <f t="shared" si="21"/>
        <v>825000</v>
      </c>
      <c r="G696" s="252"/>
      <c r="H696" s="244">
        <f t="shared" si="22"/>
        <v>5</v>
      </c>
    </row>
    <row r="697" spans="1:8" ht="18" customHeight="1">
      <c r="A697" s="255">
        <v>42149</v>
      </c>
      <c r="B697" s="255" t="s">
        <v>1300</v>
      </c>
      <c r="C697" s="253" t="s">
        <v>297</v>
      </c>
      <c r="D697" s="256"/>
      <c r="E697" s="256">
        <v>200000</v>
      </c>
      <c r="F697" s="257">
        <f t="shared" si="21"/>
        <v>625000</v>
      </c>
      <c r="G697" s="252"/>
      <c r="H697" s="244">
        <f t="shared" si="22"/>
        <v>5</v>
      </c>
    </row>
    <row r="698" spans="1:8" ht="18" customHeight="1">
      <c r="A698" s="255">
        <v>42150</v>
      </c>
      <c r="B698" s="255" t="s">
        <v>842</v>
      </c>
      <c r="C698" s="253" t="s">
        <v>469</v>
      </c>
      <c r="D698" s="256">
        <v>400000000</v>
      </c>
      <c r="E698" s="256"/>
      <c r="F698" s="257">
        <f t="shared" si="21"/>
        <v>400625000</v>
      </c>
      <c r="G698" s="252"/>
      <c r="H698" s="244">
        <f t="shared" si="22"/>
        <v>5</v>
      </c>
    </row>
    <row r="699" spans="1:8" ht="18" customHeight="1">
      <c r="A699" s="255">
        <v>42150</v>
      </c>
      <c r="B699" s="255" t="s">
        <v>842</v>
      </c>
      <c r="C699" s="253" t="s">
        <v>870</v>
      </c>
      <c r="D699" s="256">
        <v>250000000</v>
      </c>
      <c r="E699" s="256"/>
      <c r="F699" s="257">
        <f t="shared" si="21"/>
        <v>650625000</v>
      </c>
      <c r="G699" s="252"/>
      <c r="H699" s="244">
        <f t="shared" si="22"/>
        <v>5</v>
      </c>
    </row>
    <row r="700" spans="1:8" ht="18" customHeight="1">
      <c r="A700" s="255">
        <v>42150</v>
      </c>
      <c r="B700" s="255" t="s">
        <v>74</v>
      </c>
      <c r="C700" s="253" t="s">
        <v>295</v>
      </c>
      <c r="D700" s="256"/>
      <c r="E700" s="256">
        <v>650000000</v>
      </c>
      <c r="F700" s="257">
        <f t="shared" si="21"/>
        <v>625000</v>
      </c>
      <c r="G700" s="252"/>
      <c r="H700" s="244">
        <f t="shared" si="22"/>
        <v>5</v>
      </c>
    </row>
    <row r="701" spans="1:8" ht="18" customHeight="1">
      <c r="A701" s="255">
        <v>42150</v>
      </c>
      <c r="B701" s="255" t="s">
        <v>74</v>
      </c>
      <c r="C701" s="253" t="s">
        <v>294</v>
      </c>
      <c r="D701" s="256">
        <v>1700000000</v>
      </c>
      <c r="E701" s="256"/>
      <c r="F701" s="257">
        <f t="shared" si="21"/>
        <v>1700625000</v>
      </c>
      <c r="G701" s="252"/>
      <c r="H701" s="244">
        <f t="shared" si="22"/>
        <v>5</v>
      </c>
    </row>
    <row r="702" spans="1:8" ht="18" customHeight="1">
      <c r="A702" s="255">
        <v>42150</v>
      </c>
      <c r="B702" s="255" t="s">
        <v>842</v>
      </c>
      <c r="C702" s="253" t="s">
        <v>469</v>
      </c>
      <c r="D702" s="256"/>
      <c r="E702" s="256">
        <v>400500000</v>
      </c>
      <c r="F702" s="257">
        <f t="shared" si="21"/>
        <v>1300125000</v>
      </c>
      <c r="G702" s="252"/>
      <c r="H702" s="244">
        <f t="shared" si="22"/>
        <v>5</v>
      </c>
    </row>
    <row r="703" spans="1:8" ht="18" customHeight="1">
      <c r="A703" s="255">
        <v>42150</v>
      </c>
      <c r="B703" s="255" t="s">
        <v>842</v>
      </c>
      <c r="C703" s="253" t="s">
        <v>812</v>
      </c>
      <c r="D703" s="256"/>
      <c r="E703" s="256">
        <v>300000000</v>
      </c>
      <c r="F703" s="257">
        <f t="shared" si="21"/>
        <v>1000125000</v>
      </c>
      <c r="G703" s="252"/>
      <c r="H703" s="244">
        <f t="shared" si="22"/>
        <v>5</v>
      </c>
    </row>
    <row r="704" spans="1:8" ht="18" customHeight="1">
      <c r="A704" s="255">
        <v>42150</v>
      </c>
      <c r="B704" s="255" t="s">
        <v>308</v>
      </c>
      <c r="C704" s="253" t="s">
        <v>871</v>
      </c>
      <c r="D704" s="256"/>
      <c r="E704" s="256">
        <v>72800000</v>
      </c>
      <c r="F704" s="257">
        <f t="shared" si="21"/>
        <v>927325000</v>
      </c>
      <c r="G704" s="252"/>
      <c r="H704" s="244">
        <f t="shared" si="22"/>
        <v>5</v>
      </c>
    </row>
    <row r="705" spans="1:8" ht="18" customHeight="1">
      <c r="A705" s="255">
        <v>42150</v>
      </c>
      <c r="B705" s="255" t="s">
        <v>308</v>
      </c>
      <c r="C705" s="253" t="s">
        <v>495</v>
      </c>
      <c r="D705" s="256"/>
      <c r="E705" s="256">
        <v>117000000</v>
      </c>
      <c r="F705" s="257">
        <f t="shared" si="21"/>
        <v>810325000</v>
      </c>
      <c r="G705" s="252"/>
      <c r="H705" s="244">
        <f t="shared" si="22"/>
        <v>5</v>
      </c>
    </row>
    <row r="706" spans="1:8" ht="18" customHeight="1">
      <c r="A706" s="255">
        <v>42150</v>
      </c>
      <c r="B706" s="255" t="s">
        <v>337</v>
      </c>
      <c r="C706" s="253" t="s">
        <v>801</v>
      </c>
      <c r="D706" s="256"/>
      <c r="E706" s="256">
        <v>4000000</v>
      </c>
      <c r="F706" s="257">
        <f t="shared" si="21"/>
        <v>806325000</v>
      </c>
      <c r="G706" s="252"/>
      <c r="H706" s="244">
        <f t="shared" si="22"/>
        <v>5</v>
      </c>
    </row>
    <row r="707" spans="1:8" ht="18" customHeight="1">
      <c r="A707" s="255">
        <v>42152</v>
      </c>
      <c r="B707" s="255" t="s">
        <v>287</v>
      </c>
      <c r="C707" s="253" t="s">
        <v>345</v>
      </c>
      <c r="D707" s="256"/>
      <c r="E707" s="256">
        <v>300000000</v>
      </c>
      <c r="F707" s="257">
        <f t="shared" si="21"/>
        <v>506325000</v>
      </c>
      <c r="G707" s="252" t="s">
        <v>615</v>
      </c>
      <c r="H707" s="244">
        <f t="shared" si="22"/>
        <v>5</v>
      </c>
    </row>
    <row r="708" spans="1:8" ht="18" customHeight="1">
      <c r="A708" s="255">
        <v>42152</v>
      </c>
      <c r="B708" s="255" t="s">
        <v>287</v>
      </c>
      <c r="C708" s="253" t="s">
        <v>346</v>
      </c>
      <c r="D708" s="256"/>
      <c r="E708" s="256">
        <v>200000000</v>
      </c>
      <c r="F708" s="257">
        <f t="shared" si="21"/>
        <v>306325000</v>
      </c>
      <c r="G708" s="252" t="s">
        <v>615</v>
      </c>
      <c r="H708" s="244">
        <f t="shared" si="22"/>
        <v>5</v>
      </c>
    </row>
    <row r="709" spans="1:8" ht="18" customHeight="1">
      <c r="A709" s="255">
        <v>42152</v>
      </c>
      <c r="B709" s="255" t="s">
        <v>287</v>
      </c>
      <c r="C709" s="253" t="s">
        <v>306</v>
      </c>
      <c r="D709" s="256"/>
      <c r="E709" s="256">
        <v>200000000</v>
      </c>
      <c r="F709" s="257">
        <f t="shared" si="21"/>
        <v>106325000</v>
      </c>
      <c r="G709" s="252" t="s">
        <v>615</v>
      </c>
      <c r="H709" s="244">
        <f t="shared" si="22"/>
        <v>5</v>
      </c>
    </row>
    <row r="710" spans="1:8" ht="18" customHeight="1">
      <c r="A710" s="255">
        <v>42152</v>
      </c>
      <c r="B710" s="255" t="s">
        <v>287</v>
      </c>
      <c r="C710" s="253" t="s">
        <v>872</v>
      </c>
      <c r="D710" s="256"/>
      <c r="E710" s="256">
        <v>32517000</v>
      </c>
      <c r="F710" s="257">
        <f t="shared" si="21"/>
        <v>73808000</v>
      </c>
      <c r="G710" s="252" t="s">
        <v>615</v>
      </c>
      <c r="H710" s="244">
        <f t="shared" si="22"/>
        <v>5</v>
      </c>
    </row>
    <row r="711" spans="1:8" ht="18" customHeight="1">
      <c r="A711" s="255">
        <v>42152</v>
      </c>
      <c r="B711" s="255" t="s">
        <v>316</v>
      </c>
      <c r="C711" s="253" t="s">
        <v>363</v>
      </c>
      <c r="D711" s="256"/>
      <c r="E711" s="256">
        <v>10115000</v>
      </c>
      <c r="F711" s="257">
        <f t="shared" si="21"/>
        <v>63693000</v>
      </c>
      <c r="G711" s="252"/>
      <c r="H711" s="244">
        <f t="shared" si="22"/>
        <v>5</v>
      </c>
    </row>
    <row r="712" spans="1:8" ht="18" customHeight="1">
      <c r="A712" s="255">
        <v>42152</v>
      </c>
      <c r="B712" s="255" t="s">
        <v>1057</v>
      </c>
      <c r="C712" s="253" t="s">
        <v>873</v>
      </c>
      <c r="D712" s="256"/>
      <c r="E712" s="256">
        <v>5116000</v>
      </c>
      <c r="F712" s="257">
        <f t="shared" si="21"/>
        <v>58577000</v>
      </c>
      <c r="G712" s="252"/>
      <c r="H712" s="244">
        <f t="shared" si="22"/>
        <v>5</v>
      </c>
    </row>
    <row r="713" spans="1:8" ht="18" customHeight="1">
      <c r="A713" s="255">
        <v>42152</v>
      </c>
      <c r="B713" s="255" t="s">
        <v>337</v>
      </c>
      <c r="C713" s="253" t="s">
        <v>515</v>
      </c>
      <c r="D713" s="256"/>
      <c r="E713" s="256">
        <v>14011000</v>
      </c>
      <c r="F713" s="257">
        <f t="shared" si="21"/>
        <v>44566000</v>
      </c>
      <c r="G713" s="252"/>
      <c r="H713" s="244">
        <f t="shared" si="22"/>
        <v>5</v>
      </c>
    </row>
    <row r="714" spans="1:8" ht="18" customHeight="1">
      <c r="A714" s="255">
        <v>42152</v>
      </c>
      <c r="B714" s="255" t="s">
        <v>323</v>
      </c>
      <c r="C714" s="253" t="s">
        <v>874</v>
      </c>
      <c r="D714" s="256"/>
      <c r="E714" s="256">
        <v>1000000</v>
      </c>
      <c r="F714" s="257">
        <f t="shared" si="21"/>
        <v>43566000</v>
      </c>
      <c r="G714" s="252"/>
      <c r="H714" s="244">
        <f t="shared" si="22"/>
        <v>5</v>
      </c>
    </row>
    <row r="715" spans="1:8" ht="18" customHeight="1">
      <c r="A715" s="255">
        <v>42152</v>
      </c>
      <c r="B715" s="255" t="s">
        <v>337</v>
      </c>
      <c r="C715" s="253" t="s">
        <v>875</v>
      </c>
      <c r="D715" s="256"/>
      <c r="E715" s="256">
        <v>4000000</v>
      </c>
      <c r="F715" s="257">
        <f t="shared" si="21"/>
        <v>39566000</v>
      </c>
      <c r="G715" s="252"/>
      <c r="H715" s="244">
        <f t="shared" si="22"/>
        <v>5</v>
      </c>
    </row>
    <row r="716" spans="1:8" ht="18" customHeight="1">
      <c r="A716" s="255">
        <v>42152</v>
      </c>
      <c r="B716" s="255" t="s">
        <v>1298</v>
      </c>
      <c r="C716" s="253" t="s">
        <v>876</v>
      </c>
      <c r="D716" s="256"/>
      <c r="E716" s="256">
        <v>1000000</v>
      </c>
      <c r="F716" s="257">
        <f t="shared" si="21"/>
        <v>38566000</v>
      </c>
      <c r="G716" s="252"/>
      <c r="H716" s="244">
        <f t="shared" si="22"/>
        <v>5</v>
      </c>
    </row>
    <row r="717" spans="1:8" ht="18" customHeight="1">
      <c r="A717" s="255">
        <v>42152</v>
      </c>
      <c r="B717" s="255" t="s">
        <v>285</v>
      </c>
      <c r="C717" s="253" t="s">
        <v>877</v>
      </c>
      <c r="D717" s="256"/>
      <c r="E717" s="256">
        <v>850000</v>
      </c>
      <c r="F717" s="257">
        <f t="shared" si="21"/>
        <v>37716000</v>
      </c>
      <c r="G717" s="252"/>
      <c r="H717" s="244">
        <f t="shared" si="22"/>
        <v>5</v>
      </c>
    </row>
    <row r="718" spans="1:8" ht="18" customHeight="1">
      <c r="A718" s="255">
        <v>42152</v>
      </c>
      <c r="B718" s="255" t="s">
        <v>285</v>
      </c>
      <c r="C718" s="253" t="s">
        <v>878</v>
      </c>
      <c r="D718" s="256"/>
      <c r="E718" s="256">
        <v>10000000</v>
      </c>
      <c r="F718" s="257">
        <f t="shared" si="21"/>
        <v>27716000</v>
      </c>
      <c r="G718" s="252"/>
      <c r="H718" s="244">
        <f t="shared" si="22"/>
        <v>5</v>
      </c>
    </row>
    <row r="719" spans="1:8" ht="18" customHeight="1">
      <c r="A719" s="255">
        <v>42153</v>
      </c>
      <c r="B719" s="255" t="s">
        <v>842</v>
      </c>
      <c r="C719" s="253" t="s">
        <v>812</v>
      </c>
      <c r="D719" s="256">
        <v>116260000</v>
      </c>
      <c r="E719" s="256"/>
      <c r="F719" s="257">
        <f t="shared" ref="F719:F782" si="23">IF(C719&lt;&gt;"",F718+D719-E719,0)</f>
        <v>143976000</v>
      </c>
      <c r="G719" s="252"/>
      <c r="H719" s="244">
        <f t="shared" ref="H719:H782" si="24">IF(A719&lt;&gt;"",MONTH(A719),"")</f>
        <v>5</v>
      </c>
    </row>
    <row r="720" spans="1:8" ht="18" customHeight="1">
      <c r="A720" s="255">
        <v>42153</v>
      </c>
      <c r="B720" s="255" t="s">
        <v>287</v>
      </c>
      <c r="C720" s="253" t="s">
        <v>813</v>
      </c>
      <c r="D720" s="256"/>
      <c r="E720" s="256">
        <v>116260000</v>
      </c>
      <c r="F720" s="257">
        <f t="shared" si="23"/>
        <v>27716000</v>
      </c>
      <c r="G720" s="252"/>
      <c r="H720" s="244">
        <f t="shared" si="24"/>
        <v>5</v>
      </c>
    </row>
    <row r="721" spans="1:8" ht="18" customHeight="1">
      <c r="A721" s="255">
        <v>42153</v>
      </c>
      <c r="B721" s="255" t="s">
        <v>291</v>
      </c>
      <c r="C721" s="253" t="s">
        <v>879</v>
      </c>
      <c r="D721" s="256"/>
      <c r="E721" s="256">
        <v>1101000</v>
      </c>
      <c r="F721" s="257">
        <f t="shared" si="23"/>
        <v>26615000</v>
      </c>
      <c r="G721" s="252"/>
      <c r="H721" s="244">
        <f t="shared" si="24"/>
        <v>5</v>
      </c>
    </row>
    <row r="722" spans="1:8" ht="18" customHeight="1">
      <c r="A722" s="255">
        <v>42153</v>
      </c>
      <c r="B722" s="255" t="s">
        <v>285</v>
      </c>
      <c r="C722" s="253" t="s">
        <v>880</v>
      </c>
      <c r="D722" s="256"/>
      <c r="E722" s="256">
        <v>400000</v>
      </c>
      <c r="F722" s="257">
        <f t="shared" si="23"/>
        <v>26215000</v>
      </c>
      <c r="G722" s="252"/>
      <c r="H722" s="244">
        <f t="shared" si="24"/>
        <v>5</v>
      </c>
    </row>
    <row r="723" spans="1:8" ht="18" customHeight="1">
      <c r="A723" s="255">
        <v>42153</v>
      </c>
      <c r="B723" s="255" t="s">
        <v>1057</v>
      </c>
      <c r="C723" s="253" t="s">
        <v>594</v>
      </c>
      <c r="D723" s="256"/>
      <c r="E723" s="256">
        <v>2136000</v>
      </c>
      <c r="F723" s="257">
        <f t="shared" si="23"/>
        <v>24079000</v>
      </c>
      <c r="G723" s="252"/>
      <c r="H723" s="244">
        <f t="shared" si="24"/>
        <v>5</v>
      </c>
    </row>
    <row r="724" spans="1:8" ht="18" customHeight="1">
      <c r="A724" s="255">
        <v>42153</v>
      </c>
      <c r="B724" s="255" t="s">
        <v>448</v>
      </c>
      <c r="C724" s="253" t="s">
        <v>881</v>
      </c>
      <c r="D724" s="256"/>
      <c r="E724" s="256">
        <v>3035000</v>
      </c>
      <c r="F724" s="257">
        <f t="shared" si="23"/>
        <v>21044000</v>
      </c>
      <c r="G724" s="252"/>
      <c r="H724" s="244">
        <f t="shared" si="24"/>
        <v>5</v>
      </c>
    </row>
    <row r="725" spans="1:8" ht="18" customHeight="1">
      <c r="A725" s="255">
        <v>42154</v>
      </c>
      <c r="B725" s="255" t="s">
        <v>74</v>
      </c>
      <c r="C725" s="253" t="s">
        <v>294</v>
      </c>
      <c r="D725" s="256">
        <v>220000000</v>
      </c>
      <c r="E725" s="256"/>
      <c r="F725" s="257">
        <f t="shared" si="23"/>
        <v>241044000</v>
      </c>
      <c r="G725" s="252"/>
      <c r="H725" s="244">
        <f t="shared" si="24"/>
        <v>5</v>
      </c>
    </row>
    <row r="726" spans="1:8" ht="18" customHeight="1">
      <c r="A726" s="255">
        <v>42154</v>
      </c>
      <c r="B726" s="255" t="s">
        <v>287</v>
      </c>
      <c r="C726" s="253" t="s">
        <v>501</v>
      </c>
      <c r="D726" s="256"/>
      <c r="E726" s="256">
        <v>90000000</v>
      </c>
      <c r="F726" s="257">
        <f t="shared" si="23"/>
        <v>151044000</v>
      </c>
      <c r="G726" s="252" t="s">
        <v>615</v>
      </c>
      <c r="H726" s="244">
        <f t="shared" si="24"/>
        <v>5</v>
      </c>
    </row>
    <row r="727" spans="1:8" ht="18" customHeight="1">
      <c r="A727" s="255">
        <v>42154</v>
      </c>
      <c r="B727" s="255" t="s">
        <v>287</v>
      </c>
      <c r="C727" s="253" t="s">
        <v>882</v>
      </c>
      <c r="D727" s="256"/>
      <c r="E727" s="256">
        <v>37200000</v>
      </c>
      <c r="F727" s="257">
        <f t="shared" si="23"/>
        <v>113844000</v>
      </c>
      <c r="G727" s="252"/>
      <c r="H727" s="244">
        <f t="shared" si="24"/>
        <v>5</v>
      </c>
    </row>
    <row r="728" spans="1:8" ht="18" customHeight="1">
      <c r="A728" s="255">
        <v>42154</v>
      </c>
      <c r="B728" s="255" t="s">
        <v>298</v>
      </c>
      <c r="C728" s="253" t="s">
        <v>883</v>
      </c>
      <c r="D728" s="256"/>
      <c r="E728" s="256">
        <v>96000000</v>
      </c>
      <c r="F728" s="257">
        <f t="shared" si="23"/>
        <v>17844000</v>
      </c>
      <c r="G728" s="252"/>
      <c r="H728" s="244">
        <f t="shared" si="24"/>
        <v>5</v>
      </c>
    </row>
    <row r="729" spans="1:8" ht="18" customHeight="1">
      <c r="A729" s="255">
        <v>42154</v>
      </c>
      <c r="B729" s="255" t="s">
        <v>1057</v>
      </c>
      <c r="C729" s="253" t="s">
        <v>884</v>
      </c>
      <c r="D729" s="256"/>
      <c r="E729" s="256">
        <v>5000000</v>
      </c>
      <c r="F729" s="257">
        <f t="shared" si="23"/>
        <v>12844000</v>
      </c>
      <c r="G729" s="252"/>
      <c r="H729" s="244">
        <f t="shared" si="24"/>
        <v>5</v>
      </c>
    </row>
    <row r="730" spans="1:8" ht="18" customHeight="1">
      <c r="A730" s="255">
        <v>42156</v>
      </c>
      <c r="B730" s="255" t="s">
        <v>1057</v>
      </c>
      <c r="C730" s="253" t="s">
        <v>591</v>
      </c>
      <c r="D730" s="256"/>
      <c r="E730" s="256">
        <v>290000</v>
      </c>
      <c r="F730" s="257">
        <f t="shared" si="23"/>
        <v>12554000</v>
      </c>
      <c r="G730" s="252"/>
      <c r="H730" s="244">
        <f t="shared" si="24"/>
        <v>6</v>
      </c>
    </row>
    <row r="731" spans="1:8" ht="18" customHeight="1">
      <c r="A731" s="255">
        <v>42156</v>
      </c>
      <c r="B731" s="255" t="s">
        <v>285</v>
      </c>
      <c r="C731" s="253" t="s">
        <v>290</v>
      </c>
      <c r="D731" s="256"/>
      <c r="E731" s="256">
        <v>192000</v>
      </c>
      <c r="F731" s="257">
        <f t="shared" si="23"/>
        <v>12362000</v>
      </c>
      <c r="G731" s="252"/>
      <c r="H731" s="244">
        <f t="shared" si="24"/>
        <v>6</v>
      </c>
    </row>
    <row r="732" spans="1:8" ht="18" customHeight="1">
      <c r="A732" s="255">
        <v>42156</v>
      </c>
      <c r="B732" s="255" t="s">
        <v>285</v>
      </c>
      <c r="C732" s="253" t="s">
        <v>885</v>
      </c>
      <c r="D732" s="256"/>
      <c r="E732" s="256">
        <v>2000000</v>
      </c>
      <c r="F732" s="257">
        <f t="shared" si="23"/>
        <v>10362000</v>
      </c>
      <c r="G732" s="252"/>
      <c r="H732" s="244">
        <f t="shared" si="24"/>
        <v>6</v>
      </c>
    </row>
    <row r="733" spans="1:8" ht="18" customHeight="1">
      <c r="A733" s="255">
        <v>42156</v>
      </c>
      <c r="B733" s="255" t="s">
        <v>323</v>
      </c>
      <c r="C733" s="253" t="s">
        <v>886</v>
      </c>
      <c r="D733" s="256"/>
      <c r="E733" s="256">
        <v>5000000</v>
      </c>
      <c r="F733" s="257">
        <f t="shared" si="23"/>
        <v>5362000</v>
      </c>
      <c r="G733" s="252"/>
      <c r="H733" s="244">
        <f t="shared" si="24"/>
        <v>6</v>
      </c>
    </row>
    <row r="734" spans="1:8" ht="18" customHeight="1">
      <c r="A734" s="255">
        <v>42156</v>
      </c>
      <c r="B734" s="255" t="s">
        <v>74</v>
      </c>
      <c r="C734" s="253" t="s">
        <v>294</v>
      </c>
      <c r="D734" s="256">
        <v>1950000000</v>
      </c>
      <c r="E734" s="256"/>
      <c r="F734" s="257">
        <f t="shared" si="23"/>
        <v>1955362000</v>
      </c>
      <c r="G734" s="252"/>
      <c r="H734" s="244">
        <f t="shared" si="24"/>
        <v>6</v>
      </c>
    </row>
    <row r="735" spans="1:8" ht="18" customHeight="1">
      <c r="A735" s="255">
        <v>42156</v>
      </c>
      <c r="B735" s="255" t="s">
        <v>74</v>
      </c>
      <c r="C735" s="253" t="s">
        <v>296</v>
      </c>
      <c r="D735" s="256"/>
      <c r="E735" s="256">
        <v>1950000000</v>
      </c>
      <c r="F735" s="257">
        <f t="shared" si="23"/>
        <v>5362000</v>
      </c>
      <c r="G735" s="252"/>
      <c r="H735" s="244">
        <f t="shared" si="24"/>
        <v>6</v>
      </c>
    </row>
    <row r="736" spans="1:8" ht="18" customHeight="1">
      <c r="A736" s="255">
        <v>42157</v>
      </c>
      <c r="B736" s="255" t="s">
        <v>337</v>
      </c>
      <c r="C736" s="253" t="s">
        <v>765</v>
      </c>
      <c r="D736" s="256"/>
      <c r="E736" s="256">
        <v>4500000</v>
      </c>
      <c r="F736" s="257">
        <f t="shared" si="23"/>
        <v>862000</v>
      </c>
      <c r="G736" s="252"/>
      <c r="H736" s="244">
        <f t="shared" si="24"/>
        <v>6</v>
      </c>
    </row>
    <row r="737" spans="1:8" ht="18" customHeight="1">
      <c r="A737" s="255">
        <v>42157</v>
      </c>
      <c r="B737" s="255" t="s">
        <v>285</v>
      </c>
      <c r="C737" s="253" t="s">
        <v>290</v>
      </c>
      <c r="D737" s="256"/>
      <c r="E737" s="256">
        <v>301000</v>
      </c>
      <c r="F737" s="257">
        <f t="shared" si="23"/>
        <v>561000</v>
      </c>
      <c r="G737" s="252"/>
      <c r="H737" s="244">
        <f t="shared" si="24"/>
        <v>6</v>
      </c>
    </row>
    <row r="738" spans="1:8" ht="18" customHeight="1">
      <c r="A738" s="255">
        <v>42158</v>
      </c>
      <c r="B738" s="255" t="s">
        <v>842</v>
      </c>
      <c r="C738" s="253" t="s">
        <v>870</v>
      </c>
      <c r="D738" s="256">
        <v>200000000</v>
      </c>
      <c r="E738" s="256"/>
      <c r="F738" s="257">
        <f t="shared" si="23"/>
        <v>200561000</v>
      </c>
      <c r="G738" s="252"/>
      <c r="H738" s="244">
        <f t="shared" si="24"/>
        <v>6</v>
      </c>
    </row>
    <row r="739" spans="1:8" ht="18" customHeight="1">
      <c r="A739" s="255">
        <v>42158</v>
      </c>
      <c r="B739" s="255" t="s">
        <v>74</v>
      </c>
      <c r="C739" s="253" t="s">
        <v>296</v>
      </c>
      <c r="D739" s="256"/>
      <c r="E739" s="256">
        <v>60000000</v>
      </c>
      <c r="F739" s="257">
        <f t="shared" si="23"/>
        <v>140561000</v>
      </c>
      <c r="G739" s="252"/>
      <c r="H739" s="244">
        <f t="shared" si="24"/>
        <v>6</v>
      </c>
    </row>
    <row r="740" spans="1:8" ht="18" customHeight="1">
      <c r="A740" s="255">
        <v>42158</v>
      </c>
      <c r="B740" s="255" t="s">
        <v>287</v>
      </c>
      <c r="C740" s="253" t="s">
        <v>932</v>
      </c>
      <c r="D740" s="256"/>
      <c r="E740" s="256">
        <v>140000000</v>
      </c>
      <c r="F740" s="257">
        <f t="shared" si="23"/>
        <v>561000</v>
      </c>
      <c r="G740" s="252" t="s">
        <v>615</v>
      </c>
      <c r="H740" s="244">
        <f t="shared" si="24"/>
        <v>6</v>
      </c>
    </row>
    <row r="741" spans="1:8" ht="18" customHeight="1">
      <c r="A741" s="255">
        <v>42158</v>
      </c>
      <c r="B741" s="255" t="s">
        <v>74</v>
      </c>
      <c r="C741" s="253" t="s">
        <v>294</v>
      </c>
      <c r="D741" s="256">
        <v>2070000000</v>
      </c>
      <c r="E741" s="256"/>
      <c r="F741" s="257">
        <f t="shared" si="23"/>
        <v>2070561000</v>
      </c>
      <c r="G741" s="252"/>
      <c r="H741" s="244">
        <f t="shared" si="24"/>
        <v>6</v>
      </c>
    </row>
    <row r="742" spans="1:8" ht="18" customHeight="1">
      <c r="A742" s="255">
        <v>42158</v>
      </c>
      <c r="B742" s="255" t="s">
        <v>74</v>
      </c>
      <c r="C742" s="253" t="s">
        <v>295</v>
      </c>
      <c r="D742" s="256"/>
      <c r="E742" s="256">
        <v>270000000</v>
      </c>
      <c r="F742" s="257">
        <f t="shared" si="23"/>
        <v>1800561000</v>
      </c>
      <c r="G742" s="252"/>
      <c r="H742" s="244">
        <f t="shared" si="24"/>
        <v>6</v>
      </c>
    </row>
    <row r="743" spans="1:8" ht="18" customHeight="1">
      <c r="A743" s="255">
        <v>42159</v>
      </c>
      <c r="B743" s="255" t="s">
        <v>1057</v>
      </c>
      <c r="C743" s="253" t="s">
        <v>887</v>
      </c>
      <c r="D743" s="256"/>
      <c r="E743" s="256">
        <v>25000000</v>
      </c>
      <c r="F743" s="257">
        <f t="shared" si="23"/>
        <v>1775561000</v>
      </c>
      <c r="G743" s="252"/>
      <c r="H743" s="244">
        <f t="shared" si="24"/>
        <v>6</v>
      </c>
    </row>
    <row r="744" spans="1:8" ht="18" customHeight="1">
      <c r="A744" s="255">
        <v>42159</v>
      </c>
      <c r="B744" s="255" t="s">
        <v>287</v>
      </c>
      <c r="C744" s="253" t="s">
        <v>305</v>
      </c>
      <c r="D744" s="256"/>
      <c r="E744" s="256">
        <v>200000000</v>
      </c>
      <c r="F744" s="257">
        <f t="shared" si="23"/>
        <v>1575561000</v>
      </c>
      <c r="G744" s="252" t="s">
        <v>615</v>
      </c>
      <c r="H744" s="244">
        <f t="shared" si="24"/>
        <v>6</v>
      </c>
    </row>
    <row r="745" spans="1:8" ht="18" customHeight="1">
      <c r="A745" s="255">
        <v>42159</v>
      </c>
      <c r="B745" s="255" t="s">
        <v>287</v>
      </c>
      <c r="C745" s="253" t="s">
        <v>347</v>
      </c>
      <c r="D745" s="256"/>
      <c r="E745" s="256">
        <v>213290000</v>
      </c>
      <c r="F745" s="257">
        <f t="shared" si="23"/>
        <v>1362271000</v>
      </c>
      <c r="G745" s="252"/>
      <c r="H745" s="244">
        <f t="shared" si="24"/>
        <v>6</v>
      </c>
    </row>
    <row r="746" spans="1:8" ht="18" customHeight="1">
      <c r="A746" s="255">
        <v>42159</v>
      </c>
      <c r="B746" s="255" t="s">
        <v>343</v>
      </c>
      <c r="C746" s="253" t="s">
        <v>458</v>
      </c>
      <c r="D746" s="256"/>
      <c r="E746" s="256">
        <v>10517000</v>
      </c>
      <c r="F746" s="257">
        <f t="shared" si="23"/>
        <v>1351754000</v>
      </c>
      <c r="G746" s="252"/>
      <c r="H746" s="244">
        <f t="shared" si="24"/>
        <v>6</v>
      </c>
    </row>
    <row r="747" spans="1:8" ht="18" customHeight="1">
      <c r="A747" s="255">
        <v>42159</v>
      </c>
      <c r="B747" s="255" t="s">
        <v>337</v>
      </c>
      <c r="C747" s="253" t="s">
        <v>801</v>
      </c>
      <c r="D747" s="256"/>
      <c r="E747" s="256">
        <v>20000000</v>
      </c>
      <c r="F747" s="257">
        <f t="shared" si="23"/>
        <v>1331754000</v>
      </c>
      <c r="G747" s="252"/>
      <c r="H747" s="244">
        <f t="shared" si="24"/>
        <v>6</v>
      </c>
    </row>
    <row r="748" spans="1:8" ht="18" customHeight="1">
      <c r="A748" s="255">
        <v>42159</v>
      </c>
      <c r="B748" s="255" t="s">
        <v>314</v>
      </c>
      <c r="C748" s="253" t="s">
        <v>888</v>
      </c>
      <c r="D748" s="256"/>
      <c r="E748" s="256">
        <v>8000000</v>
      </c>
      <c r="F748" s="257">
        <f t="shared" si="23"/>
        <v>1323754000</v>
      </c>
      <c r="G748" s="252"/>
      <c r="H748" s="244">
        <f t="shared" si="24"/>
        <v>6</v>
      </c>
    </row>
    <row r="749" spans="1:8" ht="18" customHeight="1">
      <c r="A749" s="255">
        <v>42159</v>
      </c>
      <c r="B749" s="255" t="s">
        <v>308</v>
      </c>
      <c r="C749" s="253" t="s">
        <v>310</v>
      </c>
      <c r="D749" s="256"/>
      <c r="E749" s="256">
        <v>100000000</v>
      </c>
      <c r="F749" s="257">
        <f t="shared" si="23"/>
        <v>1223754000</v>
      </c>
      <c r="G749" s="252"/>
      <c r="H749" s="244">
        <f t="shared" si="24"/>
        <v>6</v>
      </c>
    </row>
    <row r="750" spans="1:8" ht="18" customHeight="1">
      <c r="A750" s="255">
        <v>42159</v>
      </c>
      <c r="B750" s="255" t="s">
        <v>291</v>
      </c>
      <c r="C750" s="253" t="s">
        <v>889</v>
      </c>
      <c r="D750" s="256"/>
      <c r="E750" s="256">
        <v>22587000</v>
      </c>
      <c r="F750" s="257">
        <f t="shared" si="23"/>
        <v>1201167000</v>
      </c>
      <c r="G750" s="252"/>
      <c r="H750" s="244">
        <f t="shared" si="24"/>
        <v>6</v>
      </c>
    </row>
    <row r="751" spans="1:8" ht="18" customHeight="1">
      <c r="A751" s="255">
        <v>42159</v>
      </c>
      <c r="B751" s="255" t="s">
        <v>1299</v>
      </c>
      <c r="C751" s="253" t="s">
        <v>531</v>
      </c>
      <c r="D751" s="256"/>
      <c r="E751" s="256">
        <v>1615000</v>
      </c>
      <c r="F751" s="257">
        <f t="shared" si="23"/>
        <v>1199552000</v>
      </c>
      <c r="G751" s="252"/>
      <c r="H751" s="244">
        <f t="shared" si="24"/>
        <v>6</v>
      </c>
    </row>
    <row r="752" spans="1:8" ht="18" customHeight="1">
      <c r="A752" s="255">
        <v>42159</v>
      </c>
      <c r="B752" s="255" t="s">
        <v>409</v>
      </c>
      <c r="C752" s="253" t="s">
        <v>536</v>
      </c>
      <c r="D752" s="256"/>
      <c r="E752" s="256">
        <v>7722000</v>
      </c>
      <c r="F752" s="257">
        <f t="shared" si="23"/>
        <v>1191830000</v>
      </c>
      <c r="G752" s="252"/>
      <c r="H752" s="244">
        <f t="shared" si="24"/>
        <v>6</v>
      </c>
    </row>
    <row r="753" spans="1:8" ht="18" customHeight="1">
      <c r="A753" s="255">
        <v>42159</v>
      </c>
      <c r="B753" s="255" t="s">
        <v>291</v>
      </c>
      <c r="C753" s="253" t="s">
        <v>890</v>
      </c>
      <c r="D753" s="256"/>
      <c r="E753" s="256">
        <v>67230000</v>
      </c>
      <c r="F753" s="257">
        <f t="shared" si="23"/>
        <v>1124600000</v>
      </c>
      <c r="G753" s="252"/>
      <c r="H753" s="244">
        <f t="shared" si="24"/>
        <v>6</v>
      </c>
    </row>
    <row r="754" spans="1:8" ht="18" customHeight="1">
      <c r="A754" s="255">
        <v>42160</v>
      </c>
      <c r="B754" s="255" t="s">
        <v>285</v>
      </c>
      <c r="C754" s="253" t="s">
        <v>891</v>
      </c>
      <c r="D754" s="256"/>
      <c r="E754" s="256">
        <v>3658000</v>
      </c>
      <c r="F754" s="257">
        <f t="shared" si="23"/>
        <v>1120942000</v>
      </c>
      <c r="G754" s="252"/>
      <c r="H754" s="244">
        <f t="shared" si="24"/>
        <v>6</v>
      </c>
    </row>
    <row r="755" spans="1:8" ht="18" customHeight="1">
      <c r="A755" s="255">
        <v>42160</v>
      </c>
      <c r="B755" s="255" t="s">
        <v>409</v>
      </c>
      <c r="C755" s="253" t="s">
        <v>892</v>
      </c>
      <c r="D755" s="256"/>
      <c r="E755" s="256">
        <v>37075000</v>
      </c>
      <c r="F755" s="257">
        <f t="shared" si="23"/>
        <v>1083867000</v>
      </c>
      <c r="G755" s="252"/>
      <c r="H755" s="244">
        <f t="shared" si="24"/>
        <v>6</v>
      </c>
    </row>
    <row r="756" spans="1:8" ht="18" customHeight="1">
      <c r="A756" s="255">
        <v>42160</v>
      </c>
      <c r="B756" s="255" t="s">
        <v>316</v>
      </c>
      <c r="C756" s="253" t="s">
        <v>317</v>
      </c>
      <c r="D756" s="256"/>
      <c r="E756" s="256">
        <v>4995000</v>
      </c>
      <c r="F756" s="257">
        <f t="shared" si="23"/>
        <v>1078872000</v>
      </c>
      <c r="G756" s="252"/>
      <c r="H756" s="244">
        <f t="shared" si="24"/>
        <v>6</v>
      </c>
    </row>
    <row r="757" spans="1:8" ht="18" customHeight="1">
      <c r="A757" s="255">
        <v>42160</v>
      </c>
      <c r="B757" s="255" t="s">
        <v>1057</v>
      </c>
      <c r="C757" s="253" t="s">
        <v>374</v>
      </c>
      <c r="D757" s="256"/>
      <c r="E757" s="256">
        <v>110000</v>
      </c>
      <c r="F757" s="257">
        <f t="shared" si="23"/>
        <v>1078762000</v>
      </c>
      <c r="G757" s="252"/>
      <c r="H757" s="244">
        <f t="shared" si="24"/>
        <v>6</v>
      </c>
    </row>
    <row r="758" spans="1:8" ht="18" customHeight="1">
      <c r="A758" s="255">
        <v>42160</v>
      </c>
      <c r="B758" s="255" t="s">
        <v>308</v>
      </c>
      <c r="C758" s="253" t="s">
        <v>459</v>
      </c>
      <c r="D758" s="256">
        <v>98200000</v>
      </c>
      <c r="E758" s="256"/>
      <c r="F758" s="257">
        <f t="shared" si="23"/>
        <v>1176962000</v>
      </c>
      <c r="G758" s="252"/>
      <c r="H758" s="244">
        <f t="shared" si="24"/>
        <v>6</v>
      </c>
    </row>
    <row r="759" spans="1:8" ht="18" customHeight="1">
      <c r="A759" s="255">
        <v>42160</v>
      </c>
      <c r="B759" s="255" t="s">
        <v>337</v>
      </c>
      <c r="C759" s="253" t="s">
        <v>893</v>
      </c>
      <c r="D759" s="256"/>
      <c r="E759" s="256">
        <v>31260000</v>
      </c>
      <c r="F759" s="257">
        <f t="shared" si="23"/>
        <v>1145702000</v>
      </c>
      <c r="G759" s="252"/>
      <c r="H759" s="244">
        <f t="shared" si="24"/>
        <v>6</v>
      </c>
    </row>
    <row r="760" spans="1:8" ht="18" customHeight="1">
      <c r="A760" s="255">
        <v>42160</v>
      </c>
      <c r="B760" s="255" t="s">
        <v>1299</v>
      </c>
      <c r="C760" s="253" t="s">
        <v>328</v>
      </c>
      <c r="D760" s="256"/>
      <c r="E760" s="256">
        <v>3680000</v>
      </c>
      <c r="F760" s="257">
        <f t="shared" si="23"/>
        <v>1142022000</v>
      </c>
      <c r="G760" s="252"/>
      <c r="H760" s="244">
        <f t="shared" si="24"/>
        <v>6</v>
      </c>
    </row>
    <row r="761" spans="1:8" ht="18" customHeight="1">
      <c r="A761" s="255">
        <v>42160</v>
      </c>
      <c r="B761" s="255" t="s">
        <v>298</v>
      </c>
      <c r="C761" s="253" t="s">
        <v>555</v>
      </c>
      <c r="D761" s="256"/>
      <c r="E761" s="256">
        <v>6315000</v>
      </c>
      <c r="F761" s="257">
        <f t="shared" si="23"/>
        <v>1135707000</v>
      </c>
      <c r="G761" s="252"/>
      <c r="H761" s="244">
        <f t="shared" si="24"/>
        <v>6</v>
      </c>
    </row>
    <row r="762" spans="1:8" ht="18" customHeight="1">
      <c r="A762" s="255">
        <v>42160</v>
      </c>
      <c r="B762" s="255" t="s">
        <v>285</v>
      </c>
      <c r="C762" s="253" t="s">
        <v>894</v>
      </c>
      <c r="D762" s="256"/>
      <c r="E762" s="256">
        <v>35000000</v>
      </c>
      <c r="F762" s="257">
        <f t="shared" si="23"/>
        <v>1100707000</v>
      </c>
      <c r="G762" s="252"/>
      <c r="H762" s="244">
        <f t="shared" si="24"/>
        <v>6</v>
      </c>
    </row>
    <row r="763" spans="1:8" ht="18" customHeight="1">
      <c r="A763" s="255">
        <v>42161</v>
      </c>
      <c r="B763" s="255" t="s">
        <v>323</v>
      </c>
      <c r="C763" s="253" t="s">
        <v>841</v>
      </c>
      <c r="D763" s="256"/>
      <c r="E763" s="256">
        <v>5000000</v>
      </c>
      <c r="F763" s="257">
        <f t="shared" si="23"/>
        <v>1095707000</v>
      </c>
      <c r="G763" s="252"/>
      <c r="H763" s="244">
        <f t="shared" si="24"/>
        <v>6</v>
      </c>
    </row>
    <row r="764" spans="1:8" ht="18" customHeight="1">
      <c r="A764" s="255">
        <v>42161</v>
      </c>
      <c r="B764" s="255" t="s">
        <v>285</v>
      </c>
      <c r="C764" s="253" t="s">
        <v>895</v>
      </c>
      <c r="D764" s="256"/>
      <c r="E764" s="256">
        <v>450000</v>
      </c>
      <c r="F764" s="257">
        <f t="shared" si="23"/>
        <v>1095257000</v>
      </c>
      <c r="G764" s="252"/>
      <c r="H764" s="244">
        <f t="shared" si="24"/>
        <v>6</v>
      </c>
    </row>
    <row r="765" spans="1:8" ht="18" customHeight="1">
      <c r="A765" s="255">
        <v>42161</v>
      </c>
      <c r="B765" s="255" t="s">
        <v>343</v>
      </c>
      <c r="C765" s="253" t="s">
        <v>344</v>
      </c>
      <c r="D765" s="256"/>
      <c r="E765" s="256">
        <v>3000000</v>
      </c>
      <c r="F765" s="257">
        <f t="shared" si="23"/>
        <v>1092257000</v>
      </c>
      <c r="G765" s="252"/>
      <c r="H765" s="244">
        <f t="shared" si="24"/>
        <v>6</v>
      </c>
    </row>
    <row r="766" spans="1:8" ht="18" customHeight="1">
      <c r="A766" s="255">
        <v>42161</v>
      </c>
      <c r="B766" s="255" t="s">
        <v>1057</v>
      </c>
      <c r="C766" s="253" t="s">
        <v>764</v>
      </c>
      <c r="D766" s="256"/>
      <c r="E766" s="256">
        <v>520000</v>
      </c>
      <c r="F766" s="257">
        <f t="shared" si="23"/>
        <v>1091737000</v>
      </c>
      <c r="G766" s="252"/>
      <c r="H766" s="244">
        <f t="shared" si="24"/>
        <v>6</v>
      </c>
    </row>
    <row r="767" spans="1:8" ht="18" customHeight="1">
      <c r="A767" s="255">
        <v>42161</v>
      </c>
      <c r="B767" s="255" t="s">
        <v>1298</v>
      </c>
      <c r="C767" s="253" t="s">
        <v>896</v>
      </c>
      <c r="D767" s="256"/>
      <c r="E767" s="256">
        <v>500000</v>
      </c>
      <c r="F767" s="257">
        <f t="shared" si="23"/>
        <v>1091237000</v>
      </c>
      <c r="G767" s="252"/>
      <c r="H767" s="244">
        <f t="shared" si="24"/>
        <v>6</v>
      </c>
    </row>
    <row r="768" spans="1:8" ht="18" customHeight="1">
      <c r="A768" s="255">
        <v>42163</v>
      </c>
      <c r="B768" s="255" t="s">
        <v>1298</v>
      </c>
      <c r="C768" s="253" t="s">
        <v>897</v>
      </c>
      <c r="D768" s="256"/>
      <c r="E768" s="256">
        <v>500000</v>
      </c>
      <c r="F768" s="257">
        <f t="shared" si="23"/>
        <v>1090737000</v>
      </c>
      <c r="G768" s="252"/>
      <c r="H768" s="244">
        <f t="shared" si="24"/>
        <v>6</v>
      </c>
    </row>
    <row r="769" spans="1:8" ht="18" customHeight="1">
      <c r="A769" s="255">
        <v>42163</v>
      </c>
      <c r="B769" s="255" t="s">
        <v>287</v>
      </c>
      <c r="C769" s="253" t="s">
        <v>872</v>
      </c>
      <c r="D769" s="256"/>
      <c r="E769" s="256">
        <v>34172000</v>
      </c>
      <c r="F769" s="257">
        <f t="shared" si="23"/>
        <v>1056565000</v>
      </c>
      <c r="G769" s="252" t="s">
        <v>615</v>
      </c>
      <c r="H769" s="244">
        <f t="shared" si="24"/>
        <v>6</v>
      </c>
    </row>
    <row r="770" spans="1:8" ht="18" customHeight="1">
      <c r="A770" s="255">
        <v>42163</v>
      </c>
      <c r="B770" s="255" t="s">
        <v>287</v>
      </c>
      <c r="C770" s="253" t="s">
        <v>1071</v>
      </c>
      <c r="D770" s="256"/>
      <c r="E770" s="256">
        <v>16000000</v>
      </c>
      <c r="F770" s="257">
        <f t="shared" si="23"/>
        <v>1040565000</v>
      </c>
      <c r="G770" s="252" t="s">
        <v>615</v>
      </c>
      <c r="H770" s="244">
        <f t="shared" si="24"/>
        <v>6</v>
      </c>
    </row>
    <row r="771" spans="1:8" ht="18" customHeight="1">
      <c r="A771" s="255">
        <v>42163</v>
      </c>
      <c r="B771" s="255" t="s">
        <v>285</v>
      </c>
      <c r="C771" s="253" t="s">
        <v>898</v>
      </c>
      <c r="D771" s="256"/>
      <c r="E771" s="256">
        <v>1500000</v>
      </c>
      <c r="F771" s="257">
        <f t="shared" si="23"/>
        <v>1039065000</v>
      </c>
      <c r="G771" s="252"/>
      <c r="H771" s="244">
        <f t="shared" si="24"/>
        <v>6</v>
      </c>
    </row>
    <row r="772" spans="1:8" ht="18" customHeight="1">
      <c r="A772" s="255">
        <v>42163</v>
      </c>
      <c r="B772" s="255" t="s">
        <v>316</v>
      </c>
      <c r="C772" s="253" t="s">
        <v>363</v>
      </c>
      <c r="D772" s="256"/>
      <c r="E772" s="256">
        <v>4308000</v>
      </c>
      <c r="F772" s="257">
        <f t="shared" si="23"/>
        <v>1034757000</v>
      </c>
      <c r="G772" s="252"/>
      <c r="H772" s="244">
        <f t="shared" si="24"/>
        <v>6</v>
      </c>
    </row>
    <row r="773" spans="1:8" ht="18" customHeight="1">
      <c r="A773" s="255">
        <v>42163</v>
      </c>
      <c r="B773" s="255" t="s">
        <v>337</v>
      </c>
      <c r="C773" s="253" t="s">
        <v>899</v>
      </c>
      <c r="D773" s="256"/>
      <c r="E773" s="256">
        <v>3120000</v>
      </c>
      <c r="F773" s="257">
        <f t="shared" si="23"/>
        <v>1031637000</v>
      </c>
      <c r="G773" s="252"/>
      <c r="H773" s="244">
        <f t="shared" si="24"/>
        <v>6</v>
      </c>
    </row>
    <row r="774" spans="1:8" ht="18" customHeight="1">
      <c r="A774" s="255">
        <v>42164</v>
      </c>
      <c r="B774" s="255" t="s">
        <v>323</v>
      </c>
      <c r="C774" s="253" t="s">
        <v>900</v>
      </c>
      <c r="D774" s="256">
        <v>5000000</v>
      </c>
      <c r="E774" s="256"/>
      <c r="F774" s="257">
        <f t="shared" si="23"/>
        <v>1036637000</v>
      </c>
      <c r="G774" s="252"/>
      <c r="H774" s="244">
        <f t="shared" si="24"/>
        <v>6</v>
      </c>
    </row>
    <row r="775" spans="1:8" ht="18" customHeight="1">
      <c r="A775" s="255">
        <v>42164</v>
      </c>
      <c r="B775" s="255" t="s">
        <v>291</v>
      </c>
      <c r="C775" s="253" t="s">
        <v>886</v>
      </c>
      <c r="D775" s="256"/>
      <c r="E775" s="256">
        <v>5570000</v>
      </c>
      <c r="F775" s="257">
        <f t="shared" si="23"/>
        <v>1031067000</v>
      </c>
      <c r="G775" s="252"/>
      <c r="H775" s="244">
        <f t="shared" si="24"/>
        <v>6</v>
      </c>
    </row>
    <row r="776" spans="1:8" ht="18" customHeight="1">
      <c r="A776" s="255">
        <v>42164</v>
      </c>
      <c r="B776" s="255" t="s">
        <v>323</v>
      </c>
      <c r="C776" s="253" t="s">
        <v>901</v>
      </c>
      <c r="D776" s="256"/>
      <c r="E776" s="256">
        <v>4000000</v>
      </c>
      <c r="F776" s="257">
        <f t="shared" si="23"/>
        <v>1027067000</v>
      </c>
      <c r="G776" s="252"/>
      <c r="H776" s="244">
        <f t="shared" si="24"/>
        <v>6</v>
      </c>
    </row>
    <row r="777" spans="1:8" ht="18" customHeight="1">
      <c r="A777" s="255">
        <v>42164</v>
      </c>
      <c r="B777" s="255" t="s">
        <v>1298</v>
      </c>
      <c r="C777" s="253" t="s">
        <v>902</v>
      </c>
      <c r="D777" s="256"/>
      <c r="E777" s="256">
        <v>200000</v>
      </c>
      <c r="F777" s="257">
        <f t="shared" si="23"/>
        <v>1026867000</v>
      </c>
      <c r="G777" s="252"/>
      <c r="H777" s="244">
        <f t="shared" si="24"/>
        <v>6</v>
      </c>
    </row>
    <row r="778" spans="1:8" ht="18" customHeight="1">
      <c r="A778" s="255">
        <v>42164</v>
      </c>
      <c r="B778" s="255" t="s">
        <v>318</v>
      </c>
      <c r="C778" s="253" t="s">
        <v>903</v>
      </c>
      <c r="D778" s="256"/>
      <c r="E778" s="256">
        <v>210000</v>
      </c>
      <c r="F778" s="257">
        <f t="shared" si="23"/>
        <v>1026657000</v>
      </c>
      <c r="G778" s="252"/>
      <c r="H778" s="244">
        <f t="shared" si="24"/>
        <v>6</v>
      </c>
    </row>
    <row r="779" spans="1:8" ht="18" customHeight="1">
      <c r="A779" s="255">
        <v>42164</v>
      </c>
      <c r="B779" s="255" t="s">
        <v>291</v>
      </c>
      <c r="C779" s="253" t="s">
        <v>904</v>
      </c>
      <c r="D779" s="256"/>
      <c r="E779" s="256">
        <v>300000</v>
      </c>
      <c r="F779" s="257">
        <f t="shared" si="23"/>
        <v>1026357000</v>
      </c>
      <c r="G779" s="252"/>
      <c r="H779" s="244">
        <f t="shared" si="24"/>
        <v>6</v>
      </c>
    </row>
    <row r="780" spans="1:8" ht="18" customHeight="1">
      <c r="A780" s="255">
        <v>42164</v>
      </c>
      <c r="B780" s="255" t="s">
        <v>323</v>
      </c>
      <c r="C780" s="253" t="s">
        <v>905</v>
      </c>
      <c r="D780" s="256"/>
      <c r="E780" s="256">
        <v>1500000</v>
      </c>
      <c r="F780" s="257">
        <f t="shared" si="23"/>
        <v>1024857000</v>
      </c>
      <c r="G780" s="252"/>
      <c r="H780" s="244">
        <f t="shared" si="24"/>
        <v>6</v>
      </c>
    </row>
    <row r="781" spans="1:8" ht="18" customHeight="1">
      <c r="A781" s="255">
        <v>42165</v>
      </c>
      <c r="B781" s="255" t="s">
        <v>842</v>
      </c>
      <c r="C781" s="253" t="s">
        <v>906</v>
      </c>
      <c r="D781" s="256">
        <v>300000000</v>
      </c>
      <c r="E781" s="256"/>
      <c r="F781" s="257">
        <f t="shared" si="23"/>
        <v>1324857000</v>
      </c>
      <c r="G781" s="252"/>
      <c r="H781" s="244">
        <f t="shared" si="24"/>
        <v>6</v>
      </c>
    </row>
    <row r="782" spans="1:8" ht="18" customHeight="1">
      <c r="A782" s="255">
        <v>42165</v>
      </c>
      <c r="B782" s="255" t="s">
        <v>285</v>
      </c>
      <c r="C782" s="253" t="s">
        <v>907</v>
      </c>
      <c r="D782" s="256"/>
      <c r="E782" s="256">
        <v>2167000</v>
      </c>
      <c r="F782" s="257">
        <f t="shared" si="23"/>
        <v>1322690000</v>
      </c>
      <c r="G782" s="252"/>
      <c r="H782" s="244">
        <f t="shared" si="24"/>
        <v>6</v>
      </c>
    </row>
    <row r="783" spans="1:8" ht="18" customHeight="1">
      <c r="A783" s="255">
        <v>42165</v>
      </c>
      <c r="B783" s="255" t="s">
        <v>287</v>
      </c>
      <c r="C783" s="253" t="s">
        <v>345</v>
      </c>
      <c r="D783" s="256"/>
      <c r="E783" s="256">
        <v>250000000</v>
      </c>
      <c r="F783" s="257">
        <f t="shared" ref="F783:F845" si="25">IF(C783&lt;&gt;"",F782+D783-E783,0)</f>
        <v>1072690000</v>
      </c>
      <c r="G783" s="252" t="s">
        <v>615</v>
      </c>
      <c r="H783" s="244">
        <f t="shared" ref="H783:H846" si="26">IF(A783&lt;&gt;"",MONTH(A783),"")</f>
        <v>6</v>
      </c>
    </row>
    <row r="784" spans="1:8" ht="18" customHeight="1">
      <c r="A784" s="255">
        <v>42165</v>
      </c>
      <c r="B784" s="255" t="s">
        <v>287</v>
      </c>
      <c r="C784" s="253" t="s">
        <v>346</v>
      </c>
      <c r="D784" s="256"/>
      <c r="E784" s="256">
        <v>200000000</v>
      </c>
      <c r="F784" s="257">
        <f t="shared" si="25"/>
        <v>872690000</v>
      </c>
      <c r="G784" s="252" t="s">
        <v>615</v>
      </c>
      <c r="H784" s="244">
        <f t="shared" si="26"/>
        <v>6</v>
      </c>
    </row>
    <row r="785" spans="1:8" ht="18" customHeight="1">
      <c r="A785" s="255">
        <v>42165</v>
      </c>
      <c r="B785" s="255" t="s">
        <v>287</v>
      </c>
      <c r="C785" s="253" t="s">
        <v>814</v>
      </c>
      <c r="D785" s="256"/>
      <c r="E785" s="256">
        <v>50000000</v>
      </c>
      <c r="F785" s="257">
        <f t="shared" si="25"/>
        <v>822690000</v>
      </c>
      <c r="G785" s="252" t="s">
        <v>615</v>
      </c>
      <c r="H785" s="244">
        <f t="shared" si="26"/>
        <v>6</v>
      </c>
    </row>
    <row r="786" spans="1:8" ht="18" customHeight="1">
      <c r="A786" s="255">
        <v>42165</v>
      </c>
      <c r="B786" s="255" t="s">
        <v>285</v>
      </c>
      <c r="C786" s="253" t="s">
        <v>908</v>
      </c>
      <c r="D786" s="256"/>
      <c r="E786" s="256">
        <v>360000</v>
      </c>
      <c r="F786" s="257">
        <f t="shared" si="25"/>
        <v>822330000</v>
      </c>
      <c r="G786" s="252"/>
      <c r="H786" s="244">
        <f t="shared" si="26"/>
        <v>6</v>
      </c>
    </row>
    <row r="787" spans="1:8" ht="18" customHeight="1">
      <c r="A787" s="255">
        <v>42165</v>
      </c>
      <c r="B787" s="255" t="s">
        <v>287</v>
      </c>
      <c r="C787" s="253" t="s">
        <v>501</v>
      </c>
      <c r="D787" s="256"/>
      <c r="E787" s="256">
        <v>60000000</v>
      </c>
      <c r="F787" s="257">
        <f t="shared" si="25"/>
        <v>762330000</v>
      </c>
      <c r="G787" s="252" t="s">
        <v>615</v>
      </c>
      <c r="H787" s="244">
        <f t="shared" si="26"/>
        <v>6</v>
      </c>
    </row>
    <row r="788" spans="1:8" ht="18" customHeight="1">
      <c r="A788" s="255">
        <v>42165</v>
      </c>
      <c r="B788" s="255" t="s">
        <v>291</v>
      </c>
      <c r="C788" s="253" t="s">
        <v>909</v>
      </c>
      <c r="D788" s="256"/>
      <c r="E788" s="256">
        <v>15840000</v>
      </c>
      <c r="F788" s="257">
        <f t="shared" si="25"/>
        <v>746490000</v>
      </c>
      <c r="G788" s="252"/>
      <c r="H788" s="244">
        <f t="shared" si="26"/>
        <v>6</v>
      </c>
    </row>
    <row r="789" spans="1:8" ht="18" customHeight="1">
      <c r="A789" s="255">
        <v>42167</v>
      </c>
      <c r="B789" s="255" t="s">
        <v>1298</v>
      </c>
      <c r="C789" s="253" t="s">
        <v>910</v>
      </c>
      <c r="D789" s="256"/>
      <c r="E789" s="256">
        <v>215000</v>
      </c>
      <c r="F789" s="257">
        <f t="shared" si="25"/>
        <v>746275000</v>
      </c>
      <c r="G789" s="252"/>
      <c r="H789" s="244">
        <f t="shared" si="26"/>
        <v>6</v>
      </c>
    </row>
    <row r="790" spans="1:8" ht="18" customHeight="1">
      <c r="A790" s="255">
        <v>42167</v>
      </c>
      <c r="B790" s="255" t="s">
        <v>323</v>
      </c>
      <c r="C790" s="253" t="s">
        <v>911</v>
      </c>
      <c r="D790" s="256">
        <v>1500000</v>
      </c>
      <c r="E790" s="256"/>
      <c r="F790" s="257">
        <f t="shared" si="25"/>
        <v>747775000</v>
      </c>
      <c r="G790" s="252"/>
      <c r="H790" s="244">
        <f t="shared" si="26"/>
        <v>6</v>
      </c>
    </row>
    <row r="791" spans="1:8" ht="18" customHeight="1">
      <c r="A791" s="255">
        <v>42167</v>
      </c>
      <c r="B791" s="255" t="s">
        <v>1298</v>
      </c>
      <c r="C791" s="253" t="s">
        <v>905</v>
      </c>
      <c r="D791" s="256"/>
      <c r="E791" s="256">
        <v>760000</v>
      </c>
      <c r="F791" s="257">
        <f t="shared" si="25"/>
        <v>747015000</v>
      </c>
      <c r="G791" s="252"/>
      <c r="H791" s="244">
        <f t="shared" si="26"/>
        <v>6</v>
      </c>
    </row>
    <row r="792" spans="1:8" ht="18" customHeight="1">
      <c r="A792" s="255">
        <v>42167</v>
      </c>
      <c r="B792" s="255" t="s">
        <v>291</v>
      </c>
      <c r="C792" s="253" t="s">
        <v>912</v>
      </c>
      <c r="D792" s="256"/>
      <c r="E792" s="256">
        <v>2151000</v>
      </c>
      <c r="F792" s="257">
        <f t="shared" si="25"/>
        <v>744864000</v>
      </c>
      <c r="G792" s="252"/>
      <c r="H792" s="244">
        <f t="shared" si="26"/>
        <v>6</v>
      </c>
    </row>
    <row r="793" spans="1:8" ht="18" customHeight="1">
      <c r="A793" s="255">
        <v>42167</v>
      </c>
      <c r="B793" s="255" t="s">
        <v>287</v>
      </c>
      <c r="C793" s="253" t="s">
        <v>501</v>
      </c>
      <c r="D793" s="256"/>
      <c r="E793" s="256">
        <v>20000000</v>
      </c>
      <c r="F793" s="257">
        <f t="shared" si="25"/>
        <v>724864000</v>
      </c>
      <c r="G793" s="252" t="s">
        <v>615</v>
      </c>
      <c r="H793" s="244">
        <f t="shared" si="26"/>
        <v>6</v>
      </c>
    </row>
    <row r="794" spans="1:8" ht="18" customHeight="1">
      <c r="A794" s="255">
        <v>42168</v>
      </c>
      <c r="B794" s="255" t="s">
        <v>323</v>
      </c>
      <c r="C794" s="253" t="s">
        <v>913</v>
      </c>
      <c r="D794" s="256"/>
      <c r="E794" s="256">
        <v>6000000</v>
      </c>
      <c r="F794" s="257">
        <f t="shared" si="25"/>
        <v>718864000</v>
      </c>
      <c r="G794" s="252"/>
      <c r="H794" s="244">
        <f t="shared" si="26"/>
        <v>6</v>
      </c>
    </row>
    <row r="795" spans="1:8" ht="18" customHeight="1">
      <c r="A795" s="255">
        <v>42168</v>
      </c>
      <c r="B795" s="255" t="s">
        <v>337</v>
      </c>
      <c r="C795" s="253" t="s">
        <v>801</v>
      </c>
      <c r="D795" s="256"/>
      <c r="E795" s="256">
        <v>10000000</v>
      </c>
      <c r="F795" s="257">
        <f t="shared" si="25"/>
        <v>708864000</v>
      </c>
      <c r="G795" s="252"/>
      <c r="H795" s="244">
        <f t="shared" si="26"/>
        <v>6</v>
      </c>
    </row>
    <row r="796" spans="1:8" ht="18" customHeight="1">
      <c r="A796" s="255">
        <v>42168</v>
      </c>
      <c r="B796" s="255" t="s">
        <v>1057</v>
      </c>
      <c r="C796" s="253" t="s">
        <v>923</v>
      </c>
      <c r="D796" s="256"/>
      <c r="E796" s="256">
        <v>20000000</v>
      </c>
      <c r="F796" s="257">
        <f t="shared" si="25"/>
        <v>688864000</v>
      </c>
      <c r="G796" s="252"/>
      <c r="H796" s="244">
        <f t="shared" si="26"/>
        <v>6</v>
      </c>
    </row>
    <row r="797" spans="1:8" ht="18" customHeight="1">
      <c r="A797" s="255">
        <v>42168</v>
      </c>
      <c r="B797" s="255" t="s">
        <v>298</v>
      </c>
      <c r="C797" s="253" t="s">
        <v>924</v>
      </c>
      <c r="D797" s="256"/>
      <c r="E797" s="256">
        <v>352013000</v>
      </c>
      <c r="F797" s="257">
        <f t="shared" si="25"/>
        <v>336851000</v>
      </c>
      <c r="G797" s="252"/>
      <c r="H797" s="244">
        <f t="shared" si="26"/>
        <v>6</v>
      </c>
    </row>
    <row r="798" spans="1:8" ht="18" customHeight="1">
      <c r="A798" s="255">
        <v>42170</v>
      </c>
      <c r="B798" s="255" t="s">
        <v>409</v>
      </c>
      <c r="C798" s="253" t="s">
        <v>743</v>
      </c>
      <c r="D798" s="256"/>
      <c r="E798" s="256">
        <v>10600000</v>
      </c>
      <c r="F798" s="257">
        <f t="shared" si="25"/>
        <v>326251000</v>
      </c>
      <c r="G798" s="252"/>
      <c r="H798" s="244">
        <f t="shared" si="26"/>
        <v>6</v>
      </c>
    </row>
    <row r="799" spans="1:8" ht="18" customHeight="1">
      <c r="A799" s="255">
        <v>42170</v>
      </c>
      <c r="B799" s="255" t="s">
        <v>343</v>
      </c>
      <c r="C799" s="253" t="s">
        <v>469</v>
      </c>
      <c r="D799" s="256"/>
      <c r="E799" s="256">
        <v>20017000</v>
      </c>
      <c r="F799" s="257">
        <f t="shared" si="25"/>
        <v>306234000</v>
      </c>
      <c r="G799" s="252"/>
      <c r="H799" s="244">
        <f t="shared" si="26"/>
        <v>6</v>
      </c>
    </row>
    <row r="800" spans="1:8" ht="18" customHeight="1">
      <c r="A800" s="255">
        <v>42170</v>
      </c>
      <c r="B800" s="255" t="s">
        <v>842</v>
      </c>
      <c r="C800" s="253" t="s">
        <v>812</v>
      </c>
      <c r="D800" s="256"/>
      <c r="E800" s="256">
        <v>200100000</v>
      </c>
      <c r="F800" s="257">
        <f t="shared" si="25"/>
        <v>106134000</v>
      </c>
      <c r="G800" s="252"/>
      <c r="H800" s="244">
        <f t="shared" si="26"/>
        <v>6</v>
      </c>
    </row>
    <row r="801" spans="1:8" ht="18" customHeight="1">
      <c r="A801" s="255">
        <v>42170</v>
      </c>
      <c r="B801" s="255" t="s">
        <v>343</v>
      </c>
      <c r="C801" s="253" t="s">
        <v>906</v>
      </c>
      <c r="D801" s="256"/>
      <c r="E801" s="256">
        <v>16000000</v>
      </c>
      <c r="F801" s="257">
        <f t="shared" si="25"/>
        <v>90134000</v>
      </c>
      <c r="G801" s="252"/>
      <c r="H801" s="244">
        <f t="shared" si="26"/>
        <v>6</v>
      </c>
    </row>
    <row r="802" spans="1:8" ht="18" customHeight="1">
      <c r="A802" s="255">
        <v>42170</v>
      </c>
      <c r="B802" s="255" t="s">
        <v>285</v>
      </c>
      <c r="C802" s="253" t="s">
        <v>290</v>
      </c>
      <c r="D802" s="256"/>
      <c r="E802" s="256">
        <v>180000</v>
      </c>
      <c r="F802" s="257">
        <f t="shared" si="25"/>
        <v>89954000</v>
      </c>
      <c r="G802" s="252"/>
      <c r="H802" s="244">
        <f t="shared" si="26"/>
        <v>6</v>
      </c>
    </row>
    <row r="803" spans="1:8" ht="18" customHeight="1">
      <c r="A803" s="255">
        <v>42171</v>
      </c>
      <c r="B803" s="255" t="s">
        <v>74</v>
      </c>
      <c r="C803" s="253" t="s">
        <v>294</v>
      </c>
      <c r="D803" s="256">
        <v>290000000</v>
      </c>
      <c r="E803" s="256"/>
      <c r="F803" s="257">
        <f t="shared" si="25"/>
        <v>379954000</v>
      </c>
      <c r="G803" s="252"/>
      <c r="H803" s="244">
        <f t="shared" si="26"/>
        <v>6</v>
      </c>
    </row>
    <row r="804" spans="1:8" ht="18" customHeight="1">
      <c r="A804" s="255">
        <v>42171</v>
      </c>
      <c r="B804" s="255" t="s">
        <v>343</v>
      </c>
      <c r="C804" s="253" t="s">
        <v>514</v>
      </c>
      <c r="D804" s="256"/>
      <c r="E804" s="256">
        <v>246663000</v>
      </c>
      <c r="F804" s="257">
        <f t="shared" si="25"/>
        <v>133291000</v>
      </c>
      <c r="G804" s="252"/>
      <c r="H804" s="244">
        <f t="shared" si="26"/>
        <v>6</v>
      </c>
    </row>
    <row r="805" spans="1:8" ht="18" customHeight="1">
      <c r="A805" s="255">
        <v>42171</v>
      </c>
      <c r="B805" s="255" t="s">
        <v>323</v>
      </c>
      <c r="C805" s="253" t="s">
        <v>780</v>
      </c>
      <c r="D805" s="256"/>
      <c r="E805" s="256">
        <v>500000</v>
      </c>
      <c r="F805" s="257">
        <f t="shared" si="25"/>
        <v>132791000</v>
      </c>
      <c r="G805" s="252"/>
      <c r="H805" s="244">
        <f t="shared" si="26"/>
        <v>6</v>
      </c>
    </row>
    <row r="806" spans="1:8" ht="18" customHeight="1">
      <c r="A806" s="255">
        <v>42171</v>
      </c>
      <c r="B806" s="255" t="s">
        <v>323</v>
      </c>
      <c r="C806" s="253" t="s">
        <v>925</v>
      </c>
      <c r="D806" s="256"/>
      <c r="E806" s="256">
        <v>500000</v>
      </c>
      <c r="F806" s="257">
        <f t="shared" si="25"/>
        <v>132291000</v>
      </c>
      <c r="G806" s="252"/>
      <c r="H806" s="244">
        <f t="shared" si="26"/>
        <v>6</v>
      </c>
    </row>
    <row r="807" spans="1:8" ht="18" customHeight="1">
      <c r="A807" s="255">
        <v>42171</v>
      </c>
      <c r="B807" s="255" t="s">
        <v>323</v>
      </c>
      <c r="C807" s="253" t="s">
        <v>926</v>
      </c>
      <c r="D807" s="256">
        <v>4000000</v>
      </c>
      <c r="E807" s="256"/>
      <c r="F807" s="257">
        <f t="shared" si="25"/>
        <v>136291000</v>
      </c>
      <c r="G807" s="252"/>
      <c r="H807" s="244">
        <f t="shared" si="26"/>
        <v>6</v>
      </c>
    </row>
    <row r="808" spans="1:8" ht="18" customHeight="1">
      <c r="A808" s="255">
        <v>42171</v>
      </c>
      <c r="B808" s="255" t="s">
        <v>291</v>
      </c>
      <c r="C808" s="253" t="s">
        <v>901</v>
      </c>
      <c r="D808" s="256"/>
      <c r="E808" s="256">
        <v>6682000</v>
      </c>
      <c r="F808" s="257">
        <f t="shared" si="25"/>
        <v>129609000</v>
      </c>
      <c r="G808" s="252"/>
      <c r="H808" s="244">
        <f t="shared" si="26"/>
        <v>6</v>
      </c>
    </row>
    <row r="809" spans="1:8" ht="18" customHeight="1">
      <c r="A809" s="255">
        <v>42171</v>
      </c>
      <c r="B809" s="255" t="s">
        <v>300</v>
      </c>
      <c r="C809" s="253" t="s">
        <v>927</v>
      </c>
      <c r="D809" s="256"/>
      <c r="E809" s="256">
        <v>660000</v>
      </c>
      <c r="F809" s="257">
        <f t="shared" si="25"/>
        <v>128949000</v>
      </c>
      <c r="G809" s="252"/>
      <c r="H809" s="244">
        <f t="shared" si="26"/>
        <v>6</v>
      </c>
    </row>
    <row r="810" spans="1:8" ht="18" customHeight="1">
      <c r="A810" s="255">
        <v>42172</v>
      </c>
      <c r="B810" s="255" t="s">
        <v>323</v>
      </c>
      <c r="C810" s="253" t="s">
        <v>928</v>
      </c>
      <c r="D810" s="256">
        <v>500000</v>
      </c>
      <c r="E810" s="256"/>
      <c r="F810" s="257">
        <f t="shared" si="25"/>
        <v>129449000</v>
      </c>
      <c r="G810" s="252"/>
      <c r="H810" s="244">
        <f t="shared" si="26"/>
        <v>6</v>
      </c>
    </row>
    <row r="811" spans="1:8" ht="18" customHeight="1">
      <c r="A811" s="255">
        <v>42172</v>
      </c>
      <c r="B811" s="255" t="s">
        <v>1300</v>
      </c>
      <c r="C811" s="253" t="s">
        <v>929</v>
      </c>
      <c r="D811" s="256"/>
      <c r="E811" s="256">
        <v>740000</v>
      </c>
      <c r="F811" s="257">
        <f t="shared" si="25"/>
        <v>128709000</v>
      </c>
      <c r="G811" s="252"/>
      <c r="H811" s="244">
        <f t="shared" si="26"/>
        <v>6</v>
      </c>
    </row>
    <row r="812" spans="1:8" ht="18" customHeight="1">
      <c r="A812" s="255">
        <v>42172</v>
      </c>
      <c r="B812" s="255" t="s">
        <v>285</v>
      </c>
      <c r="C812" s="253" t="s">
        <v>290</v>
      </c>
      <c r="D812" s="256"/>
      <c r="E812" s="256">
        <v>280000</v>
      </c>
      <c r="F812" s="257">
        <f t="shared" si="25"/>
        <v>128429000</v>
      </c>
      <c r="G812" s="252"/>
      <c r="H812" s="244">
        <f t="shared" si="26"/>
        <v>6</v>
      </c>
    </row>
    <row r="813" spans="1:8" ht="18" customHeight="1">
      <c r="A813" s="255">
        <v>42172</v>
      </c>
      <c r="B813" s="255" t="s">
        <v>409</v>
      </c>
      <c r="C813" s="253" t="s">
        <v>743</v>
      </c>
      <c r="D813" s="256"/>
      <c r="E813" s="256">
        <v>2500000</v>
      </c>
      <c r="F813" s="257">
        <f t="shared" si="25"/>
        <v>125929000</v>
      </c>
      <c r="G813" s="252"/>
      <c r="H813" s="244">
        <f t="shared" si="26"/>
        <v>6</v>
      </c>
    </row>
    <row r="814" spans="1:8" ht="18" customHeight="1">
      <c r="A814" s="255">
        <v>42173</v>
      </c>
      <c r="B814" s="255" t="s">
        <v>308</v>
      </c>
      <c r="C814" s="253" t="s">
        <v>310</v>
      </c>
      <c r="D814" s="256">
        <v>25970000</v>
      </c>
      <c r="E814" s="256"/>
      <c r="F814" s="257">
        <f t="shared" si="25"/>
        <v>151899000</v>
      </c>
      <c r="G814" s="252"/>
      <c r="H814" s="244">
        <f t="shared" si="26"/>
        <v>6</v>
      </c>
    </row>
    <row r="815" spans="1:8" ht="18" customHeight="1">
      <c r="A815" s="255">
        <v>42173</v>
      </c>
      <c r="B815" s="255" t="s">
        <v>308</v>
      </c>
      <c r="C815" s="253" t="s">
        <v>495</v>
      </c>
      <c r="D815" s="256">
        <v>386800000</v>
      </c>
      <c r="E815" s="256"/>
      <c r="F815" s="257">
        <f t="shared" si="25"/>
        <v>538699000</v>
      </c>
      <c r="G815" s="252"/>
      <c r="H815" s="244">
        <f t="shared" si="26"/>
        <v>6</v>
      </c>
    </row>
    <row r="816" spans="1:8" ht="18" customHeight="1">
      <c r="A816" s="255">
        <v>42173</v>
      </c>
      <c r="B816" s="255" t="s">
        <v>287</v>
      </c>
      <c r="C816" s="253" t="s">
        <v>930</v>
      </c>
      <c r="D816" s="256"/>
      <c r="E816" s="256">
        <v>100000000</v>
      </c>
      <c r="F816" s="257">
        <f t="shared" si="25"/>
        <v>438699000</v>
      </c>
      <c r="G816" s="252" t="s">
        <v>615</v>
      </c>
      <c r="H816" s="244">
        <f t="shared" si="26"/>
        <v>6</v>
      </c>
    </row>
    <row r="817" spans="1:8" ht="18" customHeight="1">
      <c r="A817" s="255">
        <v>42173</v>
      </c>
      <c r="B817" s="255" t="s">
        <v>287</v>
      </c>
      <c r="C817" s="253" t="s">
        <v>931</v>
      </c>
      <c r="D817" s="256"/>
      <c r="E817" s="256">
        <v>54685000</v>
      </c>
      <c r="F817" s="257">
        <f t="shared" si="25"/>
        <v>384014000</v>
      </c>
      <c r="G817" s="252"/>
      <c r="H817" s="244">
        <f t="shared" si="26"/>
        <v>6</v>
      </c>
    </row>
    <row r="818" spans="1:8" ht="18" customHeight="1">
      <c r="A818" s="255">
        <v>42173</v>
      </c>
      <c r="B818" s="255" t="s">
        <v>316</v>
      </c>
      <c r="C818" s="253" t="s">
        <v>317</v>
      </c>
      <c r="D818" s="256"/>
      <c r="E818" s="256">
        <v>5606000</v>
      </c>
      <c r="F818" s="257">
        <f t="shared" si="25"/>
        <v>378408000</v>
      </c>
      <c r="G818" s="252"/>
      <c r="H818" s="244">
        <f t="shared" si="26"/>
        <v>6</v>
      </c>
    </row>
    <row r="819" spans="1:8" ht="18" customHeight="1">
      <c r="A819" s="255">
        <v>42173</v>
      </c>
      <c r="B819" s="255" t="s">
        <v>285</v>
      </c>
      <c r="C819" s="253" t="s">
        <v>336</v>
      </c>
      <c r="D819" s="256"/>
      <c r="E819" s="256">
        <v>100000</v>
      </c>
      <c r="F819" s="257">
        <f t="shared" si="25"/>
        <v>378308000</v>
      </c>
      <c r="G819" s="252"/>
      <c r="H819" s="244">
        <f t="shared" si="26"/>
        <v>6</v>
      </c>
    </row>
    <row r="820" spans="1:8" ht="18" customHeight="1">
      <c r="A820" s="255">
        <v>42173</v>
      </c>
      <c r="B820" s="255" t="s">
        <v>291</v>
      </c>
      <c r="C820" s="253" t="s">
        <v>522</v>
      </c>
      <c r="D820" s="256"/>
      <c r="E820" s="256">
        <v>17578000</v>
      </c>
      <c r="F820" s="257">
        <f t="shared" si="25"/>
        <v>360730000</v>
      </c>
      <c r="G820" s="252"/>
      <c r="H820" s="244">
        <f t="shared" si="26"/>
        <v>6</v>
      </c>
    </row>
    <row r="821" spans="1:8" ht="18" customHeight="1">
      <c r="A821" s="255">
        <v>42173</v>
      </c>
      <c r="B821" s="255" t="s">
        <v>287</v>
      </c>
      <c r="C821" s="253" t="s">
        <v>932</v>
      </c>
      <c r="D821" s="256"/>
      <c r="E821" s="256">
        <v>160048000</v>
      </c>
      <c r="F821" s="257">
        <f t="shared" si="25"/>
        <v>200682000</v>
      </c>
      <c r="G821" s="252" t="s">
        <v>615</v>
      </c>
      <c r="H821" s="244">
        <f t="shared" si="26"/>
        <v>6</v>
      </c>
    </row>
    <row r="822" spans="1:8" ht="18" customHeight="1">
      <c r="A822" s="255">
        <v>42173</v>
      </c>
      <c r="B822" s="255" t="s">
        <v>1300</v>
      </c>
      <c r="C822" s="253" t="s">
        <v>364</v>
      </c>
      <c r="D822" s="256"/>
      <c r="E822" s="256">
        <v>100000</v>
      </c>
      <c r="F822" s="257">
        <f t="shared" si="25"/>
        <v>200582000</v>
      </c>
      <c r="G822" s="252"/>
      <c r="H822" s="244">
        <f t="shared" si="26"/>
        <v>6</v>
      </c>
    </row>
    <row r="823" spans="1:8" ht="18" customHeight="1">
      <c r="A823" s="255">
        <v>42174</v>
      </c>
      <c r="B823" s="255" t="s">
        <v>287</v>
      </c>
      <c r="C823" s="253" t="s">
        <v>346</v>
      </c>
      <c r="D823" s="256"/>
      <c r="E823" s="256">
        <v>100000000</v>
      </c>
      <c r="F823" s="257">
        <f t="shared" si="25"/>
        <v>100582000</v>
      </c>
      <c r="G823" s="252" t="s">
        <v>615</v>
      </c>
      <c r="H823" s="244">
        <f t="shared" si="26"/>
        <v>6</v>
      </c>
    </row>
    <row r="824" spans="1:8" ht="18" customHeight="1">
      <c r="A824" s="255">
        <v>42174</v>
      </c>
      <c r="B824" s="255" t="s">
        <v>287</v>
      </c>
      <c r="C824" s="253" t="s">
        <v>501</v>
      </c>
      <c r="D824" s="256"/>
      <c r="E824" s="256">
        <v>30017000</v>
      </c>
      <c r="F824" s="257">
        <f t="shared" si="25"/>
        <v>70565000</v>
      </c>
      <c r="G824" s="252" t="s">
        <v>615</v>
      </c>
      <c r="H824" s="244">
        <f t="shared" si="26"/>
        <v>6</v>
      </c>
    </row>
    <row r="825" spans="1:8" ht="18" customHeight="1">
      <c r="A825" s="255">
        <v>42174</v>
      </c>
      <c r="B825" s="255" t="s">
        <v>323</v>
      </c>
      <c r="C825" s="253" t="s">
        <v>933</v>
      </c>
      <c r="D825" s="256">
        <v>6500000</v>
      </c>
      <c r="E825" s="256"/>
      <c r="F825" s="257">
        <f t="shared" si="25"/>
        <v>77065000</v>
      </c>
      <c r="G825" s="252"/>
      <c r="H825" s="244">
        <f t="shared" si="26"/>
        <v>6</v>
      </c>
    </row>
    <row r="826" spans="1:8" ht="18" customHeight="1">
      <c r="A826" s="255">
        <v>42174</v>
      </c>
      <c r="B826" s="255" t="s">
        <v>291</v>
      </c>
      <c r="C826" s="253" t="s">
        <v>934</v>
      </c>
      <c r="D826" s="256"/>
      <c r="E826" s="256">
        <v>8911000</v>
      </c>
      <c r="F826" s="257">
        <f t="shared" si="25"/>
        <v>68154000</v>
      </c>
      <c r="G826" s="252"/>
      <c r="H826" s="244">
        <f t="shared" si="26"/>
        <v>6</v>
      </c>
    </row>
    <row r="827" spans="1:8" ht="18" customHeight="1">
      <c r="A827" s="255">
        <v>42174</v>
      </c>
      <c r="B827" s="255" t="s">
        <v>291</v>
      </c>
      <c r="C827" s="253" t="s">
        <v>816</v>
      </c>
      <c r="D827" s="256"/>
      <c r="E827" s="256">
        <v>617000</v>
      </c>
      <c r="F827" s="257">
        <f t="shared" si="25"/>
        <v>67537000</v>
      </c>
      <c r="G827" s="252"/>
      <c r="H827" s="244">
        <f t="shared" si="26"/>
        <v>6</v>
      </c>
    </row>
    <row r="828" spans="1:8" ht="18" customHeight="1">
      <c r="A828" s="255">
        <v>42174</v>
      </c>
      <c r="B828" s="255" t="s">
        <v>285</v>
      </c>
      <c r="C828" s="253" t="s">
        <v>290</v>
      </c>
      <c r="D828" s="256"/>
      <c r="E828" s="256">
        <v>947000</v>
      </c>
      <c r="F828" s="257">
        <f t="shared" si="25"/>
        <v>66590000</v>
      </c>
      <c r="G828" s="252"/>
      <c r="H828" s="244">
        <f t="shared" si="26"/>
        <v>6</v>
      </c>
    </row>
    <row r="829" spans="1:8" ht="18" customHeight="1">
      <c r="A829" s="255">
        <v>42174</v>
      </c>
      <c r="B829" s="255" t="s">
        <v>323</v>
      </c>
      <c r="C829" s="253" t="s">
        <v>925</v>
      </c>
      <c r="D829" s="256"/>
      <c r="E829" s="256">
        <v>7000000</v>
      </c>
      <c r="F829" s="257">
        <f t="shared" si="25"/>
        <v>59590000</v>
      </c>
      <c r="G829" s="252"/>
      <c r="H829" s="244">
        <f t="shared" si="26"/>
        <v>6</v>
      </c>
    </row>
    <row r="830" spans="1:8" ht="18" customHeight="1">
      <c r="A830" s="255">
        <v>42174</v>
      </c>
      <c r="B830" s="255" t="s">
        <v>1298</v>
      </c>
      <c r="C830" s="253" t="s">
        <v>935</v>
      </c>
      <c r="D830" s="256"/>
      <c r="E830" s="256">
        <v>715000</v>
      </c>
      <c r="F830" s="257">
        <f t="shared" si="25"/>
        <v>58875000</v>
      </c>
      <c r="G830" s="252"/>
      <c r="H830" s="244">
        <f t="shared" si="26"/>
        <v>6</v>
      </c>
    </row>
    <row r="831" spans="1:8" ht="18" customHeight="1">
      <c r="A831" s="255">
        <v>42174</v>
      </c>
      <c r="B831" s="255" t="s">
        <v>1300</v>
      </c>
      <c r="C831" s="253" t="s">
        <v>936</v>
      </c>
      <c r="D831" s="256"/>
      <c r="E831" s="256">
        <v>50000</v>
      </c>
      <c r="F831" s="257">
        <f t="shared" si="25"/>
        <v>58825000</v>
      </c>
      <c r="G831" s="252"/>
      <c r="H831" s="244">
        <f t="shared" si="26"/>
        <v>6</v>
      </c>
    </row>
    <row r="832" spans="1:8" ht="18" customHeight="1">
      <c r="A832" s="255">
        <v>42174</v>
      </c>
      <c r="B832" s="255" t="s">
        <v>323</v>
      </c>
      <c r="C832" s="253" t="s">
        <v>937</v>
      </c>
      <c r="D832" s="256"/>
      <c r="E832" s="256">
        <v>4000000</v>
      </c>
      <c r="F832" s="257">
        <f t="shared" si="25"/>
        <v>54825000</v>
      </c>
      <c r="G832" s="252"/>
      <c r="H832" s="244">
        <f t="shared" si="26"/>
        <v>6</v>
      </c>
    </row>
    <row r="833" spans="1:8" ht="18" customHeight="1">
      <c r="A833" s="255">
        <v>42177</v>
      </c>
      <c r="B833" s="255" t="s">
        <v>323</v>
      </c>
      <c r="C833" s="253" t="s">
        <v>939</v>
      </c>
      <c r="D833" s="256">
        <v>4000000</v>
      </c>
      <c r="E833" s="256"/>
      <c r="F833" s="257">
        <f t="shared" si="25"/>
        <v>58825000</v>
      </c>
      <c r="G833" s="252"/>
      <c r="H833" s="244">
        <f t="shared" si="26"/>
        <v>6</v>
      </c>
    </row>
    <row r="834" spans="1:8" ht="18" customHeight="1">
      <c r="A834" s="255">
        <v>42177</v>
      </c>
      <c r="B834" s="255" t="s">
        <v>300</v>
      </c>
      <c r="C834" s="253" t="s">
        <v>937</v>
      </c>
      <c r="D834" s="256"/>
      <c r="E834" s="256">
        <v>3500000</v>
      </c>
      <c r="F834" s="257">
        <f t="shared" si="25"/>
        <v>55325000</v>
      </c>
      <c r="G834" s="252"/>
      <c r="H834" s="244">
        <f t="shared" si="26"/>
        <v>6</v>
      </c>
    </row>
    <row r="835" spans="1:8" ht="18" customHeight="1">
      <c r="A835" s="255">
        <v>42177</v>
      </c>
      <c r="B835" s="255" t="s">
        <v>1057</v>
      </c>
      <c r="C835" s="253" t="s">
        <v>388</v>
      </c>
      <c r="D835" s="256"/>
      <c r="E835" s="256">
        <v>27000</v>
      </c>
      <c r="F835" s="257">
        <f t="shared" si="25"/>
        <v>55298000</v>
      </c>
      <c r="G835" s="252"/>
      <c r="H835" s="244">
        <f t="shared" si="26"/>
        <v>6</v>
      </c>
    </row>
    <row r="836" spans="1:8" ht="18" customHeight="1">
      <c r="A836" s="255">
        <v>42177</v>
      </c>
      <c r="B836" s="255" t="s">
        <v>323</v>
      </c>
      <c r="C836" s="253" t="s">
        <v>940</v>
      </c>
      <c r="D836" s="256"/>
      <c r="E836" s="256">
        <v>5000000</v>
      </c>
      <c r="F836" s="257">
        <f t="shared" si="25"/>
        <v>50298000</v>
      </c>
      <c r="G836" s="252"/>
      <c r="H836" s="244">
        <f t="shared" si="26"/>
        <v>6</v>
      </c>
    </row>
    <row r="837" spans="1:8" ht="18" customHeight="1">
      <c r="A837" s="255">
        <v>42178</v>
      </c>
      <c r="B837" s="255" t="s">
        <v>323</v>
      </c>
      <c r="C837" s="253" t="s">
        <v>938</v>
      </c>
      <c r="D837" s="256">
        <v>5000000</v>
      </c>
      <c r="E837" s="256"/>
      <c r="F837" s="257">
        <f t="shared" si="25"/>
        <v>55298000</v>
      </c>
      <c r="G837" s="252"/>
      <c r="H837" s="244">
        <f t="shared" si="26"/>
        <v>6</v>
      </c>
    </row>
    <row r="838" spans="1:8" ht="18" customHeight="1">
      <c r="A838" s="255">
        <v>42178</v>
      </c>
      <c r="B838" s="255" t="s">
        <v>323</v>
      </c>
      <c r="C838" s="253" t="s">
        <v>941</v>
      </c>
      <c r="D838" s="256"/>
      <c r="E838" s="256">
        <v>7500000</v>
      </c>
      <c r="F838" s="257">
        <f t="shared" si="25"/>
        <v>47798000</v>
      </c>
      <c r="G838" s="252"/>
      <c r="H838" s="244">
        <f t="shared" si="26"/>
        <v>6</v>
      </c>
    </row>
    <row r="839" spans="1:8" ht="18" customHeight="1">
      <c r="A839" s="255">
        <v>42178</v>
      </c>
      <c r="B839" s="255" t="s">
        <v>285</v>
      </c>
      <c r="C839" s="253" t="s">
        <v>942</v>
      </c>
      <c r="D839" s="256"/>
      <c r="E839" s="256">
        <v>5000000</v>
      </c>
      <c r="F839" s="257">
        <f t="shared" si="25"/>
        <v>42798000</v>
      </c>
      <c r="G839" s="252"/>
      <c r="H839" s="244">
        <f t="shared" si="26"/>
        <v>6</v>
      </c>
    </row>
    <row r="840" spans="1:8" ht="18" customHeight="1">
      <c r="A840" s="255">
        <v>42178</v>
      </c>
      <c r="B840" s="255" t="s">
        <v>291</v>
      </c>
      <c r="C840" s="253" t="s">
        <v>943</v>
      </c>
      <c r="D840" s="256"/>
      <c r="E840" s="256">
        <v>5681000</v>
      </c>
      <c r="F840" s="257">
        <f t="shared" si="25"/>
        <v>37117000</v>
      </c>
      <c r="G840" s="252"/>
      <c r="H840" s="244">
        <f t="shared" si="26"/>
        <v>6</v>
      </c>
    </row>
    <row r="841" spans="1:8" ht="18" customHeight="1">
      <c r="A841" s="255">
        <v>42178</v>
      </c>
      <c r="B841" s="255" t="s">
        <v>323</v>
      </c>
      <c r="C841" s="253" t="s">
        <v>944</v>
      </c>
      <c r="D841" s="256">
        <v>2000000</v>
      </c>
      <c r="E841" s="256"/>
      <c r="F841" s="257">
        <f t="shared" si="25"/>
        <v>39117000</v>
      </c>
      <c r="G841" s="252"/>
      <c r="H841" s="244">
        <f t="shared" si="26"/>
        <v>6</v>
      </c>
    </row>
    <row r="842" spans="1:8" ht="18" customHeight="1">
      <c r="A842" s="255">
        <v>42178</v>
      </c>
      <c r="B842" s="255" t="s">
        <v>300</v>
      </c>
      <c r="C842" s="253" t="s">
        <v>945</v>
      </c>
      <c r="D842" s="256"/>
      <c r="E842" s="256">
        <v>20925000</v>
      </c>
      <c r="F842" s="257">
        <f t="shared" si="25"/>
        <v>18192000</v>
      </c>
      <c r="G842" s="252"/>
      <c r="H842" s="244">
        <f t="shared" si="26"/>
        <v>6</v>
      </c>
    </row>
    <row r="843" spans="1:8" ht="18" customHeight="1">
      <c r="A843" s="255">
        <v>42178</v>
      </c>
      <c r="B843" s="255" t="s">
        <v>285</v>
      </c>
      <c r="C843" s="253" t="s">
        <v>946</v>
      </c>
      <c r="D843" s="256"/>
      <c r="E843" s="256">
        <v>10000000</v>
      </c>
      <c r="F843" s="257">
        <f t="shared" si="25"/>
        <v>8192000</v>
      </c>
      <c r="G843" s="252"/>
      <c r="H843" s="244">
        <f t="shared" si="26"/>
        <v>6</v>
      </c>
    </row>
    <row r="844" spans="1:8" ht="18" customHeight="1">
      <c r="A844" s="255">
        <v>42178</v>
      </c>
      <c r="B844" s="255" t="s">
        <v>316</v>
      </c>
      <c r="C844" s="253" t="s">
        <v>363</v>
      </c>
      <c r="D844" s="256"/>
      <c r="E844" s="256">
        <v>897000</v>
      </c>
      <c r="F844" s="257">
        <f t="shared" si="25"/>
        <v>7295000</v>
      </c>
      <c r="G844" s="252"/>
      <c r="H844" s="244">
        <f t="shared" si="26"/>
        <v>6</v>
      </c>
    </row>
    <row r="845" spans="1:8" ht="18" customHeight="1">
      <c r="A845" s="255">
        <v>42179</v>
      </c>
      <c r="B845" s="255" t="s">
        <v>323</v>
      </c>
      <c r="C845" s="253" t="s">
        <v>947</v>
      </c>
      <c r="D845" s="256">
        <v>7500000</v>
      </c>
      <c r="E845" s="256"/>
      <c r="F845" s="257">
        <f t="shared" si="25"/>
        <v>14795000</v>
      </c>
      <c r="G845" s="252"/>
      <c r="H845" s="244">
        <f t="shared" si="26"/>
        <v>6</v>
      </c>
    </row>
    <row r="846" spans="1:8" ht="18" customHeight="1">
      <c r="A846" s="255">
        <v>42179</v>
      </c>
      <c r="B846" s="255" t="s">
        <v>1300</v>
      </c>
      <c r="C846" s="253" t="s">
        <v>948</v>
      </c>
      <c r="D846" s="256"/>
      <c r="E846" s="256">
        <v>7125000</v>
      </c>
      <c r="F846" s="257">
        <f t="shared" ref="F846:F909" si="27">IF(C846&lt;&gt;"",F845+D846-E846,0)</f>
        <v>7670000</v>
      </c>
      <c r="G846" s="252"/>
      <c r="H846" s="244">
        <f t="shared" si="26"/>
        <v>6</v>
      </c>
    </row>
    <row r="847" spans="1:8" ht="18" customHeight="1">
      <c r="A847" s="255">
        <v>42179</v>
      </c>
      <c r="B847" s="255" t="s">
        <v>318</v>
      </c>
      <c r="C847" s="253" t="s">
        <v>949</v>
      </c>
      <c r="D847" s="256"/>
      <c r="E847" s="256">
        <v>2540000</v>
      </c>
      <c r="F847" s="257">
        <f t="shared" si="27"/>
        <v>5130000</v>
      </c>
      <c r="G847" s="252"/>
      <c r="H847" s="244">
        <f t="shared" ref="H847:H910" si="28">IF(A847&lt;&gt;"",MONTH(A847),"")</f>
        <v>6</v>
      </c>
    </row>
    <row r="848" spans="1:8" ht="18" customHeight="1">
      <c r="A848" s="255">
        <v>42179</v>
      </c>
      <c r="B848" s="255" t="s">
        <v>323</v>
      </c>
      <c r="C848" s="253" t="s">
        <v>950</v>
      </c>
      <c r="D848" s="256">
        <v>7000000</v>
      </c>
      <c r="E848" s="256"/>
      <c r="F848" s="257">
        <f t="shared" si="27"/>
        <v>12130000</v>
      </c>
      <c r="G848" s="252"/>
      <c r="H848" s="244">
        <f t="shared" si="28"/>
        <v>6</v>
      </c>
    </row>
    <row r="849" spans="1:8" ht="18" customHeight="1">
      <c r="A849" s="255">
        <v>42179</v>
      </c>
      <c r="B849" s="255" t="s">
        <v>291</v>
      </c>
      <c r="C849" s="253" t="s">
        <v>951</v>
      </c>
      <c r="D849" s="256"/>
      <c r="E849" s="256">
        <v>11452000</v>
      </c>
      <c r="F849" s="257">
        <f t="shared" si="27"/>
        <v>678000</v>
      </c>
      <c r="G849" s="252"/>
      <c r="H849" s="244">
        <f t="shared" si="28"/>
        <v>6</v>
      </c>
    </row>
    <row r="850" spans="1:8" ht="18" customHeight="1">
      <c r="A850" s="255">
        <v>42180</v>
      </c>
      <c r="B850" s="255" t="s">
        <v>74</v>
      </c>
      <c r="C850" s="253" t="s">
        <v>294</v>
      </c>
      <c r="D850" s="256">
        <v>1500000000</v>
      </c>
      <c r="E850" s="256"/>
      <c r="F850" s="257">
        <f t="shared" si="27"/>
        <v>1500678000</v>
      </c>
      <c r="G850" s="252"/>
      <c r="H850" s="244">
        <f t="shared" si="28"/>
        <v>6</v>
      </c>
    </row>
    <row r="851" spans="1:8" ht="18" customHeight="1">
      <c r="A851" s="255">
        <v>42180</v>
      </c>
      <c r="B851" s="255" t="s">
        <v>1057</v>
      </c>
      <c r="C851" s="253" t="s">
        <v>952</v>
      </c>
      <c r="D851" s="256"/>
      <c r="E851" s="256">
        <v>10000000</v>
      </c>
      <c r="F851" s="257">
        <f t="shared" si="27"/>
        <v>1490678000</v>
      </c>
      <c r="G851" s="252"/>
      <c r="H851" s="244">
        <f t="shared" si="28"/>
        <v>6</v>
      </c>
    </row>
    <row r="852" spans="1:8" ht="18" customHeight="1">
      <c r="A852" s="255">
        <v>42180</v>
      </c>
      <c r="B852" s="255" t="s">
        <v>1057</v>
      </c>
      <c r="C852" s="253" t="s">
        <v>953</v>
      </c>
      <c r="D852" s="256"/>
      <c r="E852" s="256">
        <v>10000000</v>
      </c>
      <c r="F852" s="257">
        <f t="shared" si="27"/>
        <v>1480678000</v>
      </c>
      <c r="G852" s="252"/>
      <c r="H852" s="244">
        <f t="shared" si="28"/>
        <v>6</v>
      </c>
    </row>
    <row r="853" spans="1:8" ht="18" customHeight="1">
      <c r="A853" s="255">
        <v>42180</v>
      </c>
      <c r="B853" s="255" t="s">
        <v>337</v>
      </c>
      <c r="C853" s="253" t="s">
        <v>954</v>
      </c>
      <c r="D853" s="256"/>
      <c r="E853" s="256">
        <v>116000000</v>
      </c>
      <c r="F853" s="257">
        <f t="shared" si="27"/>
        <v>1364678000</v>
      </c>
      <c r="G853" s="252"/>
      <c r="H853" s="244">
        <f t="shared" si="28"/>
        <v>6</v>
      </c>
    </row>
    <row r="854" spans="1:8" ht="18" customHeight="1">
      <c r="A854" s="255">
        <v>42180</v>
      </c>
      <c r="B854" s="255" t="s">
        <v>842</v>
      </c>
      <c r="C854" s="253" t="s">
        <v>955</v>
      </c>
      <c r="D854" s="256"/>
      <c r="E854" s="256">
        <v>456750000</v>
      </c>
      <c r="F854" s="257">
        <f t="shared" si="27"/>
        <v>907928000</v>
      </c>
      <c r="G854" s="252"/>
      <c r="H854" s="244">
        <f t="shared" si="28"/>
        <v>6</v>
      </c>
    </row>
    <row r="855" spans="1:8" ht="18" customHeight="1">
      <c r="A855" s="255">
        <v>42180</v>
      </c>
      <c r="B855" s="255" t="s">
        <v>287</v>
      </c>
      <c r="C855" s="253" t="s">
        <v>345</v>
      </c>
      <c r="D855" s="256"/>
      <c r="E855" s="256">
        <v>300000000</v>
      </c>
      <c r="F855" s="257">
        <f t="shared" si="27"/>
        <v>607928000</v>
      </c>
      <c r="G855" s="252" t="s">
        <v>615</v>
      </c>
      <c r="H855" s="244">
        <f t="shared" si="28"/>
        <v>6</v>
      </c>
    </row>
    <row r="856" spans="1:8" ht="18" customHeight="1">
      <c r="A856" s="255">
        <v>42180</v>
      </c>
      <c r="B856" s="255" t="s">
        <v>287</v>
      </c>
      <c r="C856" s="253" t="s">
        <v>932</v>
      </c>
      <c r="D856" s="256"/>
      <c r="E856" s="256">
        <v>295000000</v>
      </c>
      <c r="F856" s="257">
        <f t="shared" si="27"/>
        <v>312928000</v>
      </c>
      <c r="G856" s="252" t="s">
        <v>615</v>
      </c>
      <c r="H856" s="244">
        <f t="shared" si="28"/>
        <v>6</v>
      </c>
    </row>
    <row r="857" spans="1:8" ht="18" customHeight="1">
      <c r="A857" s="255">
        <v>42180</v>
      </c>
      <c r="B857" s="255" t="s">
        <v>287</v>
      </c>
      <c r="C857" s="253" t="s">
        <v>956</v>
      </c>
      <c r="D857" s="256"/>
      <c r="E857" s="256">
        <v>25900000</v>
      </c>
      <c r="F857" s="257">
        <f t="shared" si="27"/>
        <v>287028000</v>
      </c>
      <c r="G857" s="252"/>
      <c r="H857" s="244">
        <f t="shared" si="28"/>
        <v>6</v>
      </c>
    </row>
    <row r="858" spans="1:8" ht="18" customHeight="1">
      <c r="A858" s="255">
        <v>42180</v>
      </c>
      <c r="B858" s="255" t="s">
        <v>337</v>
      </c>
      <c r="C858" s="253" t="s">
        <v>957</v>
      </c>
      <c r="D858" s="256"/>
      <c r="E858" s="256">
        <v>21011000</v>
      </c>
      <c r="F858" s="257">
        <f t="shared" si="27"/>
        <v>266017000</v>
      </c>
      <c r="G858" s="252"/>
      <c r="H858" s="244">
        <f t="shared" si="28"/>
        <v>6</v>
      </c>
    </row>
    <row r="859" spans="1:8" ht="18" customHeight="1">
      <c r="A859" s="255">
        <v>42180</v>
      </c>
      <c r="B859" s="255" t="s">
        <v>1057</v>
      </c>
      <c r="C859" s="253" t="s">
        <v>958</v>
      </c>
      <c r="D859" s="256"/>
      <c r="E859" s="256">
        <v>210000</v>
      </c>
      <c r="F859" s="257">
        <f t="shared" si="27"/>
        <v>265807000</v>
      </c>
      <c r="G859" s="252"/>
      <c r="H859" s="244">
        <f t="shared" si="28"/>
        <v>6</v>
      </c>
    </row>
    <row r="860" spans="1:8" ht="18" customHeight="1">
      <c r="A860" s="255">
        <v>42180</v>
      </c>
      <c r="B860" s="255" t="s">
        <v>287</v>
      </c>
      <c r="C860" s="253" t="s">
        <v>814</v>
      </c>
      <c r="D860" s="256"/>
      <c r="E860" s="256">
        <v>100000000</v>
      </c>
      <c r="F860" s="257">
        <f t="shared" si="27"/>
        <v>165807000</v>
      </c>
      <c r="G860" s="252" t="s">
        <v>615</v>
      </c>
      <c r="H860" s="244">
        <f t="shared" si="28"/>
        <v>6</v>
      </c>
    </row>
    <row r="861" spans="1:8" ht="18" customHeight="1">
      <c r="A861" s="255">
        <v>42180</v>
      </c>
      <c r="B861" s="255" t="s">
        <v>314</v>
      </c>
      <c r="C861" s="253" t="s">
        <v>959</v>
      </c>
      <c r="D861" s="256"/>
      <c r="E861" s="256">
        <v>93351000</v>
      </c>
      <c r="F861" s="257">
        <f t="shared" si="27"/>
        <v>72456000</v>
      </c>
      <c r="G861" s="252"/>
      <c r="H861" s="244">
        <f t="shared" si="28"/>
        <v>6</v>
      </c>
    </row>
    <row r="862" spans="1:8" ht="18" customHeight="1">
      <c r="A862" s="255">
        <v>42180</v>
      </c>
      <c r="B862" s="255" t="s">
        <v>287</v>
      </c>
      <c r="C862" s="253" t="s">
        <v>872</v>
      </c>
      <c r="D862" s="256"/>
      <c r="E862" s="256">
        <v>40832000</v>
      </c>
      <c r="F862" s="257">
        <f t="shared" si="27"/>
        <v>31624000</v>
      </c>
      <c r="G862" s="252" t="s">
        <v>615</v>
      </c>
      <c r="H862" s="244">
        <f t="shared" si="28"/>
        <v>6</v>
      </c>
    </row>
    <row r="863" spans="1:8" ht="18" customHeight="1">
      <c r="A863" s="255">
        <v>42181</v>
      </c>
      <c r="B863" s="255" t="s">
        <v>323</v>
      </c>
      <c r="C863" s="253" t="s">
        <v>425</v>
      </c>
      <c r="D863" s="256"/>
      <c r="E863" s="256">
        <v>2500000</v>
      </c>
      <c r="F863" s="257">
        <f t="shared" si="27"/>
        <v>29124000</v>
      </c>
      <c r="G863" s="252"/>
      <c r="H863" s="244">
        <f t="shared" si="28"/>
        <v>6</v>
      </c>
    </row>
    <row r="864" spans="1:8" ht="18" customHeight="1">
      <c r="A864" s="255">
        <v>42181</v>
      </c>
      <c r="B864" s="255" t="s">
        <v>323</v>
      </c>
      <c r="C864" s="253" t="s">
        <v>960</v>
      </c>
      <c r="D864" s="256"/>
      <c r="E864" s="256">
        <v>1500000</v>
      </c>
      <c r="F864" s="257">
        <f t="shared" si="27"/>
        <v>27624000</v>
      </c>
      <c r="G864" s="252"/>
      <c r="H864" s="244">
        <f t="shared" si="28"/>
        <v>6</v>
      </c>
    </row>
    <row r="865" spans="1:8" ht="18" customHeight="1">
      <c r="A865" s="255">
        <v>42181</v>
      </c>
      <c r="B865" s="255" t="s">
        <v>74</v>
      </c>
      <c r="C865" s="253" t="s">
        <v>294</v>
      </c>
      <c r="D865" s="256">
        <v>950000000</v>
      </c>
      <c r="E865" s="256"/>
      <c r="F865" s="257">
        <f t="shared" si="27"/>
        <v>977624000</v>
      </c>
      <c r="G865" s="252"/>
      <c r="H865" s="244">
        <f t="shared" si="28"/>
        <v>6</v>
      </c>
    </row>
    <row r="866" spans="1:8" ht="18" customHeight="1">
      <c r="A866" s="255">
        <v>42181</v>
      </c>
      <c r="B866" s="255" t="s">
        <v>1057</v>
      </c>
      <c r="C866" s="253" t="s">
        <v>388</v>
      </c>
      <c r="D866" s="256"/>
      <c r="E866" s="256">
        <v>907000</v>
      </c>
      <c r="F866" s="257">
        <f t="shared" si="27"/>
        <v>976717000</v>
      </c>
      <c r="G866" s="252"/>
      <c r="H866" s="244">
        <f t="shared" si="28"/>
        <v>6</v>
      </c>
    </row>
    <row r="867" spans="1:8" ht="18" customHeight="1">
      <c r="A867" s="255">
        <v>42181</v>
      </c>
      <c r="B867" s="255" t="s">
        <v>1057</v>
      </c>
      <c r="C867" s="253" t="s">
        <v>961</v>
      </c>
      <c r="D867" s="256"/>
      <c r="E867" s="256">
        <v>500000</v>
      </c>
      <c r="F867" s="257">
        <f t="shared" si="27"/>
        <v>976217000</v>
      </c>
      <c r="G867" s="252"/>
      <c r="H867" s="244">
        <f t="shared" si="28"/>
        <v>6</v>
      </c>
    </row>
    <row r="868" spans="1:8" ht="18" customHeight="1">
      <c r="A868" s="255">
        <v>42181</v>
      </c>
      <c r="B868" s="255" t="s">
        <v>300</v>
      </c>
      <c r="C868" s="253" t="s">
        <v>962</v>
      </c>
      <c r="D868" s="256"/>
      <c r="E868" s="256">
        <v>34000000</v>
      </c>
      <c r="F868" s="257">
        <f t="shared" si="27"/>
        <v>942217000</v>
      </c>
      <c r="G868" s="252"/>
      <c r="H868" s="244">
        <f t="shared" si="28"/>
        <v>6</v>
      </c>
    </row>
    <row r="869" spans="1:8" ht="18" customHeight="1">
      <c r="A869" s="255">
        <v>42181</v>
      </c>
      <c r="B869" s="255" t="s">
        <v>74</v>
      </c>
      <c r="C869" s="253" t="s">
        <v>295</v>
      </c>
      <c r="D869" s="256"/>
      <c r="E869" s="256">
        <v>400000000</v>
      </c>
      <c r="F869" s="257">
        <f t="shared" si="27"/>
        <v>542217000</v>
      </c>
      <c r="G869" s="252"/>
      <c r="H869" s="244">
        <f t="shared" si="28"/>
        <v>6</v>
      </c>
    </row>
    <row r="870" spans="1:8" ht="18" customHeight="1">
      <c r="A870" s="255">
        <v>42181</v>
      </c>
      <c r="B870" s="255" t="s">
        <v>1057</v>
      </c>
      <c r="C870" s="253" t="s">
        <v>591</v>
      </c>
      <c r="D870" s="256"/>
      <c r="E870" s="256">
        <v>290000</v>
      </c>
      <c r="F870" s="257">
        <f t="shared" si="27"/>
        <v>541927000</v>
      </c>
      <c r="G870" s="252"/>
      <c r="H870" s="244">
        <f t="shared" si="28"/>
        <v>6</v>
      </c>
    </row>
    <row r="871" spans="1:8" ht="18" customHeight="1">
      <c r="A871" s="255">
        <v>42182</v>
      </c>
      <c r="B871" s="255" t="s">
        <v>1298</v>
      </c>
      <c r="C871" s="253" t="s">
        <v>935</v>
      </c>
      <c r="D871" s="256"/>
      <c r="E871" s="256">
        <v>1700000</v>
      </c>
      <c r="F871" s="257">
        <f t="shared" si="27"/>
        <v>540227000</v>
      </c>
      <c r="G871" s="252"/>
      <c r="H871" s="244">
        <f t="shared" si="28"/>
        <v>6</v>
      </c>
    </row>
    <row r="872" spans="1:8" ht="18" customHeight="1">
      <c r="A872" s="255">
        <v>42182</v>
      </c>
      <c r="B872" s="255" t="s">
        <v>287</v>
      </c>
      <c r="C872" s="253" t="s">
        <v>501</v>
      </c>
      <c r="D872" s="256"/>
      <c r="E872" s="256">
        <v>60018000</v>
      </c>
      <c r="F872" s="257">
        <f t="shared" si="27"/>
        <v>480209000</v>
      </c>
      <c r="G872" s="252" t="s">
        <v>615</v>
      </c>
      <c r="H872" s="244">
        <f t="shared" si="28"/>
        <v>6</v>
      </c>
    </row>
    <row r="873" spans="1:8" ht="18" customHeight="1">
      <c r="A873" s="255">
        <v>42182</v>
      </c>
      <c r="B873" s="255" t="s">
        <v>323</v>
      </c>
      <c r="C873" s="253" t="s">
        <v>963</v>
      </c>
      <c r="D873" s="256">
        <v>1500000</v>
      </c>
      <c r="E873" s="256"/>
      <c r="F873" s="257">
        <f t="shared" si="27"/>
        <v>481709000</v>
      </c>
      <c r="G873" s="252"/>
      <c r="H873" s="244">
        <f t="shared" si="28"/>
        <v>6</v>
      </c>
    </row>
    <row r="874" spans="1:8" ht="18" customHeight="1">
      <c r="A874" s="255">
        <v>42182</v>
      </c>
      <c r="B874" s="255" t="s">
        <v>285</v>
      </c>
      <c r="C874" s="253" t="s">
        <v>960</v>
      </c>
      <c r="D874" s="256"/>
      <c r="E874" s="256">
        <v>1440000</v>
      </c>
      <c r="F874" s="257">
        <f t="shared" si="27"/>
        <v>480269000</v>
      </c>
      <c r="G874" s="252"/>
      <c r="H874" s="244">
        <f t="shared" si="28"/>
        <v>6</v>
      </c>
    </row>
    <row r="875" spans="1:8" ht="18" customHeight="1">
      <c r="A875" s="255">
        <v>42182</v>
      </c>
      <c r="B875" s="255" t="s">
        <v>300</v>
      </c>
      <c r="C875" s="253" t="s">
        <v>545</v>
      </c>
      <c r="D875" s="256"/>
      <c r="E875" s="256">
        <v>5610000</v>
      </c>
      <c r="F875" s="257">
        <f t="shared" si="27"/>
        <v>474659000</v>
      </c>
      <c r="G875" s="252"/>
      <c r="H875" s="244">
        <f t="shared" si="28"/>
        <v>6</v>
      </c>
    </row>
    <row r="876" spans="1:8" ht="18" customHeight="1">
      <c r="A876" s="255">
        <v>42182</v>
      </c>
      <c r="B876" s="255" t="s">
        <v>1057</v>
      </c>
      <c r="C876" s="253" t="s">
        <v>403</v>
      </c>
      <c r="D876" s="256"/>
      <c r="E876" s="256">
        <v>4328000</v>
      </c>
      <c r="F876" s="257">
        <f t="shared" si="27"/>
        <v>470331000</v>
      </c>
      <c r="G876" s="252"/>
      <c r="H876" s="244">
        <f t="shared" si="28"/>
        <v>6</v>
      </c>
    </row>
    <row r="877" spans="1:8" ht="18" customHeight="1">
      <c r="A877" s="255">
        <v>42184</v>
      </c>
      <c r="B877" s="255" t="s">
        <v>291</v>
      </c>
      <c r="C877" s="253" t="s">
        <v>964</v>
      </c>
      <c r="D877" s="256"/>
      <c r="E877" s="256">
        <v>5000000</v>
      </c>
      <c r="F877" s="257">
        <f t="shared" si="27"/>
        <v>465331000</v>
      </c>
      <c r="G877" s="252"/>
      <c r="H877" s="244">
        <f t="shared" si="28"/>
        <v>6</v>
      </c>
    </row>
    <row r="878" spans="1:8" ht="18" customHeight="1">
      <c r="A878" s="255">
        <v>42184</v>
      </c>
      <c r="B878" s="255" t="s">
        <v>285</v>
      </c>
      <c r="C878" s="253" t="s">
        <v>290</v>
      </c>
      <c r="D878" s="256"/>
      <c r="E878" s="256">
        <v>230000</v>
      </c>
      <c r="F878" s="257">
        <f t="shared" si="27"/>
        <v>465101000</v>
      </c>
      <c r="G878" s="252"/>
      <c r="H878" s="244">
        <f t="shared" si="28"/>
        <v>6</v>
      </c>
    </row>
    <row r="879" spans="1:8" ht="18" customHeight="1">
      <c r="A879" s="255">
        <v>42184</v>
      </c>
      <c r="B879" s="255" t="s">
        <v>285</v>
      </c>
      <c r="C879" s="253" t="s">
        <v>559</v>
      </c>
      <c r="D879" s="256"/>
      <c r="E879" s="256">
        <v>338000</v>
      </c>
      <c r="F879" s="257">
        <f t="shared" si="27"/>
        <v>464763000</v>
      </c>
      <c r="G879" s="252"/>
      <c r="H879" s="244">
        <f t="shared" si="28"/>
        <v>6</v>
      </c>
    </row>
    <row r="880" spans="1:8" ht="18" customHeight="1">
      <c r="A880" s="255">
        <v>42184</v>
      </c>
      <c r="B880" s="255" t="s">
        <v>285</v>
      </c>
      <c r="C880" s="253" t="s">
        <v>965</v>
      </c>
      <c r="D880" s="256"/>
      <c r="E880" s="256">
        <v>308000</v>
      </c>
      <c r="F880" s="257">
        <f t="shared" si="27"/>
        <v>464455000</v>
      </c>
      <c r="G880" s="252"/>
      <c r="H880" s="244">
        <f t="shared" si="28"/>
        <v>6</v>
      </c>
    </row>
    <row r="881" spans="1:8" ht="18" customHeight="1">
      <c r="A881" s="255">
        <v>42184</v>
      </c>
      <c r="B881" s="255" t="s">
        <v>300</v>
      </c>
      <c r="C881" s="253" t="s">
        <v>416</v>
      </c>
      <c r="D881" s="256"/>
      <c r="E881" s="256">
        <v>50017000</v>
      </c>
      <c r="F881" s="257">
        <f t="shared" si="27"/>
        <v>414438000</v>
      </c>
      <c r="G881" s="252"/>
      <c r="H881" s="244">
        <f t="shared" si="28"/>
        <v>6</v>
      </c>
    </row>
    <row r="882" spans="1:8" ht="18" customHeight="1">
      <c r="A882" s="255">
        <v>42184</v>
      </c>
      <c r="B882" s="255" t="s">
        <v>285</v>
      </c>
      <c r="C882" s="253" t="s">
        <v>966</v>
      </c>
      <c r="D882" s="256"/>
      <c r="E882" s="256">
        <v>1584000</v>
      </c>
      <c r="F882" s="257">
        <f t="shared" si="27"/>
        <v>412854000</v>
      </c>
      <c r="G882" s="252"/>
      <c r="H882" s="244">
        <f t="shared" si="28"/>
        <v>6</v>
      </c>
    </row>
    <row r="883" spans="1:8" ht="18" customHeight="1">
      <c r="A883" s="255">
        <v>42184</v>
      </c>
      <c r="B883" s="255" t="s">
        <v>1057</v>
      </c>
      <c r="C883" s="253" t="s">
        <v>967</v>
      </c>
      <c r="D883" s="256"/>
      <c r="E883" s="256">
        <v>420000</v>
      </c>
      <c r="F883" s="257">
        <f t="shared" si="27"/>
        <v>412434000</v>
      </c>
      <c r="G883" s="252"/>
      <c r="H883" s="244">
        <f t="shared" si="28"/>
        <v>6</v>
      </c>
    </row>
    <row r="884" spans="1:8" ht="18" customHeight="1">
      <c r="A884" s="255">
        <v>42185</v>
      </c>
      <c r="B884" s="255" t="s">
        <v>409</v>
      </c>
      <c r="C884" s="253" t="s">
        <v>968</v>
      </c>
      <c r="D884" s="256"/>
      <c r="E884" s="256">
        <v>1000000</v>
      </c>
      <c r="F884" s="257">
        <f t="shared" si="27"/>
        <v>411434000</v>
      </c>
      <c r="G884" s="252"/>
      <c r="H884" s="244">
        <f t="shared" si="28"/>
        <v>6</v>
      </c>
    </row>
    <row r="885" spans="1:8" ht="18" customHeight="1">
      <c r="A885" s="255">
        <v>42185</v>
      </c>
      <c r="B885" s="255" t="s">
        <v>285</v>
      </c>
      <c r="C885" s="253" t="s">
        <v>969</v>
      </c>
      <c r="D885" s="256"/>
      <c r="E885" s="256">
        <v>470000</v>
      </c>
      <c r="F885" s="257">
        <f t="shared" si="27"/>
        <v>410964000</v>
      </c>
      <c r="G885" s="252"/>
      <c r="H885" s="244">
        <f t="shared" si="28"/>
        <v>6</v>
      </c>
    </row>
    <row r="886" spans="1:8" ht="18" customHeight="1">
      <c r="A886" s="255">
        <v>42185</v>
      </c>
      <c r="B886" s="255" t="s">
        <v>460</v>
      </c>
      <c r="C886" s="253" t="s">
        <v>970</v>
      </c>
      <c r="D886" s="256">
        <v>218000000</v>
      </c>
      <c r="E886" s="256"/>
      <c r="F886" s="257">
        <f t="shared" si="27"/>
        <v>628964000</v>
      </c>
      <c r="G886" s="252"/>
      <c r="H886" s="244">
        <f t="shared" si="28"/>
        <v>6</v>
      </c>
    </row>
    <row r="887" spans="1:8" ht="18" customHeight="1">
      <c r="A887" s="255">
        <v>42185</v>
      </c>
      <c r="B887" s="255" t="s">
        <v>287</v>
      </c>
      <c r="C887" s="253" t="s">
        <v>930</v>
      </c>
      <c r="D887" s="256"/>
      <c r="E887" s="256">
        <v>200830000</v>
      </c>
      <c r="F887" s="257">
        <f t="shared" si="27"/>
        <v>428134000</v>
      </c>
      <c r="G887" s="252" t="s">
        <v>615</v>
      </c>
      <c r="H887" s="244">
        <f t="shared" si="28"/>
        <v>6</v>
      </c>
    </row>
    <row r="888" spans="1:8" ht="18" customHeight="1">
      <c r="A888" s="255">
        <v>42185</v>
      </c>
      <c r="B888" s="255" t="s">
        <v>1300</v>
      </c>
      <c r="C888" s="253" t="s">
        <v>971</v>
      </c>
      <c r="D888" s="256"/>
      <c r="E888" s="256">
        <v>10700000</v>
      </c>
      <c r="F888" s="257">
        <f t="shared" si="27"/>
        <v>417434000</v>
      </c>
      <c r="G888" s="252"/>
      <c r="H888" s="244">
        <f t="shared" si="28"/>
        <v>6</v>
      </c>
    </row>
    <row r="889" spans="1:8" ht="18" customHeight="1">
      <c r="A889" s="255">
        <v>42185</v>
      </c>
      <c r="B889" s="255" t="s">
        <v>308</v>
      </c>
      <c r="C889" s="253" t="s">
        <v>495</v>
      </c>
      <c r="D889" s="256"/>
      <c r="E889" s="256">
        <v>80000000</v>
      </c>
      <c r="F889" s="257">
        <f t="shared" si="27"/>
        <v>337434000</v>
      </c>
      <c r="G889" s="252"/>
      <c r="H889" s="244">
        <f t="shared" si="28"/>
        <v>6</v>
      </c>
    </row>
    <row r="890" spans="1:8" ht="18" customHeight="1">
      <c r="A890" s="255">
        <v>42185</v>
      </c>
      <c r="B890" s="255" t="s">
        <v>409</v>
      </c>
      <c r="C890" s="253" t="s">
        <v>972</v>
      </c>
      <c r="D890" s="256"/>
      <c r="E890" s="256">
        <v>3318000</v>
      </c>
      <c r="F890" s="257">
        <f t="shared" si="27"/>
        <v>334116000</v>
      </c>
      <c r="G890" s="252"/>
      <c r="H890" s="244">
        <f t="shared" si="28"/>
        <v>6</v>
      </c>
    </row>
    <row r="891" spans="1:8" ht="18" customHeight="1">
      <c r="A891" s="255">
        <v>42185</v>
      </c>
      <c r="B891" s="255" t="s">
        <v>298</v>
      </c>
      <c r="C891" s="253" t="s">
        <v>497</v>
      </c>
      <c r="D891" s="256"/>
      <c r="E891" s="256">
        <v>128504000</v>
      </c>
      <c r="F891" s="257">
        <f t="shared" si="27"/>
        <v>205612000</v>
      </c>
      <c r="G891" s="252"/>
      <c r="H891" s="244">
        <f t="shared" si="28"/>
        <v>6</v>
      </c>
    </row>
    <row r="892" spans="1:8" ht="18" customHeight="1">
      <c r="A892" s="255">
        <v>42186</v>
      </c>
      <c r="B892" s="255" t="s">
        <v>74</v>
      </c>
      <c r="C892" s="253" t="s">
        <v>294</v>
      </c>
      <c r="D892" s="256">
        <v>160000000</v>
      </c>
      <c r="E892" s="256"/>
      <c r="F892" s="257">
        <f t="shared" si="27"/>
        <v>365612000</v>
      </c>
      <c r="G892" s="252"/>
      <c r="H892" s="244">
        <f t="shared" si="28"/>
        <v>7</v>
      </c>
    </row>
    <row r="893" spans="1:8" ht="18" customHeight="1">
      <c r="A893" s="255">
        <v>42186</v>
      </c>
      <c r="B893" s="255" t="s">
        <v>323</v>
      </c>
      <c r="C893" s="253" t="s">
        <v>973</v>
      </c>
      <c r="D893" s="256"/>
      <c r="E893" s="256">
        <v>6000000</v>
      </c>
      <c r="F893" s="257">
        <f t="shared" si="27"/>
        <v>359612000</v>
      </c>
      <c r="G893" s="252"/>
      <c r="H893" s="244">
        <f t="shared" si="28"/>
        <v>7</v>
      </c>
    </row>
    <row r="894" spans="1:8" ht="18" customHeight="1">
      <c r="A894" s="255">
        <v>42186</v>
      </c>
      <c r="B894" s="255" t="s">
        <v>308</v>
      </c>
      <c r="C894" s="253" t="s">
        <v>459</v>
      </c>
      <c r="D894" s="256"/>
      <c r="E894" s="256">
        <v>10000000</v>
      </c>
      <c r="F894" s="257">
        <f t="shared" si="27"/>
        <v>349612000</v>
      </c>
      <c r="G894" s="252"/>
      <c r="H894" s="244">
        <f t="shared" si="28"/>
        <v>7</v>
      </c>
    </row>
    <row r="895" spans="1:8" ht="18" customHeight="1">
      <c r="A895" s="255">
        <v>42186</v>
      </c>
      <c r="B895" s="255" t="s">
        <v>291</v>
      </c>
      <c r="C895" s="253" t="s">
        <v>974</v>
      </c>
      <c r="D895" s="256"/>
      <c r="E895" s="256">
        <v>7184000</v>
      </c>
      <c r="F895" s="257">
        <f t="shared" si="27"/>
        <v>342428000</v>
      </c>
      <c r="G895" s="252"/>
      <c r="H895" s="244">
        <f t="shared" si="28"/>
        <v>7</v>
      </c>
    </row>
    <row r="896" spans="1:8" ht="18" customHeight="1">
      <c r="A896" s="255">
        <v>42186</v>
      </c>
      <c r="B896" s="255" t="s">
        <v>285</v>
      </c>
      <c r="C896" s="253" t="s">
        <v>975</v>
      </c>
      <c r="D896" s="256"/>
      <c r="E896" s="256">
        <v>500000</v>
      </c>
      <c r="F896" s="257">
        <f t="shared" si="27"/>
        <v>341928000</v>
      </c>
      <c r="G896" s="252"/>
      <c r="H896" s="244">
        <f t="shared" si="28"/>
        <v>7</v>
      </c>
    </row>
    <row r="897" spans="1:8" ht="18" customHeight="1">
      <c r="A897" s="255">
        <v>42186</v>
      </c>
      <c r="B897" s="255" t="s">
        <v>300</v>
      </c>
      <c r="C897" s="253" t="s">
        <v>976</v>
      </c>
      <c r="D897" s="256"/>
      <c r="E897" s="256">
        <v>1632000</v>
      </c>
      <c r="F897" s="257">
        <f t="shared" si="27"/>
        <v>340296000</v>
      </c>
      <c r="G897" s="252"/>
      <c r="H897" s="244">
        <f t="shared" si="28"/>
        <v>7</v>
      </c>
    </row>
    <row r="898" spans="1:8" ht="18" customHeight="1">
      <c r="A898" s="255">
        <v>42186</v>
      </c>
      <c r="B898" s="255" t="s">
        <v>285</v>
      </c>
      <c r="C898" s="253" t="s">
        <v>977</v>
      </c>
      <c r="D898" s="256"/>
      <c r="E898" s="256">
        <v>1200000</v>
      </c>
      <c r="F898" s="257">
        <f t="shared" si="27"/>
        <v>339096000</v>
      </c>
      <c r="G898" s="252"/>
      <c r="H898" s="244">
        <f t="shared" si="28"/>
        <v>7</v>
      </c>
    </row>
    <row r="899" spans="1:8" ht="18" customHeight="1">
      <c r="A899" s="255">
        <v>42186</v>
      </c>
      <c r="B899" s="255" t="s">
        <v>285</v>
      </c>
      <c r="C899" s="253" t="s">
        <v>290</v>
      </c>
      <c r="D899" s="256"/>
      <c r="E899" s="256">
        <v>273000</v>
      </c>
      <c r="F899" s="257">
        <f t="shared" si="27"/>
        <v>338823000</v>
      </c>
      <c r="G899" s="252"/>
      <c r="H899" s="244">
        <f t="shared" si="28"/>
        <v>7</v>
      </c>
    </row>
    <row r="900" spans="1:8" ht="18" customHeight="1">
      <c r="A900" s="255">
        <v>42186</v>
      </c>
      <c r="B900" s="255" t="s">
        <v>287</v>
      </c>
      <c r="C900" s="253" t="s">
        <v>346</v>
      </c>
      <c r="D900" s="256"/>
      <c r="E900" s="256">
        <v>100000000</v>
      </c>
      <c r="F900" s="257">
        <f t="shared" si="27"/>
        <v>238823000</v>
      </c>
      <c r="G900" s="252" t="s">
        <v>615</v>
      </c>
      <c r="H900" s="244">
        <f t="shared" si="28"/>
        <v>7</v>
      </c>
    </row>
    <row r="901" spans="1:8" ht="18" customHeight="1">
      <c r="A901" s="255">
        <v>42186</v>
      </c>
      <c r="B901" s="255" t="s">
        <v>287</v>
      </c>
      <c r="C901" s="253" t="s">
        <v>306</v>
      </c>
      <c r="D901" s="256"/>
      <c r="E901" s="256">
        <v>100000000</v>
      </c>
      <c r="F901" s="257">
        <f t="shared" si="27"/>
        <v>138823000</v>
      </c>
      <c r="G901" s="252" t="s">
        <v>615</v>
      </c>
      <c r="H901" s="244">
        <f t="shared" si="28"/>
        <v>7</v>
      </c>
    </row>
    <row r="902" spans="1:8" ht="18" customHeight="1">
      <c r="A902" s="255">
        <v>42187</v>
      </c>
      <c r="B902" s="255" t="s">
        <v>323</v>
      </c>
      <c r="C902" s="253" t="s">
        <v>978</v>
      </c>
      <c r="D902" s="256">
        <v>6000000</v>
      </c>
      <c r="E902" s="256"/>
      <c r="F902" s="257">
        <f t="shared" si="27"/>
        <v>144823000</v>
      </c>
      <c r="G902" s="252"/>
      <c r="H902" s="244">
        <f t="shared" si="28"/>
        <v>7</v>
      </c>
    </row>
    <row r="903" spans="1:8" ht="18" customHeight="1">
      <c r="A903" s="255">
        <v>42187</v>
      </c>
      <c r="B903" s="255" t="s">
        <v>1299</v>
      </c>
      <c r="C903" s="253" t="s">
        <v>328</v>
      </c>
      <c r="D903" s="256"/>
      <c r="E903" s="256">
        <v>8570000</v>
      </c>
      <c r="F903" s="257">
        <f t="shared" si="27"/>
        <v>136253000</v>
      </c>
      <c r="G903" s="252"/>
      <c r="H903" s="244">
        <f t="shared" si="28"/>
        <v>7</v>
      </c>
    </row>
    <row r="904" spans="1:8" ht="18" customHeight="1">
      <c r="A904" s="255">
        <v>42187</v>
      </c>
      <c r="B904" s="255" t="s">
        <v>337</v>
      </c>
      <c r="C904" s="253" t="s">
        <v>979</v>
      </c>
      <c r="D904" s="256"/>
      <c r="E904" s="256">
        <v>30000000</v>
      </c>
      <c r="F904" s="257">
        <f t="shared" si="27"/>
        <v>106253000</v>
      </c>
      <c r="G904" s="252"/>
      <c r="H904" s="244">
        <f t="shared" si="28"/>
        <v>7</v>
      </c>
    </row>
    <row r="905" spans="1:8" ht="18" customHeight="1">
      <c r="A905" s="255">
        <v>42187</v>
      </c>
      <c r="B905" s="255" t="s">
        <v>285</v>
      </c>
      <c r="C905" s="253" t="s">
        <v>980</v>
      </c>
      <c r="D905" s="256"/>
      <c r="E905" s="256">
        <v>280000</v>
      </c>
      <c r="F905" s="257">
        <f t="shared" si="27"/>
        <v>105973000</v>
      </c>
      <c r="G905" s="252"/>
      <c r="H905" s="244">
        <f t="shared" si="28"/>
        <v>7</v>
      </c>
    </row>
    <row r="906" spans="1:8" ht="18" customHeight="1">
      <c r="A906" s="255">
        <v>42187</v>
      </c>
      <c r="B906" s="255" t="s">
        <v>1299</v>
      </c>
      <c r="C906" s="253" t="s">
        <v>531</v>
      </c>
      <c r="D906" s="256"/>
      <c r="E906" s="256">
        <v>1540000</v>
      </c>
      <c r="F906" s="257">
        <f t="shared" si="27"/>
        <v>104433000</v>
      </c>
      <c r="G906" s="252"/>
      <c r="H906" s="244">
        <f t="shared" si="28"/>
        <v>7</v>
      </c>
    </row>
    <row r="907" spans="1:8" ht="18" customHeight="1">
      <c r="A907" s="255">
        <v>42188</v>
      </c>
      <c r="B907" s="255" t="s">
        <v>300</v>
      </c>
      <c r="C907" s="253" t="s">
        <v>981</v>
      </c>
      <c r="D907" s="256"/>
      <c r="E907" s="256">
        <v>1120000</v>
      </c>
      <c r="F907" s="257">
        <f t="shared" si="27"/>
        <v>103313000</v>
      </c>
      <c r="G907" s="252"/>
      <c r="H907" s="244">
        <f t="shared" si="28"/>
        <v>7</v>
      </c>
    </row>
    <row r="908" spans="1:8" ht="18" customHeight="1">
      <c r="A908" s="255">
        <v>42189</v>
      </c>
      <c r="B908" s="255" t="s">
        <v>343</v>
      </c>
      <c r="C908" s="253" t="s">
        <v>458</v>
      </c>
      <c r="D908" s="256"/>
      <c r="E908" s="256">
        <v>10517000</v>
      </c>
      <c r="F908" s="257">
        <f t="shared" si="27"/>
        <v>92796000</v>
      </c>
      <c r="G908" s="252"/>
      <c r="H908" s="244">
        <f t="shared" si="28"/>
        <v>7</v>
      </c>
    </row>
    <row r="909" spans="1:8" ht="18" customHeight="1">
      <c r="A909" s="255">
        <v>42189</v>
      </c>
      <c r="B909" s="255" t="s">
        <v>409</v>
      </c>
      <c r="C909" s="253" t="s">
        <v>982</v>
      </c>
      <c r="D909" s="256"/>
      <c r="E909" s="256">
        <v>1170000</v>
      </c>
      <c r="F909" s="257">
        <f t="shared" si="27"/>
        <v>91626000</v>
      </c>
      <c r="G909" s="252"/>
      <c r="H909" s="244">
        <f t="shared" si="28"/>
        <v>7</v>
      </c>
    </row>
    <row r="910" spans="1:8" ht="18" customHeight="1">
      <c r="A910" s="255">
        <v>42189</v>
      </c>
      <c r="B910" s="255" t="s">
        <v>285</v>
      </c>
      <c r="C910" s="253" t="s">
        <v>860</v>
      </c>
      <c r="D910" s="256"/>
      <c r="E910" s="256">
        <v>160000</v>
      </c>
      <c r="F910" s="257">
        <f t="shared" ref="F910:F974" si="29">IF(C910&lt;&gt;"",F909+D910-E910,0)</f>
        <v>91466000</v>
      </c>
      <c r="G910" s="252"/>
      <c r="H910" s="244">
        <f t="shared" si="28"/>
        <v>7</v>
      </c>
    </row>
    <row r="911" spans="1:8" ht="18" customHeight="1">
      <c r="A911" s="255">
        <v>42189</v>
      </c>
      <c r="B911" s="255" t="s">
        <v>316</v>
      </c>
      <c r="C911" s="253" t="s">
        <v>317</v>
      </c>
      <c r="D911" s="256"/>
      <c r="E911" s="256">
        <v>4861000</v>
      </c>
      <c r="F911" s="257">
        <f t="shared" si="29"/>
        <v>86605000</v>
      </c>
      <c r="G911" s="252"/>
      <c r="H911" s="244">
        <f t="shared" ref="H911:H974" si="30">IF(A911&lt;&gt;"",MONTH(A911),"")</f>
        <v>7</v>
      </c>
    </row>
    <row r="912" spans="1:8" ht="18" customHeight="1">
      <c r="A912" s="255">
        <v>42189</v>
      </c>
      <c r="B912" s="255" t="s">
        <v>1057</v>
      </c>
      <c r="C912" s="253" t="s">
        <v>983</v>
      </c>
      <c r="D912" s="256"/>
      <c r="E912" s="256">
        <v>540000</v>
      </c>
      <c r="F912" s="257">
        <f t="shared" si="29"/>
        <v>86065000</v>
      </c>
      <c r="G912" s="252"/>
      <c r="H912" s="244">
        <f t="shared" si="30"/>
        <v>7</v>
      </c>
    </row>
    <row r="913" spans="1:8" ht="18" customHeight="1">
      <c r="A913" s="255">
        <v>42189</v>
      </c>
      <c r="B913" s="255" t="s">
        <v>285</v>
      </c>
      <c r="C913" s="253" t="s">
        <v>755</v>
      </c>
      <c r="D913" s="256"/>
      <c r="E913" s="256">
        <v>100000</v>
      </c>
      <c r="F913" s="257">
        <f t="shared" si="29"/>
        <v>85965000</v>
      </c>
      <c r="G913" s="252"/>
      <c r="H913" s="244">
        <f t="shared" si="30"/>
        <v>7</v>
      </c>
    </row>
    <row r="914" spans="1:8" ht="18" customHeight="1">
      <c r="A914" s="255">
        <v>42189</v>
      </c>
      <c r="B914" s="255" t="s">
        <v>323</v>
      </c>
      <c r="C914" s="253" t="s">
        <v>984</v>
      </c>
      <c r="D914" s="256">
        <v>2500000</v>
      </c>
      <c r="E914" s="256"/>
      <c r="F914" s="257">
        <f t="shared" si="29"/>
        <v>88465000</v>
      </c>
      <c r="G914" s="252"/>
      <c r="H914" s="244">
        <f t="shared" si="30"/>
        <v>7</v>
      </c>
    </row>
    <row r="915" spans="1:8" ht="18" customHeight="1">
      <c r="A915" s="255">
        <v>42189</v>
      </c>
      <c r="B915" s="255" t="s">
        <v>291</v>
      </c>
      <c r="C915" s="253" t="s">
        <v>425</v>
      </c>
      <c r="D915" s="256"/>
      <c r="E915" s="256">
        <v>3675000</v>
      </c>
      <c r="F915" s="257">
        <f t="shared" si="29"/>
        <v>84790000</v>
      </c>
      <c r="G915" s="252"/>
      <c r="H915" s="244">
        <f t="shared" si="30"/>
        <v>7</v>
      </c>
    </row>
    <row r="916" spans="1:8" ht="18" customHeight="1">
      <c r="A916" s="255">
        <v>42191</v>
      </c>
      <c r="B916" s="255" t="s">
        <v>287</v>
      </c>
      <c r="C916" s="253" t="s">
        <v>501</v>
      </c>
      <c r="D916" s="256"/>
      <c r="E916" s="256">
        <v>50000000</v>
      </c>
      <c r="F916" s="257">
        <f t="shared" si="29"/>
        <v>34790000</v>
      </c>
      <c r="G916" s="252" t="s">
        <v>615</v>
      </c>
      <c r="H916" s="244">
        <f t="shared" si="30"/>
        <v>7</v>
      </c>
    </row>
    <row r="917" spans="1:8" ht="18" customHeight="1">
      <c r="A917" s="255">
        <v>42191</v>
      </c>
      <c r="B917" s="255" t="s">
        <v>337</v>
      </c>
      <c r="C917" s="253" t="s">
        <v>515</v>
      </c>
      <c r="D917" s="256"/>
      <c r="E917" s="256">
        <v>10000000</v>
      </c>
      <c r="F917" s="257">
        <f t="shared" si="29"/>
        <v>24790000</v>
      </c>
      <c r="G917" s="252"/>
      <c r="H917" s="244">
        <f t="shared" si="30"/>
        <v>7</v>
      </c>
    </row>
    <row r="918" spans="1:8" ht="18" customHeight="1">
      <c r="A918" s="255">
        <v>42191</v>
      </c>
      <c r="B918" s="255" t="s">
        <v>323</v>
      </c>
      <c r="C918" s="253" t="s">
        <v>913</v>
      </c>
      <c r="D918" s="256"/>
      <c r="E918" s="256">
        <v>10000000</v>
      </c>
      <c r="F918" s="257">
        <f t="shared" si="29"/>
        <v>14790000</v>
      </c>
      <c r="G918" s="252"/>
      <c r="H918" s="244">
        <f t="shared" si="30"/>
        <v>7</v>
      </c>
    </row>
    <row r="919" spans="1:8" ht="18" customHeight="1">
      <c r="A919" s="255">
        <v>42192</v>
      </c>
      <c r="B919" s="255" t="s">
        <v>74</v>
      </c>
      <c r="C919" s="253" t="s">
        <v>295</v>
      </c>
      <c r="D919" s="256"/>
      <c r="E919" s="256">
        <v>10000000</v>
      </c>
      <c r="F919" s="257">
        <f t="shared" si="29"/>
        <v>4790000</v>
      </c>
      <c r="G919" s="252"/>
      <c r="H919" s="244">
        <f t="shared" si="30"/>
        <v>7</v>
      </c>
    </row>
    <row r="920" spans="1:8" ht="18" customHeight="1">
      <c r="A920" s="255">
        <v>42192</v>
      </c>
      <c r="B920" s="255" t="s">
        <v>1057</v>
      </c>
      <c r="C920" s="253" t="s">
        <v>374</v>
      </c>
      <c r="D920" s="256"/>
      <c r="E920" s="256">
        <v>110000</v>
      </c>
      <c r="F920" s="257">
        <f t="shared" si="29"/>
        <v>4680000</v>
      </c>
      <c r="G920" s="252"/>
      <c r="H920" s="244">
        <f t="shared" si="30"/>
        <v>7</v>
      </c>
    </row>
    <row r="921" spans="1:8" ht="18" customHeight="1">
      <c r="A921" s="255">
        <v>42192</v>
      </c>
      <c r="B921" s="255" t="s">
        <v>1298</v>
      </c>
      <c r="C921" s="253" t="s">
        <v>985</v>
      </c>
      <c r="D921" s="256"/>
      <c r="E921" s="256">
        <v>540000</v>
      </c>
      <c r="F921" s="257">
        <f t="shared" si="29"/>
        <v>4140000</v>
      </c>
      <c r="G921" s="252"/>
      <c r="H921" s="244">
        <f t="shared" si="30"/>
        <v>7</v>
      </c>
    </row>
    <row r="922" spans="1:8" ht="18" customHeight="1">
      <c r="A922" s="255">
        <v>42192</v>
      </c>
      <c r="B922" s="255" t="s">
        <v>318</v>
      </c>
      <c r="C922" s="253" t="s">
        <v>986</v>
      </c>
      <c r="D922" s="256"/>
      <c r="E922" s="256">
        <v>1050000</v>
      </c>
      <c r="F922" s="257">
        <f t="shared" si="29"/>
        <v>3090000</v>
      </c>
      <c r="G922" s="252"/>
      <c r="H922" s="244">
        <f t="shared" si="30"/>
        <v>7</v>
      </c>
    </row>
    <row r="923" spans="1:8" ht="18" customHeight="1">
      <c r="A923" s="255">
        <v>42194</v>
      </c>
      <c r="B923" s="255" t="s">
        <v>74</v>
      </c>
      <c r="C923" s="253" t="s">
        <v>294</v>
      </c>
      <c r="D923" s="256">
        <v>800000000</v>
      </c>
      <c r="E923" s="256"/>
      <c r="F923" s="257">
        <f t="shared" si="29"/>
        <v>803090000</v>
      </c>
      <c r="G923" s="252"/>
      <c r="H923" s="244">
        <f t="shared" si="30"/>
        <v>7</v>
      </c>
    </row>
    <row r="924" spans="1:8" ht="18" customHeight="1">
      <c r="A924" s="255">
        <v>42194</v>
      </c>
      <c r="B924" s="255" t="s">
        <v>287</v>
      </c>
      <c r="C924" s="253" t="s">
        <v>415</v>
      </c>
      <c r="D924" s="256"/>
      <c r="E924" s="256">
        <v>55017000</v>
      </c>
      <c r="F924" s="257">
        <f t="shared" si="29"/>
        <v>748073000</v>
      </c>
      <c r="G924" s="252"/>
      <c r="H924" s="244">
        <f t="shared" si="30"/>
        <v>7</v>
      </c>
    </row>
    <row r="925" spans="1:8" ht="18" customHeight="1">
      <c r="A925" s="255">
        <v>42194</v>
      </c>
      <c r="B925" s="255" t="s">
        <v>318</v>
      </c>
      <c r="C925" s="253" t="s">
        <v>987</v>
      </c>
      <c r="D925" s="256"/>
      <c r="E925" s="256">
        <v>314000</v>
      </c>
      <c r="F925" s="257">
        <f t="shared" si="29"/>
        <v>747759000</v>
      </c>
      <c r="G925" s="252"/>
      <c r="H925" s="244">
        <f t="shared" si="30"/>
        <v>7</v>
      </c>
    </row>
    <row r="926" spans="1:8" ht="18" customHeight="1">
      <c r="A926" s="255">
        <v>42195</v>
      </c>
      <c r="B926" s="255" t="s">
        <v>409</v>
      </c>
      <c r="C926" s="253" t="s">
        <v>743</v>
      </c>
      <c r="D926" s="256"/>
      <c r="E926" s="256">
        <v>8900000</v>
      </c>
      <c r="F926" s="257">
        <f t="shared" si="29"/>
        <v>738859000</v>
      </c>
      <c r="G926" s="252"/>
      <c r="H926" s="244">
        <f t="shared" si="30"/>
        <v>7</v>
      </c>
    </row>
    <row r="927" spans="1:8" ht="18" customHeight="1">
      <c r="A927" s="255">
        <v>42195</v>
      </c>
      <c r="B927" s="255" t="s">
        <v>291</v>
      </c>
      <c r="C927" s="253" t="s">
        <v>988</v>
      </c>
      <c r="D927" s="256"/>
      <c r="E927" s="256">
        <v>950000</v>
      </c>
      <c r="F927" s="257">
        <f t="shared" si="29"/>
        <v>737909000</v>
      </c>
      <c r="G927" s="252"/>
      <c r="H927" s="244">
        <f t="shared" si="30"/>
        <v>7</v>
      </c>
    </row>
    <row r="928" spans="1:8" ht="18" customHeight="1">
      <c r="A928" s="255">
        <v>42195</v>
      </c>
      <c r="B928" s="255" t="s">
        <v>291</v>
      </c>
      <c r="C928" s="253" t="s">
        <v>989</v>
      </c>
      <c r="D928" s="256"/>
      <c r="E928" s="256">
        <v>4000000</v>
      </c>
      <c r="F928" s="257">
        <f t="shared" si="29"/>
        <v>733909000</v>
      </c>
      <c r="G928" s="252"/>
      <c r="H928" s="244">
        <f t="shared" si="30"/>
        <v>7</v>
      </c>
    </row>
    <row r="929" spans="1:8" ht="18" customHeight="1">
      <c r="A929" s="255">
        <v>42195</v>
      </c>
      <c r="B929" s="255" t="s">
        <v>285</v>
      </c>
      <c r="C929" s="253" t="s">
        <v>990</v>
      </c>
      <c r="D929" s="256"/>
      <c r="E929" s="256">
        <v>34000000</v>
      </c>
      <c r="F929" s="257">
        <f t="shared" si="29"/>
        <v>699909000</v>
      </c>
      <c r="G929" s="252"/>
      <c r="H929" s="244">
        <f t="shared" si="30"/>
        <v>7</v>
      </c>
    </row>
    <row r="930" spans="1:8" ht="18" customHeight="1">
      <c r="A930" s="255">
        <v>42195</v>
      </c>
      <c r="B930" s="255" t="s">
        <v>323</v>
      </c>
      <c r="C930" s="253" t="s">
        <v>991</v>
      </c>
      <c r="D930" s="256">
        <v>5000000</v>
      </c>
      <c r="E930" s="256"/>
      <c r="F930" s="257">
        <f t="shared" si="29"/>
        <v>704909000</v>
      </c>
      <c r="G930" s="252"/>
      <c r="H930" s="244">
        <f t="shared" si="30"/>
        <v>7</v>
      </c>
    </row>
    <row r="931" spans="1:8" ht="18" customHeight="1">
      <c r="A931" s="255">
        <v>42196</v>
      </c>
      <c r="B931" s="255" t="s">
        <v>1300</v>
      </c>
      <c r="C931" s="253" t="s">
        <v>841</v>
      </c>
      <c r="D931" s="256"/>
      <c r="E931" s="256">
        <v>5132000</v>
      </c>
      <c r="F931" s="257">
        <f t="shared" si="29"/>
        <v>699777000</v>
      </c>
      <c r="G931" s="252"/>
      <c r="H931" s="244">
        <f t="shared" si="30"/>
        <v>7</v>
      </c>
    </row>
    <row r="932" spans="1:8" ht="18" customHeight="1">
      <c r="A932" s="255">
        <v>42196</v>
      </c>
      <c r="B932" s="255" t="s">
        <v>285</v>
      </c>
      <c r="C932" s="253" t="s">
        <v>992</v>
      </c>
      <c r="D932" s="256"/>
      <c r="E932" s="256">
        <v>900000</v>
      </c>
      <c r="F932" s="257">
        <f t="shared" si="29"/>
        <v>698877000</v>
      </c>
      <c r="G932" s="252"/>
      <c r="H932" s="244">
        <f t="shared" si="30"/>
        <v>7</v>
      </c>
    </row>
    <row r="933" spans="1:8" ht="18" customHeight="1">
      <c r="A933" s="255">
        <v>42196</v>
      </c>
      <c r="B933" s="255" t="s">
        <v>323</v>
      </c>
      <c r="C933" s="253" t="s">
        <v>925</v>
      </c>
      <c r="D933" s="256"/>
      <c r="E933" s="256">
        <v>5000000</v>
      </c>
      <c r="F933" s="257">
        <f t="shared" si="29"/>
        <v>693877000</v>
      </c>
      <c r="G933" s="252"/>
      <c r="H933" s="244">
        <f t="shared" si="30"/>
        <v>7</v>
      </c>
    </row>
    <row r="934" spans="1:8" ht="18" customHeight="1">
      <c r="A934" s="255">
        <v>42198</v>
      </c>
      <c r="B934" s="255" t="s">
        <v>343</v>
      </c>
      <c r="C934" s="253" t="s">
        <v>469</v>
      </c>
      <c r="D934" s="256"/>
      <c r="E934" s="256">
        <v>20017000</v>
      </c>
      <c r="F934" s="257">
        <f t="shared" si="29"/>
        <v>673860000</v>
      </c>
      <c r="G934" s="252"/>
      <c r="H934" s="244">
        <f t="shared" si="30"/>
        <v>7</v>
      </c>
    </row>
    <row r="935" spans="1:8" ht="18" customHeight="1">
      <c r="A935" s="255">
        <v>42198</v>
      </c>
      <c r="B935" s="255" t="s">
        <v>291</v>
      </c>
      <c r="C935" s="253" t="s">
        <v>993</v>
      </c>
      <c r="D935" s="256"/>
      <c r="E935" s="256">
        <v>274000</v>
      </c>
      <c r="F935" s="257">
        <f t="shared" si="29"/>
        <v>673586000</v>
      </c>
      <c r="G935" s="252"/>
      <c r="H935" s="244">
        <f t="shared" si="30"/>
        <v>7</v>
      </c>
    </row>
    <row r="936" spans="1:8" ht="18" customHeight="1">
      <c r="A936" s="255">
        <v>42198</v>
      </c>
      <c r="B936" s="255" t="s">
        <v>298</v>
      </c>
      <c r="C936" s="253" t="s">
        <v>994</v>
      </c>
      <c r="D936" s="256"/>
      <c r="E936" s="256">
        <v>316667000</v>
      </c>
      <c r="F936" s="257">
        <f t="shared" si="29"/>
        <v>356919000</v>
      </c>
      <c r="G936" s="252"/>
      <c r="H936" s="244">
        <f t="shared" si="30"/>
        <v>7</v>
      </c>
    </row>
    <row r="937" spans="1:8" ht="18" customHeight="1">
      <c r="A937" s="255">
        <v>42198</v>
      </c>
      <c r="B937" s="255" t="s">
        <v>285</v>
      </c>
      <c r="C937" s="253" t="s">
        <v>995</v>
      </c>
      <c r="D937" s="256"/>
      <c r="E937" s="256">
        <v>5000000</v>
      </c>
      <c r="F937" s="257">
        <f t="shared" si="29"/>
        <v>351919000</v>
      </c>
      <c r="G937" s="252"/>
      <c r="H937" s="244">
        <f t="shared" si="30"/>
        <v>7</v>
      </c>
    </row>
    <row r="938" spans="1:8" ht="18" customHeight="1">
      <c r="A938" s="255">
        <v>42198</v>
      </c>
      <c r="B938" s="255" t="s">
        <v>298</v>
      </c>
      <c r="C938" s="253" t="s">
        <v>996</v>
      </c>
      <c r="D938" s="256"/>
      <c r="E938" s="256">
        <v>2000000</v>
      </c>
      <c r="F938" s="257">
        <f t="shared" si="29"/>
        <v>349919000</v>
      </c>
      <c r="G938" s="252"/>
      <c r="H938" s="244">
        <f t="shared" si="30"/>
        <v>7</v>
      </c>
    </row>
    <row r="939" spans="1:8" ht="18" customHeight="1">
      <c r="A939" s="255">
        <v>42198</v>
      </c>
      <c r="B939" s="255" t="s">
        <v>323</v>
      </c>
      <c r="C939" s="253" t="s">
        <v>841</v>
      </c>
      <c r="D939" s="256"/>
      <c r="E939" s="256">
        <v>5000000</v>
      </c>
      <c r="F939" s="257">
        <f t="shared" si="29"/>
        <v>344919000</v>
      </c>
      <c r="G939" s="252"/>
      <c r="H939" s="244">
        <f t="shared" si="30"/>
        <v>7</v>
      </c>
    </row>
    <row r="940" spans="1:8" ht="18" customHeight="1">
      <c r="A940" s="255">
        <v>42198</v>
      </c>
      <c r="B940" s="255" t="s">
        <v>291</v>
      </c>
      <c r="C940" s="253" t="s">
        <v>997</v>
      </c>
      <c r="D940" s="256"/>
      <c r="E940" s="256">
        <v>2111000</v>
      </c>
      <c r="F940" s="257">
        <f t="shared" si="29"/>
        <v>342808000</v>
      </c>
      <c r="G940" s="252"/>
      <c r="H940" s="244">
        <f t="shared" si="30"/>
        <v>7</v>
      </c>
    </row>
    <row r="941" spans="1:8" ht="18" customHeight="1">
      <c r="A941" s="255">
        <v>42199</v>
      </c>
      <c r="B941" s="255" t="s">
        <v>285</v>
      </c>
      <c r="C941" s="253" t="s">
        <v>998</v>
      </c>
      <c r="D941" s="256"/>
      <c r="E941" s="256">
        <v>15000000</v>
      </c>
      <c r="F941" s="257">
        <f t="shared" si="29"/>
        <v>327808000</v>
      </c>
      <c r="G941" s="252"/>
      <c r="H941" s="244">
        <f t="shared" si="30"/>
        <v>7</v>
      </c>
    </row>
    <row r="942" spans="1:8" ht="18" customHeight="1">
      <c r="A942" s="255">
        <v>42199</v>
      </c>
      <c r="B942" s="255" t="s">
        <v>337</v>
      </c>
      <c r="C942" s="253" t="s">
        <v>999</v>
      </c>
      <c r="D942" s="256"/>
      <c r="E942" s="492">
        <v>18852000</v>
      </c>
      <c r="F942" s="257">
        <f t="shared" si="29"/>
        <v>308956000</v>
      </c>
      <c r="G942" s="252"/>
      <c r="H942" s="244">
        <f t="shared" si="30"/>
        <v>7</v>
      </c>
    </row>
    <row r="943" spans="1:8" ht="18" customHeight="1">
      <c r="A943" s="255">
        <v>42200</v>
      </c>
      <c r="B943" s="255" t="s">
        <v>308</v>
      </c>
      <c r="C943" s="253" t="s">
        <v>310</v>
      </c>
      <c r="D943" s="256">
        <v>100000000</v>
      </c>
      <c r="E943" s="256"/>
      <c r="F943" s="257">
        <f t="shared" si="29"/>
        <v>408956000</v>
      </c>
      <c r="G943" s="252"/>
      <c r="H943" s="244">
        <f t="shared" si="30"/>
        <v>7</v>
      </c>
    </row>
    <row r="944" spans="1:8" ht="18" customHeight="1">
      <c r="A944" s="255">
        <v>42200</v>
      </c>
      <c r="B944" s="255" t="s">
        <v>308</v>
      </c>
      <c r="C944" s="253" t="s">
        <v>495</v>
      </c>
      <c r="D944" s="256"/>
      <c r="E944" s="256">
        <v>40000000</v>
      </c>
      <c r="F944" s="257">
        <f t="shared" si="29"/>
        <v>368956000</v>
      </c>
      <c r="G944" s="252"/>
      <c r="H944" s="244">
        <f t="shared" si="30"/>
        <v>7</v>
      </c>
    </row>
    <row r="945" spans="1:8" ht="18" customHeight="1">
      <c r="A945" s="255">
        <v>42200</v>
      </c>
      <c r="B945" s="255" t="s">
        <v>291</v>
      </c>
      <c r="C945" s="253" t="s">
        <v>425</v>
      </c>
      <c r="D945" s="256"/>
      <c r="E945" s="256">
        <v>2000000</v>
      </c>
      <c r="F945" s="257">
        <f t="shared" si="29"/>
        <v>366956000</v>
      </c>
      <c r="G945" s="252"/>
      <c r="H945" s="244">
        <f t="shared" si="30"/>
        <v>7</v>
      </c>
    </row>
    <row r="946" spans="1:8" ht="18" customHeight="1">
      <c r="A946" s="255">
        <v>42200</v>
      </c>
      <c r="B946" s="255" t="s">
        <v>285</v>
      </c>
      <c r="C946" s="253" t="s">
        <v>1000</v>
      </c>
      <c r="D946" s="256"/>
      <c r="E946" s="256">
        <v>800000</v>
      </c>
      <c r="F946" s="257">
        <f t="shared" si="29"/>
        <v>366156000</v>
      </c>
      <c r="G946" s="252"/>
      <c r="H946" s="244">
        <f t="shared" si="30"/>
        <v>7</v>
      </c>
    </row>
    <row r="947" spans="1:8" ht="18" customHeight="1">
      <c r="A947" s="255">
        <v>42200</v>
      </c>
      <c r="B947" s="255" t="s">
        <v>285</v>
      </c>
      <c r="C947" s="253" t="s">
        <v>553</v>
      </c>
      <c r="D947" s="256"/>
      <c r="E947" s="256">
        <v>150000</v>
      </c>
      <c r="F947" s="257">
        <f t="shared" si="29"/>
        <v>366006000</v>
      </c>
      <c r="G947" s="252"/>
      <c r="H947" s="244">
        <f t="shared" si="30"/>
        <v>7</v>
      </c>
    </row>
    <row r="948" spans="1:8" ht="18" customHeight="1">
      <c r="A948" s="255">
        <v>42202</v>
      </c>
      <c r="B948" s="255" t="s">
        <v>842</v>
      </c>
      <c r="C948" s="253" t="s">
        <v>812</v>
      </c>
      <c r="D948" s="256">
        <v>1000000000</v>
      </c>
      <c r="E948" s="256"/>
      <c r="F948" s="257">
        <f t="shared" si="29"/>
        <v>1366006000</v>
      </c>
      <c r="G948" s="252"/>
      <c r="H948" s="244">
        <f t="shared" si="30"/>
        <v>7</v>
      </c>
    </row>
    <row r="949" spans="1:8" ht="18" customHeight="1">
      <c r="A949" s="255">
        <v>42202</v>
      </c>
      <c r="B949" s="255" t="s">
        <v>337</v>
      </c>
      <c r="C949" s="253" t="s">
        <v>1001</v>
      </c>
      <c r="D949" s="256">
        <v>200000000</v>
      </c>
      <c r="E949" s="256"/>
      <c r="F949" s="257">
        <f t="shared" si="29"/>
        <v>1566006000</v>
      </c>
      <c r="G949" s="252"/>
      <c r="H949" s="244">
        <f t="shared" si="30"/>
        <v>7</v>
      </c>
    </row>
    <row r="950" spans="1:8" ht="18" customHeight="1">
      <c r="A950" s="255">
        <v>42202</v>
      </c>
      <c r="B950" s="255" t="s">
        <v>74</v>
      </c>
      <c r="C950" s="253" t="s">
        <v>295</v>
      </c>
      <c r="D950" s="256"/>
      <c r="E950" s="256">
        <v>500000000</v>
      </c>
      <c r="F950" s="257">
        <f t="shared" si="29"/>
        <v>1066006000</v>
      </c>
      <c r="G950" s="252"/>
      <c r="H950" s="244">
        <f t="shared" si="30"/>
        <v>7</v>
      </c>
    </row>
    <row r="951" spans="1:8" ht="18" customHeight="1">
      <c r="A951" s="255">
        <v>42202</v>
      </c>
      <c r="B951" s="255" t="s">
        <v>74</v>
      </c>
      <c r="C951" s="253" t="s">
        <v>295</v>
      </c>
      <c r="D951" s="256"/>
      <c r="E951" s="256">
        <v>1000000000</v>
      </c>
      <c r="F951" s="257">
        <f t="shared" si="29"/>
        <v>66006000</v>
      </c>
      <c r="G951" s="252"/>
      <c r="H951" s="244">
        <f t="shared" si="30"/>
        <v>7</v>
      </c>
    </row>
    <row r="952" spans="1:8" ht="18" customHeight="1">
      <c r="A952" s="255">
        <v>42202</v>
      </c>
      <c r="B952" s="255" t="s">
        <v>1298</v>
      </c>
      <c r="C952" s="253" t="s">
        <v>793</v>
      </c>
      <c r="D952" s="256"/>
      <c r="E952" s="256">
        <v>45000000</v>
      </c>
      <c r="F952" s="257">
        <f t="shared" si="29"/>
        <v>21006000</v>
      </c>
      <c r="G952" s="252"/>
      <c r="H952" s="244">
        <f t="shared" si="30"/>
        <v>7</v>
      </c>
    </row>
    <row r="953" spans="1:8" ht="18" customHeight="1">
      <c r="A953" s="255">
        <v>42202</v>
      </c>
      <c r="B953" s="255" t="s">
        <v>1300</v>
      </c>
      <c r="C953" s="253" t="s">
        <v>1002</v>
      </c>
      <c r="D953" s="256"/>
      <c r="E953" s="256">
        <v>35000</v>
      </c>
      <c r="F953" s="257">
        <f t="shared" si="29"/>
        <v>20971000</v>
      </c>
      <c r="G953" s="252"/>
      <c r="H953" s="244">
        <f t="shared" si="30"/>
        <v>7</v>
      </c>
    </row>
    <row r="954" spans="1:8" ht="18" customHeight="1">
      <c r="A954" s="255">
        <v>42202</v>
      </c>
      <c r="B954" s="255" t="s">
        <v>285</v>
      </c>
      <c r="C954" s="253" t="s">
        <v>290</v>
      </c>
      <c r="D954" s="256"/>
      <c r="E954" s="256">
        <v>263000</v>
      </c>
      <c r="F954" s="257">
        <f t="shared" si="29"/>
        <v>20708000</v>
      </c>
      <c r="G954" s="252"/>
      <c r="H954" s="244">
        <f t="shared" si="30"/>
        <v>7</v>
      </c>
    </row>
    <row r="955" spans="1:8" ht="18" customHeight="1">
      <c r="A955" s="255">
        <v>42202</v>
      </c>
      <c r="B955" s="255" t="s">
        <v>1057</v>
      </c>
      <c r="C955" s="253" t="s">
        <v>443</v>
      </c>
      <c r="D955" s="256"/>
      <c r="E955" s="256">
        <v>5000000</v>
      </c>
      <c r="F955" s="257">
        <f t="shared" si="29"/>
        <v>15708000</v>
      </c>
      <c r="G955" s="252"/>
      <c r="H955" s="244">
        <f t="shared" si="30"/>
        <v>7</v>
      </c>
    </row>
    <row r="956" spans="1:8" ht="18" customHeight="1">
      <c r="A956" s="255">
        <v>42203</v>
      </c>
      <c r="B956" s="255" t="s">
        <v>323</v>
      </c>
      <c r="C956" s="253" t="s">
        <v>1003</v>
      </c>
      <c r="D956" s="256">
        <v>19000000</v>
      </c>
      <c r="E956" s="256"/>
      <c r="F956" s="257">
        <f t="shared" si="29"/>
        <v>34708000</v>
      </c>
      <c r="G956" s="252"/>
      <c r="H956" s="244">
        <f t="shared" si="30"/>
        <v>7</v>
      </c>
    </row>
    <row r="957" spans="1:8" ht="18" customHeight="1">
      <c r="A957" s="255">
        <v>42203</v>
      </c>
      <c r="B957" s="255" t="s">
        <v>291</v>
      </c>
      <c r="C957" s="253" t="s">
        <v>1004</v>
      </c>
      <c r="D957" s="256"/>
      <c r="E957" s="256">
        <v>22279000</v>
      </c>
      <c r="F957" s="257">
        <f t="shared" si="29"/>
        <v>12429000</v>
      </c>
      <c r="G957" s="252"/>
      <c r="H957" s="244">
        <f t="shared" si="30"/>
        <v>7</v>
      </c>
    </row>
    <row r="958" spans="1:8" ht="18" customHeight="1">
      <c r="A958" s="255">
        <v>42203</v>
      </c>
      <c r="B958" s="255" t="s">
        <v>291</v>
      </c>
      <c r="C958" s="253" t="s">
        <v>1005</v>
      </c>
      <c r="D958" s="256"/>
      <c r="E958" s="256">
        <v>1920000</v>
      </c>
      <c r="F958" s="257">
        <f t="shared" si="29"/>
        <v>10509000</v>
      </c>
      <c r="G958" s="252"/>
      <c r="H958" s="244">
        <f t="shared" si="30"/>
        <v>7</v>
      </c>
    </row>
    <row r="959" spans="1:8" ht="18" customHeight="1">
      <c r="A959" s="255">
        <v>42205</v>
      </c>
      <c r="B959" s="255" t="s">
        <v>285</v>
      </c>
      <c r="C959" s="253" t="s">
        <v>1006</v>
      </c>
      <c r="D959" s="256"/>
      <c r="E959" s="256">
        <v>120000</v>
      </c>
      <c r="F959" s="257">
        <f t="shared" si="29"/>
        <v>10389000</v>
      </c>
      <c r="G959" s="252"/>
      <c r="H959" s="244">
        <f t="shared" si="30"/>
        <v>7</v>
      </c>
    </row>
    <row r="960" spans="1:8" ht="18" customHeight="1">
      <c r="A960" s="255">
        <v>42205</v>
      </c>
      <c r="B960" s="255" t="s">
        <v>316</v>
      </c>
      <c r="C960" s="253" t="s">
        <v>317</v>
      </c>
      <c r="D960" s="256"/>
      <c r="E960" s="256">
        <v>5344000</v>
      </c>
      <c r="F960" s="257">
        <f t="shared" si="29"/>
        <v>5045000</v>
      </c>
      <c r="G960" s="252"/>
      <c r="H960" s="244">
        <f t="shared" si="30"/>
        <v>7</v>
      </c>
    </row>
    <row r="961" spans="1:8" ht="18" customHeight="1">
      <c r="A961" s="255">
        <v>42205</v>
      </c>
      <c r="B961" s="255" t="s">
        <v>285</v>
      </c>
      <c r="C961" s="253" t="s">
        <v>1007</v>
      </c>
      <c r="D961" s="256"/>
      <c r="E961" s="256">
        <v>1300000</v>
      </c>
      <c r="F961" s="257">
        <f t="shared" si="29"/>
        <v>3745000</v>
      </c>
      <c r="G961" s="252"/>
      <c r="H961" s="244">
        <f t="shared" si="30"/>
        <v>7</v>
      </c>
    </row>
    <row r="962" spans="1:8" ht="18" customHeight="1">
      <c r="A962" s="255">
        <v>42205</v>
      </c>
      <c r="B962" s="255" t="s">
        <v>1057</v>
      </c>
      <c r="C962" s="253" t="s">
        <v>1008</v>
      </c>
      <c r="D962" s="256"/>
      <c r="E962" s="256">
        <v>2000000</v>
      </c>
      <c r="F962" s="257">
        <f t="shared" si="29"/>
        <v>1745000</v>
      </c>
      <c r="G962" s="252"/>
      <c r="H962" s="244">
        <f t="shared" si="30"/>
        <v>7</v>
      </c>
    </row>
    <row r="963" spans="1:8" ht="18" customHeight="1">
      <c r="A963" s="255">
        <v>42205</v>
      </c>
      <c r="B963" s="255" t="s">
        <v>842</v>
      </c>
      <c r="C963" s="253" t="s">
        <v>812</v>
      </c>
      <c r="D963" s="256">
        <v>200000000</v>
      </c>
      <c r="E963" s="256"/>
      <c r="F963" s="257">
        <f t="shared" si="29"/>
        <v>201745000</v>
      </c>
      <c r="G963" s="252"/>
      <c r="H963" s="244">
        <f t="shared" si="30"/>
        <v>7</v>
      </c>
    </row>
    <row r="964" spans="1:8" ht="18" customHeight="1">
      <c r="A964" s="255">
        <v>42205</v>
      </c>
      <c r="B964" s="255" t="s">
        <v>337</v>
      </c>
      <c r="C964" s="253" t="s">
        <v>858</v>
      </c>
      <c r="D964" s="256">
        <v>200000000</v>
      </c>
      <c r="E964" s="256"/>
      <c r="F964" s="257">
        <f t="shared" si="29"/>
        <v>401745000</v>
      </c>
      <c r="G964" s="252"/>
      <c r="H964" s="244">
        <f t="shared" si="30"/>
        <v>7</v>
      </c>
    </row>
    <row r="965" spans="1:8" ht="18" customHeight="1">
      <c r="A965" s="255">
        <v>42205</v>
      </c>
      <c r="B965" s="255" t="s">
        <v>337</v>
      </c>
      <c r="C965" s="253" t="s">
        <v>1009</v>
      </c>
      <c r="D965" s="256">
        <v>300000000</v>
      </c>
      <c r="E965" s="256"/>
      <c r="F965" s="257">
        <f t="shared" si="29"/>
        <v>701745000</v>
      </c>
      <c r="G965" s="252"/>
      <c r="H965" s="244">
        <f t="shared" si="30"/>
        <v>7</v>
      </c>
    </row>
    <row r="966" spans="1:8" ht="18" customHeight="1">
      <c r="A966" s="255">
        <v>42205</v>
      </c>
      <c r="B966" s="255" t="s">
        <v>74</v>
      </c>
      <c r="C966" s="253" t="s">
        <v>294</v>
      </c>
      <c r="D966" s="256">
        <v>2100000000</v>
      </c>
      <c r="E966" s="256"/>
      <c r="F966" s="257">
        <f t="shared" si="29"/>
        <v>2801745000</v>
      </c>
      <c r="G966" s="252"/>
      <c r="H966" s="244">
        <f t="shared" si="30"/>
        <v>7</v>
      </c>
    </row>
    <row r="967" spans="1:8" ht="18" customHeight="1">
      <c r="A967" s="255">
        <v>42205</v>
      </c>
      <c r="B967" s="255" t="s">
        <v>337</v>
      </c>
      <c r="C967" s="253" t="s">
        <v>954</v>
      </c>
      <c r="D967" s="256"/>
      <c r="E967" s="256">
        <v>500000000</v>
      </c>
      <c r="F967" s="257">
        <f t="shared" si="29"/>
        <v>2301745000</v>
      </c>
      <c r="G967" s="252"/>
      <c r="H967" s="244">
        <f t="shared" si="30"/>
        <v>7</v>
      </c>
    </row>
    <row r="968" spans="1:8" ht="18" customHeight="1">
      <c r="A968" s="255">
        <v>42205</v>
      </c>
      <c r="B968" s="255" t="s">
        <v>842</v>
      </c>
      <c r="C968" s="253" t="s">
        <v>812</v>
      </c>
      <c r="D968" s="256"/>
      <c r="E968" s="256">
        <v>200000000</v>
      </c>
      <c r="F968" s="257">
        <f t="shared" si="29"/>
        <v>2101745000</v>
      </c>
      <c r="G968" s="252"/>
      <c r="H968" s="244">
        <f t="shared" si="30"/>
        <v>7</v>
      </c>
    </row>
    <row r="969" spans="1:8" ht="18" customHeight="1">
      <c r="A969" s="255">
        <v>42205</v>
      </c>
      <c r="B969" s="255" t="s">
        <v>1057</v>
      </c>
      <c r="C969" s="253" t="s">
        <v>1010</v>
      </c>
      <c r="D969" s="256"/>
      <c r="E969" s="256">
        <v>500000000</v>
      </c>
      <c r="F969" s="257">
        <f t="shared" si="29"/>
        <v>1601745000</v>
      </c>
      <c r="G969" s="252"/>
      <c r="H969" s="244">
        <f t="shared" si="30"/>
        <v>7</v>
      </c>
    </row>
    <row r="970" spans="1:8" ht="18" customHeight="1">
      <c r="A970" s="255">
        <v>42205</v>
      </c>
      <c r="B970" s="255" t="s">
        <v>842</v>
      </c>
      <c r="C970" s="253" t="s">
        <v>812</v>
      </c>
      <c r="D970" s="256"/>
      <c r="E970" s="256">
        <v>200000000</v>
      </c>
      <c r="F970" s="257">
        <f t="shared" si="29"/>
        <v>1401745000</v>
      </c>
      <c r="G970" s="252"/>
      <c r="H970" s="244">
        <f t="shared" si="30"/>
        <v>7</v>
      </c>
    </row>
    <row r="971" spans="1:8" ht="18" customHeight="1">
      <c r="A971" s="255">
        <v>42206</v>
      </c>
      <c r="B971" s="255" t="s">
        <v>287</v>
      </c>
      <c r="C971" s="253" t="s">
        <v>501</v>
      </c>
      <c r="D971" s="256"/>
      <c r="E971" s="256">
        <v>70000000</v>
      </c>
      <c r="F971" s="257">
        <f t="shared" si="29"/>
        <v>1331745000</v>
      </c>
      <c r="G971" s="252" t="s">
        <v>615</v>
      </c>
      <c r="H971" s="244">
        <f t="shared" si="30"/>
        <v>7</v>
      </c>
    </row>
    <row r="972" spans="1:8" ht="18" customHeight="1">
      <c r="A972" s="255">
        <v>42206</v>
      </c>
      <c r="B972" s="255" t="s">
        <v>337</v>
      </c>
      <c r="C972" s="253" t="s">
        <v>999</v>
      </c>
      <c r="D972" s="256"/>
      <c r="E972" s="256">
        <v>53738000</v>
      </c>
      <c r="F972" s="257">
        <f t="shared" si="29"/>
        <v>1278007000</v>
      </c>
      <c r="G972" s="252"/>
      <c r="H972" s="244">
        <f t="shared" si="30"/>
        <v>7</v>
      </c>
    </row>
    <row r="973" spans="1:8" ht="18" customHeight="1">
      <c r="A973" s="255">
        <v>42206</v>
      </c>
      <c r="B973" s="255" t="s">
        <v>291</v>
      </c>
      <c r="C973" s="253" t="s">
        <v>350</v>
      </c>
      <c r="D973" s="256"/>
      <c r="E973" s="256">
        <v>15840000</v>
      </c>
      <c r="F973" s="257">
        <f t="shared" si="29"/>
        <v>1262167000</v>
      </c>
      <c r="G973" s="252"/>
      <c r="H973" s="244">
        <f t="shared" si="30"/>
        <v>7</v>
      </c>
    </row>
    <row r="974" spans="1:8" ht="18" customHeight="1">
      <c r="A974" s="255">
        <v>42206</v>
      </c>
      <c r="B974" s="255" t="s">
        <v>1057</v>
      </c>
      <c r="C974" s="253" t="s">
        <v>591</v>
      </c>
      <c r="D974" s="256"/>
      <c r="E974" s="256">
        <v>290000</v>
      </c>
      <c r="F974" s="257">
        <f t="shared" si="29"/>
        <v>1261877000</v>
      </c>
      <c r="G974" s="252"/>
      <c r="H974" s="244">
        <f t="shared" si="30"/>
        <v>7</v>
      </c>
    </row>
    <row r="975" spans="1:8" ht="18" customHeight="1">
      <c r="A975" s="255">
        <v>42206</v>
      </c>
      <c r="B975" s="255" t="s">
        <v>285</v>
      </c>
      <c r="C975" s="253" t="s">
        <v>1006</v>
      </c>
      <c r="D975" s="256"/>
      <c r="E975" s="256">
        <v>100000</v>
      </c>
      <c r="F975" s="257">
        <f t="shared" ref="F975:F1038" si="31">IF(C975&lt;&gt;"",F974+D975-E975,0)</f>
        <v>1261777000</v>
      </c>
      <c r="G975" s="252"/>
      <c r="H975" s="244">
        <f t="shared" ref="H975:H1038" si="32">IF(A975&lt;&gt;"",MONTH(A975),"")</f>
        <v>7</v>
      </c>
    </row>
    <row r="976" spans="1:8" ht="18" customHeight="1">
      <c r="A976" s="255">
        <v>42207</v>
      </c>
      <c r="B976" s="255" t="s">
        <v>1057</v>
      </c>
      <c r="C976" s="253" t="s">
        <v>1011</v>
      </c>
      <c r="D976" s="256"/>
      <c r="E976" s="256">
        <v>934000</v>
      </c>
      <c r="F976" s="257">
        <f t="shared" si="31"/>
        <v>1260843000</v>
      </c>
      <c r="G976" s="252"/>
      <c r="H976" s="244">
        <f t="shared" si="32"/>
        <v>7</v>
      </c>
    </row>
    <row r="977" spans="1:8" ht="18" customHeight="1">
      <c r="A977" s="255">
        <v>42207</v>
      </c>
      <c r="B977" s="255" t="s">
        <v>337</v>
      </c>
      <c r="C977" s="253" t="s">
        <v>1012</v>
      </c>
      <c r="D977" s="256"/>
      <c r="E977" s="256">
        <v>14025000</v>
      </c>
      <c r="F977" s="257">
        <f t="shared" si="31"/>
        <v>1246818000</v>
      </c>
      <c r="G977" s="252"/>
      <c r="H977" s="244">
        <f t="shared" si="32"/>
        <v>7</v>
      </c>
    </row>
    <row r="978" spans="1:8" ht="18" customHeight="1">
      <c r="A978" s="255">
        <v>42207</v>
      </c>
      <c r="B978" s="255" t="s">
        <v>318</v>
      </c>
      <c r="C978" s="253" t="s">
        <v>1013</v>
      </c>
      <c r="D978" s="256"/>
      <c r="E978" s="256">
        <v>2392000</v>
      </c>
      <c r="F978" s="257">
        <f t="shared" si="31"/>
        <v>1244426000</v>
      </c>
      <c r="G978" s="252"/>
      <c r="H978" s="244">
        <f t="shared" si="32"/>
        <v>7</v>
      </c>
    </row>
    <row r="979" spans="1:8" ht="18" customHeight="1">
      <c r="A979" s="255">
        <v>42207</v>
      </c>
      <c r="B979" s="255" t="s">
        <v>337</v>
      </c>
      <c r="C979" s="253" t="s">
        <v>801</v>
      </c>
      <c r="D979" s="256"/>
      <c r="E979" s="256">
        <v>18358000</v>
      </c>
      <c r="F979" s="257">
        <f t="shared" si="31"/>
        <v>1226068000</v>
      </c>
      <c r="G979" s="252"/>
      <c r="H979" s="244">
        <f t="shared" si="32"/>
        <v>7</v>
      </c>
    </row>
    <row r="980" spans="1:8" ht="18" customHeight="1">
      <c r="A980" s="255">
        <v>42207</v>
      </c>
      <c r="B980" s="255" t="s">
        <v>291</v>
      </c>
      <c r="C980" s="253" t="s">
        <v>522</v>
      </c>
      <c r="D980" s="256"/>
      <c r="E980" s="256">
        <v>18215000</v>
      </c>
      <c r="F980" s="257">
        <f t="shared" si="31"/>
        <v>1207853000</v>
      </c>
      <c r="G980" s="252"/>
      <c r="H980" s="244">
        <f t="shared" si="32"/>
        <v>7</v>
      </c>
    </row>
    <row r="981" spans="1:8" ht="18" customHeight="1">
      <c r="A981" s="255">
        <v>42208</v>
      </c>
      <c r="B981" s="255" t="s">
        <v>287</v>
      </c>
      <c r="C981" s="253" t="s">
        <v>1014</v>
      </c>
      <c r="D981" s="256"/>
      <c r="E981" s="256">
        <v>56954000</v>
      </c>
      <c r="F981" s="257">
        <f t="shared" si="31"/>
        <v>1150899000</v>
      </c>
      <c r="G981" s="252"/>
      <c r="H981" s="244">
        <f t="shared" si="32"/>
        <v>7</v>
      </c>
    </row>
    <row r="982" spans="1:8" ht="18" customHeight="1">
      <c r="A982" s="255">
        <v>42208</v>
      </c>
      <c r="B982" s="255" t="s">
        <v>285</v>
      </c>
      <c r="C982" s="253" t="s">
        <v>336</v>
      </c>
      <c r="D982" s="256"/>
      <c r="E982" s="256">
        <v>100000</v>
      </c>
      <c r="F982" s="257">
        <f t="shared" si="31"/>
        <v>1150799000</v>
      </c>
      <c r="G982" s="252"/>
      <c r="H982" s="244">
        <f t="shared" si="32"/>
        <v>7</v>
      </c>
    </row>
    <row r="983" spans="1:8" ht="18" customHeight="1">
      <c r="A983" s="255">
        <v>42208</v>
      </c>
      <c r="B983" s="255" t="s">
        <v>285</v>
      </c>
      <c r="C983" s="253" t="s">
        <v>327</v>
      </c>
      <c r="D983" s="256"/>
      <c r="E983" s="256">
        <v>1250000</v>
      </c>
      <c r="F983" s="257">
        <f t="shared" si="31"/>
        <v>1149549000</v>
      </c>
      <c r="G983" s="252"/>
      <c r="H983" s="244">
        <f t="shared" si="32"/>
        <v>7</v>
      </c>
    </row>
    <row r="984" spans="1:8" ht="18" customHeight="1">
      <c r="A984" s="255">
        <v>42208</v>
      </c>
      <c r="B984" s="255" t="s">
        <v>74</v>
      </c>
      <c r="C984" s="253" t="s">
        <v>295</v>
      </c>
      <c r="D984" s="256"/>
      <c r="E984" s="256">
        <v>20000000</v>
      </c>
      <c r="F984" s="257">
        <f t="shared" si="31"/>
        <v>1129549000</v>
      </c>
      <c r="G984" s="252"/>
      <c r="H984" s="244">
        <f t="shared" si="32"/>
        <v>7</v>
      </c>
    </row>
    <row r="985" spans="1:8" ht="18" customHeight="1">
      <c r="A985" s="255">
        <v>42208</v>
      </c>
      <c r="B985" s="255" t="s">
        <v>316</v>
      </c>
      <c r="C985" s="253" t="s">
        <v>363</v>
      </c>
      <c r="D985" s="256"/>
      <c r="E985" s="256">
        <v>2246000</v>
      </c>
      <c r="F985" s="257">
        <f t="shared" si="31"/>
        <v>1127303000</v>
      </c>
      <c r="G985" s="252"/>
      <c r="H985" s="244">
        <f t="shared" si="32"/>
        <v>7</v>
      </c>
    </row>
    <row r="986" spans="1:8" ht="18" customHeight="1">
      <c r="A986" s="255">
        <v>42209</v>
      </c>
      <c r="B986" s="255" t="s">
        <v>842</v>
      </c>
      <c r="C986" s="253" t="s">
        <v>469</v>
      </c>
      <c r="D986" s="256"/>
      <c r="E986" s="256">
        <v>610181000</v>
      </c>
      <c r="F986" s="257">
        <f t="shared" si="31"/>
        <v>517122000</v>
      </c>
      <c r="G986" s="252"/>
      <c r="H986" s="244">
        <f t="shared" si="32"/>
        <v>7</v>
      </c>
    </row>
    <row r="987" spans="1:8" ht="18" customHeight="1">
      <c r="A987" s="255">
        <v>42209</v>
      </c>
      <c r="B987" s="255" t="s">
        <v>287</v>
      </c>
      <c r="C987" s="253" t="s">
        <v>345</v>
      </c>
      <c r="D987" s="256"/>
      <c r="E987" s="256">
        <v>200000000</v>
      </c>
      <c r="F987" s="257">
        <f t="shared" si="31"/>
        <v>317122000</v>
      </c>
      <c r="G987" s="252" t="s">
        <v>615</v>
      </c>
      <c r="H987" s="244">
        <f t="shared" si="32"/>
        <v>7</v>
      </c>
    </row>
    <row r="988" spans="1:8" ht="18" customHeight="1">
      <c r="A988" s="255">
        <v>42209</v>
      </c>
      <c r="B988" s="255" t="s">
        <v>287</v>
      </c>
      <c r="C988" s="253" t="s">
        <v>346</v>
      </c>
      <c r="D988" s="256"/>
      <c r="E988" s="256">
        <v>100000000</v>
      </c>
      <c r="F988" s="257">
        <f t="shared" si="31"/>
        <v>217122000</v>
      </c>
      <c r="G988" s="252" t="s">
        <v>615</v>
      </c>
      <c r="H988" s="244">
        <f t="shared" si="32"/>
        <v>7</v>
      </c>
    </row>
    <row r="989" spans="1:8" ht="18" customHeight="1">
      <c r="A989" s="255">
        <v>42209</v>
      </c>
      <c r="B989" s="255" t="s">
        <v>287</v>
      </c>
      <c r="C989" s="253" t="s">
        <v>872</v>
      </c>
      <c r="D989" s="256"/>
      <c r="E989" s="256">
        <v>50017000</v>
      </c>
      <c r="F989" s="257">
        <f t="shared" si="31"/>
        <v>167105000</v>
      </c>
      <c r="G989" s="252" t="s">
        <v>615</v>
      </c>
      <c r="H989" s="244">
        <f t="shared" si="32"/>
        <v>7</v>
      </c>
    </row>
    <row r="990" spans="1:8" ht="18" customHeight="1">
      <c r="A990" s="255">
        <v>42209</v>
      </c>
      <c r="B990" s="255" t="s">
        <v>287</v>
      </c>
      <c r="C990" s="253" t="s">
        <v>814</v>
      </c>
      <c r="D990" s="256"/>
      <c r="E990" s="256">
        <v>35840000</v>
      </c>
      <c r="F990" s="257">
        <f t="shared" si="31"/>
        <v>131265000</v>
      </c>
      <c r="G990" s="252" t="s">
        <v>615</v>
      </c>
      <c r="H990" s="244">
        <f t="shared" si="32"/>
        <v>7</v>
      </c>
    </row>
    <row r="991" spans="1:8" ht="18" customHeight="1">
      <c r="A991" s="255">
        <v>42209</v>
      </c>
      <c r="B991" s="255" t="s">
        <v>285</v>
      </c>
      <c r="C991" s="253" t="s">
        <v>923</v>
      </c>
      <c r="D991" s="256"/>
      <c r="E991" s="256">
        <v>20000000</v>
      </c>
      <c r="F991" s="257">
        <f t="shared" si="31"/>
        <v>111265000</v>
      </c>
      <c r="G991" s="252"/>
      <c r="H991" s="244">
        <f t="shared" si="32"/>
        <v>7</v>
      </c>
    </row>
    <row r="992" spans="1:8" ht="18" customHeight="1">
      <c r="A992" s="255">
        <v>42209</v>
      </c>
      <c r="B992" s="255" t="s">
        <v>323</v>
      </c>
      <c r="C992" s="253" t="s">
        <v>326</v>
      </c>
      <c r="D992" s="256"/>
      <c r="E992" s="256">
        <v>3000000</v>
      </c>
      <c r="F992" s="257">
        <f t="shared" si="31"/>
        <v>108265000</v>
      </c>
      <c r="G992" s="252"/>
      <c r="H992" s="244">
        <f t="shared" si="32"/>
        <v>7</v>
      </c>
    </row>
    <row r="993" spans="1:8" ht="18" customHeight="1">
      <c r="A993" s="255">
        <v>42209</v>
      </c>
      <c r="B993" s="255" t="s">
        <v>298</v>
      </c>
      <c r="C993" s="253" t="s">
        <v>1017</v>
      </c>
      <c r="D993" s="256"/>
      <c r="E993" s="256">
        <v>2000000</v>
      </c>
      <c r="F993" s="257">
        <f t="shared" si="31"/>
        <v>106265000</v>
      </c>
      <c r="G993" s="252"/>
      <c r="H993" s="244">
        <f t="shared" si="32"/>
        <v>7</v>
      </c>
    </row>
    <row r="994" spans="1:8" ht="18" customHeight="1">
      <c r="A994" s="255">
        <v>42209</v>
      </c>
      <c r="B994" s="255" t="s">
        <v>285</v>
      </c>
      <c r="C994" s="253" t="s">
        <v>860</v>
      </c>
      <c r="D994" s="256"/>
      <c r="E994" s="256">
        <v>180000</v>
      </c>
      <c r="F994" s="257">
        <f t="shared" si="31"/>
        <v>106085000</v>
      </c>
      <c r="G994" s="252"/>
      <c r="H994" s="244">
        <f t="shared" si="32"/>
        <v>7</v>
      </c>
    </row>
    <row r="995" spans="1:8" ht="18" customHeight="1">
      <c r="A995" s="255">
        <v>42210</v>
      </c>
      <c r="B995" s="255" t="s">
        <v>285</v>
      </c>
      <c r="C995" s="253" t="s">
        <v>860</v>
      </c>
      <c r="D995" s="256"/>
      <c r="E995" s="256">
        <v>140000</v>
      </c>
      <c r="F995" s="257">
        <f t="shared" si="31"/>
        <v>105945000</v>
      </c>
      <c r="G995" s="252"/>
      <c r="H995" s="244">
        <f t="shared" si="32"/>
        <v>7</v>
      </c>
    </row>
    <row r="996" spans="1:8" ht="18" customHeight="1">
      <c r="A996" s="255">
        <v>42210</v>
      </c>
      <c r="B996" s="255" t="s">
        <v>1057</v>
      </c>
      <c r="C996" s="253" t="s">
        <v>1018</v>
      </c>
      <c r="D996" s="256"/>
      <c r="E996" s="256">
        <v>4020000</v>
      </c>
      <c r="F996" s="257">
        <f t="shared" si="31"/>
        <v>101925000</v>
      </c>
      <c r="G996" s="252"/>
      <c r="H996" s="244">
        <f t="shared" si="32"/>
        <v>7</v>
      </c>
    </row>
    <row r="997" spans="1:8" ht="18" customHeight="1">
      <c r="A997" s="255">
        <v>42210</v>
      </c>
      <c r="B997" s="255" t="s">
        <v>409</v>
      </c>
      <c r="C997" s="253" t="s">
        <v>1019</v>
      </c>
      <c r="D997" s="256"/>
      <c r="E997" s="256">
        <v>1000000</v>
      </c>
      <c r="F997" s="257">
        <f t="shared" si="31"/>
        <v>100925000</v>
      </c>
      <c r="G997" s="252"/>
      <c r="H997" s="244">
        <f t="shared" si="32"/>
        <v>7</v>
      </c>
    </row>
    <row r="998" spans="1:8" ht="18" customHeight="1">
      <c r="A998" s="255">
        <v>42213</v>
      </c>
      <c r="B998" s="255" t="s">
        <v>74</v>
      </c>
      <c r="C998" s="253" t="s">
        <v>294</v>
      </c>
      <c r="D998" s="256">
        <v>1000000000</v>
      </c>
      <c r="E998" s="256"/>
      <c r="F998" s="257">
        <f t="shared" si="31"/>
        <v>1100925000</v>
      </c>
      <c r="G998" s="252"/>
      <c r="H998" s="244">
        <f t="shared" si="32"/>
        <v>7</v>
      </c>
    </row>
    <row r="999" spans="1:8" ht="18" customHeight="1">
      <c r="A999" s="255">
        <v>42213</v>
      </c>
      <c r="B999" s="255" t="s">
        <v>287</v>
      </c>
      <c r="C999" s="253" t="s">
        <v>932</v>
      </c>
      <c r="D999" s="256"/>
      <c r="E999" s="256">
        <v>200060000</v>
      </c>
      <c r="F999" s="257">
        <f t="shared" si="31"/>
        <v>900865000</v>
      </c>
      <c r="G999" s="252" t="s">
        <v>615</v>
      </c>
      <c r="H999" s="244">
        <f t="shared" si="32"/>
        <v>7</v>
      </c>
    </row>
    <row r="1000" spans="1:8" ht="18" customHeight="1">
      <c r="A1000" s="255">
        <v>42213</v>
      </c>
      <c r="B1000" s="255" t="s">
        <v>287</v>
      </c>
      <c r="C1000" s="253" t="s">
        <v>305</v>
      </c>
      <c r="D1000" s="256"/>
      <c r="E1000" s="256">
        <v>235000000</v>
      </c>
      <c r="F1000" s="257">
        <f t="shared" si="31"/>
        <v>665865000</v>
      </c>
      <c r="G1000" s="252" t="s">
        <v>615</v>
      </c>
      <c r="H1000" s="244">
        <f t="shared" si="32"/>
        <v>7</v>
      </c>
    </row>
    <row r="1001" spans="1:8" ht="18" customHeight="1">
      <c r="A1001" s="255">
        <v>42213</v>
      </c>
      <c r="B1001" s="255" t="s">
        <v>287</v>
      </c>
      <c r="C1001" s="253" t="s">
        <v>501</v>
      </c>
      <c r="D1001" s="256"/>
      <c r="E1001" s="256">
        <v>100000000</v>
      </c>
      <c r="F1001" s="257">
        <f t="shared" si="31"/>
        <v>565865000</v>
      </c>
      <c r="G1001" s="252" t="s">
        <v>615</v>
      </c>
      <c r="H1001" s="244">
        <f t="shared" si="32"/>
        <v>7</v>
      </c>
    </row>
    <row r="1002" spans="1:8" ht="18" customHeight="1">
      <c r="A1002" s="255">
        <v>42213</v>
      </c>
      <c r="B1002" s="255" t="s">
        <v>287</v>
      </c>
      <c r="C1002" s="253" t="s">
        <v>378</v>
      </c>
      <c r="D1002" s="256"/>
      <c r="E1002" s="256">
        <v>100000000</v>
      </c>
      <c r="F1002" s="257">
        <f t="shared" si="31"/>
        <v>465865000</v>
      </c>
      <c r="G1002" s="252" t="s">
        <v>615</v>
      </c>
      <c r="H1002" s="244">
        <f t="shared" si="32"/>
        <v>7</v>
      </c>
    </row>
    <row r="1003" spans="1:8" ht="18" customHeight="1">
      <c r="A1003" s="255">
        <v>42213</v>
      </c>
      <c r="B1003" s="255" t="s">
        <v>337</v>
      </c>
      <c r="C1003" s="253" t="s">
        <v>744</v>
      </c>
      <c r="D1003" s="256"/>
      <c r="E1003" s="256">
        <v>5000000</v>
      </c>
      <c r="F1003" s="257">
        <f t="shared" si="31"/>
        <v>460865000</v>
      </c>
      <c r="G1003" s="252"/>
      <c r="H1003" s="244">
        <f t="shared" si="32"/>
        <v>7</v>
      </c>
    </row>
    <row r="1004" spans="1:8" ht="18" customHeight="1">
      <c r="A1004" s="255">
        <v>42213</v>
      </c>
      <c r="B1004" s="255" t="s">
        <v>308</v>
      </c>
      <c r="C1004" s="253" t="s">
        <v>310</v>
      </c>
      <c r="D1004" s="256"/>
      <c r="E1004" s="256">
        <v>100000000</v>
      </c>
      <c r="F1004" s="257">
        <f t="shared" si="31"/>
        <v>360865000</v>
      </c>
      <c r="G1004" s="252"/>
      <c r="H1004" s="244">
        <f t="shared" si="32"/>
        <v>7</v>
      </c>
    </row>
    <row r="1005" spans="1:8" ht="18" customHeight="1">
      <c r="A1005" s="255">
        <v>42213</v>
      </c>
      <c r="B1005" s="255" t="s">
        <v>308</v>
      </c>
      <c r="C1005" s="253" t="s">
        <v>495</v>
      </c>
      <c r="D1005" s="256"/>
      <c r="E1005" s="256">
        <v>80000000</v>
      </c>
      <c r="F1005" s="257">
        <f t="shared" si="31"/>
        <v>280865000</v>
      </c>
      <c r="G1005" s="252"/>
      <c r="H1005" s="244">
        <f t="shared" si="32"/>
        <v>7</v>
      </c>
    </row>
    <row r="1006" spans="1:8" ht="18" customHeight="1">
      <c r="A1006" s="255">
        <v>42213</v>
      </c>
      <c r="B1006" s="255" t="s">
        <v>291</v>
      </c>
      <c r="C1006" s="253" t="s">
        <v>1020</v>
      </c>
      <c r="D1006" s="256"/>
      <c r="E1006" s="256">
        <v>37988000</v>
      </c>
      <c r="F1006" s="257">
        <f t="shared" si="31"/>
        <v>242877000</v>
      </c>
      <c r="G1006" s="252"/>
      <c r="H1006" s="244">
        <f t="shared" si="32"/>
        <v>7</v>
      </c>
    </row>
    <row r="1007" spans="1:8" ht="18" customHeight="1">
      <c r="A1007" s="255">
        <v>42213</v>
      </c>
      <c r="B1007" s="255" t="s">
        <v>285</v>
      </c>
      <c r="C1007" s="253" t="s">
        <v>1021</v>
      </c>
      <c r="D1007" s="256"/>
      <c r="E1007" s="256">
        <v>1300000</v>
      </c>
      <c r="F1007" s="257">
        <f t="shared" si="31"/>
        <v>241577000</v>
      </c>
      <c r="G1007" s="252"/>
      <c r="H1007" s="244">
        <f t="shared" si="32"/>
        <v>7</v>
      </c>
    </row>
    <row r="1008" spans="1:8" ht="18" customHeight="1">
      <c r="A1008" s="255">
        <v>42213</v>
      </c>
      <c r="B1008" s="255" t="s">
        <v>298</v>
      </c>
      <c r="C1008" s="253" t="s">
        <v>1017</v>
      </c>
      <c r="D1008" s="256"/>
      <c r="E1008" s="256">
        <v>28704000</v>
      </c>
      <c r="F1008" s="257">
        <f t="shared" si="31"/>
        <v>212873000</v>
      </c>
      <c r="G1008" s="252"/>
      <c r="H1008" s="244">
        <f t="shared" si="32"/>
        <v>7</v>
      </c>
    </row>
    <row r="1009" spans="1:8" ht="18" customHeight="1">
      <c r="A1009" s="255">
        <v>42213</v>
      </c>
      <c r="B1009" s="255" t="s">
        <v>323</v>
      </c>
      <c r="C1009" s="253" t="s">
        <v>1022</v>
      </c>
      <c r="D1009" s="256">
        <v>3000000</v>
      </c>
      <c r="E1009" s="256"/>
      <c r="F1009" s="257">
        <f t="shared" si="31"/>
        <v>215873000</v>
      </c>
      <c r="G1009" s="252"/>
      <c r="H1009" s="244">
        <f t="shared" si="32"/>
        <v>7</v>
      </c>
    </row>
    <row r="1010" spans="1:8" ht="18" customHeight="1">
      <c r="A1010" s="255">
        <v>42213</v>
      </c>
      <c r="B1010" s="255" t="s">
        <v>291</v>
      </c>
      <c r="C1010" s="253" t="s">
        <v>326</v>
      </c>
      <c r="D1010" s="256"/>
      <c r="E1010" s="256">
        <v>4245000</v>
      </c>
      <c r="F1010" s="257">
        <f t="shared" si="31"/>
        <v>211628000</v>
      </c>
      <c r="G1010" s="252"/>
      <c r="H1010" s="244">
        <f t="shared" si="32"/>
        <v>7</v>
      </c>
    </row>
    <row r="1011" spans="1:8" ht="18" customHeight="1">
      <c r="A1011" s="255">
        <v>42213</v>
      </c>
      <c r="B1011" s="255" t="s">
        <v>285</v>
      </c>
      <c r="C1011" s="253" t="s">
        <v>860</v>
      </c>
      <c r="D1011" s="256"/>
      <c r="E1011" s="256">
        <v>180000</v>
      </c>
      <c r="F1011" s="257">
        <f t="shared" si="31"/>
        <v>211448000</v>
      </c>
      <c r="G1011" s="252"/>
      <c r="H1011" s="244">
        <f t="shared" si="32"/>
        <v>7</v>
      </c>
    </row>
    <row r="1012" spans="1:8" ht="18" customHeight="1">
      <c r="A1012" s="255">
        <v>42213</v>
      </c>
      <c r="B1012" s="255" t="s">
        <v>409</v>
      </c>
      <c r="C1012" s="253" t="s">
        <v>1023</v>
      </c>
      <c r="D1012" s="256"/>
      <c r="E1012" s="256">
        <v>4422000</v>
      </c>
      <c r="F1012" s="257">
        <f t="shared" si="31"/>
        <v>207026000</v>
      </c>
      <c r="G1012" s="252"/>
      <c r="H1012" s="244">
        <f t="shared" si="32"/>
        <v>7</v>
      </c>
    </row>
    <row r="1013" spans="1:8" ht="18" customHeight="1">
      <c r="A1013" s="255">
        <v>42214</v>
      </c>
      <c r="B1013" s="255" t="s">
        <v>285</v>
      </c>
      <c r="C1013" s="253" t="s">
        <v>290</v>
      </c>
      <c r="D1013" s="256"/>
      <c r="E1013" s="256">
        <v>305000</v>
      </c>
      <c r="F1013" s="257">
        <f t="shared" si="31"/>
        <v>206721000</v>
      </c>
      <c r="G1013" s="252"/>
      <c r="H1013" s="244">
        <f t="shared" si="32"/>
        <v>7</v>
      </c>
    </row>
    <row r="1014" spans="1:8" ht="18" customHeight="1">
      <c r="A1014" s="255">
        <v>42214</v>
      </c>
      <c r="B1014" s="255" t="s">
        <v>323</v>
      </c>
      <c r="C1014" s="253" t="s">
        <v>1024</v>
      </c>
      <c r="D1014" s="256"/>
      <c r="E1014" s="256">
        <v>8000000</v>
      </c>
      <c r="F1014" s="257">
        <f t="shared" si="31"/>
        <v>198721000</v>
      </c>
      <c r="G1014" s="252"/>
      <c r="H1014" s="244">
        <f t="shared" si="32"/>
        <v>7</v>
      </c>
    </row>
    <row r="1015" spans="1:8" ht="18" customHeight="1">
      <c r="A1015" s="255">
        <v>42214</v>
      </c>
      <c r="B1015" s="255" t="s">
        <v>285</v>
      </c>
      <c r="C1015" s="253" t="s">
        <v>1025</v>
      </c>
      <c r="D1015" s="256"/>
      <c r="E1015" s="256">
        <v>500000</v>
      </c>
      <c r="F1015" s="257">
        <f t="shared" si="31"/>
        <v>198221000</v>
      </c>
      <c r="G1015" s="252"/>
      <c r="H1015" s="244">
        <f t="shared" si="32"/>
        <v>7</v>
      </c>
    </row>
    <row r="1016" spans="1:8" ht="18" customHeight="1">
      <c r="A1016" s="255">
        <v>42215</v>
      </c>
      <c r="B1016" s="255" t="s">
        <v>323</v>
      </c>
      <c r="C1016" s="253" t="s">
        <v>1026</v>
      </c>
      <c r="D1016" s="256">
        <v>8000000</v>
      </c>
      <c r="E1016" s="256"/>
      <c r="F1016" s="257">
        <f t="shared" si="31"/>
        <v>206221000</v>
      </c>
      <c r="G1016" s="252"/>
      <c r="H1016" s="244">
        <f t="shared" si="32"/>
        <v>7</v>
      </c>
    </row>
    <row r="1017" spans="1:8" ht="18" customHeight="1">
      <c r="A1017" s="255">
        <v>42215</v>
      </c>
      <c r="B1017" s="255" t="s">
        <v>1299</v>
      </c>
      <c r="C1017" s="253" t="s">
        <v>1024</v>
      </c>
      <c r="D1017" s="256"/>
      <c r="E1017" s="256">
        <v>4918000</v>
      </c>
      <c r="F1017" s="257">
        <f t="shared" si="31"/>
        <v>201303000</v>
      </c>
      <c r="G1017" s="252"/>
      <c r="H1017" s="244">
        <f t="shared" si="32"/>
        <v>7</v>
      </c>
    </row>
    <row r="1018" spans="1:8" ht="18" customHeight="1">
      <c r="A1018" s="255">
        <v>42215</v>
      </c>
      <c r="B1018" s="255" t="s">
        <v>285</v>
      </c>
      <c r="C1018" s="253" t="s">
        <v>992</v>
      </c>
      <c r="D1018" s="256"/>
      <c r="E1018" s="256">
        <v>100000</v>
      </c>
      <c r="F1018" s="257">
        <f t="shared" si="31"/>
        <v>201203000</v>
      </c>
      <c r="G1018" s="252"/>
      <c r="H1018" s="244">
        <f t="shared" si="32"/>
        <v>7</v>
      </c>
    </row>
    <row r="1019" spans="1:8" ht="18" customHeight="1">
      <c r="A1019" s="255">
        <v>42215</v>
      </c>
      <c r="B1019" s="255" t="s">
        <v>287</v>
      </c>
      <c r="C1019" s="253" t="s">
        <v>872</v>
      </c>
      <c r="D1019" s="256"/>
      <c r="E1019" s="256">
        <v>55538000</v>
      </c>
      <c r="F1019" s="257">
        <f t="shared" si="31"/>
        <v>145665000</v>
      </c>
      <c r="G1019" s="252" t="s">
        <v>615</v>
      </c>
      <c r="H1019" s="244">
        <f t="shared" si="32"/>
        <v>7</v>
      </c>
    </row>
    <row r="1020" spans="1:8" ht="18" customHeight="1">
      <c r="A1020" s="255">
        <v>42215</v>
      </c>
      <c r="B1020" s="255" t="s">
        <v>316</v>
      </c>
      <c r="C1020" s="253" t="s">
        <v>363</v>
      </c>
      <c r="D1020" s="256"/>
      <c r="E1020" s="256">
        <v>1939000</v>
      </c>
      <c r="F1020" s="257">
        <f t="shared" si="31"/>
        <v>143726000</v>
      </c>
      <c r="G1020" s="252"/>
      <c r="H1020" s="244">
        <f t="shared" si="32"/>
        <v>7</v>
      </c>
    </row>
    <row r="1021" spans="1:8" ht="18" customHeight="1">
      <c r="A1021" s="255">
        <v>42215</v>
      </c>
      <c r="B1021" s="255" t="s">
        <v>285</v>
      </c>
      <c r="C1021" s="253" t="s">
        <v>860</v>
      </c>
      <c r="D1021" s="256"/>
      <c r="E1021" s="256">
        <v>60000</v>
      </c>
      <c r="F1021" s="257">
        <f t="shared" si="31"/>
        <v>143666000</v>
      </c>
      <c r="G1021" s="252"/>
      <c r="H1021" s="244">
        <f t="shared" si="32"/>
        <v>7</v>
      </c>
    </row>
    <row r="1022" spans="1:8" ht="18" customHeight="1">
      <c r="A1022" s="255">
        <v>42216</v>
      </c>
      <c r="B1022" s="255" t="s">
        <v>323</v>
      </c>
      <c r="C1022" s="253" t="s">
        <v>1027</v>
      </c>
      <c r="D1022" s="256"/>
      <c r="E1022" s="256">
        <v>20000000</v>
      </c>
      <c r="F1022" s="257">
        <f t="shared" si="31"/>
        <v>123666000</v>
      </c>
      <c r="G1022" s="252"/>
      <c r="H1022" s="244">
        <f t="shared" si="32"/>
        <v>7</v>
      </c>
    </row>
    <row r="1023" spans="1:8" ht="18" customHeight="1">
      <c r="A1023" s="255">
        <v>42216</v>
      </c>
      <c r="B1023" s="255" t="s">
        <v>285</v>
      </c>
      <c r="C1023" s="253" t="s">
        <v>290</v>
      </c>
      <c r="D1023" s="256"/>
      <c r="E1023" s="256">
        <v>290000</v>
      </c>
      <c r="F1023" s="257">
        <f t="shared" si="31"/>
        <v>123376000</v>
      </c>
      <c r="G1023" s="252"/>
      <c r="H1023" s="244">
        <f t="shared" si="32"/>
        <v>7</v>
      </c>
    </row>
    <row r="1024" spans="1:8" ht="18" customHeight="1">
      <c r="A1024" s="255">
        <v>42216</v>
      </c>
      <c r="B1024" s="255" t="s">
        <v>409</v>
      </c>
      <c r="C1024" s="253" t="s">
        <v>1028</v>
      </c>
      <c r="D1024" s="256"/>
      <c r="E1024" s="256">
        <v>1500000</v>
      </c>
      <c r="F1024" s="257">
        <f t="shared" si="31"/>
        <v>121876000</v>
      </c>
      <c r="G1024" s="252"/>
      <c r="H1024" s="244">
        <f t="shared" si="32"/>
        <v>7</v>
      </c>
    </row>
    <row r="1025" spans="1:8" ht="18" customHeight="1">
      <c r="A1025" s="255">
        <v>42216</v>
      </c>
      <c r="B1025" s="255" t="s">
        <v>298</v>
      </c>
      <c r="C1025" s="253" t="s">
        <v>1029</v>
      </c>
      <c r="D1025" s="256"/>
      <c r="E1025" s="256">
        <v>39735000</v>
      </c>
      <c r="F1025" s="257">
        <f t="shared" si="31"/>
        <v>82141000</v>
      </c>
      <c r="G1025" s="252"/>
      <c r="H1025" s="244">
        <f t="shared" si="32"/>
        <v>7</v>
      </c>
    </row>
    <row r="1026" spans="1:8" ht="18" customHeight="1">
      <c r="A1026" s="255">
        <v>42216</v>
      </c>
      <c r="B1026" s="255" t="s">
        <v>1298</v>
      </c>
      <c r="C1026" s="253" t="s">
        <v>1030</v>
      </c>
      <c r="D1026" s="256"/>
      <c r="E1026" s="256">
        <v>13000000</v>
      </c>
      <c r="F1026" s="257">
        <f t="shared" si="31"/>
        <v>69141000</v>
      </c>
      <c r="G1026" s="252"/>
      <c r="H1026" s="244">
        <f t="shared" si="32"/>
        <v>7</v>
      </c>
    </row>
    <row r="1027" spans="1:8" ht="18" customHeight="1">
      <c r="A1027" s="255">
        <v>42217</v>
      </c>
      <c r="B1027" s="255" t="s">
        <v>285</v>
      </c>
      <c r="C1027" s="253" t="s">
        <v>1031</v>
      </c>
      <c r="D1027" s="256"/>
      <c r="E1027" s="256">
        <v>2000000</v>
      </c>
      <c r="F1027" s="257">
        <f t="shared" si="31"/>
        <v>67141000</v>
      </c>
      <c r="G1027" s="252"/>
      <c r="H1027" s="244">
        <f t="shared" si="32"/>
        <v>8</v>
      </c>
    </row>
    <row r="1028" spans="1:8" ht="18" customHeight="1">
      <c r="A1028" s="255">
        <v>42217</v>
      </c>
      <c r="B1028" s="255" t="s">
        <v>842</v>
      </c>
      <c r="C1028" s="253" t="s">
        <v>1032</v>
      </c>
      <c r="D1028" s="256">
        <v>10000000</v>
      </c>
      <c r="E1028" s="256"/>
      <c r="F1028" s="257">
        <f t="shared" si="31"/>
        <v>77141000</v>
      </c>
      <c r="G1028" s="252"/>
      <c r="H1028" s="244">
        <f t="shared" si="32"/>
        <v>8</v>
      </c>
    </row>
    <row r="1029" spans="1:8" ht="18" customHeight="1">
      <c r="A1029" s="255">
        <v>42217</v>
      </c>
      <c r="B1029" s="255" t="s">
        <v>842</v>
      </c>
      <c r="C1029" s="253" t="s">
        <v>1033</v>
      </c>
      <c r="D1029" s="256">
        <v>35000000</v>
      </c>
      <c r="E1029" s="256"/>
      <c r="F1029" s="257">
        <f t="shared" si="31"/>
        <v>112141000</v>
      </c>
      <c r="G1029" s="252"/>
      <c r="H1029" s="244">
        <f t="shared" si="32"/>
        <v>8</v>
      </c>
    </row>
    <row r="1030" spans="1:8" ht="18" customHeight="1">
      <c r="A1030" s="255">
        <v>42217</v>
      </c>
      <c r="B1030" s="255" t="s">
        <v>298</v>
      </c>
      <c r="C1030" s="253" t="s">
        <v>497</v>
      </c>
      <c r="D1030" s="256"/>
      <c r="E1030" s="256">
        <v>104651000</v>
      </c>
      <c r="F1030" s="257">
        <f t="shared" si="31"/>
        <v>7490000</v>
      </c>
      <c r="G1030" s="252"/>
      <c r="H1030" s="244">
        <f t="shared" si="32"/>
        <v>8</v>
      </c>
    </row>
    <row r="1031" spans="1:8" ht="18" customHeight="1">
      <c r="A1031" s="255">
        <v>42217</v>
      </c>
      <c r="B1031" s="255" t="s">
        <v>285</v>
      </c>
      <c r="C1031" s="253" t="s">
        <v>1034</v>
      </c>
      <c r="D1031" s="256"/>
      <c r="E1031" s="256">
        <v>470000</v>
      </c>
      <c r="F1031" s="257">
        <f t="shared" si="31"/>
        <v>7020000</v>
      </c>
      <c r="G1031" s="252"/>
      <c r="H1031" s="244">
        <f t="shared" si="32"/>
        <v>8</v>
      </c>
    </row>
    <row r="1032" spans="1:8" ht="18" customHeight="1">
      <c r="A1032" s="255">
        <v>42217</v>
      </c>
      <c r="B1032" s="255" t="s">
        <v>323</v>
      </c>
      <c r="C1032" s="253" t="s">
        <v>1035</v>
      </c>
      <c r="D1032" s="256">
        <v>20000000</v>
      </c>
      <c r="E1032" s="256"/>
      <c r="F1032" s="257">
        <f t="shared" si="31"/>
        <v>27020000</v>
      </c>
      <c r="G1032" s="252"/>
      <c r="H1032" s="244">
        <f t="shared" si="32"/>
        <v>8</v>
      </c>
    </row>
    <row r="1033" spans="1:8" ht="18" customHeight="1">
      <c r="A1033" s="255">
        <v>42217</v>
      </c>
      <c r="B1033" s="255" t="s">
        <v>337</v>
      </c>
      <c r="C1033" s="253" t="s">
        <v>1036</v>
      </c>
      <c r="D1033" s="256"/>
      <c r="E1033" s="256">
        <v>20640000</v>
      </c>
      <c r="F1033" s="257">
        <f t="shared" si="31"/>
        <v>6380000</v>
      </c>
      <c r="G1033" s="252"/>
      <c r="H1033" s="244">
        <f t="shared" si="32"/>
        <v>8</v>
      </c>
    </row>
    <row r="1034" spans="1:8" ht="18" customHeight="1">
      <c r="A1034" s="255">
        <v>42217</v>
      </c>
      <c r="B1034" s="255" t="s">
        <v>1299</v>
      </c>
      <c r="C1034" s="253" t="s">
        <v>826</v>
      </c>
      <c r="D1034" s="256"/>
      <c r="E1034" s="256">
        <v>1830000</v>
      </c>
      <c r="F1034" s="257">
        <f t="shared" si="31"/>
        <v>4550000</v>
      </c>
      <c r="G1034" s="252"/>
      <c r="H1034" s="244">
        <f t="shared" si="32"/>
        <v>8</v>
      </c>
    </row>
    <row r="1035" spans="1:8" ht="18" customHeight="1">
      <c r="A1035" s="255">
        <v>42220</v>
      </c>
      <c r="B1035" s="255" t="s">
        <v>460</v>
      </c>
      <c r="C1035" s="253" t="s">
        <v>1042</v>
      </c>
      <c r="D1035" s="256">
        <v>453537000</v>
      </c>
      <c r="E1035" s="256"/>
      <c r="F1035" s="257">
        <f t="shared" si="31"/>
        <v>458087000</v>
      </c>
      <c r="G1035" s="252"/>
      <c r="H1035" s="244">
        <f t="shared" si="32"/>
        <v>8</v>
      </c>
    </row>
    <row r="1036" spans="1:8" ht="18" customHeight="1">
      <c r="A1036" s="255">
        <v>42220</v>
      </c>
      <c r="B1036" s="255" t="s">
        <v>285</v>
      </c>
      <c r="C1036" s="253" t="s">
        <v>290</v>
      </c>
      <c r="D1036" s="256"/>
      <c r="E1036" s="256">
        <v>80000</v>
      </c>
      <c r="F1036" s="257">
        <f t="shared" si="31"/>
        <v>458007000</v>
      </c>
      <c r="G1036" s="252"/>
      <c r="H1036" s="244">
        <f t="shared" si="32"/>
        <v>8</v>
      </c>
    </row>
    <row r="1037" spans="1:8" ht="18" customHeight="1">
      <c r="A1037" s="255">
        <v>42220</v>
      </c>
      <c r="B1037" s="255" t="s">
        <v>285</v>
      </c>
      <c r="C1037" s="253" t="s">
        <v>966</v>
      </c>
      <c r="D1037" s="256"/>
      <c r="E1037" s="256">
        <v>1200000</v>
      </c>
      <c r="F1037" s="257">
        <f t="shared" si="31"/>
        <v>456807000</v>
      </c>
      <c r="G1037" s="252"/>
      <c r="H1037" s="244">
        <f t="shared" si="32"/>
        <v>8</v>
      </c>
    </row>
    <row r="1038" spans="1:8" ht="18" customHeight="1">
      <c r="A1038" s="255">
        <v>42220</v>
      </c>
      <c r="B1038" s="255" t="s">
        <v>287</v>
      </c>
      <c r="C1038" s="253" t="s">
        <v>1037</v>
      </c>
      <c r="D1038" s="256"/>
      <c r="E1038" s="256">
        <v>114000000</v>
      </c>
      <c r="F1038" s="257">
        <f t="shared" si="31"/>
        <v>342807000</v>
      </c>
      <c r="G1038" s="252"/>
      <c r="H1038" s="244">
        <f t="shared" si="32"/>
        <v>8</v>
      </c>
    </row>
    <row r="1039" spans="1:8" ht="18" customHeight="1">
      <c r="A1039" s="255">
        <v>42220</v>
      </c>
      <c r="B1039" s="255" t="s">
        <v>287</v>
      </c>
      <c r="C1039" s="253" t="s">
        <v>306</v>
      </c>
      <c r="D1039" s="256"/>
      <c r="E1039" s="256">
        <v>155110000</v>
      </c>
      <c r="F1039" s="257">
        <f t="shared" ref="F1039:F1102" si="33">IF(C1039&lt;&gt;"",F1038+D1039-E1039,0)</f>
        <v>187697000</v>
      </c>
      <c r="G1039" s="252" t="s">
        <v>615</v>
      </c>
      <c r="H1039" s="244">
        <f t="shared" ref="H1039:H1102" si="34">IF(A1039&lt;&gt;"",MONTH(A1039),"")</f>
        <v>8</v>
      </c>
    </row>
    <row r="1040" spans="1:8" ht="18" customHeight="1">
      <c r="A1040" s="255">
        <v>42220</v>
      </c>
      <c r="B1040" s="255" t="s">
        <v>316</v>
      </c>
      <c r="C1040" s="253" t="s">
        <v>317</v>
      </c>
      <c r="D1040" s="256"/>
      <c r="E1040" s="256">
        <v>5983000</v>
      </c>
      <c r="F1040" s="257">
        <f t="shared" si="33"/>
        <v>181714000</v>
      </c>
      <c r="G1040" s="252"/>
      <c r="H1040" s="244">
        <f t="shared" si="34"/>
        <v>8</v>
      </c>
    </row>
    <row r="1041" spans="1:8" ht="18" customHeight="1">
      <c r="A1041" s="255">
        <v>42220</v>
      </c>
      <c r="B1041" s="255" t="s">
        <v>1298</v>
      </c>
      <c r="C1041" s="253" t="s">
        <v>1038</v>
      </c>
      <c r="D1041" s="256"/>
      <c r="E1041" s="256">
        <v>500000</v>
      </c>
      <c r="F1041" s="257">
        <f t="shared" si="33"/>
        <v>181214000</v>
      </c>
      <c r="G1041" s="252"/>
      <c r="H1041" s="244">
        <f t="shared" si="34"/>
        <v>8</v>
      </c>
    </row>
    <row r="1042" spans="1:8" ht="18" customHeight="1">
      <c r="A1042" s="255">
        <v>42221</v>
      </c>
      <c r="B1042" s="255" t="s">
        <v>337</v>
      </c>
      <c r="C1042" s="253" t="s">
        <v>1039</v>
      </c>
      <c r="D1042" s="256">
        <v>200000000</v>
      </c>
      <c r="E1042" s="256"/>
      <c r="F1042" s="257">
        <f t="shared" si="33"/>
        <v>381214000</v>
      </c>
      <c r="G1042" s="252"/>
      <c r="H1042" s="244">
        <f t="shared" si="34"/>
        <v>8</v>
      </c>
    </row>
    <row r="1043" spans="1:8" ht="18" customHeight="1">
      <c r="A1043" s="255">
        <v>42221</v>
      </c>
      <c r="B1043" s="255" t="s">
        <v>337</v>
      </c>
      <c r="C1043" s="253" t="s">
        <v>1040</v>
      </c>
      <c r="D1043" s="256">
        <v>100000000</v>
      </c>
      <c r="E1043" s="256"/>
      <c r="F1043" s="257">
        <f t="shared" si="33"/>
        <v>481214000</v>
      </c>
      <c r="G1043" s="252"/>
      <c r="H1043" s="244">
        <f t="shared" si="34"/>
        <v>8</v>
      </c>
    </row>
    <row r="1044" spans="1:8" ht="18" customHeight="1">
      <c r="A1044" s="255">
        <v>42221</v>
      </c>
      <c r="B1044" s="255" t="s">
        <v>1057</v>
      </c>
      <c r="C1044" s="253" t="s">
        <v>764</v>
      </c>
      <c r="D1044" s="256"/>
      <c r="E1044" s="256">
        <v>450000</v>
      </c>
      <c r="F1044" s="257">
        <f t="shared" si="33"/>
        <v>480764000</v>
      </c>
      <c r="G1044" s="252"/>
      <c r="H1044" s="244">
        <f t="shared" si="34"/>
        <v>8</v>
      </c>
    </row>
    <row r="1045" spans="1:8" ht="18" customHeight="1">
      <c r="A1045" s="255">
        <v>42221</v>
      </c>
      <c r="B1045" s="255" t="s">
        <v>308</v>
      </c>
      <c r="C1045" s="253" t="s">
        <v>459</v>
      </c>
      <c r="D1045" s="256"/>
      <c r="E1045" s="256">
        <v>10000000</v>
      </c>
      <c r="F1045" s="257">
        <f t="shared" si="33"/>
        <v>470764000</v>
      </c>
      <c r="G1045" s="252"/>
      <c r="H1045" s="244">
        <f t="shared" si="34"/>
        <v>8</v>
      </c>
    </row>
    <row r="1046" spans="1:8" ht="18" customHeight="1">
      <c r="A1046" s="255">
        <v>42221</v>
      </c>
      <c r="B1046" s="255" t="s">
        <v>1298</v>
      </c>
      <c r="C1046" s="253" t="s">
        <v>1041</v>
      </c>
      <c r="D1046" s="256"/>
      <c r="E1046" s="256">
        <v>2000000</v>
      </c>
      <c r="F1046" s="257">
        <f t="shared" si="33"/>
        <v>468764000</v>
      </c>
      <c r="G1046" s="252"/>
      <c r="H1046" s="244">
        <f t="shared" si="34"/>
        <v>8</v>
      </c>
    </row>
    <row r="1047" spans="1:8" ht="18" customHeight="1">
      <c r="A1047" s="255">
        <v>42221</v>
      </c>
      <c r="B1047" s="255" t="s">
        <v>337</v>
      </c>
      <c r="C1047" s="253" t="s">
        <v>515</v>
      </c>
      <c r="D1047" s="256"/>
      <c r="E1047" s="256">
        <v>10000000</v>
      </c>
      <c r="F1047" s="257">
        <f t="shared" si="33"/>
        <v>458764000</v>
      </c>
      <c r="G1047" s="252"/>
      <c r="H1047" s="244">
        <f t="shared" si="34"/>
        <v>8</v>
      </c>
    </row>
    <row r="1048" spans="1:8" ht="18" customHeight="1">
      <c r="A1048" s="255">
        <v>42221</v>
      </c>
      <c r="B1048" s="255" t="s">
        <v>287</v>
      </c>
      <c r="C1048" s="253" t="s">
        <v>930</v>
      </c>
      <c r="D1048" s="256"/>
      <c r="E1048" s="256">
        <v>100000000</v>
      </c>
      <c r="F1048" s="257">
        <f t="shared" si="33"/>
        <v>358764000</v>
      </c>
      <c r="G1048" s="252" t="s">
        <v>615</v>
      </c>
      <c r="H1048" s="244">
        <f t="shared" si="34"/>
        <v>8</v>
      </c>
    </row>
    <row r="1049" spans="1:8" ht="18" customHeight="1">
      <c r="A1049" s="255">
        <v>42221</v>
      </c>
      <c r="B1049" s="255" t="s">
        <v>323</v>
      </c>
      <c r="C1049" s="253" t="s">
        <v>1043</v>
      </c>
      <c r="D1049" s="256"/>
      <c r="E1049" s="256">
        <v>2000000</v>
      </c>
      <c r="F1049" s="257">
        <f t="shared" si="33"/>
        <v>356764000</v>
      </c>
      <c r="G1049" s="252"/>
      <c r="H1049" s="244">
        <f t="shared" si="34"/>
        <v>8</v>
      </c>
    </row>
    <row r="1050" spans="1:8" ht="18" customHeight="1">
      <c r="A1050" s="255">
        <v>42222</v>
      </c>
      <c r="B1050" s="255" t="s">
        <v>300</v>
      </c>
      <c r="C1050" s="253" t="s">
        <v>1044</v>
      </c>
      <c r="D1050" s="256"/>
      <c r="E1050" s="256">
        <v>1370000</v>
      </c>
      <c r="F1050" s="257">
        <f t="shared" si="33"/>
        <v>355394000</v>
      </c>
      <c r="G1050" s="252"/>
      <c r="H1050" s="244">
        <f t="shared" si="34"/>
        <v>8</v>
      </c>
    </row>
    <row r="1051" spans="1:8" ht="18" customHeight="1">
      <c r="A1051" s="255">
        <v>42222</v>
      </c>
      <c r="B1051" s="255" t="s">
        <v>842</v>
      </c>
      <c r="C1051" s="253" t="s">
        <v>1045</v>
      </c>
      <c r="D1051" s="256"/>
      <c r="E1051" s="256">
        <v>10000000</v>
      </c>
      <c r="F1051" s="257">
        <f t="shared" si="33"/>
        <v>345394000</v>
      </c>
      <c r="G1051" s="252"/>
      <c r="H1051" s="244">
        <f t="shared" si="34"/>
        <v>8</v>
      </c>
    </row>
    <row r="1052" spans="1:8" ht="18" customHeight="1">
      <c r="A1052" s="255">
        <v>42222</v>
      </c>
      <c r="B1052" s="255" t="s">
        <v>343</v>
      </c>
      <c r="C1052" s="253" t="s">
        <v>458</v>
      </c>
      <c r="D1052" s="256"/>
      <c r="E1052" s="256">
        <v>10517000</v>
      </c>
      <c r="F1052" s="257">
        <f t="shared" si="33"/>
        <v>334877000</v>
      </c>
      <c r="G1052" s="252"/>
      <c r="H1052" s="244">
        <f t="shared" si="34"/>
        <v>8</v>
      </c>
    </row>
    <row r="1053" spans="1:8" ht="18" customHeight="1">
      <c r="A1053" s="255">
        <v>42222</v>
      </c>
      <c r="B1053" s="255" t="s">
        <v>300</v>
      </c>
      <c r="C1053" s="253" t="s">
        <v>1044</v>
      </c>
      <c r="D1053" s="256"/>
      <c r="E1053" s="256">
        <v>1370000</v>
      </c>
      <c r="F1053" s="257">
        <f t="shared" si="33"/>
        <v>333507000</v>
      </c>
      <c r="G1053" s="252"/>
      <c r="H1053" s="244">
        <f t="shared" si="34"/>
        <v>8</v>
      </c>
    </row>
    <row r="1054" spans="1:8" ht="18" customHeight="1">
      <c r="A1054" s="255">
        <v>42222</v>
      </c>
      <c r="B1054" s="255" t="s">
        <v>287</v>
      </c>
      <c r="C1054" s="253" t="s">
        <v>501</v>
      </c>
      <c r="D1054" s="256"/>
      <c r="E1054" s="256">
        <v>50000000</v>
      </c>
      <c r="F1054" s="257">
        <f t="shared" si="33"/>
        <v>283507000</v>
      </c>
      <c r="G1054" s="252" t="s">
        <v>615</v>
      </c>
      <c r="H1054" s="244">
        <f t="shared" si="34"/>
        <v>8</v>
      </c>
    </row>
    <row r="1055" spans="1:8" ht="18" customHeight="1">
      <c r="A1055" s="255">
        <v>42222</v>
      </c>
      <c r="B1055" s="255" t="s">
        <v>287</v>
      </c>
      <c r="C1055" s="253" t="s">
        <v>872</v>
      </c>
      <c r="D1055" s="256"/>
      <c r="E1055" s="256">
        <v>60000000</v>
      </c>
      <c r="F1055" s="257">
        <f t="shared" si="33"/>
        <v>223507000</v>
      </c>
      <c r="G1055" s="252" t="s">
        <v>615</v>
      </c>
      <c r="H1055" s="244">
        <f t="shared" si="34"/>
        <v>8</v>
      </c>
    </row>
    <row r="1056" spans="1:8" ht="18" customHeight="1">
      <c r="A1056" s="255">
        <v>42222</v>
      </c>
      <c r="B1056" s="255" t="s">
        <v>285</v>
      </c>
      <c r="C1056" s="253" t="s">
        <v>1046</v>
      </c>
      <c r="D1056" s="256"/>
      <c r="E1056" s="256">
        <v>200000</v>
      </c>
      <c r="F1056" s="257">
        <f t="shared" si="33"/>
        <v>223307000</v>
      </c>
      <c r="G1056" s="252"/>
      <c r="H1056" s="244">
        <f t="shared" si="34"/>
        <v>8</v>
      </c>
    </row>
    <row r="1057" spans="1:8" ht="18" customHeight="1">
      <c r="A1057" s="255">
        <v>42222</v>
      </c>
      <c r="B1057" s="255" t="s">
        <v>285</v>
      </c>
      <c r="C1057" s="253" t="s">
        <v>860</v>
      </c>
      <c r="D1057" s="256"/>
      <c r="E1057" s="256">
        <v>80000</v>
      </c>
      <c r="F1057" s="257">
        <f t="shared" si="33"/>
        <v>223227000</v>
      </c>
      <c r="G1057" s="252"/>
      <c r="H1057" s="244">
        <f t="shared" si="34"/>
        <v>8</v>
      </c>
    </row>
    <row r="1058" spans="1:8" ht="18" customHeight="1">
      <c r="A1058" s="255">
        <v>42222</v>
      </c>
      <c r="B1058" s="255" t="s">
        <v>337</v>
      </c>
      <c r="C1058" s="253" t="s">
        <v>1047</v>
      </c>
      <c r="D1058" s="256"/>
      <c r="E1058" s="256">
        <v>9940000</v>
      </c>
      <c r="F1058" s="257">
        <f t="shared" si="33"/>
        <v>213287000</v>
      </c>
      <c r="G1058" s="252"/>
      <c r="H1058" s="244">
        <f t="shared" si="34"/>
        <v>8</v>
      </c>
    </row>
    <row r="1059" spans="1:8" ht="18" customHeight="1">
      <c r="A1059" s="255">
        <v>42224</v>
      </c>
      <c r="B1059" s="255" t="s">
        <v>337</v>
      </c>
      <c r="C1059" s="253" t="s">
        <v>1048</v>
      </c>
      <c r="D1059" s="256"/>
      <c r="E1059" s="256">
        <v>14850000</v>
      </c>
      <c r="F1059" s="257">
        <f t="shared" si="33"/>
        <v>198437000</v>
      </c>
      <c r="G1059" s="252"/>
      <c r="H1059" s="244">
        <f t="shared" si="34"/>
        <v>8</v>
      </c>
    </row>
    <row r="1060" spans="1:8" ht="18" customHeight="1">
      <c r="A1060" s="255">
        <v>42224</v>
      </c>
      <c r="B1060" s="255" t="s">
        <v>1057</v>
      </c>
      <c r="C1060" s="253" t="s">
        <v>1049</v>
      </c>
      <c r="D1060" s="256"/>
      <c r="E1060" s="256">
        <v>3740000</v>
      </c>
      <c r="F1060" s="257">
        <f t="shared" si="33"/>
        <v>194697000</v>
      </c>
      <c r="G1060" s="252"/>
      <c r="H1060" s="244">
        <f t="shared" si="34"/>
        <v>8</v>
      </c>
    </row>
    <row r="1061" spans="1:8" ht="18" customHeight="1">
      <c r="A1061" s="255">
        <v>42224</v>
      </c>
      <c r="B1061" s="255" t="s">
        <v>337</v>
      </c>
      <c r="C1061" s="253" t="s">
        <v>1050</v>
      </c>
      <c r="D1061" s="256"/>
      <c r="E1061" s="256">
        <v>8300000</v>
      </c>
      <c r="F1061" s="257">
        <f t="shared" si="33"/>
        <v>186397000</v>
      </c>
      <c r="G1061" s="252"/>
      <c r="H1061" s="244">
        <f t="shared" si="34"/>
        <v>8</v>
      </c>
    </row>
    <row r="1062" spans="1:8" ht="18" customHeight="1">
      <c r="A1062" s="255">
        <v>42224</v>
      </c>
      <c r="B1062" s="255" t="s">
        <v>337</v>
      </c>
      <c r="C1062" s="253" t="s">
        <v>1051</v>
      </c>
      <c r="D1062" s="256"/>
      <c r="E1062" s="256">
        <v>2110000</v>
      </c>
      <c r="F1062" s="257">
        <f t="shared" si="33"/>
        <v>184287000</v>
      </c>
      <c r="G1062" s="252"/>
      <c r="H1062" s="244">
        <f t="shared" si="34"/>
        <v>8</v>
      </c>
    </row>
    <row r="1063" spans="1:8" ht="18" customHeight="1">
      <c r="A1063" s="255">
        <v>42224</v>
      </c>
      <c r="B1063" s="255" t="s">
        <v>291</v>
      </c>
      <c r="C1063" s="253" t="s">
        <v>1005</v>
      </c>
      <c r="D1063" s="256"/>
      <c r="E1063" s="256">
        <v>1100000</v>
      </c>
      <c r="F1063" s="257">
        <f t="shared" si="33"/>
        <v>183187000</v>
      </c>
      <c r="G1063" s="252"/>
      <c r="H1063" s="244">
        <f t="shared" si="34"/>
        <v>8</v>
      </c>
    </row>
    <row r="1064" spans="1:8" ht="18" customHeight="1">
      <c r="A1064" s="255">
        <v>42226</v>
      </c>
      <c r="B1064" s="255" t="s">
        <v>323</v>
      </c>
      <c r="C1064" s="253" t="s">
        <v>1052</v>
      </c>
      <c r="D1064" s="256"/>
      <c r="E1064" s="256">
        <v>10000000</v>
      </c>
      <c r="F1064" s="257">
        <f t="shared" si="33"/>
        <v>173187000</v>
      </c>
      <c r="G1064" s="252"/>
      <c r="H1064" s="244">
        <f t="shared" si="34"/>
        <v>8</v>
      </c>
    </row>
    <row r="1065" spans="1:8" ht="18" customHeight="1">
      <c r="A1065" s="255">
        <v>42226</v>
      </c>
      <c r="B1065" s="255" t="s">
        <v>337</v>
      </c>
      <c r="C1065" s="253" t="s">
        <v>1053</v>
      </c>
      <c r="D1065" s="256"/>
      <c r="E1065" s="256">
        <v>645000</v>
      </c>
      <c r="F1065" s="257">
        <f t="shared" si="33"/>
        <v>172542000</v>
      </c>
      <c r="G1065" s="252"/>
      <c r="H1065" s="244">
        <f t="shared" si="34"/>
        <v>8</v>
      </c>
    </row>
    <row r="1066" spans="1:8" ht="18" customHeight="1">
      <c r="A1066" s="255">
        <v>42226</v>
      </c>
      <c r="B1066" s="255" t="s">
        <v>291</v>
      </c>
      <c r="C1066" s="253" t="s">
        <v>1054</v>
      </c>
      <c r="D1066" s="256"/>
      <c r="E1066" s="256">
        <v>1380000</v>
      </c>
      <c r="F1066" s="257">
        <f t="shared" si="33"/>
        <v>171162000</v>
      </c>
      <c r="G1066" s="252"/>
      <c r="H1066" s="244">
        <f t="shared" si="34"/>
        <v>8</v>
      </c>
    </row>
    <row r="1067" spans="1:8" ht="18" customHeight="1">
      <c r="A1067" s="255">
        <v>42226</v>
      </c>
      <c r="B1067" s="255" t="s">
        <v>337</v>
      </c>
      <c r="C1067" s="253" t="s">
        <v>1055</v>
      </c>
      <c r="D1067" s="256"/>
      <c r="E1067" s="256">
        <v>21560000</v>
      </c>
      <c r="F1067" s="257">
        <f t="shared" si="33"/>
        <v>149602000</v>
      </c>
      <c r="G1067" s="252"/>
      <c r="H1067" s="244">
        <f t="shared" si="34"/>
        <v>8</v>
      </c>
    </row>
    <row r="1068" spans="1:8" ht="18" customHeight="1">
      <c r="A1068" s="255">
        <v>42226</v>
      </c>
      <c r="B1068" s="255" t="s">
        <v>318</v>
      </c>
      <c r="C1068" s="253" t="s">
        <v>1056</v>
      </c>
      <c r="D1068" s="256"/>
      <c r="E1068" s="256">
        <v>328000</v>
      </c>
      <c r="F1068" s="257">
        <f t="shared" si="33"/>
        <v>149274000</v>
      </c>
      <c r="G1068" s="252"/>
      <c r="H1068" s="244">
        <f t="shared" si="34"/>
        <v>8</v>
      </c>
    </row>
    <row r="1069" spans="1:8" ht="18" customHeight="1">
      <c r="A1069" s="255">
        <v>42229</v>
      </c>
      <c r="B1069" s="255" t="s">
        <v>74</v>
      </c>
      <c r="C1069" s="253" t="s">
        <v>294</v>
      </c>
      <c r="D1069" s="256">
        <v>500000000</v>
      </c>
      <c r="E1069" s="256"/>
      <c r="F1069" s="257">
        <f t="shared" si="33"/>
        <v>649274000</v>
      </c>
      <c r="G1069" s="252"/>
      <c r="H1069" s="244">
        <f t="shared" si="34"/>
        <v>8</v>
      </c>
    </row>
    <row r="1070" spans="1:8" ht="18" customHeight="1">
      <c r="A1070" s="255">
        <v>42229</v>
      </c>
      <c r="B1070" s="255" t="s">
        <v>1057</v>
      </c>
      <c r="C1070" s="253" t="s">
        <v>1058</v>
      </c>
      <c r="D1070" s="256"/>
      <c r="E1070" s="256">
        <v>1064000</v>
      </c>
      <c r="F1070" s="257">
        <f t="shared" si="33"/>
        <v>648210000</v>
      </c>
      <c r="G1070" s="252"/>
      <c r="H1070" s="244">
        <f t="shared" si="34"/>
        <v>8</v>
      </c>
    </row>
    <row r="1071" spans="1:8" ht="18" customHeight="1">
      <c r="A1071" s="255">
        <v>42229</v>
      </c>
      <c r="B1071" s="255" t="s">
        <v>285</v>
      </c>
      <c r="C1071" s="253" t="s">
        <v>290</v>
      </c>
      <c r="D1071" s="256"/>
      <c r="E1071" s="256">
        <v>361000</v>
      </c>
      <c r="F1071" s="257">
        <f t="shared" si="33"/>
        <v>647849000</v>
      </c>
      <c r="G1071" s="252"/>
      <c r="H1071" s="244">
        <f t="shared" si="34"/>
        <v>8</v>
      </c>
    </row>
    <row r="1072" spans="1:8" ht="18" customHeight="1">
      <c r="A1072" s="255">
        <v>42229</v>
      </c>
      <c r="B1072" s="255" t="s">
        <v>337</v>
      </c>
      <c r="C1072" s="253" t="s">
        <v>1059</v>
      </c>
      <c r="D1072" s="256"/>
      <c r="E1072" s="256">
        <v>27150000</v>
      </c>
      <c r="F1072" s="257">
        <f t="shared" si="33"/>
        <v>620699000</v>
      </c>
      <c r="G1072" s="252"/>
      <c r="H1072" s="244">
        <f t="shared" si="34"/>
        <v>8</v>
      </c>
    </row>
    <row r="1073" spans="1:8" ht="18" customHeight="1">
      <c r="A1073" s="255">
        <v>42229</v>
      </c>
      <c r="B1073" s="255" t="s">
        <v>316</v>
      </c>
      <c r="C1073" s="253" t="s">
        <v>363</v>
      </c>
      <c r="D1073" s="256"/>
      <c r="E1073" s="256">
        <v>1551000</v>
      </c>
      <c r="F1073" s="257">
        <f t="shared" si="33"/>
        <v>619148000</v>
      </c>
      <c r="G1073" s="252"/>
      <c r="H1073" s="244">
        <f t="shared" si="34"/>
        <v>8</v>
      </c>
    </row>
    <row r="1074" spans="1:8" ht="18" customHeight="1">
      <c r="A1074" s="255">
        <v>42229</v>
      </c>
      <c r="B1074" s="255" t="s">
        <v>287</v>
      </c>
      <c r="C1074" s="253" t="s">
        <v>1037</v>
      </c>
      <c r="D1074" s="256"/>
      <c r="E1074" s="256">
        <v>24399000</v>
      </c>
      <c r="F1074" s="257">
        <f t="shared" si="33"/>
        <v>594749000</v>
      </c>
      <c r="G1074" s="252"/>
      <c r="H1074" s="244">
        <f t="shared" si="34"/>
        <v>8</v>
      </c>
    </row>
    <row r="1075" spans="1:8" ht="18" customHeight="1">
      <c r="A1075" s="255">
        <v>42229</v>
      </c>
      <c r="B1075" s="255" t="s">
        <v>842</v>
      </c>
      <c r="C1075" s="253" t="s">
        <v>1060</v>
      </c>
      <c r="D1075" s="256">
        <v>10000000</v>
      </c>
      <c r="E1075" s="256"/>
      <c r="F1075" s="257">
        <f t="shared" si="33"/>
        <v>604749000</v>
      </c>
      <c r="G1075" s="252"/>
      <c r="H1075" s="244">
        <f t="shared" si="34"/>
        <v>8</v>
      </c>
    </row>
    <row r="1076" spans="1:8" ht="18" customHeight="1">
      <c r="A1076" s="255">
        <v>42229</v>
      </c>
      <c r="B1076" s="255" t="s">
        <v>287</v>
      </c>
      <c r="C1076" s="253" t="s">
        <v>345</v>
      </c>
      <c r="D1076" s="256"/>
      <c r="E1076" s="256">
        <v>200000000</v>
      </c>
      <c r="F1076" s="257">
        <f t="shared" si="33"/>
        <v>404749000</v>
      </c>
      <c r="G1076" s="252" t="s">
        <v>615</v>
      </c>
      <c r="H1076" s="244">
        <f t="shared" si="34"/>
        <v>8</v>
      </c>
    </row>
    <row r="1077" spans="1:8" ht="18" customHeight="1">
      <c r="A1077" s="255">
        <v>42229</v>
      </c>
      <c r="B1077" s="255" t="s">
        <v>287</v>
      </c>
      <c r="C1077" s="253" t="s">
        <v>346</v>
      </c>
      <c r="D1077" s="256"/>
      <c r="E1077" s="256">
        <v>100000000</v>
      </c>
      <c r="F1077" s="257">
        <f t="shared" si="33"/>
        <v>304749000</v>
      </c>
      <c r="G1077" s="252" t="s">
        <v>615</v>
      </c>
      <c r="H1077" s="244">
        <f t="shared" si="34"/>
        <v>8</v>
      </c>
    </row>
    <row r="1078" spans="1:8" ht="18" customHeight="1">
      <c r="A1078" s="255">
        <v>42229</v>
      </c>
      <c r="B1078" s="255" t="s">
        <v>287</v>
      </c>
      <c r="C1078" s="253" t="s">
        <v>1061</v>
      </c>
      <c r="D1078" s="256"/>
      <c r="E1078" s="256">
        <v>63720000</v>
      </c>
      <c r="F1078" s="257">
        <f t="shared" si="33"/>
        <v>241029000</v>
      </c>
      <c r="G1078" s="252"/>
      <c r="H1078" s="244">
        <f t="shared" si="34"/>
        <v>8</v>
      </c>
    </row>
    <row r="1079" spans="1:8" ht="18" customHeight="1">
      <c r="A1079" s="255">
        <v>42229</v>
      </c>
      <c r="B1079" s="255" t="s">
        <v>287</v>
      </c>
      <c r="C1079" s="253" t="s">
        <v>872</v>
      </c>
      <c r="D1079" s="256"/>
      <c r="E1079" s="256">
        <v>71430000</v>
      </c>
      <c r="F1079" s="257">
        <f t="shared" si="33"/>
        <v>169599000</v>
      </c>
      <c r="G1079" s="252" t="s">
        <v>615</v>
      </c>
      <c r="H1079" s="244">
        <f t="shared" si="34"/>
        <v>8</v>
      </c>
    </row>
    <row r="1080" spans="1:8" ht="18" customHeight="1">
      <c r="A1080" s="255">
        <v>42229</v>
      </c>
      <c r="B1080" s="255" t="s">
        <v>323</v>
      </c>
      <c r="C1080" s="253" t="s">
        <v>1062</v>
      </c>
      <c r="D1080" s="256">
        <v>10000000</v>
      </c>
      <c r="E1080" s="256"/>
      <c r="F1080" s="257">
        <f t="shared" si="33"/>
        <v>179599000</v>
      </c>
      <c r="G1080" s="252"/>
      <c r="H1080" s="244">
        <f t="shared" si="34"/>
        <v>8</v>
      </c>
    </row>
    <row r="1081" spans="1:8" ht="18" customHeight="1">
      <c r="A1081" s="255">
        <v>42229</v>
      </c>
      <c r="B1081" s="255" t="s">
        <v>337</v>
      </c>
      <c r="C1081" s="253" t="s">
        <v>1052</v>
      </c>
      <c r="D1081" s="256"/>
      <c r="E1081" s="256">
        <v>14329000</v>
      </c>
      <c r="F1081" s="257">
        <f t="shared" si="33"/>
        <v>165270000</v>
      </c>
      <c r="G1081" s="252"/>
      <c r="H1081" s="244">
        <f t="shared" si="34"/>
        <v>8</v>
      </c>
    </row>
    <row r="1082" spans="1:8" ht="18" customHeight="1">
      <c r="A1082" s="255">
        <v>42229</v>
      </c>
      <c r="B1082" s="255" t="s">
        <v>298</v>
      </c>
      <c r="C1082" s="253" t="s">
        <v>1063</v>
      </c>
      <c r="D1082" s="256"/>
      <c r="E1082" s="256">
        <v>14346000</v>
      </c>
      <c r="F1082" s="257">
        <f t="shared" si="33"/>
        <v>150924000</v>
      </c>
      <c r="G1082" s="252"/>
      <c r="H1082" s="244">
        <f t="shared" si="34"/>
        <v>8</v>
      </c>
    </row>
    <row r="1083" spans="1:8" ht="18" customHeight="1">
      <c r="A1083" s="255">
        <v>42229</v>
      </c>
      <c r="B1083" s="255" t="s">
        <v>337</v>
      </c>
      <c r="C1083" s="253" t="s">
        <v>1064</v>
      </c>
      <c r="D1083" s="256"/>
      <c r="E1083" s="256">
        <v>16300000</v>
      </c>
      <c r="F1083" s="257">
        <f t="shared" si="33"/>
        <v>134624000</v>
      </c>
      <c r="G1083" s="252"/>
      <c r="H1083" s="244">
        <f t="shared" si="34"/>
        <v>8</v>
      </c>
    </row>
    <row r="1084" spans="1:8" ht="18" customHeight="1">
      <c r="A1084" s="255">
        <v>42229</v>
      </c>
      <c r="B1084" s="255" t="s">
        <v>337</v>
      </c>
      <c r="C1084" s="253" t="s">
        <v>1065</v>
      </c>
      <c r="D1084" s="256"/>
      <c r="E1084" s="256">
        <v>7000000</v>
      </c>
      <c r="F1084" s="257">
        <f t="shared" si="33"/>
        <v>127624000</v>
      </c>
      <c r="G1084" s="252"/>
      <c r="H1084" s="244">
        <f t="shared" si="34"/>
        <v>8</v>
      </c>
    </row>
    <row r="1085" spans="1:8" ht="18" customHeight="1">
      <c r="A1085" s="255">
        <v>42229</v>
      </c>
      <c r="B1085" s="255" t="s">
        <v>285</v>
      </c>
      <c r="C1085" s="253" t="s">
        <v>860</v>
      </c>
      <c r="D1085" s="256"/>
      <c r="E1085" s="256">
        <v>120000</v>
      </c>
      <c r="F1085" s="257">
        <f t="shared" si="33"/>
        <v>127504000</v>
      </c>
      <c r="G1085" s="252"/>
      <c r="H1085" s="244">
        <f t="shared" si="34"/>
        <v>8</v>
      </c>
    </row>
    <row r="1086" spans="1:8" ht="18" customHeight="1">
      <c r="A1086" s="255">
        <v>42230</v>
      </c>
      <c r="B1086" s="255" t="s">
        <v>287</v>
      </c>
      <c r="C1086" s="253" t="s">
        <v>415</v>
      </c>
      <c r="D1086" s="256"/>
      <c r="E1086" s="256">
        <v>53552000</v>
      </c>
      <c r="F1086" s="257">
        <f t="shared" si="33"/>
        <v>73952000</v>
      </c>
      <c r="G1086" s="252"/>
      <c r="H1086" s="244">
        <f t="shared" si="34"/>
        <v>8</v>
      </c>
    </row>
    <row r="1087" spans="1:8" ht="18" customHeight="1">
      <c r="A1087" s="255">
        <v>42230</v>
      </c>
      <c r="B1087" s="255" t="s">
        <v>1057</v>
      </c>
      <c r="C1087" s="253" t="s">
        <v>1066</v>
      </c>
      <c r="D1087" s="256"/>
      <c r="E1087" s="256">
        <v>230000</v>
      </c>
      <c r="F1087" s="257">
        <f t="shared" si="33"/>
        <v>73722000</v>
      </c>
      <c r="G1087" s="252"/>
      <c r="H1087" s="244">
        <f t="shared" si="34"/>
        <v>8</v>
      </c>
    </row>
    <row r="1088" spans="1:8" ht="18" customHeight="1">
      <c r="A1088" s="255">
        <v>42230</v>
      </c>
      <c r="B1088" s="255" t="s">
        <v>291</v>
      </c>
      <c r="C1088" s="253" t="s">
        <v>1067</v>
      </c>
      <c r="D1088" s="256"/>
      <c r="E1088" s="256">
        <v>225000</v>
      </c>
      <c r="F1088" s="257">
        <f t="shared" si="33"/>
        <v>73497000</v>
      </c>
      <c r="G1088" s="252"/>
      <c r="H1088" s="244">
        <f t="shared" si="34"/>
        <v>8</v>
      </c>
    </row>
    <row r="1089" spans="1:8" ht="18" customHeight="1">
      <c r="A1089" s="255">
        <v>42230</v>
      </c>
      <c r="B1089" s="255" t="s">
        <v>291</v>
      </c>
      <c r="C1089" s="253" t="s">
        <v>1068</v>
      </c>
      <c r="D1089" s="256"/>
      <c r="E1089" s="256">
        <v>2170000</v>
      </c>
      <c r="F1089" s="257">
        <f t="shared" si="33"/>
        <v>71327000</v>
      </c>
      <c r="G1089" s="252"/>
      <c r="H1089" s="244">
        <f t="shared" si="34"/>
        <v>8</v>
      </c>
    </row>
    <row r="1090" spans="1:8" ht="18" customHeight="1">
      <c r="A1090" s="255">
        <v>42231</v>
      </c>
      <c r="B1090" s="255" t="s">
        <v>287</v>
      </c>
      <c r="C1090" s="253" t="s">
        <v>501</v>
      </c>
      <c r="D1090" s="256"/>
      <c r="E1090" s="256">
        <v>15017000</v>
      </c>
      <c r="F1090" s="257">
        <f t="shared" si="33"/>
        <v>56310000</v>
      </c>
      <c r="G1090" s="252" t="s">
        <v>615</v>
      </c>
      <c r="H1090" s="244">
        <f t="shared" si="34"/>
        <v>8</v>
      </c>
    </row>
    <row r="1091" spans="1:8" ht="18" customHeight="1">
      <c r="A1091" s="255">
        <v>42231</v>
      </c>
      <c r="B1091" s="255" t="s">
        <v>337</v>
      </c>
      <c r="C1091" s="253" t="s">
        <v>1069</v>
      </c>
      <c r="D1091" s="256"/>
      <c r="E1091" s="256">
        <v>1000000</v>
      </c>
      <c r="F1091" s="257">
        <f t="shared" si="33"/>
        <v>55310000</v>
      </c>
      <c r="G1091" s="252"/>
      <c r="H1091" s="244">
        <f t="shared" si="34"/>
        <v>8</v>
      </c>
    </row>
    <row r="1092" spans="1:8" ht="18" customHeight="1">
      <c r="A1092" s="255">
        <v>42231</v>
      </c>
      <c r="B1092" s="255" t="s">
        <v>291</v>
      </c>
      <c r="C1092" s="253" t="s">
        <v>290</v>
      </c>
      <c r="D1092" s="256"/>
      <c r="E1092" s="256">
        <v>295000</v>
      </c>
      <c r="F1092" s="257">
        <f t="shared" si="33"/>
        <v>55015000</v>
      </c>
      <c r="G1092" s="252"/>
      <c r="H1092" s="244">
        <f t="shared" si="34"/>
        <v>8</v>
      </c>
    </row>
    <row r="1093" spans="1:8" ht="18" customHeight="1">
      <c r="A1093" s="255">
        <v>42231</v>
      </c>
      <c r="B1093" s="255" t="s">
        <v>285</v>
      </c>
      <c r="C1093" s="253" t="s">
        <v>860</v>
      </c>
      <c r="D1093" s="256"/>
      <c r="E1093" s="256">
        <v>140000</v>
      </c>
      <c r="F1093" s="257">
        <f t="shared" si="33"/>
        <v>54875000</v>
      </c>
      <c r="G1093" s="252"/>
      <c r="H1093" s="244">
        <f t="shared" si="34"/>
        <v>8</v>
      </c>
    </row>
    <row r="1094" spans="1:8" ht="18" customHeight="1">
      <c r="A1094" s="255">
        <v>42231</v>
      </c>
      <c r="B1094" s="255" t="s">
        <v>285</v>
      </c>
      <c r="C1094" s="253" t="s">
        <v>969</v>
      </c>
      <c r="D1094" s="256"/>
      <c r="E1094" s="256">
        <v>195000</v>
      </c>
      <c r="F1094" s="257">
        <f t="shared" si="33"/>
        <v>54680000</v>
      </c>
      <c r="G1094" s="252"/>
      <c r="H1094" s="244">
        <f t="shared" si="34"/>
        <v>8</v>
      </c>
    </row>
    <row r="1095" spans="1:8" ht="18" customHeight="1">
      <c r="A1095" s="255">
        <v>42231</v>
      </c>
      <c r="B1095" s="255" t="s">
        <v>337</v>
      </c>
      <c r="C1095" s="253" t="s">
        <v>1052</v>
      </c>
      <c r="D1095" s="256"/>
      <c r="E1095" s="256">
        <v>3323000</v>
      </c>
      <c r="F1095" s="257">
        <f t="shared" si="33"/>
        <v>51357000</v>
      </c>
      <c r="G1095" s="252"/>
      <c r="H1095" s="244">
        <f t="shared" si="34"/>
        <v>8</v>
      </c>
    </row>
    <row r="1096" spans="1:8" ht="18" customHeight="1">
      <c r="A1096" s="255">
        <v>42231</v>
      </c>
      <c r="B1096" s="255" t="s">
        <v>291</v>
      </c>
      <c r="C1096" s="253" t="s">
        <v>1070</v>
      </c>
      <c r="D1096" s="256"/>
      <c r="E1096" s="256">
        <v>168000</v>
      </c>
      <c r="F1096" s="257">
        <f t="shared" si="33"/>
        <v>51189000</v>
      </c>
      <c r="G1096" s="252"/>
      <c r="H1096" s="244">
        <f t="shared" si="34"/>
        <v>8</v>
      </c>
    </row>
    <row r="1097" spans="1:8" ht="18" customHeight="1">
      <c r="A1097" s="255">
        <v>42233</v>
      </c>
      <c r="B1097" s="255" t="s">
        <v>287</v>
      </c>
      <c r="C1097" s="253" t="s">
        <v>1071</v>
      </c>
      <c r="D1097" s="256"/>
      <c r="E1097" s="256">
        <v>30022000</v>
      </c>
      <c r="F1097" s="257">
        <f t="shared" si="33"/>
        <v>21167000</v>
      </c>
      <c r="G1097" s="252" t="s">
        <v>615</v>
      </c>
      <c r="H1097" s="244">
        <f t="shared" si="34"/>
        <v>8</v>
      </c>
    </row>
    <row r="1098" spans="1:8" ht="18" customHeight="1">
      <c r="A1098" s="255">
        <v>42233</v>
      </c>
      <c r="B1098" s="255" t="s">
        <v>337</v>
      </c>
      <c r="C1098" s="253" t="s">
        <v>1072</v>
      </c>
      <c r="D1098" s="256"/>
      <c r="E1098" s="256">
        <v>20000000</v>
      </c>
      <c r="F1098" s="257">
        <f t="shared" si="33"/>
        <v>1167000</v>
      </c>
      <c r="G1098" s="252"/>
      <c r="H1098" s="244">
        <f t="shared" si="34"/>
        <v>8</v>
      </c>
    </row>
    <row r="1099" spans="1:8" ht="18" customHeight="1">
      <c r="A1099" s="255">
        <v>42234</v>
      </c>
      <c r="B1099" s="255" t="s">
        <v>308</v>
      </c>
      <c r="C1099" s="253" t="s">
        <v>310</v>
      </c>
      <c r="D1099" s="256">
        <v>6620000</v>
      </c>
      <c r="E1099" s="256"/>
      <c r="F1099" s="257">
        <f t="shared" si="33"/>
        <v>7787000</v>
      </c>
      <c r="G1099" s="252"/>
      <c r="H1099" s="244">
        <f t="shared" si="34"/>
        <v>8</v>
      </c>
    </row>
    <row r="1100" spans="1:8" ht="18" customHeight="1">
      <c r="A1100" s="255">
        <v>42234</v>
      </c>
      <c r="B1100" s="255" t="s">
        <v>337</v>
      </c>
      <c r="C1100" s="253" t="s">
        <v>1073</v>
      </c>
      <c r="D1100" s="256">
        <v>300000000</v>
      </c>
      <c r="E1100" s="256"/>
      <c r="F1100" s="257">
        <f t="shared" si="33"/>
        <v>307787000</v>
      </c>
      <c r="G1100" s="252"/>
      <c r="H1100" s="244">
        <f t="shared" si="34"/>
        <v>8</v>
      </c>
    </row>
    <row r="1101" spans="1:8" ht="18" customHeight="1">
      <c r="A1101" s="255">
        <v>42234</v>
      </c>
      <c r="B1101" s="255" t="s">
        <v>74</v>
      </c>
      <c r="C1101" s="253" t="s">
        <v>294</v>
      </c>
      <c r="D1101" s="256">
        <v>950000000</v>
      </c>
      <c r="E1101" s="256"/>
      <c r="F1101" s="257">
        <f t="shared" si="33"/>
        <v>1257787000</v>
      </c>
      <c r="G1101" s="252"/>
      <c r="H1101" s="244">
        <f t="shared" si="34"/>
        <v>8</v>
      </c>
    </row>
    <row r="1102" spans="1:8" ht="18" customHeight="1">
      <c r="A1102" s="255">
        <v>42234</v>
      </c>
      <c r="B1102" s="255" t="s">
        <v>337</v>
      </c>
      <c r="C1102" s="253" t="s">
        <v>296</v>
      </c>
      <c r="D1102" s="256"/>
      <c r="E1102" s="256">
        <v>500000000</v>
      </c>
      <c r="F1102" s="257">
        <f t="shared" si="33"/>
        <v>757787000</v>
      </c>
      <c r="G1102" s="252"/>
      <c r="H1102" s="244">
        <f t="shared" si="34"/>
        <v>8</v>
      </c>
    </row>
    <row r="1103" spans="1:8" ht="18" customHeight="1">
      <c r="A1103" s="255">
        <v>42234</v>
      </c>
      <c r="B1103" s="255" t="s">
        <v>74</v>
      </c>
      <c r="C1103" s="253" t="s">
        <v>296</v>
      </c>
      <c r="D1103" s="256"/>
      <c r="E1103" s="256">
        <v>25000000</v>
      </c>
      <c r="F1103" s="257">
        <f t="shared" ref="F1103:F1166" si="35">IF(C1103&lt;&gt;"",F1102+D1103-E1103,0)</f>
        <v>732787000</v>
      </c>
      <c r="G1103" s="252"/>
      <c r="H1103" s="244">
        <f t="shared" ref="H1103:H1166" si="36">IF(A1103&lt;&gt;"",MONTH(A1103),"")</f>
        <v>8</v>
      </c>
    </row>
    <row r="1104" spans="1:8" ht="18" customHeight="1">
      <c r="A1104" s="255">
        <v>42234</v>
      </c>
      <c r="B1104" s="255" t="s">
        <v>337</v>
      </c>
      <c r="C1104" s="253" t="s">
        <v>1074</v>
      </c>
      <c r="D1104" s="256"/>
      <c r="E1104" s="256">
        <v>34600000</v>
      </c>
      <c r="F1104" s="257">
        <f t="shared" si="35"/>
        <v>698187000</v>
      </c>
      <c r="G1104" s="252"/>
      <c r="H1104" s="244">
        <f t="shared" si="36"/>
        <v>8</v>
      </c>
    </row>
    <row r="1105" spans="1:8" ht="18" customHeight="1">
      <c r="A1105" s="255">
        <v>42234</v>
      </c>
      <c r="B1105" s="255" t="s">
        <v>1057</v>
      </c>
      <c r="C1105" s="253" t="s">
        <v>591</v>
      </c>
      <c r="D1105" s="256"/>
      <c r="E1105" s="256">
        <v>290000</v>
      </c>
      <c r="F1105" s="257">
        <f t="shared" si="35"/>
        <v>697897000</v>
      </c>
      <c r="G1105" s="252"/>
      <c r="H1105" s="244">
        <f t="shared" si="36"/>
        <v>8</v>
      </c>
    </row>
    <row r="1106" spans="1:8" ht="18" customHeight="1">
      <c r="A1106" s="255">
        <v>42234</v>
      </c>
      <c r="B1106" s="255" t="s">
        <v>287</v>
      </c>
      <c r="C1106" s="253" t="s">
        <v>932</v>
      </c>
      <c r="D1106" s="256"/>
      <c r="E1106" s="256">
        <v>285115000</v>
      </c>
      <c r="F1106" s="257">
        <f t="shared" si="35"/>
        <v>412782000</v>
      </c>
      <c r="G1106" s="252" t="s">
        <v>615</v>
      </c>
      <c r="H1106" s="244">
        <f t="shared" si="36"/>
        <v>8</v>
      </c>
    </row>
    <row r="1107" spans="1:8" ht="18" customHeight="1">
      <c r="A1107" s="255">
        <v>42234</v>
      </c>
      <c r="B1107" s="255" t="s">
        <v>287</v>
      </c>
      <c r="C1107" s="253" t="s">
        <v>501</v>
      </c>
      <c r="D1107" s="256"/>
      <c r="E1107" s="256">
        <v>60000000</v>
      </c>
      <c r="F1107" s="257">
        <f t="shared" si="35"/>
        <v>352782000</v>
      </c>
      <c r="G1107" s="252" t="s">
        <v>615</v>
      </c>
      <c r="H1107" s="244">
        <f t="shared" si="36"/>
        <v>8</v>
      </c>
    </row>
    <row r="1108" spans="1:8" ht="18" customHeight="1">
      <c r="A1108" s="255">
        <v>42234</v>
      </c>
      <c r="B1108" s="255" t="s">
        <v>298</v>
      </c>
      <c r="C1108" s="253" t="s">
        <v>1075</v>
      </c>
      <c r="D1108" s="256"/>
      <c r="E1108" s="256">
        <v>283759000</v>
      </c>
      <c r="F1108" s="257">
        <f t="shared" si="35"/>
        <v>69023000</v>
      </c>
      <c r="G1108" s="252"/>
      <c r="H1108" s="244">
        <f t="shared" si="36"/>
        <v>8</v>
      </c>
    </row>
    <row r="1109" spans="1:8" ht="18" customHeight="1">
      <c r="A1109" s="255">
        <v>42235</v>
      </c>
      <c r="B1109" s="255" t="s">
        <v>74</v>
      </c>
      <c r="C1109" s="253" t="s">
        <v>294</v>
      </c>
      <c r="D1109" s="256">
        <v>1160000000</v>
      </c>
      <c r="E1109" s="256"/>
      <c r="F1109" s="257">
        <f t="shared" si="35"/>
        <v>1229023000</v>
      </c>
      <c r="G1109" s="252"/>
      <c r="H1109" s="244">
        <f t="shared" si="36"/>
        <v>8</v>
      </c>
    </row>
    <row r="1110" spans="1:8" ht="18" customHeight="1">
      <c r="A1110" s="255">
        <v>42235</v>
      </c>
      <c r="B1110" s="255" t="s">
        <v>409</v>
      </c>
      <c r="C1110" s="253" t="s">
        <v>743</v>
      </c>
      <c r="D1110" s="256"/>
      <c r="E1110" s="256">
        <v>10300000</v>
      </c>
      <c r="F1110" s="257">
        <f t="shared" si="35"/>
        <v>1218723000</v>
      </c>
      <c r="G1110" s="252"/>
      <c r="H1110" s="244">
        <f t="shared" si="36"/>
        <v>8</v>
      </c>
    </row>
    <row r="1111" spans="1:8" ht="18" customHeight="1">
      <c r="A1111" s="255">
        <v>42235</v>
      </c>
      <c r="B1111" s="255" t="s">
        <v>287</v>
      </c>
      <c r="C1111" s="253" t="s">
        <v>305</v>
      </c>
      <c r="D1111" s="256"/>
      <c r="E1111" s="256">
        <v>400000000</v>
      </c>
      <c r="F1111" s="257">
        <f t="shared" si="35"/>
        <v>818723000</v>
      </c>
      <c r="G1111" s="252" t="s">
        <v>615</v>
      </c>
      <c r="H1111" s="244">
        <f t="shared" si="36"/>
        <v>8</v>
      </c>
    </row>
    <row r="1112" spans="1:8" ht="18" customHeight="1">
      <c r="A1112" s="255">
        <v>42235</v>
      </c>
      <c r="B1112" s="255" t="s">
        <v>287</v>
      </c>
      <c r="C1112" s="253" t="s">
        <v>930</v>
      </c>
      <c r="D1112" s="256"/>
      <c r="E1112" s="256">
        <v>200000000</v>
      </c>
      <c r="F1112" s="257">
        <f t="shared" si="35"/>
        <v>618723000</v>
      </c>
      <c r="G1112" s="252" t="s">
        <v>615</v>
      </c>
      <c r="H1112" s="244">
        <f t="shared" si="36"/>
        <v>8</v>
      </c>
    </row>
    <row r="1113" spans="1:8" ht="18" customHeight="1">
      <c r="A1113" s="255">
        <v>42235</v>
      </c>
      <c r="B1113" s="255" t="s">
        <v>287</v>
      </c>
      <c r="C1113" s="253" t="s">
        <v>306</v>
      </c>
      <c r="D1113" s="256"/>
      <c r="E1113" s="256">
        <v>200000000</v>
      </c>
      <c r="F1113" s="257">
        <f t="shared" si="35"/>
        <v>418723000</v>
      </c>
      <c r="G1113" s="252" t="s">
        <v>615</v>
      </c>
      <c r="H1113" s="244">
        <f t="shared" si="36"/>
        <v>8</v>
      </c>
    </row>
    <row r="1114" spans="1:8" ht="18" customHeight="1">
      <c r="A1114" s="255">
        <v>42235</v>
      </c>
      <c r="B1114" s="255" t="s">
        <v>291</v>
      </c>
      <c r="C1114" s="253" t="s">
        <v>475</v>
      </c>
      <c r="D1114" s="256"/>
      <c r="E1114" s="256">
        <v>16500000</v>
      </c>
      <c r="F1114" s="257">
        <f t="shared" si="35"/>
        <v>402223000</v>
      </c>
      <c r="G1114" s="252"/>
      <c r="H1114" s="244">
        <f t="shared" si="36"/>
        <v>8</v>
      </c>
    </row>
    <row r="1115" spans="1:8" ht="18" customHeight="1">
      <c r="A1115" s="255">
        <v>42235</v>
      </c>
      <c r="B1115" s="255" t="s">
        <v>74</v>
      </c>
      <c r="C1115" s="253" t="s">
        <v>295</v>
      </c>
      <c r="D1115" s="256"/>
      <c r="E1115" s="256">
        <v>60000000</v>
      </c>
      <c r="F1115" s="257">
        <f t="shared" si="35"/>
        <v>342223000</v>
      </c>
      <c r="G1115" s="252"/>
      <c r="H1115" s="244">
        <f t="shared" si="36"/>
        <v>8</v>
      </c>
    </row>
    <row r="1116" spans="1:8" ht="18" customHeight="1">
      <c r="A1116" s="255">
        <v>42235</v>
      </c>
      <c r="B1116" s="255" t="s">
        <v>323</v>
      </c>
      <c r="C1116" s="253" t="s">
        <v>1076</v>
      </c>
      <c r="D1116" s="256"/>
      <c r="E1116" s="256">
        <v>10000000</v>
      </c>
      <c r="F1116" s="257">
        <f t="shared" si="35"/>
        <v>332223000</v>
      </c>
      <c r="G1116" s="252"/>
      <c r="H1116" s="244">
        <f t="shared" si="36"/>
        <v>8</v>
      </c>
    </row>
    <row r="1117" spans="1:8" ht="18" customHeight="1">
      <c r="A1117" s="255">
        <v>42235</v>
      </c>
      <c r="B1117" s="255" t="s">
        <v>316</v>
      </c>
      <c r="C1117" s="253" t="s">
        <v>317</v>
      </c>
      <c r="D1117" s="256"/>
      <c r="E1117" s="256">
        <v>5390000</v>
      </c>
      <c r="F1117" s="257">
        <f t="shared" si="35"/>
        <v>326833000</v>
      </c>
      <c r="G1117" s="252"/>
      <c r="H1117" s="244">
        <f t="shared" si="36"/>
        <v>8</v>
      </c>
    </row>
    <row r="1118" spans="1:8" ht="18" customHeight="1">
      <c r="A1118" s="255">
        <v>42235</v>
      </c>
      <c r="B1118" s="255" t="s">
        <v>1298</v>
      </c>
      <c r="C1118" s="253" t="s">
        <v>1077</v>
      </c>
      <c r="D1118" s="256"/>
      <c r="E1118" s="256">
        <v>2100000</v>
      </c>
      <c r="F1118" s="257">
        <f t="shared" si="35"/>
        <v>324733000</v>
      </c>
      <c r="G1118" s="252"/>
      <c r="H1118" s="244">
        <f t="shared" si="36"/>
        <v>8</v>
      </c>
    </row>
    <row r="1119" spans="1:8" ht="18" customHeight="1">
      <c r="A1119" s="255">
        <v>42235</v>
      </c>
      <c r="B1119" s="255" t="s">
        <v>1057</v>
      </c>
      <c r="C1119" s="253" t="s">
        <v>1078</v>
      </c>
      <c r="D1119" s="256"/>
      <c r="E1119" s="256">
        <v>934000</v>
      </c>
      <c r="F1119" s="257">
        <f t="shared" si="35"/>
        <v>323799000</v>
      </c>
      <c r="G1119" s="252"/>
      <c r="H1119" s="244">
        <f t="shared" si="36"/>
        <v>8</v>
      </c>
    </row>
    <row r="1120" spans="1:8" ht="18" customHeight="1">
      <c r="A1120" s="255">
        <v>42235</v>
      </c>
      <c r="B1120" s="255" t="s">
        <v>285</v>
      </c>
      <c r="C1120" s="253" t="s">
        <v>1079</v>
      </c>
      <c r="D1120" s="256"/>
      <c r="E1120" s="256">
        <v>12500000</v>
      </c>
      <c r="F1120" s="257">
        <f t="shared" si="35"/>
        <v>311299000</v>
      </c>
      <c r="G1120" s="252"/>
      <c r="H1120" s="244">
        <f t="shared" si="36"/>
        <v>8</v>
      </c>
    </row>
    <row r="1121" spans="1:8" ht="18" customHeight="1">
      <c r="A1121" s="255">
        <v>42235</v>
      </c>
      <c r="B1121" s="255" t="s">
        <v>316</v>
      </c>
      <c r="C1121" s="253" t="s">
        <v>363</v>
      </c>
      <c r="D1121" s="256"/>
      <c r="E1121" s="256">
        <v>2287000</v>
      </c>
      <c r="F1121" s="257">
        <f t="shared" si="35"/>
        <v>309012000</v>
      </c>
      <c r="G1121" s="252"/>
      <c r="H1121" s="244">
        <f t="shared" si="36"/>
        <v>8</v>
      </c>
    </row>
    <row r="1122" spans="1:8" ht="18" customHeight="1">
      <c r="A1122" s="255">
        <v>42235</v>
      </c>
      <c r="B1122" s="255" t="s">
        <v>285</v>
      </c>
      <c r="C1122" s="253" t="s">
        <v>860</v>
      </c>
      <c r="D1122" s="256"/>
      <c r="E1122" s="256">
        <v>230000</v>
      </c>
      <c r="F1122" s="257">
        <f t="shared" si="35"/>
        <v>308782000</v>
      </c>
      <c r="G1122" s="252"/>
      <c r="H1122" s="244">
        <f t="shared" si="36"/>
        <v>8</v>
      </c>
    </row>
    <row r="1123" spans="1:8" ht="18" customHeight="1">
      <c r="A1123" s="255">
        <v>42235</v>
      </c>
      <c r="B1123" s="255" t="s">
        <v>323</v>
      </c>
      <c r="C1123" s="253" t="s">
        <v>1080</v>
      </c>
      <c r="D1123" s="256">
        <v>10000000</v>
      </c>
      <c r="E1123" s="256"/>
      <c r="F1123" s="257">
        <f t="shared" si="35"/>
        <v>318782000</v>
      </c>
      <c r="G1123" s="252"/>
      <c r="H1123" s="244">
        <f t="shared" si="36"/>
        <v>8</v>
      </c>
    </row>
    <row r="1124" spans="1:8" ht="18" customHeight="1">
      <c r="A1124" s="255">
        <v>42235</v>
      </c>
      <c r="B1124" s="255" t="s">
        <v>337</v>
      </c>
      <c r="C1124" s="253" t="s">
        <v>1081</v>
      </c>
      <c r="D1124" s="256"/>
      <c r="E1124" s="256">
        <v>12000000</v>
      </c>
      <c r="F1124" s="257">
        <f t="shared" si="35"/>
        <v>306782000</v>
      </c>
      <c r="G1124" s="252"/>
      <c r="H1124" s="244">
        <f t="shared" si="36"/>
        <v>8</v>
      </c>
    </row>
    <row r="1125" spans="1:8" ht="18" customHeight="1">
      <c r="A1125" s="255">
        <v>42235</v>
      </c>
      <c r="B1125" s="255" t="s">
        <v>314</v>
      </c>
      <c r="C1125" s="253" t="s">
        <v>959</v>
      </c>
      <c r="D1125" s="256"/>
      <c r="E1125" s="256">
        <v>153425000</v>
      </c>
      <c r="F1125" s="257">
        <f t="shared" si="35"/>
        <v>153357000</v>
      </c>
      <c r="G1125" s="252"/>
      <c r="H1125" s="244">
        <f t="shared" si="36"/>
        <v>8</v>
      </c>
    </row>
    <row r="1126" spans="1:8" ht="18" customHeight="1">
      <c r="A1126" s="255">
        <v>42235</v>
      </c>
      <c r="B1126" s="255" t="s">
        <v>337</v>
      </c>
      <c r="C1126" s="253" t="s">
        <v>1082</v>
      </c>
      <c r="D1126" s="256"/>
      <c r="E1126" s="256">
        <v>7421000</v>
      </c>
      <c r="F1126" s="257">
        <f t="shared" si="35"/>
        <v>145936000</v>
      </c>
      <c r="G1126" s="252"/>
      <c r="H1126" s="244">
        <f t="shared" si="36"/>
        <v>8</v>
      </c>
    </row>
    <row r="1127" spans="1:8" ht="18" customHeight="1">
      <c r="A1127" s="255">
        <v>42235</v>
      </c>
      <c r="B1127" s="255" t="s">
        <v>337</v>
      </c>
      <c r="C1127" s="253" t="s">
        <v>1065</v>
      </c>
      <c r="D1127" s="256"/>
      <c r="E1127" s="256">
        <v>3500000</v>
      </c>
      <c r="F1127" s="257">
        <f t="shared" si="35"/>
        <v>142436000</v>
      </c>
      <c r="G1127" s="252"/>
      <c r="H1127" s="244">
        <f t="shared" si="36"/>
        <v>8</v>
      </c>
    </row>
    <row r="1128" spans="1:8" ht="18" customHeight="1">
      <c r="A1128" s="255">
        <v>42235</v>
      </c>
      <c r="B1128" s="255" t="s">
        <v>308</v>
      </c>
      <c r="C1128" s="253" t="s">
        <v>871</v>
      </c>
      <c r="D1128" s="256">
        <v>62850000</v>
      </c>
      <c r="E1128" s="256"/>
      <c r="F1128" s="257">
        <f t="shared" si="35"/>
        <v>205286000</v>
      </c>
      <c r="G1128" s="252"/>
      <c r="H1128" s="244">
        <f t="shared" si="36"/>
        <v>8</v>
      </c>
    </row>
    <row r="1129" spans="1:8" ht="18" customHeight="1">
      <c r="A1129" s="255">
        <v>42235</v>
      </c>
      <c r="B1129" s="255" t="s">
        <v>343</v>
      </c>
      <c r="C1129" s="253" t="s">
        <v>1083</v>
      </c>
      <c r="D1129" s="256"/>
      <c r="E1129" s="256">
        <v>18000000</v>
      </c>
      <c r="F1129" s="257">
        <f t="shared" si="35"/>
        <v>187286000</v>
      </c>
      <c r="G1129" s="252"/>
      <c r="H1129" s="244">
        <f t="shared" si="36"/>
        <v>8</v>
      </c>
    </row>
    <row r="1130" spans="1:8" ht="18" customHeight="1">
      <c r="A1130" s="255">
        <v>42235</v>
      </c>
      <c r="B1130" s="255" t="s">
        <v>337</v>
      </c>
      <c r="C1130" s="253" t="s">
        <v>1084</v>
      </c>
      <c r="D1130" s="256"/>
      <c r="E1130" s="256">
        <v>9220000</v>
      </c>
      <c r="F1130" s="257">
        <f t="shared" si="35"/>
        <v>178066000</v>
      </c>
      <c r="G1130" s="252"/>
      <c r="H1130" s="244">
        <f t="shared" si="36"/>
        <v>8</v>
      </c>
    </row>
    <row r="1131" spans="1:8" ht="18" customHeight="1">
      <c r="A1131" s="255">
        <v>42235</v>
      </c>
      <c r="B1131" s="255" t="s">
        <v>337</v>
      </c>
      <c r="C1131" s="253" t="s">
        <v>1085</v>
      </c>
      <c r="D1131" s="256"/>
      <c r="E1131" s="256">
        <v>18800000</v>
      </c>
      <c r="F1131" s="257">
        <f t="shared" si="35"/>
        <v>159266000</v>
      </c>
      <c r="G1131" s="252"/>
      <c r="H1131" s="244">
        <f t="shared" si="36"/>
        <v>8</v>
      </c>
    </row>
    <row r="1132" spans="1:8" ht="18" customHeight="1">
      <c r="A1132" s="255">
        <v>42235</v>
      </c>
      <c r="B1132" s="255" t="s">
        <v>337</v>
      </c>
      <c r="C1132" s="253" t="s">
        <v>1086</v>
      </c>
      <c r="D1132" s="256"/>
      <c r="E1132" s="256">
        <v>3660000</v>
      </c>
      <c r="F1132" s="257">
        <f t="shared" si="35"/>
        <v>155606000</v>
      </c>
      <c r="G1132" s="252"/>
      <c r="H1132" s="244">
        <f t="shared" si="36"/>
        <v>8</v>
      </c>
    </row>
    <row r="1133" spans="1:8" ht="18" customHeight="1">
      <c r="A1133" s="255">
        <v>42237</v>
      </c>
      <c r="B1133" s="255" t="s">
        <v>448</v>
      </c>
      <c r="C1133" s="253" t="s">
        <v>1087</v>
      </c>
      <c r="D1133" s="256"/>
      <c r="E1133" s="256">
        <v>2513000</v>
      </c>
      <c r="F1133" s="257">
        <f t="shared" si="35"/>
        <v>153093000</v>
      </c>
      <c r="G1133" s="252"/>
      <c r="H1133" s="244">
        <f t="shared" si="36"/>
        <v>8</v>
      </c>
    </row>
    <row r="1134" spans="1:8" ht="18" customHeight="1">
      <c r="A1134" s="255">
        <v>42237</v>
      </c>
      <c r="B1134" s="255" t="s">
        <v>285</v>
      </c>
      <c r="C1134" s="253" t="s">
        <v>1088</v>
      </c>
      <c r="D1134" s="256"/>
      <c r="E1134" s="256">
        <v>170000</v>
      </c>
      <c r="F1134" s="257">
        <f t="shared" si="35"/>
        <v>152923000</v>
      </c>
      <c r="G1134" s="252"/>
      <c r="H1134" s="244">
        <f t="shared" si="36"/>
        <v>8</v>
      </c>
    </row>
    <row r="1135" spans="1:8" ht="18" customHeight="1">
      <c r="A1135" s="255">
        <v>42237</v>
      </c>
      <c r="B1135" s="255" t="s">
        <v>343</v>
      </c>
      <c r="C1135" s="253" t="s">
        <v>1089</v>
      </c>
      <c r="D1135" s="256"/>
      <c r="E1135" s="256">
        <v>6000000</v>
      </c>
      <c r="F1135" s="257">
        <f t="shared" si="35"/>
        <v>146923000</v>
      </c>
      <c r="G1135" s="252"/>
      <c r="H1135" s="244">
        <f t="shared" si="36"/>
        <v>8</v>
      </c>
    </row>
    <row r="1136" spans="1:8" ht="18" customHeight="1">
      <c r="A1136" s="255">
        <v>42237</v>
      </c>
      <c r="B1136" s="255" t="s">
        <v>343</v>
      </c>
      <c r="C1136" s="253" t="s">
        <v>1090</v>
      </c>
      <c r="D1136" s="256"/>
      <c r="E1136" s="256">
        <v>15000000</v>
      </c>
      <c r="F1136" s="257">
        <f t="shared" si="35"/>
        <v>131923000</v>
      </c>
      <c r="G1136" s="252"/>
      <c r="H1136" s="244">
        <f t="shared" si="36"/>
        <v>8</v>
      </c>
    </row>
    <row r="1137" spans="1:8" ht="18" customHeight="1">
      <c r="A1137" s="255">
        <v>42237</v>
      </c>
      <c r="B1137" s="255" t="s">
        <v>323</v>
      </c>
      <c r="C1137" s="253" t="s">
        <v>1091</v>
      </c>
      <c r="D1137" s="256">
        <v>2000000</v>
      </c>
      <c r="E1137" s="256"/>
      <c r="F1137" s="257">
        <f t="shared" si="35"/>
        <v>133923000</v>
      </c>
      <c r="G1137" s="252"/>
      <c r="H1137" s="244">
        <f t="shared" si="36"/>
        <v>8</v>
      </c>
    </row>
    <row r="1138" spans="1:8" ht="18" customHeight="1">
      <c r="A1138" s="255">
        <v>42237</v>
      </c>
      <c r="B1138" s="255" t="s">
        <v>291</v>
      </c>
      <c r="C1138" s="253" t="s">
        <v>477</v>
      </c>
      <c r="D1138" s="256"/>
      <c r="E1138" s="256">
        <v>7082000</v>
      </c>
      <c r="F1138" s="257">
        <f t="shared" si="35"/>
        <v>126841000</v>
      </c>
      <c r="G1138" s="252"/>
      <c r="H1138" s="244">
        <f t="shared" si="36"/>
        <v>8</v>
      </c>
    </row>
    <row r="1139" spans="1:8" ht="18" customHeight="1">
      <c r="A1139" s="255">
        <v>42238</v>
      </c>
      <c r="B1139" s="255" t="s">
        <v>74</v>
      </c>
      <c r="C1139" s="253" t="s">
        <v>295</v>
      </c>
      <c r="D1139" s="256"/>
      <c r="E1139" s="256">
        <v>15000000</v>
      </c>
      <c r="F1139" s="257">
        <f t="shared" si="35"/>
        <v>111841000</v>
      </c>
      <c r="G1139" s="252"/>
      <c r="H1139" s="244">
        <f t="shared" si="36"/>
        <v>8</v>
      </c>
    </row>
    <row r="1140" spans="1:8" ht="18" customHeight="1">
      <c r="A1140" s="255">
        <v>42238</v>
      </c>
      <c r="B1140" s="255" t="s">
        <v>291</v>
      </c>
      <c r="C1140" s="253" t="s">
        <v>477</v>
      </c>
      <c r="D1140" s="256"/>
      <c r="E1140" s="256">
        <v>2180000</v>
      </c>
      <c r="F1140" s="257">
        <f t="shared" si="35"/>
        <v>109661000</v>
      </c>
      <c r="G1140" s="252"/>
      <c r="H1140" s="244">
        <f t="shared" si="36"/>
        <v>8</v>
      </c>
    </row>
    <row r="1141" spans="1:8" ht="18" customHeight="1">
      <c r="A1141" s="255">
        <v>42238</v>
      </c>
      <c r="B1141" s="255" t="s">
        <v>285</v>
      </c>
      <c r="C1141" s="253" t="s">
        <v>1092</v>
      </c>
      <c r="D1141" s="256"/>
      <c r="E1141" s="256">
        <v>50000</v>
      </c>
      <c r="F1141" s="257">
        <f t="shared" si="35"/>
        <v>109611000</v>
      </c>
      <c r="G1141" s="252"/>
      <c r="H1141" s="244">
        <f t="shared" si="36"/>
        <v>8</v>
      </c>
    </row>
    <row r="1142" spans="1:8" ht="18" customHeight="1">
      <c r="A1142" s="255">
        <v>42241</v>
      </c>
      <c r="B1142" s="255" t="s">
        <v>1298</v>
      </c>
      <c r="C1142" s="253" t="s">
        <v>1093</v>
      </c>
      <c r="D1142" s="256"/>
      <c r="E1142" s="256">
        <v>2000000</v>
      </c>
      <c r="F1142" s="257">
        <f t="shared" si="35"/>
        <v>107611000</v>
      </c>
      <c r="G1142" s="252"/>
      <c r="H1142" s="244">
        <f t="shared" si="36"/>
        <v>8</v>
      </c>
    </row>
    <row r="1143" spans="1:8" ht="18" customHeight="1">
      <c r="A1143" s="255">
        <v>42241</v>
      </c>
      <c r="B1143" s="255" t="s">
        <v>337</v>
      </c>
      <c r="C1143" s="253" t="s">
        <v>1094</v>
      </c>
      <c r="D1143" s="256"/>
      <c r="E1143" s="256">
        <v>680000</v>
      </c>
      <c r="F1143" s="257">
        <f t="shared" si="35"/>
        <v>106931000</v>
      </c>
      <c r="G1143" s="252"/>
      <c r="H1143" s="244">
        <f t="shared" si="36"/>
        <v>8</v>
      </c>
    </row>
    <row r="1144" spans="1:8" ht="18" customHeight="1">
      <c r="A1144" s="255">
        <v>42241</v>
      </c>
      <c r="B1144" s="255" t="s">
        <v>287</v>
      </c>
      <c r="C1144" s="253" t="s">
        <v>872</v>
      </c>
      <c r="D1144" s="256"/>
      <c r="E1144" s="256">
        <v>50017000</v>
      </c>
      <c r="F1144" s="257">
        <f t="shared" si="35"/>
        <v>56914000</v>
      </c>
      <c r="G1144" s="252" t="s">
        <v>615</v>
      </c>
      <c r="H1144" s="244">
        <f t="shared" si="36"/>
        <v>8</v>
      </c>
    </row>
    <row r="1145" spans="1:8" ht="18" customHeight="1">
      <c r="A1145" s="255">
        <v>42241</v>
      </c>
      <c r="B1145" s="255" t="s">
        <v>287</v>
      </c>
      <c r="C1145" s="253" t="s">
        <v>1095</v>
      </c>
      <c r="D1145" s="256"/>
      <c r="E1145" s="256">
        <v>12567000</v>
      </c>
      <c r="F1145" s="257">
        <f t="shared" si="35"/>
        <v>44347000</v>
      </c>
      <c r="G1145" s="252"/>
      <c r="H1145" s="244">
        <f t="shared" si="36"/>
        <v>8</v>
      </c>
    </row>
    <row r="1146" spans="1:8" ht="18" customHeight="1">
      <c r="A1146" s="255">
        <v>42241</v>
      </c>
      <c r="B1146" s="255" t="s">
        <v>300</v>
      </c>
      <c r="C1146" s="253" t="s">
        <v>1096</v>
      </c>
      <c r="D1146" s="256"/>
      <c r="E1146" s="256">
        <v>10460000</v>
      </c>
      <c r="F1146" s="257">
        <f t="shared" si="35"/>
        <v>33887000</v>
      </c>
      <c r="G1146" s="252"/>
      <c r="H1146" s="244">
        <f t="shared" si="36"/>
        <v>8</v>
      </c>
    </row>
    <row r="1147" spans="1:8" ht="18" customHeight="1">
      <c r="A1147" s="255">
        <v>42241</v>
      </c>
      <c r="B1147" s="255" t="s">
        <v>318</v>
      </c>
      <c r="C1147" s="253" t="s">
        <v>949</v>
      </c>
      <c r="D1147" s="256"/>
      <c r="E1147" s="256">
        <v>3436000</v>
      </c>
      <c r="F1147" s="257">
        <f t="shared" si="35"/>
        <v>30451000</v>
      </c>
      <c r="G1147" s="252"/>
      <c r="H1147" s="244">
        <f t="shared" si="36"/>
        <v>8</v>
      </c>
    </row>
    <row r="1148" spans="1:8" ht="18" customHeight="1">
      <c r="A1148" s="255">
        <v>42241</v>
      </c>
      <c r="B1148" s="255" t="s">
        <v>337</v>
      </c>
      <c r="C1148" s="253" t="s">
        <v>1097</v>
      </c>
      <c r="D1148" s="256"/>
      <c r="E1148" s="256">
        <v>1200000</v>
      </c>
      <c r="F1148" s="257">
        <f t="shared" si="35"/>
        <v>29251000</v>
      </c>
      <c r="G1148" s="252"/>
      <c r="H1148" s="244">
        <f t="shared" si="36"/>
        <v>8</v>
      </c>
    </row>
    <row r="1149" spans="1:8" ht="18" customHeight="1">
      <c r="A1149" s="255">
        <v>42241</v>
      </c>
      <c r="B1149" s="255" t="s">
        <v>337</v>
      </c>
      <c r="C1149" s="253" t="s">
        <v>1098</v>
      </c>
      <c r="D1149" s="256"/>
      <c r="E1149" s="256">
        <v>20000000</v>
      </c>
      <c r="F1149" s="257">
        <f t="shared" si="35"/>
        <v>9251000</v>
      </c>
      <c r="G1149" s="252"/>
      <c r="H1149" s="244">
        <f t="shared" si="36"/>
        <v>8</v>
      </c>
    </row>
    <row r="1150" spans="1:8" ht="18" customHeight="1">
      <c r="A1150" s="255">
        <v>42241</v>
      </c>
      <c r="B1150" s="255" t="s">
        <v>323</v>
      </c>
      <c r="C1150" s="253" t="s">
        <v>1099</v>
      </c>
      <c r="D1150" s="256"/>
      <c r="E1150" s="256">
        <v>1000000</v>
      </c>
      <c r="F1150" s="257">
        <f t="shared" si="35"/>
        <v>8251000</v>
      </c>
      <c r="G1150" s="252"/>
      <c r="H1150" s="244">
        <f t="shared" si="36"/>
        <v>8</v>
      </c>
    </row>
    <row r="1151" spans="1:8" ht="18" customHeight="1">
      <c r="A1151" s="255">
        <v>42241</v>
      </c>
      <c r="B1151" s="255" t="s">
        <v>300</v>
      </c>
      <c r="C1151" s="253" t="s">
        <v>1100</v>
      </c>
      <c r="D1151" s="256"/>
      <c r="E1151" s="256">
        <v>430000</v>
      </c>
      <c r="F1151" s="257">
        <f t="shared" si="35"/>
        <v>7821000</v>
      </c>
      <c r="G1151" s="252"/>
      <c r="H1151" s="244">
        <f t="shared" si="36"/>
        <v>8</v>
      </c>
    </row>
    <row r="1152" spans="1:8" ht="18" customHeight="1">
      <c r="A1152" s="255">
        <v>42243</v>
      </c>
      <c r="B1152" s="255" t="s">
        <v>308</v>
      </c>
      <c r="C1152" s="253" t="s">
        <v>495</v>
      </c>
      <c r="D1152" s="256">
        <v>234000000</v>
      </c>
      <c r="E1152" s="256"/>
      <c r="F1152" s="257">
        <f t="shared" si="35"/>
        <v>241821000</v>
      </c>
      <c r="G1152" s="252"/>
      <c r="H1152" s="244">
        <f t="shared" si="36"/>
        <v>8</v>
      </c>
    </row>
    <row r="1153" spans="1:8" ht="18" customHeight="1">
      <c r="A1153" s="255">
        <v>42243</v>
      </c>
      <c r="B1153" s="255" t="s">
        <v>308</v>
      </c>
      <c r="C1153" s="253" t="s">
        <v>310</v>
      </c>
      <c r="D1153" s="256">
        <v>214250000</v>
      </c>
      <c r="E1153" s="256"/>
      <c r="F1153" s="257">
        <f t="shared" si="35"/>
        <v>456071000</v>
      </c>
      <c r="G1153" s="252"/>
      <c r="H1153" s="244">
        <f t="shared" si="36"/>
        <v>8</v>
      </c>
    </row>
    <row r="1154" spans="1:8" ht="18" customHeight="1">
      <c r="A1154" s="255">
        <v>42243</v>
      </c>
      <c r="B1154" s="255" t="s">
        <v>1057</v>
      </c>
      <c r="C1154" s="253" t="s">
        <v>1101</v>
      </c>
      <c r="D1154" s="256"/>
      <c r="E1154" s="256">
        <v>3948000</v>
      </c>
      <c r="F1154" s="257">
        <f t="shared" si="35"/>
        <v>452123000</v>
      </c>
      <c r="G1154" s="252"/>
      <c r="H1154" s="244">
        <f t="shared" si="36"/>
        <v>8</v>
      </c>
    </row>
    <row r="1155" spans="1:8" ht="18" customHeight="1">
      <c r="A1155" s="255">
        <v>42243</v>
      </c>
      <c r="B1155" s="255" t="s">
        <v>285</v>
      </c>
      <c r="C1155" s="253" t="s">
        <v>1102</v>
      </c>
      <c r="D1155" s="256"/>
      <c r="E1155" s="256">
        <v>100000</v>
      </c>
      <c r="F1155" s="257">
        <f t="shared" si="35"/>
        <v>452023000</v>
      </c>
      <c r="G1155" s="252"/>
      <c r="H1155" s="244">
        <f t="shared" si="36"/>
        <v>8</v>
      </c>
    </row>
    <row r="1156" spans="1:8" ht="18" customHeight="1">
      <c r="A1156" s="255">
        <v>42243</v>
      </c>
      <c r="B1156" s="255" t="s">
        <v>285</v>
      </c>
      <c r="C1156" s="253" t="s">
        <v>553</v>
      </c>
      <c r="D1156" s="256"/>
      <c r="E1156" s="256">
        <v>364000</v>
      </c>
      <c r="F1156" s="257">
        <f t="shared" si="35"/>
        <v>451659000</v>
      </c>
      <c r="G1156" s="252"/>
      <c r="H1156" s="244">
        <f t="shared" si="36"/>
        <v>8</v>
      </c>
    </row>
    <row r="1157" spans="1:8" ht="18" customHeight="1">
      <c r="A1157" s="255">
        <v>42243</v>
      </c>
      <c r="B1157" s="255" t="s">
        <v>343</v>
      </c>
      <c r="C1157" s="253" t="s">
        <v>1103</v>
      </c>
      <c r="D1157" s="256"/>
      <c r="E1157" s="256">
        <v>10017000</v>
      </c>
      <c r="F1157" s="257">
        <f t="shared" si="35"/>
        <v>441642000</v>
      </c>
      <c r="G1157" s="252"/>
      <c r="H1157" s="244">
        <f t="shared" si="36"/>
        <v>8</v>
      </c>
    </row>
    <row r="1158" spans="1:8" ht="18" customHeight="1">
      <c r="A1158" s="255">
        <v>42244</v>
      </c>
      <c r="B1158" s="255" t="s">
        <v>337</v>
      </c>
      <c r="C1158" s="253" t="s">
        <v>1104</v>
      </c>
      <c r="D1158" s="256">
        <v>300000000</v>
      </c>
      <c r="E1158" s="256"/>
      <c r="F1158" s="257">
        <f t="shared" si="35"/>
        <v>741642000</v>
      </c>
      <c r="G1158" s="252"/>
      <c r="H1158" s="244">
        <f t="shared" si="36"/>
        <v>8</v>
      </c>
    </row>
    <row r="1159" spans="1:8" ht="18" customHeight="1">
      <c r="A1159" s="255">
        <v>42244</v>
      </c>
      <c r="B1159" s="255" t="s">
        <v>74</v>
      </c>
      <c r="C1159" s="253" t="s">
        <v>295</v>
      </c>
      <c r="D1159" s="256"/>
      <c r="E1159" s="256">
        <v>700000000</v>
      </c>
      <c r="F1159" s="257">
        <f t="shared" si="35"/>
        <v>41642000</v>
      </c>
      <c r="G1159" s="252"/>
      <c r="H1159" s="244">
        <f t="shared" si="36"/>
        <v>8</v>
      </c>
    </row>
    <row r="1160" spans="1:8" ht="18" customHeight="1">
      <c r="A1160" s="255">
        <v>42245</v>
      </c>
      <c r="B1160" s="255" t="s">
        <v>842</v>
      </c>
      <c r="C1160" s="253" t="s">
        <v>1105</v>
      </c>
      <c r="D1160" s="256">
        <v>800000000</v>
      </c>
      <c r="E1160" s="256"/>
      <c r="F1160" s="257">
        <f t="shared" si="35"/>
        <v>841642000</v>
      </c>
      <c r="G1160" s="252"/>
      <c r="H1160" s="244">
        <f t="shared" si="36"/>
        <v>8</v>
      </c>
    </row>
    <row r="1161" spans="1:8" ht="18" customHeight="1">
      <c r="A1161" s="255">
        <v>42245</v>
      </c>
      <c r="B1161" s="255" t="s">
        <v>842</v>
      </c>
      <c r="C1161" s="253" t="s">
        <v>1106</v>
      </c>
      <c r="D1161" s="256">
        <v>70000000</v>
      </c>
      <c r="E1161" s="256"/>
      <c r="F1161" s="257">
        <f t="shared" si="35"/>
        <v>911642000</v>
      </c>
      <c r="G1161" s="252"/>
      <c r="H1161" s="244">
        <f t="shared" si="36"/>
        <v>8</v>
      </c>
    </row>
    <row r="1162" spans="1:8" ht="18" customHeight="1">
      <c r="A1162" s="255">
        <v>42245</v>
      </c>
      <c r="B1162" s="255" t="s">
        <v>74</v>
      </c>
      <c r="C1162" s="253" t="s">
        <v>295</v>
      </c>
      <c r="D1162" s="256"/>
      <c r="E1162" s="256">
        <v>870000000</v>
      </c>
      <c r="F1162" s="257">
        <f t="shared" si="35"/>
        <v>41642000</v>
      </c>
      <c r="G1162" s="252"/>
      <c r="H1162" s="244">
        <f t="shared" si="36"/>
        <v>8</v>
      </c>
    </row>
    <row r="1163" spans="1:8" ht="18" customHeight="1">
      <c r="A1163" s="255">
        <v>42247</v>
      </c>
      <c r="B1163" s="255" t="s">
        <v>1108</v>
      </c>
      <c r="C1163" s="253" t="s">
        <v>290</v>
      </c>
      <c r="D1163" s="256"/>
      <c r="E1163" s="256">
        <v>355000</v>
      </c>
      <c r="F1163" s="257">
        <f t="shared" si="35"/>
        <v>41287000</v>
      </c>
      <c r="G1163" s="252"/>
      <c r="H1163" s="244">
        <f t="shared" si="36"/>
        <v>8</v>
      </c>
    </row>
    <row r="1164" spans="1:8" ht="18" customHeight="1">
      <c r="A1164" s="255">
        <v>42247</v>
      </c>
      <c r="B1164" s="255" t="s">
        <v>285</v>
      </c>
      <c r="C1164" s="253" t="s">
        <v>336</v>
      </c>
      <c r="D1164" s="256"/>
      <c r="E1164" s="256">
        <v>200000</v>
      </c>
      <c r="F1164" s="257">
        <f t="shared" si="35"/>
        <v>41087000</v>
      </c>
      <c r="G1164" s="252"/>
      <c r="H1164" s="244">
        <f t="shared" si="36"/>
        <v>8</v>
      </c>
    </row>
    <row r="1165" spans="1:8" ht="18" customHeight="1">
      <c r="A1165" s="255">
        <v>42247</v>
      </c>
      <c r="B1165" s="255" t="s">
        <v>74</v>
      </c>
      <c r="C1165" s="253" t="s">
        <v>294</v>
      </c>
      <c r="D1165" s="256">
        <v>1830000000</v>
      </c>
      <c r="E1165" s="256"/>
      <c r="F1165" s="257">
        <f t="shared" si="35"/>
        <v>1871087000</v>
      </c>
      <c r="G1165" s="252"/>
      <c r="H1165" s="244">
        <f t="shared" si="36"/>
        <v>8</v>
      </c>
    </row>
    <row r="1166" spans="1:8" ht="18" customHeight="1">
      <c r="A1166" s="255">
        <v>42247</v>
      </c>
      <c r="B1166" s="255" t="s">
        <v>74</v>
      </c>
      <c r="C1166" s="253" t="s">
        <v>296</v>
      </c>
      <c r="D1166" s="256"/>
      <c r="E1166" s="256">
        <v>900000000</v>
      </c>
      <c r="F1166" s="257">
        <f t="shared" si="35"/>
        <v>971087000</v>
      </c>
      <c r="G1166" s="252"/>
      <c r="H1166" s="244">
        <f t="shared" si="36"/>
        <v>8</v>
      </c>
    </row>
    <row r="1167" spans="1:8" ht="18" customHeight="1">
      <c r="A1167" s="255">
        <v>42247</v>
      </c>
      <c r="B1167" s="255" t="s">
        <v>842</v>
      </c>
      <c r="C1167" s="253" t="s">
        <v>1105</v>
      </c>
      <c r="D1167" s="256"/>
      <c r="E1167" s="256">
        <v>805690000</v>
      </c>
      <c r="F1167" s="257">
        <f t="shared" ref="F1167:F1230" si="37">IF(C1167&lt;&gt;"",F1166+D1167-E1167,0)</f>
        <v>165397000</v>
      </c>
      <c r="G1167" s="252"/>
      <c r="H1167" s="244">
        <f t="shared" ref="H1167:H1230" si="38">IF(A1167&lt;&gt;"",MONTH(A1167),"")</f>
        <v>8</v>
      </c>
    </row>
    <row r="1168" spans="1:8" ht="18" customHeight="1">
      <c r="A1168" s="255">
        <v>42247</v>
      </c>
      <c r="B1168" s="255" t="s">
        <v>842</v>
      </c>
      <c r="C1168" s="253" t="s">
        <v>1106</v>
      </c>
      <c r="D1168" s="256"/>
      <c r="E1168" s="256">
        <v>70000000</v>
      </c>
      <c r="F1168" s="257">
        <f t="shared" si="37"/>
        <v>95397000</v>
      </c>
      <c r="G1168" s="252"/>
      <c r="H1168" s="244">
        <f t="shared" si="38"/>
        <v>8</v>
      </c>
    </row>
    <row r="1169" spans="1:8" ht="18" customHeight="1">
      <c r="A1169" s="255">
        <v>42247</v>
      </c>
      <c r="B1169" s="255" t="s">
        <v>285</v>
      </c>
      <c r="C1169" s="253" t="s">
        <v>1021</v>
      </c>
      <c r="D1169" s="256"/>
      <c r="E1169" s="256">
        <v>2900000</v>
      </c>
      <c r="F1169" s="257">
        <f t="shared" si="37"/>
        <v>92497000</v>
      </c>
      <c r="G1169" s="252"/>
      <c r="H1169" s="244">
        <f t="shared" si="38"/>
        <v>8</v>
      </c>
    </row>
    <row r="1170" spans="1:8" ht="18" customHeight="1">
      <c r="A1170" s="255">
        <v>42248</v>
      </c>
      <c r="B1170" s="255" t="s">
        <v>285</v>
      </c>
      <c r="C1170" s="253" t="s">
        <v>1109</v>
      </c>
      <c r="D1170" s="256"/>
      <c r="E1170" s="256">
        <v>4000000</v>
      </c>
      <c r="F1170" s="257">
        <f t="shared" si="37"/>
        <v>88497000</v>
      </c>
      <c r="G1170" s="252"/>
      <c r="H1170" s="244">
        <f t="shared" si="38"/>
        <v>9</v>
      </c>
    </row>
    <row r="1171" spans="1:8" ht="18" customHeight="1">
      <c r="A1171" s="255">
        <v>42248</v>
      </c>
      <c r="B1171" s="255" t="s">
        <v>337</v>
      </c>
      <c r="C1171" s="253" t="s">
        <v>801</v>
      </c>
      <c r="D1171" s="256"/>
      <c r="E1171" s="256">
        <v>30000000</v>
      </c>
      <c r="F1171" s="257">
        <f t="shared" si="37"/>
        <v>58497000</v>
      </c>
      <c r="G1171" s="252"/>
      <c r="H1171" s="244">
        <f t="shared" si="38"/>
        <v>9</v>
      </c>
    </row>
    <row r="1172" spans="1:8" ht="18" customHeight="1">
      <c r="A1172" s="255">
        <v>42248</v>
      </c>
      <c r="B1172" s="255" t="s">
        <v>337</v>
      </c>
      <c r="C1172" s="253" t="s">
        <v>1110</v>
      </c>
      <c r="D1172" s="256"/>
      <c r="E1172" s="256">
        <v>20000000</v>
      </c>
      <c r="F1172" s="257">
        <f t="shared" si="37"/>
        <v>38497000</v>
      </c>
      <c r="G1172" s="252"/>
      <c r="H1172" s="244">
        <f t="shared" si="38"/>
        <v>9</v>
      </c>
    </row>
    <row r="1173" spans="1:8" ht="18" customHeight="1">
      <c r="A1173" s="255">
        <v>42248</v>
      </c>
      <c r="B1173" s="255" t="s">
        <v>1298</v>
      </c>
      <c r="C1173" s="253" t="s">
        <v>1111</v>
      </c>
      <c r="D1173" s="256"/>
      <c r="E1173" s="256">
        <v>945000</v>
      </c>
      <c r="F1173" s="257">
        <f t="shared" si="37"/>
        <v>37552000</v>
      </c>
      <c r="G1173" s="252"/>
      <c r="H1173" s="244">
        <f t="shared" si="38"/>
        <v>9</v>
      </c>
    </row>
    <row r="1174" spans="1:8" ht="18" customHeight="1">
      <c r="A1174" s="255">
        <v>42250</v>
      </c>
      <c r="B1174" s="255" t="s">
        <v>1299</v>
      </c>
      <c r="C1174" s="253" t="s">
        <v>531</v>
      </c>
      <c r="D1174" s="256"/>
      <c r="E1174" s="256">
        <v>1867000</v>
      </c>
      <c r="F1174" s="257">
        <f t="shared" si="37"/>
        <v>35685000</v>
      </c>
      <c r="G1174" s="252"/>
      <c r="H1174" s="244">
        <f t="shared" si="38"/>
        <v>9</v>
      </c>
    </row>
    <row r="1175" spans="1:8" ht="18" customHeight="1">
      <c r="A1175" s="255">
        <v>42250</v>
      </c>
      <c r="B1175" s="255" t="s">
        <v>298</v>
      </c>
      <c r="C1175" s="253" t="s">
        <v>1112</v>
      </c>
      <c r="D1175" s="256"/>
      <c r="E1175" s="256">
        <v>200000</v>
      </c>
      <c r="F1175" s="257">
        <f t="shared" si="37"/>
        <v>35485000</v>
      </c>
      <c r="G1175" s="252"/>
      <c r="H1175" s="244">
        <f t="shared" si="38"/>
        <v>9</v>
      </c>
    </row>
    <row r="1176" spans="1:8" ht="18" customHeight="1">
      <c r="A1176" s="255">
        <v>42250</v>
      </c>
      <c r="B1176" s="255" t="s">
        <v>74</v>
      </c>
      <c r="C1176" s="253" t="s">
        <v>294</v>
      </c>
      <c r="D1176" s="256">
        <v>900000000</v>
      </c>
      <c r="E1176" s="256"/>
      <c r="F1176" s="257">
        <f t="shared" si="37"/>
        <v>935485000</v>
      </c>
      <c r="G1176" s="252"/>
      <c r="H1176" s="244">
        <f t="shared" si="38"/>
        <v>9</v>
      </c>
    </row>
    <row r="1177" spans="1:8" ht="18" customHeight="1">
      <c r="A1177" s="255">
        <v>42250</v>
      </c>
      <c r="B1177" s="255" t="s">
        <v>74</v>
      </c>
      <c r="C1177" s="253" t="s">
        <v>296</v>
      </c>
      <c r="D1177" s="256"/>
      <c r="E1177" s="256">
        <v>901000000</v>
      </c>
      <c r="F1177" s="257">
        <f t="shared" si="37"/>
        <v>34485000</v>
      </c>
      <c r="G1177" s="252"/>
      <c r="H1177" s="244">
        <f t="shared" si="38"/>
        <v>9</v>
      </c>
    </row>
    <row r="1178" spans="1:8" ht="18" customHeight="1">
      <c r="A1178" s="255">
        <v>42250</v>
      </c>
      <c r="B1178" s="255" t="s">
        <v>842</v>
      </c>
      <c r="C1178" s="253" t="s">
        <v>812</v>
      </c>
      <c r="D1178" s="256">
        <v>220000000</v>
      </c>
      <c r="E1178" s="256"/>
      <c r="F1178" s="257">
        <f t="shared" si="37"/>
        <v>254485000</v>
      </c>
      <c r="G1178" s="252"/>
      <c r="H1178" s="244">
        <f t="shared" si="38"/>
        <v>9</v>
      </c>
    </row>
    <row r="1179" spans="1:8" ht="18" customHeight="1">
      <c r="A1179" s="255">
        <v>42251</v>
      </c>
      <c r="B1179" s="255" t="s">
        <v>316</v>
      </c>
      <c r="C1179" s="253" t="s">
        <v>317</v>
      </c>
      <c r="D1179" s="256"/>
      <c r="E1179" s="256">
        <v>3654000</v>
      </c>
      <c r="F1179" s="257">
        <f t="shared" si="37"/>
        <v>250831000</v>
      </c>
      <c r="G1179" s="252"/>
      <c r="H1179" s="244">
        <f t="shared" si="38"/>
        <v>9</v>
      </c>
    </row>
    <row r="1180" spans="1:8" ht="18" customHeight="1">
      <c r="A1180" s="255">
        <v>42251</v>
      </c>
      <c r="B1180" s="255" t="s">
        <v>1057</v>
      </c>
      <c r="C1180" s="253" t="s">
        <v>1113</v>
      </c>
      <c r="D1180" s="256"/>
      <c r="E1180" s="256">
        <v>365000</v>
      </c>
      <c r="F1180" s="257">
        <f t="shared" si="37"/>
        <v>250466000</v>
      </c>
      <c r="G1180" s="252"/>
      <c r="H1180" s="244">
        <f t="shared" si="38"/>
        <v>9</v>
      </c>
    </row>
    <row r="1181" spans="1:8" ht="18" customHeight="1">
      <c r="A1181" s="255">
        <v>42251</v>
      </c>
      <c r="B1181" s="255" t="s">
        <v>74</v>
      </c>
      <c r="C1181" s="253" t="s">
        <v>294</v>
      </c>
      <c r="D1181" s="256">
        <v>1130000000</v>
      </c>
      <c r="E1181" s="256"/>
      <c r="F1181" s="257">
        <f t="shared" si="37"/>
        <v>1380466000</v>
      </c>
      <c r="G1181" s="252"/>
      <c r="H1181" s="244">
        <f t="shared" si="38"/>
        <v>9</v>
      </c>
    </row>
    <row r="1182" spans="1:8" ht="18" customHeight="1">
      <c r="A1182" s="255">
        <v>42251</v>
      </c>
      <c r="B1182" s="255" t="s">
        <v>337</v>
      </c>
      <c r="C1182" s="253" t="s">
        <v>296</v>
      </c>
      <c r="D1182" s="256"/>
      <c r="E1182" s="256">
        <v>300000000</v>
      </c>
      <c r="F1182" s="257">
        <f t="shared" si="37"/>
        <v>1080466000</v>
      </c>
      <c r="G1182" s="252"/>
      <c r="H1182" s="244">
        <f t="shared" si="38"/>
        <v>9</v>
      </c>
    </row>
    <row r="1183" spans="1:8" ht="18" customHeight="1">
      <c r="A1183" s="255">
        <v>42251</v>
      </c>
      <c r="B1183" s="255" t="s">
        <v>74</v>
      </c>
      <c r="C1183" s="253" t="s">
        <v>295</v>
      </c>
      <c r="D1183" s="256"/>
      <c r="E1183" s="256">
        <v>100000000</v>
      </c>
      <c r="F1183" s="257">
        <f t="shared" si="37"/>
        <v>980466000</v>
      </c>
      <c r="G1183" s="252"/>
      <c r="H1183" s="244">
        <f t="shared" si="38"/>
        <v>9</v>
      </c>
    </row>
    <row r="1184" spans="1:8" ht="18" customHeight="1">
      <c r="A1184" s="255">
        <v>42251</v>
      </c>
      <c r="B1184" s="255" t="s">
        <v>1057</v>
      </c>
      <c r="C1184" s="253" t="s">
        <v>1114</v>
      </c>
      <c r="D1184" s="256"/>
      <c r="E1184" s="256">
        <v>15000000</v>
      </c>
      <c r="F1184" s="257">
        <f t="shared" si="37"/>
        <v>965466000</v>
      </c>
      <c r="G1184" s="252"/>
      <c r="H1184" s="244">
        <f t="shared" si="38"/>
        <v>9</v>
      </c>
    </row>
    <row r="1185" spans="1:8" ht="18" customHeight="1">
      <c r="A1185" s="255">
        <v>42251</v>
      </c>
      <c r="B1185" s="255" t="s">
        <v>1057</v>
      </c>
      <c r="C1185" s="253" t="s">
        <v>1115</v>
      </c>
      <c r="D1185" s="256"/>
      <c r="E1185" s="256">
        <v>255945000</v>
      </c>
      <c r="F1185" s="257">
        <f t="shared" si="37"/>
        <v>709521000</v>
      </c>
      <c r="G1185" s="252"/>
      <c r="H1185" s="244">
        <f t="shared" si="38"/>
        <v>9</v>
      </c>
    </row>
    <row r="1186" spans="1:8" ht="18" customHeight="1">
      <c r="A1186" s="255">
        <v>42251</v>
      </c>
      <c r="B1186" s="255" t="s">
        <v>308</v>
      </c>
      <c r="C1186" s="253" t="s">
        <v>459</v>
      </c>
      <c r="D1186" s="256"/>
      <c r="E1186" s="256">
        <v>10000000</v>
      </c>
      <c r="F1186" s="257">
        <f t="shared" si="37"/>
        <v>699521000</v>
      </c>
      <c r="G1186" s="252"/>
      <c r="H1186" s="244">
        <f t="shared" si="38"/>
        <v>9</v>
      </c>
    </row>
    <row r="1187" spans="1:8" ht="18" customHeight="1">
      <c r="A1187" s="255">
        <v>42251</v>
      </c>
      <c r="B1187" s="255" t="s">
        <v>343</v>
      </c>
      <c r="C1187" s="253" t="s">
        <v>458</v>
      </c>
      <c r="D1187" s="256"/>
      <c r="E1187" s="256">
        <v>10517000</v>
      </c>
      <c r="F1187" s="257">
        <f t="shared" si="37"/>
        <v>689004000</v>
      </c>
      <c r="G1187" s="252"/>
      <c r="H1187" s="244">
        <f t="shared" si="38"/>
        <v>9</v>
      </c>
    </row>
    <row r="1188" spans="1:8" ht="18" customHeight="1">
      <c r="A1188" s="255">
        <v>42251</v>
      </c>
      <c r="B1188" s="255" t="s">
        <v>287</v>
      </c>
      <c r="C1188" s="253" t="s">
        <v>872</v>
      </c>
      <c r="D1188" s="256"/>
      <c r="E1188" s="256">
        <v>66154000</v>
      </c>
      <c r="F1188" s="257">
        <f t="shared" si="37"/>
        <v>622850000</v>
      </c>
      <c r="G1188" s="252" t="s">
        <v>615</v>
      </c>
      <c r="H1188" s="244">
        <f t="shared" si="38"/>
        <v>9</v>
      </c>
    </row>
    <row r="1189" spans="1:8" ht="18" customHeight="1">
      <c r="A1189" s="255">
        <v>42251</v>
      </c>
      <c r="B1189" s="255" t="s">
        <v>298</v>
      </c>
      <c r="C1189" s="253" t="s">
        <v>497</v>
      </c>
      <c r="D1189" s="256"/>
      <c r="E1189" s="256">
        <v>87555000</v>
      </c>
      <c r="F1189" s="257">
        <f t="shared" si="37"/>
        <v>535295000</v>
      </c>
      <c r="G1189" s="252"/>
      <c r="H1189" s="244">
        <f t="shared" si="38"/>
        <v>9</v>
      </c>
    </row>
    <row r="1190" spans="1:8" ht="18" customHeight="1">
      <c r="A1190" s="255">
        <v>42251</v>
      </c>
      <c r="B1190" s="255" t="s">
        <v>842</v>
      </c>
      <c r="C1190" s="253" t="s">
        <v>812</v>
      </c>
      <c r="D1190" s="256"/>
      <c r="E1190" s="256">
        <v>220000000</v>
      </c>
      <c r="F1190" s="257">
        <f t="shared" si="37"/>
        <v>315295000</v>
      </c>
      <c r="G1190" s="252"/>
      <c r="H1190" s="244">
        <f t="shared" si="38"/>
        <v>9</v>
      </c>
    </row>
    <row r="1191" spans="1:8" ht="18" customHeight="1">
      <c r="A1191" s="255">
        <v>42251</v>
      </c>
      <c r="B1191" s="255" t="s">
        <v>285</v>
      </c>
      <c r="C1191" s="253" t="s">
        <v>290</v>
      </c>
      <c r="D1191" s="256"/>
      <c r="E1191" s="256">
        <v>11830000</v>
      </c>
      <c r="F1191" s="257">
        <f t="shared" si="37"/>
        <v>303465000</v>
      </c>
      <c r="G1191" s="252"/>
      <c r="H1191" s="244">
        <f t="shared" si="38"/>
        <v>9</v>
      </c>
    </row>
    <row r="1192" spans="1:8" ht="18" customHeight="1">
      <c r="A1192" s="255">
        <v>42254</v>
      </c>
      <c r="B1192" s="255" t="s">
        <v>1057</v>
      </c>
      <c r="C1192" s="253" t="s">
        <v>1118</v>
      </c>
      <c r="D1192" s="256"/>
      <c r="E1192" s="256">
        <v>10000000</v>
      </c>
      <c r="F1192" s="257">
        <f t="shared" si="37"/>
        <v>293465000</v>
      </c>
      <c r="G1192" s="252"/>
      <c r="H1192" s="244">
        <f t="shared" si="38"/>
        <v>9</v>
      </c>
    </row>
    <row r="1193" spans="1:8" ht="18" customHeight="1">
      <c r="A1193" s="255">
        <v>42254</v>
      </c>
      <c r="B1193" s="255" t="s">
        <v>323</v>
      </c>
      <c r="C1193" s="253" t="s">
        <v>1116</v>
      </c>
      <c r="D1193" s="256"/>
      <c r="E1193" s="256">
        <v>270000</v>
      </c>
      <c r="F1193" s="257">
        <f t="shared" si="37"/>
        <v>293195000</v>
      </c>
      <c r="G1193" s="252"/>
      <c r="H1193" s="244">
        <f t="shared" si="38"/>
        <v>9</v>
      </c>
    </row>
    <row r="1194" spans="1:8" ht="18" customHeight="1">
      <c r="A1194" s="255">
        <v>42254</v>
      </c>
      <c r="B1194" s="255" t="s">
        <v>1299</v>
      </c>
      <c r="C1194" s="253" t="s">
        <v>1117</v>
      </c>
      <c r="D1194" s="256"/>
      <c r="E1194" s="256">
        <v>3551000</v>
      </c>
      <c r="F1194" s="257">
        <f t="shared" si="37"/>
        <v>289644000</v>
      </c>
      <c r="G1194" s="252"/>
      <c r="H1194" s="244">
        <f t="shared" si="38"/>
        <v>9</v>
      </c>
    </row>
    <row r="1195" spans="1:8" ht="18" customHeight="1">
      <c r="A1195" s="255">
        <v>42254</v>
      </c>
      <c r="B1195" s="255" t="s">
        <v>285</v>
      </c>
      <c r="C1195" s="253" t="s">
        <v>1119</v>
      </c>
      <c r="D1195" s="256"/>
      <c r="E1195" s="256">
        <v>5850000</v>
      </c>
      <c r="F1195" s="257">
        <f t="shared" si="37"/>
        <v>283794000</v>
      </c>
      <c r="G1195" s="252"/>
      <c r="H1195" s="244">
        <f t="shared" si="38"/>
        <v>9</v>
      </c>
    </row>
    <row r="1196" spans="1:8" ht="18" customHeight="1">
      <c r="A1196" s="255">
        <v>42254</v>
      </c>
      <c r="B1196" s="255" t="s">
        <v>318</v>
      </c>
      <c r="C1196" s="253" t="s">
        <v>1120</v>
      </c>
      <c r="D1196" s="256"/>
      <c r="E1196" s="256">
        <v>1103000</v>
      </c>
      <c r="F1196" s="257">
        <f t="shared" si="37"/>
        <v>282691000</v>
      </c>
      <c r="G1196" s="252"/>
      <c r="H1196" s="244">
        <f t="shared" si="38"/>
        <v>9</v>
      </c>
    </row>
    <row r="1197" spans="1:8" ht="18" customHeight="1">
      <c r="A1197" s="255">
        <v>42254</v>
      </c>
      <c r="B1197" s="255" t="s">
        <v>842</v>
      </c>
      <c r="C1197" s="253" t="s">
        <v>1121</v>
      </c>
      <c r="D1197" s="256"/>
      <c r="E1197" s="256">
        <v>35000000</v>
      </c>
      <c r="F1197" s="257">
        <f t="shared" si="37"/>
        <v>247691000</v>
      </c>
      <c r="G1197" s="252"/>
      <c r="H1197" s="244">
        <f t="shared" si="38"/>
        <v>9</v>
      </c>
    </row>
    <row r="1198" spans="1:8" ht="18" customHeight="1">
      <c r="A1198" s="255">
        <v>42254</v>
      </c>
      <c r="B1198" s="255" t="s">
        <v>287</v>
      </c>
      <c r="C1198" s="253" t="s">
        <v>1122</v>
      </c>
      <c r="D1198" s="256"/>
      <c r="E1198" s="256">
        <v>70021000</v>
      </c>
      <c r="F1198" s="257">
        <f t="shared" si="37"/>
        <v>177670000</v>
      </c>
      <c r="G1198" s="252" t="s">
        <v>615</v>
      </c>
      <c r="H1198" s="244">
        <f t="shared" si="38"/>
        <v>9</v>
      </c>
    </row>
    <row r="1199" spans="1:8" ht="18" customHeight="1">
      <c r="A1199" s="255">
        <v>42254</v>
      </c>
      <c r="B1199" s="255" t="s">
        <v>323</v>
      </c>
      <c r="C1199" s="253" t="s">
        <v>988</v>
      </c>
      <c r="D1199" s="256"/>
      <c r="E1199" s="256">
        <v>5000000</v>
      </c>
      <c r="F1199" s="257">
        <f t="shared" si="37"/>
        <v>172670000</v>
      </c>
      <c r="G1199" s="252"/>
      <c r="H1199" s="244">
        <f t="shared" si="38"/>
        <v>9</v>
      </c>
    </row>
    <row r="1200" spans="1:8" ht="18" customHeight="1">
      <c r="A1200" s="255">
        <v>42255</v>
      </c>
      <c r="B1200" s="255" t="s">
        <v>285</v>
      </c>
      <c r="C1200" s="253" t="s">
        <v>1123</v>
      </c>
      <c r="D1200" s="256"/>
      <c r="E1200" s="256">
        <v>900000</v>
      </c>
      <c r="F1200" s="257">
        <f t="shared" si="37"/>
        <v>171770000</v>
      </c>
      <c r="G1200" s="252"/>
      <c r="H1200" s="244">
        <f t="shared" si="38"/>
        <v>9</v>
      </c>
    </row>
    <row r="1201" spans="1:8" ht="18" customHeight="1">
      <c r="A1201" s="255">
        <v>42255</v>
      </c>
      <c r="B1201" s="255" t="s">
        <v>1057</v>
      </c>
      <c r="C1201" s="253" t="s">
        <v>374</v>
      </c>
      <c r="D1201" s="256"/>
      <c r="E1201" s="256">
        <v>110000</v>
      </c>
      <c r="F1201" s="257">
        <f t="shared" si="37"/>
        <v>171660000</v>
      </c>
      <c r="G1201" s="252"/>
      <c r="H1201" s="244">
        <f t="shared" si="38"/>
        <v>9</v>
      </c>
    </row>
    <row r="1202" spans="1:8" ht="18" customHeight="1">
      <c r="A1202" s="255">
        <v>42255</v>
      </c>
      <c r="B1202" s="255" t="s">
        <v>74</v>
      </c>
      <c r="C1202" s="253" t="s">
        <v>295</v>
      </c>
      <c r="D1202" s="256"/>
      <c r="E1202" s="256">
        <v>15000000</v>
      </c>
      <c r="F1202" s="257">
        <f t="shared" si="37"/>
        <v>156660000</v>
      </c>
      <c r="G1202" s="252"/>
      <c r="H1202" s="244">
        <f t="shared" si="38"/>
        <v>9</v>
      </c>
    </row>
    <row r="1203" spans="1:8" ht="18" customHeight="1">
      <c r="A1203" s="255">
        <v>42255</v>
      </c>
      <c r="B1203" s="255" t="s">
        <v>337</v>
      </c>
      <c r="C1203" s="253" t="s">
        <v>1124</v>
      </c>
      <c r="D1203" s="256"/>
      <c r="E1203" s="256">
        <v>48241000</v>
      </c>
      <c r="F1203" s="257">
        <f t="shared" si="37"/>
        <v>108419000</v>
      </c>
      <c r="G1203" s="252"/>
      <c r="H1203" s="244">
        <f t="shared" si="38"/>
        <v>9</v>
      </c>
    </row>
    <row r="1204" spans="1:8" ht="18" customHeight="1">
      <c r="A1204" s="255">
        <v>42255</v>
      </c>
      <c r="B1204" s="255" t="s">
        <v>287</v>
      </c>
      <c r="C1204" s="253" t="s">
        <v>1125</v>
      </c>
      <c r="D1204" s="256"/>
      <c r="E1204" s="256">
        <v>56700000</v>
      </c>
      <c r="F1204" s="257">
        <f t="shared" si="37"/>
        <v>51719000</v>
      </c>
      <c r="G1204" s="252"/>
      <c r="H1204" s="244">
        <f t="shared" si="38"/>
        <v>9</v>
      </c>
    </row>
    <row r="1205" spans="1:8" ht="18" customHeight="1">
      <c r="A1205" s="255">
        <v>42255</v>
      </c>
      <c r="B1205" s="255" t="s">
        <v>285</v>
      </c>
      <c r="C1205" s="253" t="s">
        <v>1126</v>
      </c>
      <c r="D1205" s="256"/>
      <c r="E1205" s="256">
        <v>9016000</v>
      </c>
      <c r="F1205" s="257">
        <f t="shared" si="37"/>
        <v>42703000</v>
      </c>
      <c r="G1205" s="252"/>
      <c r="H1205" s="244">
        <f t="shared" si="38"/>
        <v>9</v>
      </c>
    </row>
    <row r="1206" spans="1:8" ht="18" customHeight="1">
      <c r="A1206" s="255">
        <v>42255</v>
      </c>
      <c r="B1206" s="255" t="s">
        <v>337</v>
      </c>
      <c r="C1206" s="253" t="s">
        <v>1127</v>
      </c>
      <c r="D1206" s="256"/>
      <c r="E1206" s="256">
        <v>10000000</v>
      </c>
      <c r="F1206" s="257">
        <f t="shared" si="37"/>
        <v>32703000</v>
      </c>
      <c r="G1206" s="252"/>
      <c r="H1206" s="244">
        <f t="shared" si="38"/>
        <v>9</v>
      </c>
    </row>
    <row r="1207" spans="1:8" ht="18" customHeight="1">
      <c r="A1207" s="255">
        <v>42255</v>
      </c>
      <c r="B1207" s="255" t="s">
        <v>842</v>
      </c>
      <c r="C1207" s="253" t="s">
        <v>1033</v>
      </c>
      <c r="D1207" s="256">
        <v>40000000</v>
      </c>
      <c r="E1207" s="256"/>
      <c r="F1207" s="257">
        <f t="shared" si="37"/>
        <v>72703000</v>
      </c>
      <c r="G1207" s="252"/>
      <c r="H1207" s="244">
        <f t="shared" si="38"/>
        <v>9</v>
      </c>
    </row>
    <row r="1208" spans="1:8" ht="18" customHeight="1">
      <c r="A1208" s="255">
        <v>42255</v>
      </c>
      <c r="B1208" s="255" t="s">
        <v>308</v>
      </c>
      <c r="C1208" s="253" t="s">
        <v>1128</v>
      </c>
      <c r="D1208" s="256"/>
      <c r="E1208" s="256">
        <v>38600000</v>
      </c>
      <c r="F1208" s="257">
        <f t="shared" si="37"/>
        <v>34103000</v>
      </c>
      <c r="G1208" s="252"/>
      <c r="H1208" s="244">
        <f t="shared" si="38"/>
        <v>9</v>
      </c>
    </row>
    <row r="1209" spans="1:8" ht="18" customHeight="1">
      <c r="A1209" s="255">
        <v>42255</v>
      </c>
      <c r="B1209" s="255" t="s">
        <v>323</v>
      </c>
      <c r="C1209" s="253" t="s">
        <v>1129</v>
      </c>
      <c r="D1209" s="256">
        <v>270000</v>
      </c>
      <c r="E1209" s="256"/>
      <c r="F1209" s="257">
        <f t="shared" si="37"/>
        <v>34373000</v>
      </c>
      <c r="G1209" s="252"/>
      <c r="H1209" s="244">
        <f t="shared" si="38"/>
        <v>9</v>
      </c>
    </row>
    <row r="1210" spans="1:8" ht="18" customHeight="1">
      <c r="A1210" s="255">
        <v>42255</v>
      </c>
      <c r="B1210" s="255" t="s">
        <v>1298</v>
      </c>
      <c r="C1210" s="253" t="s">
        <v>769</v>
      </c>
      <c r="D1210" s="256"/>
      <c r="E1210" s="256">
        <v>510000</v>
      </c>
      <c r="F1210" s="257">
        <f t="shared" si="37"/>
        <v>33863000</v>
      </c>
      <c r="G1210" s="252"/>
      <c r="H1210" s="244">
        <f t="shared" si="38"/>
        <v>9</v>
      </c>
    </row>
    <row r="1211" spans="1:8" ht="18" customHeight="1">
      <c r="A1211" s="255">
        <v>42257</v>
      </c>
      <c r="B1211" s="255" t="s">
        <v>337</v>
      </c>
      <c r="C1211" s="253" t="s">
        <v>1130</v>
      </c>
      <c r="D1211" s="256"/>
      <c r="E1211" s="256">
        <v>8000000</v>
      </c>
      <c r="F1211" s="257">
        <f t="shared" si="37"/>
        <v>25863000</v>
      </c>
      <c r="G1211" s="252"/>
      <c r="H1211" s="244">
        <f t="shared" si="38"/>
        <v>9</v>
      </c>
    </row>
    <row r="1212" spans="1:8" ht="18" customHeight="1">
      <c r="A1212" s="255">
        <v>42257</v>
      </c>
      <c r="B1212" s="255" t="s">
        <v>291</v>
      </c>
      <c r="C1212" s="253" t="s">
        <v>1131</v>
      </c>
      <c r="D1212" s="256"/>
      <c r="E1212" s="256">
        <v>19010000</v>
      </c>
      <c r="F1212" s="257">
        <f t="shared" si="37"/>
        <v>6853000</v>
      </c>
      <c r="G1212" s="252"/>
      <c r="H1212" s="244">
        <f t="shared" si="38"/>
        <v>9</v>
      </c>
    </row>
    <row r="1213" spans="1:8" ht="18" customHeight="1">
      <c r="A1213" s="255">
        <v>42257</v>
      </c>
      <c r="B1213" s="255" t="s">
        <v>285</v>
      </c>
      <c r="C1213" s="253" t="s">
        <v>1132</v>
      </c>
      <c r="D1213" s="256"/>
      <c r="E1213" s="256">
        <v>1500000</v>
      </c>
      <c r="F1213" s="257">
        <f t="shared" si="37"/>
        <v>5353000</v>
      </c>
      <c r="G1213" s="252"/>
      <c r="H1213" s="244">
        <f t="shared" si="38"/>
        <v>9</v>
      </c>
    </row>
    <row r="1214" spans="1:8" ht="18" customHeight="1">
      <c r="A1214" s="255">
        <v>42258</v>
      </c>
      <c r="B1214" s="255" t="s">
        <v>298</v>
      </c>
      <c r="C1214" s="253" t="s">
        <v>1133</v>
      </c>
      <c r="D1214" s="256"/>
      <c r="E1214" s="256">
        <v>200000</v>
      </c>
      <c r="F1214" s="257">
        <f t="shared" si="37"/>
        <v>5153000</v>
      </c>
      <c r="G1214" s="252"/>
      <c r="H1214" s="244">
        <f t="shared" si="38"/>
        <v>9</v>
      </c>
    </row>
    <row r="1215" spans="1:8" ht="18" customHeight="1">
      <c r="A1215" s="255">
        <v>42258</v>
      </c>
      <c r="B1215" s="255" t="s">
        <v>842</v>
      </c>
      <c r="C1215" s="253" t="s">
        <v>1134</v>
      </c>
      <c r="D1215" s="256">
        <v>500000000</v>
      </c>
      <c r="E1215" s="256"/>
      <c r="F1215" s="257">
        <f t="shared" si="37"/>
        <v>505153000</v>
      </c>
      <c r="G1215" s="252"/>
      <c r="H1215" s="244">
        <f t="shared" si="38"/>
        <v>9</v>
      </c>
    </row>
    <row r="1216" spans="1:8" ht="18" customHeight="1">
      <c r="A1216" s="255">
        <v>42258</v>
      </c>
      <c r="B1216" s="255" t="s">
        <v>291</v>
      </c>
      <c r="C1216" s="253" t="s">
        <v>1135</v>
      </c>
      <c r="D1216" s="256"/>
      <c r="E1216" s="256">
        <v>1000000</v>
      </c>
      <c r="F1216" s="257">
        <f t="shared" si="37"/>
        <v>504153000</v>
      </c>
      <c r="G1216" s="252"/>
      <c r="H1216" s="244">
        <f t="shared" si="38"/>
        <v>9</v>
      </c>
    </row>
    <row r="1217" spans="1:8" ht="18" customHeight="1">
      <c r="A1217" s="255">
        <v>42258</v>
      </c>
      <c r="B1217" s="255" t="s">
        <v>287</v>
      </c>
      <c r="C1217" s="253" t="s">
        <v>501</v>
      </c>
      <c r="D1217" s="256"/>
      <c r="E1217" s="256">
        <v>20017000</v>
      </c>
      <c r="F1217" s="257">
        <f t="shared" si="37"/>
        <v>484136000</v>
      </c>
      <c r="G1217" s="252" t="s">
        <v>615</v>
      </c>
      <c r="H1217" s="244">
        <f t="shared" si="38"/>
        <v>9</v>
      </c>
    </row>
    <row r="1218" spans="1:8" ht="18" customHeight="1">
      <c r="A1218" s="255">
        <v>42258</v>
      </c>
      <c r="B1218" s="255" t="s">
        <v>323</v>
      </c>
      <c r="C1218" s="253" t="s">
        <v>1136</v>
      </c>
      <c r="D1218" s="256">
        <v>5000000</v>
      </c>
      <c r="E1218" s="256"/>
      <c r="F1218" s="257">
        <f t="shared" si="37"/>
        <v>489136000</v>
      </c>
      <c r="G1218" s="252"/>
      <c r="H1218" s="244">
        <f t="shared" si="38"/>
        <v>9</v>
      </c>
    </row>
    <row r="1219" spans="1:8" ht="18" customHeight="1">
      <c r="A1219" s="255">
        <v>42258</v>
      </c>
      <c r="B1219" s="255" t="s">
        <v>291</v>
      </c>
      <c r="C1219" s="253" t="s">
        <v>816</v>
      </c>
      <c r="D1219" s="256"/>
      <c r="E1219" s="256">
        <v>11260000</v>
      </c>
      <c r="F1219" s="257">
        <f t="shared" si="37"/>
        <v>477876000</v>
      </c>
      <c r="G1219" s="252"/>
      <c r="H1219" s="244">
        <f t="shared" si="38"/>
        <v>9</v>
      </c>
    </row>
    <row r="1220" spans="1:8" ht="18" customHeight="1">
      <c r="A1220" s="255">
        <v>42258</v>
      </c>
      <c r="B1220" s="255" t="s">
        <v>298</v>
      </c>
      <c r="C1220" s="253" t="s">
        <v>1137</v>
      </c>
      <c r="D1220" s="256"/>
      <c r="E1220" s="256">
        <v>4156000</v>
      </c>
      <c r="F1220" s="257">
        <f t="shared" si="37"/>
        <v>473720000</v>
      </c>
      <c r="G1220" s="252"/>
      <c r="H1220" s="244">
        <f t="shared" si="38"/>
        <v>9</v>
      </c>
    </row>
    <row r="1221" spans="1:8" ht="18" customHeight="1">
      <c r="A1221" s="255">
        <v>42258</v>
      </c>
      <c r="B1221" s="255" t="s">
        <v>285</v>
      </c>
      <c r="C1221" s="253" t="s">
        <v>1138</v>
      </c>
      <c r="D1221" s="256"/>
      <c r="E1221" s="256">
        <v>2000000</v>
      </c>
      <c r="F1221" s="257">
        <f t="shared" si="37"/>
        <v>471720000</v>
      </c>
      <c r="G1221" s="252"/>
      <c r="H1221" s="244">
        <f t="shared" si="38"/>
        <v>9</v>
      </c>
    </row>
    <row r="1222" spans="1:8" ht="18" customHeight="1">
      <c r="A1222" s="255">
        <v>42261</v>
      </c>
      <c r="B1222" s="255" t="s">
        <v>1057</v>
      </c>
      <c r="C1222" s="253" t="s">
        <v>1139</v>
      </c>
      <c r="D1222" s="256"/>
      <c r="E1222" s="256">
        <v>15000000</v>
      </c>
      <c r="F1222" s="257">
        <f t="shared" si="37"/>
        <v>456720000</v>
      </c>
      <c r="G1222" s="252"/>
      <c r="H1222" s="244">
        <f t="shared" si="38"/>
        <v>9</v>
      </c>
    </row>
    <row r="1223" spans="1:8" ht="18" customHeight="1">
      <c r="A1223" s="255">
        <v>42261</v>
      </c>
      <c r="B1223" s="255" t="s">
        <v>343</v>
      </c>
      <c r="C1223" s="253" t="s">
        <v>1140</v>
      </c>
      <c r="D1223" s="256"/>
      <c r="E1223" s="256">
        <v>3000000</v>
      </c>
      <c r="F1223" s="257">
        <f t="shared" si="37"/>
        <v>453720000</v>
      </c>
      <c r="G1223" s="252"/>
      <c r="H1223" s="244">
        <f t="shared" si="38"/>
        <v>9</v>
      </c>
    </row>
    <row r="1224" spans="1:8" ht="18" customHeight="1">
      <c r="A1224" s="255">
        <v>42261</v>
      </c>
      <c r="B1224" s="255" t="s">
        <v>337</v>
      </c>
      <c r="C1224" s="253" t="s">
        <v>1020</v>
      </c>
      <c r="D1224" s="256"/>
      <c r="E1224" s="256">
        <v>4014000</v>
      </c>
      <c r="F1224" s="257">
        <f t="shared" si="37"/>
        <v>449706000</v>
      </c>
      <c r="G1224" s="252"/>
      <c r="H1224" s="244">
        <f t="shared" si="38"/>
        <v>9</v>
      </c>
    </row>
    <row r="1225" spans="1:8" ht="18" customHeight="1">
      <c r="A1225" s="255">
        <v>42261</v>
      </c>
      <c r="B1225" s="255" t="s">
        <v>337</v>
      </c>
      <c r="C1225" s="253" t="s">
        <v>515</v>
      </c>
      <c r="D1225" s="256"/>
      <c r="E1225" s="256">
        <v>10000000</v>
      </c>
      <c r="F1225" s="257">
        <f t="shared" si="37"/>
        <v>439706000</v>
      </c>
      <c r="G1225" s="252"/>
      <c r="H1225" s="244">
        <f t="shared" si="38"/>
        <v>9</v>
      </c>
    </row>
    <row r="1226" spans="1:8" ht="18" customHeight="1">
      <c r="A1226" s="255">
        <v>42261</v>
      </c>
      <c r="B1226" s="255" t="s">
        <v>285</v>
      </c>
      <c r="C1226" s="253" t="s">
        <v>290</v>
      </c>
      <c r="D1226" s="256"/>
      <c r="E1226" s="256">
        <v>475000</v>
      </c>
      <c r="F1226" s="257">
        <f t="shared" si="37"/>
        <v>439231000</v>
      </c>
      <c r="G1226" s="252"/>
      <c r="H1226" s="244">
        <f t="shared" si="38"/>
        <v>9</v>
      </c>
    </row>
    <row r="1227" spans="1:8" ht="18" customHeight="1">
      <c r="A1227" s="255">
        <v>42261</v>
      </c>
      <c r="B1227" s="255" t="s">
        <v>1299</v>
      </c>
      <c r="C1227" s="253" t="s">
        <v>1141</v>
      </c>
      <c r="D1227" s="256"/>
      <c r="E1227" s="256">
        <v>1734000</v>
      </c>
      <c r="F1227" s="257">
        <f t="shared" si="37"/>
        <v>437497000</v>
      </c>
      <c r="G1227" s="252"/>
      <c r="H1227" s="244">
        <f t="shared" si="38"/>
        <v>9</v>
      </c>
    </row>
    <row r="1228" spans="1:8" ht="18" customHeight="1">
      <c r="A1228" s="255">
        <v>42261</v>
      </c>
      <c r="B1228" s="255" t="s">
        <v>287</v>
      </c>
      <c r="C1228" s="253" t="s">
        <v>1122</v>
      </c>
      <c r="D1228" s="256"/>
      <c r="E1228" s="256">
        <v>45217000</v>
      </c>
      <c r="F1228" s="257">
        <f t="shared" si="37"/>
        <v>392280000</v>
      </c>
      <c r="G1228" s="252" t="s">
        <v>615</v>
      </c>
      <c r="H1228" s="244">
        <f t="shared" si="38"/>
        <v>9</v>
      </c>
    </row>
    <row r="1229" spans="1:8" ht="18" customHeight="1">
      <c r="A1229" s="255">
        <v>42261</v>
      </c>
      <c r="B1229" s="255" t="s">
        <v>287</v>
      </c>
      <c r="C1229" s="253" t="s">
        <v>872</v>
      </c>
      <c r="D1229" s="256"/>
      <c r="E1229" s="256">
        <v>70021000</v>
      </c>
      <c r="F1229" s="257">
        <f t="shared" si="37"/>
        <v>322259000</v>
      </c>
      <c r="G1229" s="252" t="s">
        <v>615</v>
      </c>
      <c r="H1229" s="244">
        <f t="shared" si="38"/>
        <v>9</v>
      </c>
    </row>
    <row r="1230" spans="1:8" ht="18" customHeight="1">
      <c r="A1230" s="255">
        <v>42261</v>
      </c>
      <c r="B1230" s="255" t="s">
        <v>287</v>
      </c>
      <c r="C1230" s="253" t="s">
        <v>930</v>
      </c>
      <c r="D1230" s="256"/>
      <c r="E1230" s="256">
        <v>100000000</v>
      </c>
      <c r="F1230" s="257">
        <f t="shared" si="37"/>
        <v>222259000</v>
      </c>
      <c r="G1230" s="252" t="s">
        <v>615</v>
      </c>
      <c r="H1230" s="244">
        <f t="shared" si="38"/>
        <v>9</v>
      </c>
    </row>
    <row r="1231" spans="1:8" ht="18" customHeight="1">
      <c r="A1231" s="255">
        <v>42261</v>
      </c>
      <c r="B1231" s="255" t="s">
        <v>285</v>
      </c>
      <c r="C1231" s="253" t="s">
        <v>336</v>
      </c>
      <c r="D1231" s="256"/>
      <c r="E1231" s="256">
        <v>270000</v>
      </c>
      <c r="F1231" s="257">
        <f t="shared" ref="F1231:F1294" si="39">IF(C1231&lt;&gt;"",F1230+D1231-E1231,0)</f>
        <v>221989000</v>
      </c>
      <c r="G1231" s="252"/>
      <c r="H1231" s="244">
        <f t="shared" ref="H1231:H1294" si="40">IF(A1231&lt;&gt;"",MONTH(A1231),"")</f>
        <v>9</v>
      </c>
    </row>
    <row r="1232" spans="1:8" ht="18" customHeight="1">
      <c r="A1232" s="255">
        <v>42261</v>
      </c>
      <c r="B1232" s="255" t="s">
        <v>285</v>
      </c>
      <c r="C1232" s="253" t="s">
        <v>477</v>
      </c>
      <c r="D1232" s="256"/>
      <c r="E1232" s="256">
        <v>2050000</v>
      </c>
      <c r="F1232" s="257">
        <f t="shared" si="39"/>
        <v>219939000</v>
      </c>
      <c r="G1232" s="252"/>
      <c r="H1232" s="244">
        <f t="shared" si="40"/>
        <v>9</v>
      </c>
    </row>
    <row r="1233" spans="1:8" ht="18" customHeight="1">
      <c r="A1233" s="255">
        <v>42261</v>
      </c>
      <c r="B1233" s="255" t="s">
        <v>285</v>
      </c>
      <c r="C1233" s="253" t="s">
        <v>1142</v>
      </c>
      <c r="D1233" s="256"/>
      <c r="E1233" s="256">
        <v>2170000</v>
      </c>
      <c r="F1233" s="257">
        <f t="shared" si="39"/>
        <v>217769000</v>
      </c>
      <c r="G1233" s="252"/>
      <c r="H1233" s="244">
        <f t="shared" si="40"/>
        <v>9</v>
      </c>
    </row>
    <row r="1234" spans="1:8" ht="18" customHeight="1">
      <c r="A1234" s="255">
        <v>42262</v>
      </c>
      <c r="B1234" s="255" t="s">
        <v>1057</v>
      </c>
      <c r="C1234" s="253" t="s">
        <v>1143</v>
      </c>
      <c r="D1234" s="256"/>
      <c r="E1234" s="256">
        <v>630000</v>
      </c>
      <c r="F1234" s="257">
        <f t="shared" si="39"/>
        <v>217139000</v>
      </c>
      <c r="G1234" s="252"/>
      <c r="H1234" s="244">
        <f t="shared" si="40"/>
        <v>9</v>
      </c>
    </row>
    <row r="1235" spans="1:8" ht="18" customHeight="1">
      <c r="A1235" s="255">
        <v>42262</v>
      </c>
      <c r="B1235" s="255" t="s">
        <v>1300</v>
      </c>
      <c r="C1235" s="253" t="s">
        <v>1144</v>
      </c>
      <c r="D1235" s="256"/>
      <c r="E1235" s="256">
        <v>140000</v>
      </c>
      <c r="F1235" s="257">
        <f t="shared" si="39"/>
        <v>216999000</v>
      </c>
      <c r="G1235" s="252"/>
      <c r="H1235" s="244">
        <f t="shared" si="40"/>
        <v>9</v>
      </c>
    </row>
    <row r="1236" spans="1:8" ht="18" customHeight="1">
      <c r="A1236" s="255">
        <v>42262</v>
      </c>
      <c r="B1236" s="255" t="s">
        <v>300</v>
      </c>
      <c r="C1236" s="253" t="s">
        <v>1145</v>
      </c>
      <c r="D1236" s="256"/>
      <c r="E1236" s="256">
        <v>2508000</v>
      </c>
      <c r="F1236" s="257">
        <f t="shared" si="39"/>
        <v>214491000</v>
      </c>
      <c r="G1236" s="252"/>
      <c r="H1236" s="244">
        <f t="shared" si="40"/>
        <v>9</v>
      </c>
    </row>
    <row r="1237" spans="1:8" ht="18" customHeight="1">
      <c r="A1237" s="255">
        <v>42262</v>
      </c>
      <c r="B1237" s="255" t="s">
        <v>337</v>
      </c>
      <c r="C1237" s="253" t="s">
        <v>1146</v>
      </c>
      <c r="D1237" s="256"/>
      <c r="E1237" s="256">
        <v>20000000</v>
      </c>
      <c r="F1237" s="257">
        <f t="shared" si="39"/>
        <v>194491000</v>
      </c>
      <c r="G1237" s="252"/>
      <c r="H1237" s="244">
        <f t="shared" si="40"/>
        <v>9</v>
      </c>
    </row>
    <row r="1238" spans="1:8" ht="18" customHeight="1">
      <c r="A1238" s="255">
        <v>42262</v>
      </c>
      <c r="B1238" s="255" t="s">
        <v>285</v>
      </c>
      <c r="C1238" s="253" t="s">
        <v>350</v>
      </c>
      <c r="D1238" s="256"/>
      <c r="E1238" s="256">
        <v>16500000</v>
      </c>
      <c r="F1238" s="257">
        <f t="shared" si="39"/>
        <v>177991000</v>
      </c>
      <c r="G1238" s="252"/>
      <c r="H1238" s="244">
        <f t="shared" si="40"/>
        <v>9</v>
      </c>
    </row>
    <row r="1239" spans="1:8" ht="18" customHeight="1">
      <c r="A1239" s="255">
        <v>42262</v>
      </c>
      <c r="B1239" s="255" t="s">
        <v>316</v>
      </c>
      <c r="C1239" s="253" t="s">
        <v>363</v>
      </c>
      <c r="D1239" s="256"/>
      <c r="E1239" s="256">
        <v>3003000</v>
      </c>
      <c r="F1239" s="257">
        <f t="shared" si="39"/>
        <v>174988000</v>
      </c>
      <c r="G1239" s="252"/>
      <c r="H1239" s="244">
        <f t="shared" si="40"/>
        <v>9</v>
      </c>
    </row>
    <row r="1240" spans="1:8" ht="18" customHeight="1">
      <c r="A1240" s="255">
        <v>42262</v>
      </c>
      <c r="B1240" s="255" t="s">
        <v>343</v>
      </c>
      <c r="C1240" s="253" t="s">
        <v>1090</v>
      </c>
      <c r="D1240" s="256"/>
      <c r="E1240" s="256">
        <v>15000000</v>
      </c>
      <c r="F1240" s="257">
        <f t="shared" si="39"/>
        <v>159988000</v>
      </c>
      <c r="G1240" s="252"/>
      <c r="H1240" s="244">
        <f t="shared" si="40"/>
        <v>9</v>
      </c>
    </row>
    <row r="1241" spans="1:8" ht="18" customHeight="1">
      <c r="A1241" s="255">
        <v>42265</v>
      </c>
      <c r="B1241" s="255" t="s">
        <v>300</v>
      </c>
      <c r="C1241" s="253" t="s">
        <v>1145</v>
      </c>
      <c r="D1241" s="256"/>
      <c r="E1241" s="256">
        <v>3675000</v>
      </c>
      <c r="F1241" s="257">
        <f t="shared" si="39"/>
        <v>156313000</v>
      </c>
      <c r="G1241" s="252"/>
      <c r="H1241" s="244">
        <f t="shared" si="40"/>
        <v>9</v>
      </c>
    </row>
    <row r="1242" spans="1:8" ht="18" customHeight="1">
      <c r="A1242" s="255">
        <v>42265</v>
      </c>
      <c r="B1242" s="255" t="s">
        <v>1298</v>
      </c>
      <c r="C1242" s="253" t="s">
        <v>1147</v>
      </c>
      <c r="D1242" s="256"/>
      <c r="E1242" s="256">
        <v>1975000</v>
      </c>
      <c r="F1242" s="257">
        <f t="shared" si="39"/>
        <v>154338000</v>
      </c>
      <c r="G1242" s="252"/>
      <c r="H1242" s="244">
        <f t="shared" si="40"/>
        <v>9</v>
      </c>
    </row>
    <row r="1243" spans="1:8" ht="18" customHeight="1">
      <c r="A1243" s="255">
        <v>42266</v>
      </c>
      <c r="B1243" s="255" t="s">
        <v>74</v>
      </c>
      <c r="C1243" s="253" t="s">
        <v>294</v>
      </c>
      <c r="D1243" s="256">
        <v>1250000000</v>
      </c>
      <c r="E1243" s="256"/>
      <c r="F1243" s="257">
        <f t="shared" si="39"/>
        <v>1404338000</v>
      </c>
      <c r="G1243" s="252"/>
      <c r="H1243" s="244">
        <f t="shared" si="40"/>
        <v>9</v>
      </c>
    </row>
    <row r="1244" spans="1:8" ht="18" customHeight="1">
      <c r="A1244" s="255">
        <v>42266</v>
      </c>
      <c r="B1244" s="255" t="s">
        <v>337</v>
      </c>
      <c r="C1244" s="253" t="s">
        <v>296</v>
      </c>
      <c r="D1244" s="256"/>
      <c r="E1244" s="256">
        <v>200000000</v>
      </c>
      <c r="F1244" s="257">
        <f t="shared" si="39"/>
        <v>1204338000</v>
      </c>
      <c r="G1244" s="252"/>
      <c r="H1244" s="244">
        <f t="shared" si="40"/>
        <v>9</v>
      </c>
    </row>
    <row r="1245" spans="1:8" ht="18" customHeight="1">
      <c r="A1245" s="255">
        <v>42266</v>
      </c>
      <c r="B1245" s="255" t="s">
        <v>74</v>
      </c>
      <c r="C1245" s="253" t="s">
        <v>296</v>
      </c>
      <c r="D1245" s="256"/>
      <c r="E1245" s="256">
        <v>25000000</v>
      </c>
      <c r="F1245" s="257">
        <f t="shared" si="39"/>
        <v>1179338000</v>
      </c>
      <c r="G1245" s="252"/>
      <c r="H1245" s="244">
        <f t="shared" si="40"/>
        <v>9</v>
      </c>
    </row>
    <row r="1246" spans="1:8" ht="18" customHeight="1">
      <c r="A1246" s="255">
        <v>42266</v>
      </c>
      <c r="B1246" s="255" t="s">
        <v>448</v>
      </c>
      <c r="C1246" s="253" t="s">
        <v>1148</v>
      </c>
      <c r="D1246" s="256"/>
      <c r="E1246" s="256">
        <v>3000000</v>
      </c>
      <c r="F1246" s="257">
        <f t="shared" si="39"/>
        <v>1176338000</v>
      </c>
      <c r="G1246" s="252"/>
      <c r="H1246" s="244">
        <f t="shared" si="40"/>
        <v>9</v>
      </c>
    </row>
    <row r="1247" spans="1:8" ht="18" customHeight="1">
      <c r="A1247" s="255">
        <v>42266</v>
      </c>
      <c r="B1247" s="255" t="s">
        <v>287</v>
      </c>
      <c r="C1247" s="253" t="s">
        <v>501</v>
      </c>
      <c r="D1247" s="256"/>
      <c r="E1247" s="256">
        <v>50017000</v>
      </c>
      <c r="F1247" s="257">
        <f t="shared" si="39"/>
        <v>1126321000</v>
      </c>
      <c r="G1247" s="252" t="s">
        <v>615</v>
      </c>
      <c r="H1247" s="244">
        <f t="shared" si="40"/>
        <v>9</v>
      </c>
    </row>
    <row r="1248" spans="1:8" ht="18" customHeight="1">
      <c r="A1248" s="255">
        <v>42266</v>
      </c>
      <c r="B1248" s="255" t="s">
        <v>287</v>
      </c>
      <c r="C1248" s="253" t="s">
        <v>1071</v>
      </c>
      <c r="D1248" s="256"/>
      <c r="E1248" s="256">
        <v>11597000</v>
      </c>
      <c r="F1248" s="257">
        <f t="shared" si="39"/>
        <v>1114724000</v>
      </c>
      <c r="G1248" s="252" t="s">
        <v>615</v>
      </c>
      <c r="H1248" s="244">
        <f t="shared" si="40"/>
        <v>9</v>
      </c>
    </row>
    <row r="1249" spans="1:8" ht="18" customHeight="1">
      <c r="A1249" s="255">
        <v>42266</v>
      </c>
      <c r="B1249" s="255" t="s">
        <v>298</v>
      </c>
      <c r="C1249" s="253" t="s">
        <v>1149</v>
      </c>
      <c r="D1249" s="256"/>
      <c r="E1249" s="256">
        <v>302517000</v>
      </c>
      <c r="F1249" s="257">
        <f t="shared" si="39"/>
        <v>812207000</v>
      </c>
      <c r="G1249" s="252"/>
      <c r="H1249" s="244">
        <f t="shared" si="40"/>
        <v>9</v>
      </c>
    </row>
    <row r="1250" spans="1:8" ht="18" customHeight="1">
      <c r="A1250" s="255">
        <v>42266</v>
      </c>
      <c r="B1250" s="255" t="s">
        <v>285</v>
      </c>
      <c r="C1250" s="253" t="s">
        <v>1150</v>
      </c>
      <c r="D1250" s="256"/>
      <c r="E1250" s="256">
        <v>120000</v>
      </c>
      <c r="F1250" s="257">
        <f t="shared" si="39"/>
        <v>812087000</v>
      </c>
      <c r="G1250" s="252"/>
      <c r="H1250" s="244">
        <f t="shared" si="40"/>
        <v>9</v>
      </c>
    </row>
    <row r="1251" spans="1:8" ht="18" customHeight="1">
      <c r="A1251" s="255">
        <v>42266</v>
      </c>
      <c r="B1251" s="255" t="s">
        <v>308</v>
      </c>
      <c r="C1251" s="253" t="s">
        <v>310</v>
      </c>
      <c r="D1251" s="256"/>
      <c r="E1251" s="256">
        <v>100000000</v>
      </c>
      <c r="F1251" s="257">
        <f t="shared" si="39"/>
        <v>712087000</v>
      </c>
      <c r="G1251" s="252"/>
      <c r="H1251" s="244">
        <f t="shared" si="40"/>
        <v>9</v>
      </c>
    </row>
    <row r="1252" spans="1:8" ht="18" customHeight="1">
      <c r="A1252" s="255">
        <v>42266</v>
      </c>
      <c r="B1252" s="255" t="s">
        <v>308</v>
      </c>
      <c r="C1252" s="253" t="s">
        <v>1128</v>
      </c>
      <c r="D1252" s="256"/>
      <c r="E1252" s="256">
        <v>77600000</v>
      </c>
      <c r="F1252" s="257">
        <f t="shared" si="39"/>
        <v>634487000</v>
      </c>
      <c r="G1252" s="252"/>
      <c r="H1252" s="244">
        <f t="shared" si="40"/>
        <v>9</v>
      </c>
    </row>
    <row r="1253" spans="1:8" ht="18" customHeight="1">
      <c r="A1253" s="255">
        <v>42266</v>
      </c>
      <c r="B1253" s="255" t="s">
        <v>285</v>
      </c>
      <c r="C1253" s="253" t="s">
        <v>1151</v>
      </c>
      <c r="D1253" s="256"/>
      <c r="E1253" s="256">
        <v>44988000</v>
      </c>
      <c r="F1253" s="257">
        <f t="shared" si="39"/>
        <v>589499000</v>
      </c>
      <c r="G1253" s="252"/>
      <c r="H1253" s="244">
        <f t="shared" si="40"/>
        <v>9</v>
      </c>
    </row>
    <row r="1254" spans="1:8" ht="18" customHeight="1">
      <c r="A1254" s="255">
        <v>42268</v>
      </c>
      <c r="B1254" s="255" t="s">
        <v>285</v>
      </c>
      <c r="C1254" s="253" t="s">
        <v>966</v>
      </c>
      <c r="D1254" s="256"/>
      <c r="E1254" s="256">
        <v>1360000</v>
      </c>
      <c r="F1254" s="257">
        <f t="shared" si="39"/>
        <v>588139000</v>
      </c>
      <c r="G1254" s="252"/>
      <c r="H1254" s="244">
        <f t="shared" si="40"/>
        <v>9</v>
      </c>
    </row>
    <row r="1255" spans="1:8" ht="18" customHeight="1">
      <c r="A1255" s="255">
        <v>42268</v>
      </c>
      <c r="B1255" s="255" t="s">
        <v>409</v>
      </c>
      <c r="C1255" s="253" t="s">
        <v>743</v>
      </c>
      <c r="D1255" s="256"/>
      <c r="E1255" s="256">
        <v>10100000</v>
      </c>
      <c r="F1255" s="257">
        <f t="shared" si="39"/>
        <v>578039000</v>
      </c>
      <c r="G1255" s="252"/>
      <c r="H1255" s="244">
        <f t="shared" si="40"/>
        <v>9</v>
      </c>
    </row>
    <row r="1256" spans="1:8" ht="18" customHeight="1">
      <c r="A1256" s="255">
        <v>42268</v>
      </c>
      <c r="B1256" s="255" t="s">
        <v>316</v>
      </c>
      <c r="C1256" s="253" t="s">
        <v>317</v>
      </c>
      <c r="D1256" s="256"/>
      <c r="E1256" s="256">
        <v>4675000</v>
      </c>
      <c r="F1256" s="257">
        <f t="shared" si="39"/>
        <v>573364000</v>
      </c>
      <c r="G1256" s="252"/>
      <c r="H1256" s="244">
        <f t="shared" si="40"/>
        <v>9</v>
      </c>
    </row>
    <row r="1257" spans="1:8" ht="18" customHeight="1">
      <c r="A1257" s="255">
        <v>42268</v>
      </c>
      <c r="B1257" s="255" t="s">
        <v>1057</v>
      </c>
      <c r="C1257" s="253" t="s">
        <v>591</v>
      </c>
      <c r="D1257" s="256"/>
      <c r="E1257" s="256">
        <v>290000</v>
      </c>
      <c r="F1257" s="257">
        <f t="shared" si="39"/>
        <v>573074000</v>
      </c>
      <c r="G1257" s="252"/>
      <c r="H1257" s="244">
        <f t="shared" si="40"/>
        <v>9</v>
      </c>
    </row>
    <row r="1258" spans="1:8" ht="18" customHeight="1">
      <c r="A1258" s="255">
        <v>42268</v>
      </c>
      <c r="B1258" s="255" t="s">
        <v>285</v>
      </c>
      <c r="C1258" s="253" t="s">
        <v>1188</v>
      </c>
      <c r="D1258" s="256"/>
      <c r="E1258" s="256">
        <v>630000</v>
      </c>
      <c r="F1258" s="257">
        <f t="shared" si="39"/>
        <v>572444000</v>
      </c>
      <c r="G1258" s="252"/>
      <c r="H1258" s="244">
        <f t="shared" si="40"/>
        <v>9</v>
      </c>
    </row>
    <row r="1259" spans="1:8" ht="18" customHeight="1">
      <c r="A1259" s="255">
        <v>42268</v>
      </c>
      <c r="B1259" s="255" t="s">
        <v>287</v>
      </c>
      <c r="C1259" s="253" t="s">
        <v>930</v>
      </c>
      <c r="D1259" s="256"/>
      <c r="E1259" s="256">
        <v>55855000</v>
      </c>
      <c r="F1259" s="257">
        <f t="shared" si="39"/>
        <v>516589000</v>
      </c>
      <c r="G1259" s="252"/>
      <c r="H1259" s="244">
        <f t="shared" si="40"/>
        <v>9</v>
      </c>
    </row>
    <row r="1260" spans="1:8" ht="18" customHeight="1">
      <c r="A1260" s="255">
        <v>42268</v>
      </c>
      <c r="B1260" s="255" t="s">
        <v>287</v>
      </c>
      <c r="C1260" s="253" t="s">
        <v>1122</v>
      </c>
      <c r="D1260" s="256"/>
      <c r="E1260" s="256">
        <v>88890000</v>
      </c>
      <c r="F1260" s="257">
        <f t="shared" si="39"/>
        <v>427699000</v>
      </c>
      <c r="G1260" s="252"/>
      <c r="H1260" s="244">
        <f t="shared" si="40"/>
        <v>9</v>
      </c>
    </row>
    <row r="1261" spans="1:8" ht="18" customHeight="1">
      <c r="A1261" s="255">
        <v>42268</v>
      </c>
      <c r="B1261" s="255" t="s">
        <v>287</v>
      </c>
      <c r="C1261" s="253" t="s">
        <v>872</v>
      </c>
      <c r="D1261" s="256"/>
      <c r="E1261" s="256">
        <v>86364000</v>
      </c>
      <c r="F1261" s="257">
        <f t="shared" si="39"/>
        <v>341335000</v>
      </c>
      <c r="G1261" s="252"/>
      <c r="H1261" s="244">
        <f t="shared" si="40"/>
        <v>9</v>
      </c>
    </row>
    <row r="1262" spans="1:8" ht="18" customHeight="1">
      <c r="A1262" s="255">
        <v>42268</v>
      </c>
      <c r="B1262" s="255" t="s">
        <v>1298</v>
      </c>
      <c r="C1262" s="253" t="s">
        <v>1189</v>
      </c>
      <c r="D1262" s="256"/>
      <c r="E1262" s="256">
        <v>500000</v>
      </c>
      <c r="F1262" s="257">
        <f t="shared" si="39"/>
        <v>340835000</v>
      </c>
      <c r="G1262" s="252"/>
      <c r="H1262" s="244">
        <f t="shared" si="40"/>
        <v>9</v>
      </c>
    </row>
    <row r="1263" spans="1:8" ht="18" customHeight="1">
      <c r="A1263" s="255">
        <v>42268</v>
      </c>
      <c r="B1263" s="255" t="s">
        <v>318</v>
      </c>
      <c r="C1263" s="253" t="s">
        <v>949</v>
      </c>
      <c r="D1263" s="256"/>
      <c r="E1263" s="256">
        <v>2402000</v>
      </c>
      <c r="F1263" s="257">
        <f t="shared" si="39"/>
        <v>338433000</v>
      </c>
      <c r="G1263" s="252"/>
      <c r="H1263" s="244">
        <f t="shared" si="40"/>
        <v>9</v>
      </c>
    </row>
    <row r="1264" spans="1:8" ht="18" customHeight="1">
      <c r="A1264" s="255">
        <v>42268</v>
      </c>
      <c r="B1264" s="255" t="s">
        <v>1057</v>
      </c>
      <c r="C1264" s="253" t="s">
        <v>1190</v>
      </c>
      <c r="D1264" s="256"/>
      <c r="E1264" s="256">
        <v>934000</v>
      </c>
      <c r="F1264" s="257">
        <f t="shared" si="39"/>
        <v>337499000</v>
      </c>
      <c r="G1264" s="252"/>
      <c r="H1264" s="244">
        <f t="shared" si="40"/>
        <v>9</v>
      </c>
    </row>
    <row r="1265" spans="1:8" ht="18" customHeight="1">
      <c r="A1265" s="255">
        <v>42268</v>
      </c>
      <c r="B1265" s="255" t="s">
        <v>291</v>
      </c>
      <c r="C1265" s="253" t="s">
        <v>988</v>
      </c>
      <c r="D1265" s="256"/>
      <c r="E1265" s="256">
        <v>1000000</v>
      </c>
      <c r="F1265" s="257">
        <f t="shared" si="39"/>
        <v>336499000</v>
      </c>
      <c r="G1265" s="252"/>
      <c r="H1265" s="244">
        <f t="shared" si="40"/>
        <v>9</v>
      </c>
    </row>
    <row r="1266" spans="1:8" ht="18" customHeight="1">
      <c r="A1266" s="255">
        <v>42268</v>
      </c>
      <c r="B1266" s="255" t="s">
        <v>1298</v>
      </c>
      <c r="C1266" s="253" t="s">
        <v>1191</v>
      </c>
      <c r="D1266" s="256"/>
      <c r="E1266" s="256">
        <v>525000</v>
      </c>
      <c r="F1266" s="257">
        <f t="shared" si="39"/>
        <v>335974000</v>
      </c>
      <c r="G1266" s="252"/>
      <c r="H1266" s="244">
        <f t="shared" si="40"/>
        <v>9</v>
      </c>
    </row>
    <row r="1267" spans="1:8" ht="18" customHeight="1">
      <c r="A1267" s="255">
        <v>42271</v>
      </c>
      <c r="B1267" s="255" t="s">
        <v>1300</v>
      </c>
      <c r="C1267" s="253" t="s">
        <v>1192</v>
      </c>
      <c r="D1267" s="256"/>
      <c r="E1267" s="256">
        <v>650000</v>
      </c>
      <c r="F1267" s="257">
        <f t="shared" si="39"/>
        <v>335324000</v>
      </c>
      <c r="G1267" s="252"/>
      <c r="H1267" s="244">
        <f t="shared" si="40"/>
        <v>9</v>
      </c>
    </row>
    <row r="1268" spans="1:8" ht="18" customHeight="1">
      <c r="A1268" s="255">
        <v>42271</v>
      </c>
      <c r="B1268" s="255" t="s">
        <v>318</v>
      </c>
      <c r="C1268" s="253" t="s">
        <v>1193</v>
      </c>
      <c r="D1268" s="256"/>
      <c r="E1268" s="256">
        <v>342000</v>
      </c>
      <c r="F1268" s="257">
        <f t="shared" si="39"/>
        <v>334982000</v>
      </c>
      <c r="G1268" s="252"/>
      <c r="H1268" s="244">
        <f t="shared" si="40"/>
        <v>9</v>
      </c>
    </row>
    <row r="1269" spans="1:8" ht="18" customHeight="1">
      <c r="A1269" s="255">
        <v>42271</v>
      </c>
      <c r="B1269" s="255" t="s">
        <v>1194</v>
      </c>
      <c r="C1269" s="253" t="s">
        <v>1195</v>
      </c>
      <c r="D1269" s="256"/>
      <c r="E1269" s="256">
        <v>39778000</v>
      </c>
      <c r="F1269" s="257">
        <f t="shared" si="39"/>
        <v>295204000</v>
      </c>
      <c r="G1269" s="252"/>
      <c r="H1269" s="244">
        <f t="shared" si="40"/>
        <v>9</v>
      </c>
    </row>
    <row r="1270" spans="1:8" ht="18" customHeight="1">
      <c r="A1270" s="255">
        <v>42271</v>
      </c>
      <c r="B1270" s="255" t="s">
        <v>300</v>
      </c>
      <c r="C1270" s="253" t="s">
        <v>1196</v>
      </c>
      <c r="D1270" s="256"/>
      <c r="E1270" s="256">
        <v>5610000</v>
      </c>
      <c r="F1270" s="257">
        <f t="shared" si="39"/>
        <v>289594000</v>
      </c>
      <c r="G1270" s="252"/>
      <c r="H1270" s="244">
        <f t="shared" si="40"/>
        <v>9</v>
      </c>
    </row>
    <row r="1271" spans="1:8" ht="18" customHeight="1">
      <c r="A1271" s="255">
        <v>42271</v>
      </c>
      <c r="B1271" s="255" t="s">
        <v>285</v>
      </c>
      <c r="C1271" s="253" t="s">
        <v>1197</v>
      </c>
      <c r="D1271" s="256"/>
      <c r="E1271" s="256">
        <v>1500000</v>
      </c>
      <c r="F1271" s="257">
        <f t="shared" si="39"/>
        <v>288094000</v>
      </c>
      <c r="G1271" s="252"/>
      <c r="H1271" s="244">
        <f t="shared" si="40"/>
        <v>9</v>
      </c>
    </row>
    <row r="1272" spans="1:8" ht="18" customHeight="1">
      <c r="A1272" s="255">
        <v>42271</v>
      </c>
      <c r="B1272" s="255" t="s">
        <v>1298</v>
      </c>
      <c r="C1272" s="253" t="s">
        <v>1198</v>
      </c>
      <c r="D1272" s="256"/>
      <c r="E1272" s="256">
        <v>576000</v>
      </c>
      <c r="F1272" s="257">
        <f t="shared" si="39"/>
        <v>287518000</v>
      </c>
      <c r="G1272" s="252"/>
      <c r="H1272" s="244">
        <f t="shared" si="40"/>
        <v>9</v>
      </c>
    </row>
    <row r="1273" spans="1:8" ht="18" customHeight="1">
      <c r="A1273" s="255">
        <v>42272</v>
      </c>
      <c r="B1273" s="255" t="s">
        <v>1057</v>
      </c>
      <c r="C1273" s="253" t="s">
        <v>1199</v>
      </c>
      <c r="D1273" s="256"/>
      <c r="E1273" s="256">
        <v>10000000</v>
      </c>
      <c r="F1273" s="257">
        <f t="shared" si="39"/>
        <v>277518000</v>
      </c>
      <c r="G1273" s="252"/>
      <c r="H1273" s="244">
        <f t="shared" si="40"/>
        <v>9</v>
      </c>
    </row>
    <row r="1274" spans="1:8" ht="18" customHeight="1">
      <c r="A1274" s="255">
        <v>42272</v>
      </c>
      <c r="B1274" s="255" t="s">
        <v>1057</v>
      </c>
      <c r="C1274" s="253" t="s">
        <v>873</v>
      </c>
      <c r="D1274" s="256"/>
      <c r="E1274" s="256">
        <v>3639000</v>
      </c>
      <c r="F1274" s="257">
        <f t="shared" si="39"/>
        <v>273879000</v>
      </c>
      <c r="G1274" s="252"/>
      <c r="H1274" s="244">
        <f t="shared" si="40"/>
        <v>9</v>
      </c>
    </row>
    <row r="1275" spans="1:8" ht="18" customHeight="1">
      <c r="A1275" s="255">
        <v>42272</v>
      </c>
      <c r="B1275" s="255" t="s">
        <v>323</v>
      </c>
      <c r="C1275" s="253" t="s">
        <v>1200</v>
      </c>
      <c r="D1275" s="256">
        <v>1000000</v>
      </c>
      <c r="E1275" s="256"/>
      <c r="F1275" s="257">
        <f t="shared" si="39"/>
        <v>274879000</v>
      </c>
      <c r="G1275" s="252"/>
      <c r="H1275" s="244">
        <f t="shared" si="40"/>
        <v>9</v>
      </c>
    </row>
    <row r="1276" spans="1:8" ht="18" customHeight="1">
      <c r="A1276" s="255">
        <v>42272</v>
      </c>
      <c r="B1276" s="255" t="s">
        <v>285</v>
      </c>
      <c r="C1276" s="253" t="s">
        <v>1201</v>
      </c>
      <c r="D1276" s="256"/>
      <c r="E1276" s="256">
        <v>1200000</v>
      </c>
      <c r="F1276" s="257">
        <f t="shared" si="39"/>
        <v>273679000</v>
      </c>
      <c r="G1276" s="252"/>
      <c r="H1276" s="244">
        <f t="shared" si="40"/>
        <v>9</v>
      </c>
    </row>
    <row r="1277" spans="1:8" ht="18" customHeight="1">
      <c r="A1277" s="255">
        <v>42272</v>
      </c>
      <c r="B1277" s="255" t="s">
        <v>291</v>
      </c>
      <c r="C1277" s="253" t="s">
        <v>1202</v>
      </c>
      <c r="D1277" s="256"/>
      <c r="E1277" s="256">
        <v>255000</v>
      </c>
      <c r="F1277" s="257">
        <f t="shared" si="39"/>
        <v>273424000</v>
      </c>
      <c r="G1277" s="252"/>
      <c r="H1277" s="244">
        <f t="shared" si="40"/>
        <v>9</v>
      </c>
    </row>
    <row r="1278" spans="1:8" ht="18" customHeight="1">
      <c r="A1278" s="255">
        <v>42272</v>
      </c>
      <c r="B1278" s="255" t="s">
        <v>285</v>
      </c>
      <c r="C1278" s="253" t="s">
        <v>1203</v>
      </c>
      <c r="D1278" s="256"/>
      <c r="E1278" s="256">
        <v>875000</v>
      </c>
      <c r="F1278" s="257">
        <f t="shared" si="39"/>
        <v>272549000</v>
      </c>
      <c r="G1278" s="252"/>
      <c r="H1278" s="244">
        <f t="shared" si="40"/>
        <v>9</v>
      </c>
    </row>
    <row r="1279" spans="1:8" ht="18" customHeight="1">
      <c r="A1279" s="255">
        <v>42275</v>
      </c>
      <c r="B1279" s="255" t="s">
        <v>842</v>
      </c>
      <c r="C1279" s="253" t="s">
        <v>1204</v>
      </c>
      <c r="D1279" s="256">
        <v>250000000</v>
      </c>
      <c r="E1279" s="256"/>
      <c r="F1279" s="257">
        <f t="shared" si="39"/>
        <v>522549000</v>
      </c>
      <c r="G1279" s="252"/>
      <c r="H1279" s="244">
        <f t="shared" si="40"/>
        <v>9</v>
      </c>
    </row>
    <row r="1280" spans="1:8" ht="18" customHeight="1">
      <c r="A1280" s="255">
        <v>42275</v>
      </c>
      <c r="B1280" s="255" t="s">
        <v>287</v>
      </c>
      <c r="C1280" s="253" t="s">
        <v>1205</v>
      </c>
      <c r="D1280" s="256"/>
      <c r="E1280" s="256">
        <v>88282000</v>
      </c>
      <c r="F1280" s="257">
        <f t="shared" si="39"/>
        <v>434267000</v>
      </c>
      <c r="G1280" s="252"/>
      <c r="H1280" s="244">
        <f t="shared" si="40"/>
        <v>9</v>
      </c>
    </row>
    <row r="1281" spans="1:8" ht="18" customHeight="1">
      <c r="A1281" s="255">
        <v>42275</v>
      </c>
      <c r="B1281" s="255" t="s">
        <v>285</v>
      </c>
      <c r="C1281" s="253" t="s">
        <v>1206</v>
      </c>
      <c r="D1281" s="256"/>
      <c r="E1281" s="256">
        <v>800000</v>
      </c>
      <c r="F1281" s="257">
        <f t="shared" si="39"/>
        <v>433467000</v>
      </c>
      <c r="G1281" s="252"/>
      <c r="H1281" s="244">
        <f t="shared" si="40"/>
        <v>9</v>
      </c>
    </row>
    <row r="1282" spans="1:8" ht="18" customHeight="1">
      <c r="A1282" s="255">
        <v>42275</v>
      </c>
      <c r="B1282" s="255" t="s">
        <v>337</v>
      </c>
      <c r="C1282" s="253" t="s">
        <v>296</v>
      </c>
      <c r="D1282" s="256"/>
      <c r="E1282" s="256">
        <v>400000000</v>
      </c>
      <c r="F1282" s="257">
        <f t="shared" si="39"/>
        <v>33467000</v>
      </c>
      <c r="G1282" s="252"/>
      <c r="H1282" s="244">
        <f t="shared" si="40"/>
        <v>9</v>
      </c>
    </row>
    <row r="1283" spans="1:8" ht="18" customHeight="1">
      <c r="A1283" s="255">
        <v>42275</v>
      </c>
      <c r="B1283" s="255" t="s">
        <v>1298</v>
      </c>
      <c r="C1283" s="253" t="s">
        <v>1207</v>
      </c>
      <c r="D1283" s="256"/>
      <c r="E1283" s="256">
        <v>1807000</v>
      </c>
      <c r="F1283" s="257">
        <f t="shared" si="39"/>
        <v>31660000</v>
      </c>
      <c r="G1283" s="252"/>
      <c r="H1283" s="244">
        <f t="shared" si="40"/>
        <v>9</v>
      </c>
    </row>
    <row r="1284" spans="1:8" ht="18" customHeight="1">
      <c r="A1284" s="255">
        <v>42275</v>
      </c>
      <c r="B1284" s="255" t="s">
        <v>285</v>
      </c>
      <c r="C1284" s="253" t="s">
        <v>1208</v>
      </c>
      <c r="D1284" s="256"/>
      <c r="E1284" s="256">
        <v>220000</v>
      </c>
      <c r="F1284" s="257">
        <f t="shared" si="39"/>
        <v>31440000</v>
      </c>
      <c r="G1284" s="252"/>
      <c r="H1284" s="244">
        <f t="shared" si="40"/>
        <v>9</v>
      </c>
    </row>
    <row r="1285" spans="1:8" ht="18" customHeight="1">
      <c r="A1285" s="255">
        <v>42275</v>
      </c>
      <c r="B1285" s="255" t="s">
        <v>285</v>
      </c>
      <c r="C1285" s="253" t="s">
        <v>1209</v>
      </c>
      <c r="D1285" s="256"/>
      <c r="E1285" s="256">
        <v>500000</v>
      </c>
      <c r="F1285" s="257">
        <f t="shared" si="39"/>
        <v>30940000</v>
      </c>
      <c r="G1285" s="252"/>
      <c r="H1285" s="244">
        <f t="shared" si="40"/>
        <v>9</v>
      </c>
    </row>
    <row r="1286" spans="1:8" ht="18" customHeight="1">
      <c r="A1286" s="255">
        <v>42275</v>
      </c>
      <c r="B1286" s="255" t="s">
        <v>337</v>
      </c>
      <c r="C1286" s="253" t="s">
        <v>1210</v>
      </c>
      <c r="D1286" s="256"/>
      <c r="E1286" s="256">
        <v>5000000</v>
      </c>
      <c r="F1286" s="257">
        <f t="shared" si="39"/>
        <v>25940000</v>
      </c>
      <c r="G1286" s="252"/>
      <c r="H1286" s="244">
        <f t="shared" si="40"/>
        <v>9</v>
      </c>
    </row>
    <row r="1287" spans="1:8" ht="18" customHeight="1">
      <c r="A1287" s="255">
        <v>42275</v>
      </c>
      <c r="B1287" s="255" t="s">
        <v>285</v>
      </c>
      <c r="C1287" s="253" t="s">
        <v>553</v>
      </c>
      <c r="D1287" s="256"/>
      <c r="E1287" s="256">
        <v>280000</v>
      </c>
      <c r="F1287" s="257">
        <f t="shared" si="39"/>
        <v>25660000</v>
      </c>
      <c r="G1287" s="252"/>
      <c r="H1287" s="244">
        <f t="shared" si="40"/>
        <v>9</v>
      </c>
    </row>
    <row r="1288" spans="1:8" ht="18" customHeight="1">
      <c r="A1288" s="255">
        <v>42277</v>
      </c>
      <c r="B1288" s="255" t="s">
        <v>323</v>
      </c>
      <c r="C1288" s="253" t="s">
        <v>1211</v>
      </c>
      <c r="D1288" s="256"/>
      <c r="E1288" s="256">
        <v>1500000</v>
      </c>
      <c r="F1288" s="257">
        <f t="shared" si="39"/>
        <v>24160000</v>
      </c>
      <c r="G1288" s="252"/>
      <c r="H1288" s="244">
        <f t="shared" si="40"/>
        <v>9</v>
      </c>
    </row>
    <row r="1289" spans="1:8" ht="18" customHeight="1">
      <c r="A1289" s="255">
        <v>42277</v>
      </c>
      <c r="B1289" s="255" t="s">
        <v>1300</v>
      </c>
      <c r="C1289" s="253" t="s">
        <v>1212</v>
      </c>
      <c r="D1289" s="256"/>
      <c r="E1289" s="256">
        <v>50000</v>
      </c>
      <c r="F1289" s="257">
        <f t="shared" si="39"/>
        <v>24110000</v>
      </c>
      <c r="G1289" s="252"/>
      <c r="H1289" s="244">
        <f t="shared" si="40"/>
        <v>9</v>
      </c>
    </row>
    <row r="1290" spans="1:8" ht="18" customHeight="1">
      <c r="A1290" s="255">
        <v>42278</v>
      </c>
      <c r="B1290" s="255" t="s">
        <v>74</v>
      </c>
      <c r="C1290" s="253" t="s">
        <v>294</v>
      </c>
      <c r="D1290" s="256">
        <v>2000000000</v>
      </c>
      <c r="E1290" s="256"/>
      <c r="F1290" s="257">
        <f t="shared" si="39"/>
        <v>2024110000</v>
      </c>
      <c r="G1290" s="252"/>
      <c r="H1290" s="244">
        <f t="shared" si="40"/>
        <v>10</v>
      </c>
    </row>
    <row r="1291" spans="1:8" ht="18" customHeight="1">
      <c r="A1291" s="255">
        <v>42278</v>
      </c>
      <c r="B1291" s="255" t="s">
        <v>74</v>
      </c>
      <c r="C1291" s="253" t="s">
        <v>296</v>
      </c>
      <c r="D1291" s="256"/>
      <c r="E1291" s="256">
        <v>2000000000</v>
      </c>
      <c r="F1291" s="257">
        <f t="shared" si="39"/>
        <v>24110000</v>
      </c>
      <c r="G1291" s="252"/>
      <c r="H1291" s="244">
        <f t="shared" si="40"/>
        <v>10</v>
      </c>
    </row>
    <row r="1292" spans="1:8" ht="18" customHeight="1">
      <c r="A1292" s="255">
        <v>42278</v>
      </c>
      <c r="B1292" s="255" t="s">
        <v>323</v>
      </c>
      <c r="C1292" s="253" t="s">
        <v>1213</v>
      </c>
      <c r="D1292" s="256">
        <v>5000000</v>
      </c>
      <c r="E1292" s="256"/>
      <c r="F1292" s="257">
        <f t="shared" si="39"/>
        <v>29110000</v>
      </c>
      <c r="G1292" s="252"/>
      <c r="H1292" s="244">
        <f t="shared" si="40"/>
        <v>10</v>
      </c>
    </row>
    <row r="1293" spans="1:8" ht="18" customHeight="1">
      <c r="A1293" s="255">
        <v>42278</v>
      </c>
      <c r="B1293" s="255" t="s">
        <v>1300</v>
      </c>
      <c r="C1293" s="253" t="s">
        <v>1214</v>
      </c>
      <c r="D1293" s="256"/>
      <c r="E1293" s="256">
        <v>5354000</v>
      </c>
      <c r="F1293" s="257">
        <f t="shared" si="39"/>
        <v>23756000</v>
      </c>
      <c r="G1293" s="252"/>
      <c r="H1293" s="244">
        <f t="shared" si="40"/>
        <v>10</v>
      </c>
    </row>
    <row r="1294" spans="1:8" ht="18" customHeight="1">
      <c r="A1294" s="255">
        <v>42278</v>
      </c>
      <c r="B1294" s="255" t="s">
        <v>74</v>
      </c>
      <c r="C1294" s="253" t="s">
        <v>294</v>
      </c>
      <c r="D1294" s="256">
        <v>150000000</v>
      </c>
      <c r="E1294" s="256"/>
      <c r="F1294" s="257">
        <f t="shared" si="39"/>
        <v>173756000</v>
      </c>
      <c r="G1294" s="252"/>
      <c r="H1294" s="244">
        <f t="shared" si="40"/>
        <v>10</v>
      </c>
    </row>
    <row r="1295" spans="1:8" ht="18" customHeight="1">
      <c r="A1295" s="255">
        <v>42278</v>
      </c>
      <c r="B1295" s="255" t="s">
        <v>323</v>
      </c>
      <c r="C1295" s="253" t="s">
        <v>841</v>
      </c>
      <c r="D1295" s="256"/>
      <c r="E1295" s="256">
        <v>5000000</v>
      </c>
      <c r="F1295" s="257">
        <f t="shared" ref="F1295:F1360" si="41">IF(C1295&lt;&gt;"",F1294+D1295-E1295,0)</f>
        <v>168756000</v>
      </c>
      <c r="G1295" s="252"/>
      <c r="H1295" s="244">
        <f t="shared" ref="H1295:H1360" si="42">IF(A1295&lt;&gt;"",MONTH(A1295),"")</f>
        <v>10</v>
      </c>
    </row>
    <row r="1296" spans="1:8" ht="18" customHeight="1">
      <c r="A1296" s="255">
        <v>42278</v>
      </c>
      <c r="B1296" s="255" t="s">
        <v>287</v>
      </c>
      <c r="C1296" s="253" t="s">
        <v>501</v>
      </c>
      <c r="D1296" s="256"/>
      <c r="E1296" s="256">
        <v>40017000</v>
      </c>
      <c r="F1296" s="257">
        <f t="shared" si="41"/>
        <v>128739000</v>
      </c>
      <c r="G1296" s="252"/>
      <c r="H1296" s="244">
        <f t="shared" si="42"/>
        <v>10</v>
      </c>
    </row>
    <row r="1297" spans="1:8" ht="18" customHeight="1">
      <c r="A1297" s="255">
        <v>42278</v>
      </c>
      <c r="B1297" s="255" t="s">
        <v>1299</v>
      </c>
      <c r="C1297" s="253" t="s">
        <v>531</v>
      </c>
      <c r="D1297" s="256"/>
      <c r="E1297" s="256">
        <v>1570000</v>
      </c>
      <c r="F1297" s="257">
        <f t="shared" si="41"/>
        <v>127169000</v>
      </c>
      <c r="G1297" s="252"/>
      <c r="H1297" s="244">
        <f t="shared" si="42"/>
        <v>10</v>
      </c>
    </row>
    <row r="1298" spans="1:8" ht="18" customHeight="1">
      <c r="A1298" s="255">
        <v>42278</v>
      </c>
      <c r="B1298" s="255" t="s">
        <v>337</v>
      </c>
      <c r="C1298" s="253" t="s">
        <v>403</v>
      </c>
      <c r="D1298" s="256"/>
      <c r="E1298" s="256">
        <v>11000000</v>
      </c>
      <c r="F1298" s="257">
        <f t="shared" si="41"/>
        <v>116169000</v>
      </c>
      <c r="G1298" s="252"/>
      <c r="H1298" s="244">
        <f t="shared" si="42"/>
        <v>10</v>
      </c>
    </row>
    <row r="1299" spans="1:8" ht="18" customHeight="1">
      <c r="A1299" s="255">
        <v>42278</v>
      </c>
      <c r="B1299" s="255" t="s">
        <v>285</v>
      </c>
      <c r="C1299" s="253" t="s">
        <v>1215</v>
      </c>
      <c r="D1299" s="256"/>
      <c r="E1299" s="256">
        <v>2000000</v>
      </c>
      <c r="F1299" s="257">
        <f t="shared" si="41"/>
        <v>114169000</v>
      </c>
      <c r="G1299" s="252"/>
      <c r="H1299" s="244">
        <f t="shared" si="42"/>
        <v>10</v>
      </c>
    </row>
    <row r="1300" spans="1:8" ht="18" customHeight="1">
      <c r="A1300" s="255">
        <v>42278</v>
      </c>
      <c r="B1300" s="255" t="s">
        <v>323</v>
      </c>
      <c r="C1300" s="253" t="s">
        <v>1216</v>
      </c>
      <c r="D1300" s="256">
        <v>1500000</v>
      </c>
      <c r="E1300" s="256"/>
      <c r="F1300" s="257">
        <f t="shared" si="41"/>
        <v>115669000</v>
      </c>
      <c r="G1300" s="252"/>
      <c r="H1300" s="244">
        <f t="shared" si="42"/>
        <v>10</v>
      </c>
    </row>
    <row r="1301" spans="1:8" ht="18" customHeight="1">
      <c r="A1301" s="255">
        <v>42278</v>
      </c>
      <c r="B1301" s="255" t="s">
        <v>291</v>
      </c>
      <c r="C1301" s="253" t="s">
        <v>1217</v>
      </c>
      <c r="D1301" s="256"/>
      <c r="E1301" s="256">
        <v>2167000</v>
      </c>
      <c r="F1301" s="257">
        <f t="shared" si="41"/>
        <v>113502000</v>
      </c>
      <c r="G1301" s="252"/>
      <c r="H1301" s="244">
        <f t="shared" si="42"/>
        <v>10</v>
      </c>
    </row>
    <row r="1302" spans="1:8" ht="18" customHeight="1">
      <c r="A1302" s="255">
        <v>42279</v>
      </c>
      <c r="B1302" s="255" t="s">
        <v>74</v>
      </c>
      <c r="C1302" s="253" t="s">
        <v>294</v>
      </c>
      <c r="D1302" s="256">
        <v>2000000000</v>
      </c>
      <c r="E1302" s="256"/>
      <c r="F1302" s="257">
        <f t="shared" si="41"/>
        <v>2113502000</v>
      </c>
      <c r="G1302" s="252"/>
      <c r="H1302" s="244">
        <f t="shared" si="42"/>
        <v>10</v>
      </c>
    </row>
    <row r="1303" spans="1:8" ht="18" customHeight="1">
      <c r="A1303" s="255">
        <v>42279</v>
      </c>
      <c r="B1303" s="255" t="s">
        <v>337</v>
      </c>
      <c r="C1303" s="253" t="s">
        <v>1073</v>
      </c>
      <c r="D1303" s="256">
        <v>200000000</v>
      </c>
      <c r="E1303" s="256"/>
      <c r="F1303" s="257">
        <f t="shared" si="41"/>
        <v>2313502000</v>
      </c>
      <c r="G1303" s="252"/>
      <c r="H1303" s="244">
        <f t="shared" si="42"/>
        <v>10</v>
      </c>
    </row>
    <row r="1304" spans="1:8" ht="18" customHeight="1">
      <c r="A1304" s="255">
        <v>42279</v>
      </c>
      <c r="B1304" s="255" t="s">
        <v>1057</v>
      </c>
      <c r="C1304" s="253" t="s">
        <v>1218</v>
      </c>
      <c r="D1304" s="256"/>
      <c r="E1304" s="256">
        <v>10000000</v>
      </c>
      <c r="F1304" s="257">
        <f t="shared" si="41"/>
        <v>2303502000</v>
      </c>
      <c r="G1304" s="252"/>
      <c r="H1304" s="244">
        <f t="shared" si="42"/>
        <v>10</v>
      </c>
    </row>
    <row r="1305" spans="1:8" ht="18" customHeight="1">
      <c r="A1305" s="255">
        <v>42279</v>
      </c>
      <c r="B1305" s="255" t="s">
        <v>1057</v>
      </c>
      <c r="C1305" s="253" t="s">
        <v>1219</v>
      </c>
      <c r="D1305" s="256"/>
      <c r="E1305" s="256">
        <v>5000000</v>
      </c>
      <c r="F1305" s="257">
        <f t="shared" si="41"/>
        <v>2298502000</v>
      </c>
      <c r="G1305" s="252"/>
      <c r="H1305" s="244">
        <f t="shared" si="42"/>
        <v>10</v>
      </c>
    </row>
    <row r="1306" spans="1:8" ht="18" customHeight="1">
      <c r="A1306" s="255">
        <v>42279</v>
      </c>
      <c r="B1306" s="255" t="s">
        <v>337</v>
      </c>
      <c r="C1306" s="253" t="s">
        <v>296</v>
      </c>
      <c r="D1306" s="256"/>
      <c r="E1306" s="256">
        <v>600000000</v>
      </c>
      <c r="F1306" s="257">
        <f t="shared" si="41"/>
        <v>1698502000</v>
      </c>
      <c r="G1306" s="252"/>
      <c r="H1306" s="244">
        <f t="shared" si="42"/>
        <v>10</v>
      </c>
    </row>
    <row r="1307" spans="1:8" ht="18" customHeight="1">
      <c r="A1307" s="255">
        <v>42279</v>
      </c>
      <c r="B1307" s="255" t="s">
        <v>74</v>
      </c>
      <c r="C1307" s="253" t="s">
        <v>295</v>
      </c>
      <c r="D1307" s="256"/>
      <c r="E1307" s="256">
        <v>250000000</v>
      </c>
      <c r="F1307" s="257">
        <f t="shared" si="41"/>
        <v>1448502000</v>
      </c>
      <c r="G1307" s="252"/>
      <c r="H1307" s="244">
        <f t="shared" si="42"/>
        <v>10</v>
      </c>
    </row>
    <row r="1308" spans="1:8" ht="18" customHeight="1">
      <c r="A1308" s="255">
        <v>42279</v>
      </c>
      <c r="B1308" s="255" t="s">
        <v>1057</v>
      </c>
      <c r="C1308" s="253" t="s">
        <v>764</v>
      </c>
      <c r="D1308" s="256"/>
      <c r="E1308" s="256">
        <v>443000</v>
      </c>
      <c r="F1308" s="257">
        <f t="shared" si="41"/>
        <v>1448059000</v>
      </c>
      <c r="G1308" s="252"/>
      <c r="H1308" s="244">
        <f t="shared" si="42"/>
        <v>10</v>
      </c>
    </row>
    <row r="1309" spans="1:8" ht="18" customHeight="1">
      <c r="A1309" s="255">
        <v>42279</v>
      </c>
      <c r="B1309" s="255" t="s">
        <v>337</v>
      </c>
      <c r="C1309" s="253" t="s">
        <v>1220</v>
      </c>
      <c r="D1309" s="256"/>
      <c r="E1309" s="256">
        <v>66170000</v>
      </c>
      <c r="F1309" s="257">
        <f t="shared" si="41"/>
        <v>1381889000</v>
      </c>
      <c r="G1309" s="252"/>
      <c r="H1309" s="244">
        <f t="shared" si="42"/>
        <v>10</v>
      </c>
    </row>
    <row r="1310" spans="1:8" ht="18" customHeight="1">
      <c r="A1310" s="255">
        <v>42279</v>
      </c>
      <c r="B1310" s="255" t="s">
        <v>316</v>
      </c>
      <c r="C1310" s="253" t="s">
        <v>317</v>
      </c>
      <c r="D1310" s="256"/>
      <c r="E1310" s="256">
        <v>4073000</v>
      </c>
      <c r="F1310" s="257">
        <f t="shared" si="41"/>
        <v>1377816000</v>
      </c>
      <c r="G1310" s="252"/>
      <c r="H1310" s="244">
        <f t="shared" si="42"/>
        <v>10</v>
      </c>
    </row>
    <row r="1311" spans="1:8" ht="18" customHeight="1">
      <c r="A1311" s="255">
        <v>42279</v>
      </c>
      <c r="B1311" s="255" t="s">
        <v>298</v>
      </c>
      <c r="C1311" s="253" t="s">
        <v>1221</v>
      </c>
      <c r="D1311" s="256"/>
      <c r="E1311" s="256">
        <v>91626000</v>
      </c>
      <c r="F1311" s="257">
        <f t="shared" si="41"/>
        <v>1286190000</v>
      </c>
      <c r="G1311" s="252"/>
      <c r="H1311" s="244">
        <f t="shared" si="42"/>
        <v>10</v>
      </c>
    </row>
    <row r="1312" spans="1:8" ht="18" customHeight="1">
      <c r="A1312" s="255">
        <v>42279</v>
      </c>
      <c r="B1312" s="255" t="s">
        <v>337</v>
      </c>
      <c r="C1312" s="253" t="s">
        <v>925</v>
      </c>
      <c r="D1312" s="256"/>
      <c r="E1312" s="256">
        <v>18180000</v>
      </c>
      <c r="F1312" s="257">
        <f t="shared" si="41"/>
        <v>1268010000</v>
      </c>
      <c r="G1312" s="252"/>
      <c r="H1312" s="244">
        <f t="shared" si="42"/>
        <v>10</v>
      </c>
    </row>
    <row r="1313" spans="1:8" ht="18" customHeight="1">
      <c r="A1313" s="255">
        <v>42279</v>
      </c>
      <c r="B1313" s="255" t="s">
        <v>323</v>
      </c>
      <c r="C1313" s="253" t="s">
        <v>1222</v>
      </c>
      <c r="D1313" s="256">
        <v>1000000</v>
      </c>
      <c r="E1313" s="256"/>
      <c r="F1313" s="257">
        <f t="shared" si="41"/>
        <v>1269010000</v>
      </c>
      <c r="G1313" s="252"/>
      <c r="H1313" s="244">
        <f t="shared" si="42"/>
        <v>10</v>
      </c>
    </row>
    <row r="1314" spans="1:8" ht="18" customHeight="1">
      <c r="A1314" s="255">
        <v>42279</v>
      </c>
      <c r="B1314" s="255" t="s">
        <v>300</v>
      </c>
      <c r="C1314" s="253" t="s">
        <v>1223</v>
      </c>
      <c r="D1314" s="256"/>
      <c r="E1314" s="256">
        <v>15271000</v>
      </c>
      <c r="F1314" s="257">
        <f t="shared" si="41"/>
        <v>1253739000</v>
      </c>
      <c r="G1314" s="252"/>
      <c r="H1314" s="244">
        <f t="shared" si="42"/>
        <v>10</v>
      </c>
    </row>
    <row r="1315" spans="1:8" ht="18" customHeight="1">
      <c r="A1315" s="255">
        <v>42279</v>
      </c>
      <c r="B1315" s="255" t="s">
        <v>316</v>
      </c>
      <c r="C1315" s="253" t="s">
        <v>363</v>
      </c>
      <c r="D1315" s="256"/>
      <c r="E1315" s="256">
        <v>4040000</v>
      </c>
      <c r="F1315" s="257">
        <f t="shared" si="41"/>
        <v>1249699000</v>
      </c>
      <c r="G1315" s="252"/>
      <c r="H1315" s="244">
        <f t="shared" si="42"/>
        <v>10</v>
      </c>
    </row>
    <row r="1316" spans="1:8" ht="18" customHeight="1">
      <c r="A1316" s="255">
        <v>42282</v>
      </c>
      <c r="B1316" s="255" t="s">
        <v>323</v>
      </c>
      <c r="C1316" s="253" t="s">
        <v>1224</v>
      </c>
      <c r="D1316" s="256"/>
      <c r="E1316" s="256">
        <v>2000000</v>
      </c>
      <c r="F1316" s="257">
        <f t="shared" si="41"/>
        <v>1247699000</v>
      </c>
      <c r="G1316" s="252"/>
      <c r="H1316" s="244">
        <f t="shared" si="42"/>
        <v>10</v>
      </c>
    </row>
    <row r="1317" spans="1:8" ht="18" customHeight="1">
      <c r="A1317" s="255">
        <v>42282</v>
      </c>
      <c r="B1317" s="255" t="s">
        <v>337</v>
      </c>
      <c r="C1317" s="253" t="s">
        <v>925</v>
      </c>
      <c r="D1317" s="256"/>
      <c r="E1317" s="256">
        <v>6150000</v>
      </c>
      <c r="F1317" s="257">
        <f t="shared" si="41"/>
        <v>1241549000</v>
      </c>
      <c r="G1317" s="252"/>
      <c r="H1317" s="244">
        <f t="shared" si="42"/>
        <v>10</v>
      </c>
    </row>
    <row r="1318" spans="1:8" ht="18" customHeight="1">
      <c r="A1318" s="255">
        <v>42282</v>
      </c>
      <c r="B1318" s="255" t="s">
        <v>1299</v>
      </c>
      <c r="C1318" s="253" t="s">
        <v>1225</v>
      </c>
      <c r="D1318" s="256"/>
      <c r="E1318" s="256">
        <v>65000</v>
      </c>
      <c r="F1318" s="257">
        <f t="shared" si="41"/>
        <v>1241484000</v>
      </c>
      <c r="G1318" s="252"/>
      <c r="H1318" s="244">
        <f t="shared" si="42"/>
        <v>10</v>
      </c>
    </row>
    <row r="1319" spans="1:8" ht="18" customHeight="1">
      <c r="A1319" s="255">
        <v>42282</v>
      </c>
      <c r="B1319" s="255" t="s">
        <v>323</v>
      </c>
      <c r="C1319" s="253" t="s">
        <v>1226</v>
      </c>
      <c r="D1319" s="256"/>
      <c r="E1319" s="256">
        <v>6000000</v>
      </c>
      <c r="F1319" s="257">
        <f t="shared" si="41"/>
        <v>1235484000</v>
      </c>
      <c r="G1319" s="252"/>
      <c r="H1319" s="244">
        <f t="shared" si="42"/>
        <v>10</v>
      </c>
    </row>
    <row r="1320" spans="1:8" ht="18" customHeight="1">
      <c r="A1320" s="255">
        <v>42283</v>
      </c>
      <c r="B1320" s="255" t="s">
        <v>291</v>
      </c>
      <c r="C1320" s="253" t="s">
        <v>1227</v>
      </c>
      <c r="D1320" s="256"/>
      <c r="E1320" s="256">
        <v>4000000</v>
      </c>
      <c r="F1320" s="257">
        <f t="shared" si="41"/>
        <v>1231484000</v>
      </c>
      <c r="G1320" s="252"/>
      <c r="H1320" s="244">
        <f t="shared" si="42"/>
        <v>10</v>
      </c>
    </row>
    <row r="1321" spans="1:8" ht="18" customHeight="1">
      <c r="A1321" s="255">
        <v>42283</v>
      </c>
      <c r="B1321" s="255" t="s">
        <v>287</v>
      </c>
      <c r="C1321" s="253" t="s">
        <v>932</v>
      </c>
      <c r="D1321" s="256"/>
      <c r="E1321" s="256">
        <v>216920000</v>
      </c>
      <c r="F1321" s="257">
        <f t="shared" si="41"/>
        <v>1014564000</v>
      </c>
      <c r="G1321" s="252"/>
      <c r="H1321" s="244">
        <f t="shared" si="42"/>
        <v>10</v>
      </c>
    </row>
    <row r="1322" spans="1:8" ht="18" customHeight="1">
      <c r="A1322" s="255">
        <v>42283</v>
      </c>
      <c r="B1322" s="255" t="s">
        <v>287</v>
      </c>
      <c r="C1322" s="253" t="s">
        <v>1228</v>
      </c>
      <c r="D1322" s="256"/>
      <c r="E1322" s="256">
        <v>300000000</v>
      </c>
      <c r="F1322" s="257">
        <f t="shared" si="41"/>
        <v>714564000</v>
      </c>
      <c r="G1322" s="252"/>
      <c r="H1322" s="244">
        <f t="shared" si="42"/>
        <v>10</v>
      </c>
    </row>
    <row r="1323" spans="1:8" ht="18" customHeight="1">
      <c r="A1323" s="255">
        <v>42283</v>
      </c>
      <c r="B1323" s="255" t="s">
        <v>314</v>
      </c>
      <c r="C1323" s="253" t="s">
        <v>1229</v>
      </c>
      <c r="D1323" s="256"/>
      <c r="E1323" s="256">
        <v>104247000</v>
      </c>
      <c r="F1323" s="257">
        <f t="shared" si="41"/>
        <v>610317000</v>
      </c>
      <c r="G1323" s="252"/>
      <c r="H1323" s="244">
        <f t="shared" si="42"/>
        <v>10</v>
      </c>
    </row>
    <row r="1324" spans="1:8" ht="18" customHeight="1">
      <c r="A1324" s="255">
        <v>42283</v>
      </c>
      <c r="B1324" s="255" t="s">
        <v>308</v>
      </c>
      <c r="C1324" s="253" t="s">
        <v>310</v>
      </c>
      <c r="D1324" s="256"/>
      <c r="E1324" s="256">
        <v>110000000</v>
      </c>
      <c r="F1324" s="257">
        <f t="shared" si="41"/>
        <v>500317000</v>
      </c>
      <c r="G1324" s="252"/>
      <c r="H1324" s="244">
        <f t="shared" si="42"/>
        <v>10</v>
      </c>
    </row>
    <row r="1325" spans="1:8" ht="18" customHeight="1">
      <c r="A1325" s="255">
        <v>42283</v>
      </c>
      <c r="B1325" s="255" t="s">
        <v>308</v>
      </c>
      <c r="C1325" s="253" t="s">
        <v>1128</v>
      </c>
      <c r="D1325" s="256"/>
      <c r="E1325" s="256">
        <v>78100000</v>
      </c>
      <c r="F1325" s="257">
        <f t="shared" si="41"/>
        <v>422217000</v>
      </c>
      <c r="G1325" s="252"/>
      <c r="H1325" s="244">
        <f t="shared" si="42"/>
        <v>10</v>
      </c>
    </row>
    <row r="1326" spans="1:8" ht="18" customHeight="1">
      <c r="A1326" s="255">
        <v>42284</v>
      </c>
      <c r="B1326" s="255" t="s">
        <v>409</v>
      </c>
      <c r="C1326" s="253" t="s">
        <v>743</v>
      </c>
      <c r="D1326" s="256"/>
      <c r="E1326" s="256">
        <v>4800000</v>
      </c>
      <c r="F1326" s="257">
        <f t="shared" si="41"/>
        <v>417417000</v>
      </c>
      <c r="G1326" s="252"/>
      <c r="H1326" s="244">
        <f t="shared" si="42"/>
        <v>10</v>
      </c>
    </row>
    <row r="1327" spans="1:8" ht="18" customHeight="1">
      <c r="A1327" s="255">
        <v>42284</v>
      </c>
      <c r="B1327" s="255" t="s">
        <v>308</v>
      </c>
      <c r="C1327" s="253" t="s">
        <v>459</v>
      </c>
      <c r="D1327" s="256"/>
      <c r="E1327" s="256">
        <v>10000000</v>
      </c>
      <c r="F1327" s="257">
        <f t="shared" si="41"/>
        <v>407417000</v>
      </c>
      <c r="G1327" s="252"/>
      <c r="H1327" s="244">
        <f t="shared" si="42"/>
        <v>10</v>
      </c>
    </row>
    <row r="1328" spans="1:8" ht="18" customHeight="1">
      <c r="A1328" s="255">
        <v>42284</v>
      </c>
      <c r="B1328" s="255" t="s">
        <v>337</v>
      </c>
      <c r="C1328" s="253" t="s">
        <v>1230</v>
      </c>
      <c r="D1328" s="256"/>
      <c r="E1328" s="256">
        <v>10000000</v>
      </c>
      <c r="F1328" s="257">
        <f t="shared" si="41"/>
        <v>397417000</v>
      </c>
      <c r="G1328" s="252"/>
      <c r="H1328" s="244">
        <f t="shared" si="42"/>
        <v>10</v>
      </c>
    </row>
    <row r="1329" spans="1:8" ht="18" customHeight="1">
      <c r="A1329" s="255">
        <v>42284</v>
      </c>
      <c r="B1329" s="255" t="s">
        <v>323</v>
      </c>
      <c r="C1329" s="253" t="s">
        <v>1232</v>
      </c>
      <c r="D1329" s="256">
        <v>6000000</v>
      </c>
      <c r="E1329" s="256"/>
      <c r="F1329" s="257">
        <f t="shared" si="41"/>
        <v>403417000</v>
      </c>
      <c r="G1329" s="252"/>
      <c r="H1329" s="244">
        <f t="shared" si="42"/>
        <v>10</v>
      </c>
    </row>
    <row r="1330" spans="1:8" ht="18" customHeight="1">
      <c r="A1330" s="255">
        <v>42284</v>
      </c>
      <c r="B1330" s="255" t="s">
        <v>337</v>
      </c>
      <c r="C1330" s="253" t="s">
        <v>1226</v>
      </c>
      <c r="D1330" s="256"/>
      <c r="E1330" s="256">
        <v>5700000</v>
      </c>
      <c r="F1330" s="257">
        <f t="shared" si="41"/>
        <v>397717000</v>
      </c>
      <c r="G1330" s="252"/>
      <c r="H1330" s="244">
        <f t="shared" si="42"/>
        <v>10</v>
      </c>
    </row>
    <row r="1331" spans="1:8" ht="18" customHeight="1">
      <c r="A1331" s="255">
        <v>42284</v>
      </c>
      <c r="B1331" s="255" t="s">
        <v>343</v>
      </c>
      <c r="C1331" s="253" t="s">
        <v>458</v>
      </c>
      <c r="D1331" s="256"/>
      <c r="E1331" s="256">
        <v>10517000</v>
      </c>
      <c r="F1331" s="257">
        <f t="shared" si="41"/>
        <v>387200000</v>
      </c>
      <c r="G1331" s="252"/>
      <c r="H1331" s="244">
        <f t="shared" si="42"/>
        <v>10</v>
      </c>
    </row>
    <row r="1332" spans="1:8" ht="18" customHeight="1">
      <c r="A1332" s="255">
        <v>42284</v>
      </c>
      <c r="B1332" s="255" t="s">
        <v>287</v>
      </c>
      <c r="C1332" s="253" t="s">
        <v>872</v>
      </c>
      <c r="D1332" s="256"/>
      <c r="E1332" s="256">
        <v>50017000</v>
      </c>
      <c r="F1332" s="257">
        <f t="shared" si="41"/>
        <v>337183000</v>
      </c>
      <c r="G1332" s="252"/>
      <c r="H1332" s="244">
        <f t="shared" si="42"/>
        <v>10</v>
      </c>
    </row>
    <row r="1333" spans="1:8" ht="18" customHeight="1">
      <c r="A1333" s="255">
        <v>42284</v>
      </c>
      <c r="B1333" s="255" t="s">
        <v>287</v>
      </c>
      <c r="C1333" s="253" t="s">
        <v>1095</v>
      </c>
      <c r="D1333" s="256"/>
      <c r="E1333" s="256">
        <v>131448000</v>
      </c>
      <c r="F1333" s="257">
        <f t="shared" si="41"/>
        <v>205735000</v>
      </c>
      <c r="G1333" s="252"/>
      <c r="H1333" s="244">
        <f t="shared" si="42"/>
        <v>10</v>
      </c>
    </row>
    <row r="1334" spans="1:8" ht="18" customHeight="1">
      <c r="A1334" s="255">
        <v>42284</v>
      </c>
      <c r="B1334" s="255" t="s">
        <v>337</v>
      </c>
      <c r="C1334" s="253" t="s">
        <v>1231</v>
      </c>
      <c r="D1334" s="256"/>
      <c r="E1334" s="256">
        <v>2915000</v>
      </c>
      <c r="F1334" s="257">
        <f t="shared" si="41"/>
        <v>202820000</v>
      </c>
      <c r="G1334" s="252"/>
      <c r="H1334" s="244">
        <f t="shared" si="42"/>
        <v>10</v>
      </c>
    </row>
    <row r="1335" spans="1:8" ht="18" customHeight="1">
      <c r="A1335" s="255">
        <v>42284</v>
      </c>
      <c r="B1335" s="255" t="s">
        <v>285</v>
      </c>
      <c r="C1335" s="253" t="s">
        <v>336</v>
      </c>
      <c r="D1335" s="256"/>
      <c r="E1335" s="256">
        <v>100000</v>
      </c>
      <c r="F1335" s="257">
        <f t="shared" si="41"/>
        <v>202720000</v>
      </c>
      <c r="G1335" s="252"/>
      <c r="H1335" s="244">
        <f t="shared" si="42"/>
        <v>10</v>
      </c>
    </row>
    <row r="1336" spans="1:8" ht="18" customHeight="1">
      <c r="A1336" s="255">
        <v>42286</v>
      </c>
      <c r="B1336" s="255" t="s">
        <v>337</v>
      </c>
      <c r="C1336" s="253" t="s">
        <v>1104</v>
      </c>
      <c r="D1336" s="256">
        <v>200000000</v>
      </c>
      <c r="E1336" s="256"/>
      <c r="F1336" s="257">
        <f t="shared" si="41"/>
        <v>402720000</v>
      </c>
      <c r="G1336" s="252"/>
      <c r="H1336" s="244">
        <f t="shared" si="42"/>
        <v>10</v>
      </c>
    </row>
    <row r="1337" spans="1:8" ht="18" customHeight="1">
      <c r="A1337" s="255">
        <v>42286</v>
      </c>
      <c r="B1337" s="255" t="s">
        <v>337</v>
      </c>
      <c r="C1337" s="253" t="s">
        <v>1233</v>
      </c>
      <c r="D1337" s="256"/>
      <c r="E1337" s="256">
        <v>5675000</v>
      </c>
      <c r="F1337" s="257">
        <f t="shared" si="41"/>
        <v>397045000</v>
      </c>
      <c r="G1337" s="252"/>
      <c r="H1337" s="244">
        <f t="shared" si="42"/>
        <v>10</v>
      </c>
    </row>
    <row r="1338" spans="1:8" ht="18" customHeight="1">
      <c r="A1338" s="255">
        <v>42286</v>
      </c>
      <c r="B1338" s="255" t="s">
        <v>1057</v>
      </c>
      <c r="C1338" s="253" t="s">
        <v>374</v>
      </c>
      <c r="D1338" s="256"/>
      <c r="E1338" s="256">
        <v>109000</v>
      </c>
      <c r="F1338" s="257">
        <f t="shared" si="41"/>
        <v>396936000</v>
      </c>
      <c r="G1338" s="252"/>
      <c r="H1338" s="244">
        <f t="shared" si="42"/>
        <v>10</v>
      </c>
    </row>
    <row r="1339" spans="1:8" ht="18" customHeight="1">
      <c r="A1339" s="255">
        <v>42286</v>
      </c>
      <c r="B1339" s="255" t="s">
        <v>291</v>
      </c>
      <c r="C1339" s="253" t="s">
        <v>816</v>
      </c>
      <c r="D1339" s="256"/>
      <c r="E1339" s="256">
        <v>24400000</v>
      </c>
      <c r="F1339" s="257">
        <f t="shared" si="41"/>
        <v>372536000</v>
      </c>
      <c r="G1339" s="252"/>
      <c r="H1339" s="244">
        <f t="shared" si="42"/>
        <v>10</v>
      </c>
    </row>
    <row r="1340" spans="1:8" ht="18" customHeight="1">
      <c r="A1340" s="255">
        <v>42286</v>
      </c>
      <c r="B1340" s="255" t="s">
        <v>337</v>
      </c>
      <c r="C1340" s="253" t="s">
        <v>1072</v>
      </c>
      <c r="D1340" s="256"/>
      <c r="E1340" s="256">
        <v>40000000</v>
      </c>
      <c r="F1340" s="257">
        <f t="shared" si="41"/>
        <v>332536000</v>
      </c>
      <c r="G1340" s="252"/>
      <c r="H1340" s="244">
        <f t="shared" si="42"/>
        <v>10</v>
      </c>
    </row>
    <row r="1341" spans="1:8" ht="18" customHeight="1">
      <c r="A1341" s="255">
        <v>42286</v>
      </c>
      <c r="B1341" s="255" t="s">
        <v>298</v>
      </c>
      <c r="C1341" s="253" t="s">
        <v>497</v>
      </c>
      <c r="D1341" s="256"/>
      <c r="E1341" s="256">
        <v>36000000</v>
      </c>
      <c r="F1341" s="257">
        <f t="shared" si="41"/>
        <v>296536000</v>
      </c>
      <c r="G1341" s="252"/>
      <c r="H1341" s="244">
        <f t="shared" si="42"/>
        <v>10</v>
      </c>
    </row>
    <row r="1342" spans="1:8" ht="18" customHeight="1">
      <c r="A1342" s="255">
        <v>42286</v>
      </c>
      <c r="B1342" s="255" t="s">
        <v>291</v>
      </c>
      <c r="C1342" s="253" t="s">
        <v>1234</v>
      </c>
      <c r="D1342" s="256"/>
      <c r="E1342" s="256">
        <v>39168000</v>
      </c>
      <c r="F1342" s="257">
        <f t="shared" si="41"/>
        <v>257368000</v>
      </c>
      <c r="G1342" s="252"/>
      <c r="H1342" s="244">
        <f t="shared" si="42"/>
        <v>10</v>
      </c>
    </row>
    <row r="1343" spans="1:8" ht="18" customHeight="1">
      <c r="A1343" s="255">
        <v>42286</v>
      </c>
      <c r="B1343" s="255" t="s">
        <v>337</v>
      </c>
      <c r="C1343" s="253" t="s">
        <v>1235</v>
      </c>
      <c r="D1343" s="256"/>
      <c r="E1343" s="256">
        <v>5000000</v>
      </c>
      <c r="F1343" s="257">
        <f t="shared" si="41"/>
        <v>252368000</v>
      </c>
      <c r="G1343" s="252"/>
      <c r="H1343" s="244">
        <f t="shared" si="42"/>
        <v>10</v>
      </c>
    </row>
    <row r="1344" spans="1:8" ht="18" customHeight="1">
      <c r="A1344" s="255">
        <v>42286</v>
      </c>
      <c r="B1344" s="255" t="s">
        <v>291</v>
      </c>
      <c r="C1344" s="253" t="s">
        <v>1236</v>
      </c>
      <c r="D1344" s="256"/>
      <c r="E1344" s="256">
        <v>6611000</v>
      </c>
      <c r="F1344" s="257">
        <f t="shared" si="41"/>
        <v>245757000</v>
      </c>
      <c r="G1344" s="252"/>
      <c r="H1344" s="244">
        <f t="shared" si="42"/>
        <v>10</v>
      </c>
    </row>
    <row r="1345" spans="1:8" ht="18" customHeight="1">
      <c r="A1345" s="255">
        <v>42286</v>
      </c>
      <c r="B1345" s="255" t="s">
        <v>337</v>
      </c>
      <c r="C1345" s="253" t="s">
        <v>1237</v>
      </c>
      <c r="D1345" s="256"/>
      <c r="E1345" s="256">
        <v>1000000</v>
      </c>
      <c r="F1345" s="257">
        <f t="shared" si="41"/>
        <v>244757000</v>
      </c>
      <c r="G1345" s="252"/>
      <c r="H1345" s="244">
        <f t="shared" si="42"/>
        <v>10</v>
      </c>
    </row>
    <row r="1346" spans="1:8" ht="18" customHeight="1">
      <c r="A1346" s="255">
        <v>42287</v>
      </c>
      <c r="B1346" s="255" t="s">
        <v>337</v>
      </c>
      <c r="C1346" s="253" t="s">
        <v>1238</v>
      </c>
      <c r="D1346" s="256"/>
      <c r="E1346" s="256">
        <v>1900000</v>
      </c>
      <c r="F1346" s="257">
        <f t="shared" si="41"/>
        <v>242857000</v>
      </c>
      <c r="G1346" s="252"/>
      <c r="H1346" s="244">
        <f t="shared" si="42"/>
        <v>10</v>
      </c>
    </row>
    <row r="1347" spans="1:8" ht="18" customHeight="1">
      <c r="A1347" s="255">
        <v>42287</v>
      </c>
      <c r="B1347" s="255" t="s">
        <v>287</v>
      </c>
      <c r="C1347" s="253" t="s">
        <v>501</v>
      </c>
      <c r="D1347" s="256"/>
      <c r="E1347" s="256">
        <v>10017000</v>
      </c>
      <c r="F1347" s="257">
        <f t="shared" si="41"/>
        <v>232840000</v>
      </c>
      <c r="G1347" s="252"/>
      <c r="H1347" s="244">
        <f t="shared" si="42"/>
        <v>10</v>
      </c>
    </row>
    <row r="1348" spans="1:8" ht="18" customHeight="1">
      <c r="A1348" s="255">
        <v>42287</v>
      </c>
      <c r="B1348" s="255" t="s">
        <v>323</v>
      </c>
      <c r="C1348" s="253" t="s">
        <v>1239</v>
      </c>
      <c r="D1348" s="256">
        <v>6000000</v>
      </c>
      <c r="E1348" s="256"/>
      <c r="F1348" s="257">
        <f t="shared" si="41"/>
        <v>238840000</v>
      </c>
      <c r="G1348" s="252"/>
      <c r="H1348" s="244">
        <f t="shared" si="42"/>
        <v>10</v>
      </c>
    </row>
    <row r="1349" spans="1:8" ht="18" customHeight="1">
      <c r="A1349" s="255">
        <v>42287</v>
      </c>
      <c r="B1349" s="255" t="s">
        <v>291</v>
      </c>
      <c r="C1349" s="253" t="s">
        <v>1240</v>
      </c>
      <c r="D1349" s="256"/>
      <c r="E1349" s="256">
        <v>7173000</v>
      </c>
      <c r="F1349" s="257">
        <f t="shared" si="41"/>
        <v>231667000</v>
      </c>
      <c r="G1349" s="252"/>
      <c r="H1349" s="244">
        <f t="shared" si="42"/>
        <v>10</v>
      </c>
    </row>
    <row r="1350" spans="1:8" ht="18" customHeight="1">
      <c r="A1350" s="255">
        <v>42287</v>
      </c>
      <c r="B1350" s="255" t="s">
        <v>285</v>
      </c>
      <c r="C1350" s="253" t="s">
        <v>290</v>
      </c>
      <c r="D1350" s="256"/>
      <c r="E1350" s="256">
        <v>250000</v>
      </c>
      <c r="F1350" s="257">
        <f t="shared" si="41"/>
        <v>231417000</v>
      </c>
      <c r="G1350" s="252"/>
      <c r="H1350" s="244">
        <f t="shared" si="42"/>
        <v>10</v>
      </c>
    </row>
    <row r="1351" spans="1:8" ht="18" customHeight="1">
      <c r="A1351" s="255">
        <v>42289</v>
      </c>
      <c r="B1351" s="255" t="s">
        <v>323</v>
      </c>
      <c r="C1351" s="253" t="s">
        <v>1241</v>
      </c>
      <c r="D1351" s="256"/>
      <c r="E1351" s="256">
        <v>3000000</v>
      </c>
      <c r="F1351" s="257">
        <f t="shared" si="41"/>
        <v>228417000</v>
      </c>
      <c r="G1351" s="252"/>
      <c r="H1351" s="244">
        <f t="shared" si="42"/>
        <v>10</v>
      </c>
    </row>
    <row r="1352" spans="1:8" ht="18" customHeight="1">
      <c r="A1352" s="255">
        <v>42289</v>
      </c>
      <c r="B1352" s="255" t="s">
        <v>287</v>
      </c>
      <c r="C1352" s="253" t="s">
        <v>814</v>
      </c>
      <c r="D1352" s="256"/>
      <c r="E1352" s="256">
        <v>45572000</v>
      </c>
      <c r="F1352" s="257">
        <f t="shared" si="41"/>
        <v>182845000</v>
      </c>
      <c r="G1352" s="252"/>
      <c r="H1352" s="244">
        <f t="shared" si="42"/>
        <v>10</v>
      </c>
    </row>
    <row r="1353" spans="1:8" ht="18" customHeight="1">
      <c r="A1353" s="255">
        <v>42289</v>
      </c>
      <c r="B1353" s="255" t="s">
        <v>343</v>
      </c>
      <c r="C1353" s="253" t="s">
        <v>1242</v>
      </c>
      <c r="D1353" s="256"/>
      <c r="E1353" s="256">
        <v>5017000</v>
      </c>
      <c r="F1353" s="257">
        <f t="shared" si="41"/>
        <v>177828000</v>
      </c>
      <c r="G1353" s="252"/>
      <c r="H1353" s="244">
        <f t="shared" si="42"/>
        <v>10</v>
      </c>
    </row>
    <row r="1354" spans="1:8" ht="18" customHeight="1">
      <c r="A1354" s="255">
        <v>42289</v>
      </c>
      <c r="B1354" s="255" t="s">
        <v>323</v>
      </c>
      <c r="C1354" s="253" t="s">
        <v>853</v>
      </c>
      <c r="D1354" s="256"/>
      <c r="E1354" s="256">
        <v>3000000</v>
      </c>
      <c r="F1354" s="257">
        <f t="shared" si="41"/>
        <v>174828000</v>
      </c>
      <c r="G1354" s="252"/>
      <c r="H1354" s="244">
        <f t="shared" si="42"/>
        <v>10</v>
      </c>
    </row>
    <row r="1355" spans="1:8" ht="18" customHeight="1">
      <c r="A1355" s="255">
        <v>42290</v>
      </c>
      <c r="B1355" s="255" t="s">
        <v>74</v>
      </c>
      <c r="C1355" s="253" t="s">
        <v>295</v>
      </c>
      <c r="D1355" s="256"/>
      <c r="E1355" s="256">
        <v>16000000</v>
      </c>
      <c r="F1355" s="257">
        <f t="shared" si="41"/>
        <v>158828000</v>
      </c>
      <c r="G1355" s="252"/>
      <c r="H1355" s="244">
        <f t="shared" si="42"/>
        <v>10</v>
      </c>
    </row>
    <row r="1356" spans="1:8" ht="18" customHeight="1">
      <c r="A1356" s="255">
        <v>42290</v>
      </c>
      <c r="B1356" s="255" t="s">
        <v>337</v>
      </c>
      <c r="C1356" s="253" t="s">
        <v>1243</v>
      </c>
      <c r="D1356" s="256"/>
      <c r="E1356" s="256">
        <v>2930000</v>
      </c>
      <c r="F1356" s="257">
        <f t="shared" si="41"/>
        <v>155898000</v>
      </c>
      <c r="G1356" s="252"/>
      <c r="H1356" s="244">
        <f t="shared" si="42"/>
        <v>10</v>
      </c>
    </row>
    <row r="1357" spans="1:8" ht="18" customHeight="1">
      <c r="A1357" s="255">
        <v>42290</v>
      </c>
      <c r="B1357" s="255" t="s">
        <v>323</v>
      </c>
      <c r="C1357" s="253" t="s">
        <v>1244</v>
      </c>
      <c r="D1357" s="256">
        <v>3000000</v>
      </c>
      <c r="E1357" s="256"/>
      <c r="F1357" s="257">
        <f t="shared" si="41"/>
        <v>158898000</v>
      </c>
      <c r="G1357" s="252"/>
      <c r="H1357" s="244">
        <f t="shared" si="42"/>
        <v>10</v>
      </c>
    </row>
    <row r="1358" spans="1:8" ht="18" customHeight="1">
      <c r="A1358" s="255">
        <v>42290</v>
      </c>
      <c r="B1358" s="255" t="s">
        <v>291</v>
      </c>
      <c r="C1358" s="253" t="s">
        <v>1094</v>
      </c>
      <c r="D1358" s="256"/>
      <c r="E1358" s="256">
        <v>3352000</v>
      </c>
      <c r="F1358" s="257">
        <f t="shared" si="41"/>
        <v>155546000</v>
      </c>
      <c r="G1358" s="252"/>
      <c r="H1358" s="244">
        <f t="shared" si="42"/>
        <v>10</v>
      </c>
    </row>
    <row r="1359" spans="1:8" ht="18" customHeight="1">
      <c r="A1359" s="255">
        <v>42290</v>
      </c>
      <c r="B1359" s="255" t="s">
        <v>337</v>
      </c>
      <c r="C1359" s="253" t="s">
        <v>1245</v>
      </c>
      <c r="D1359" s="256"/>
      <c r="E1359" s="256">
        <v>4620000</v>
      </c>
      <c r="F1359" s="257">
        <f t="shared" si="41"/>
        <v>150926000</v>
      </c>
      <c r="G1359" s="252"/>
      <c r="H1359" s="244">
        <f t="shared" si="42"/>
        <v>10</v>
      </c>
    </row>
    <row r="1360" spans="1:8" ht="18" customHeight="1">
      <c r="A1360" s="255">
        <v>42291</v>
      </c>
      <c r="B1360" s="255" t="s">
        <v>74</v>
      </c>
      <c r="C1360" s="253" t="s">
        <v>294</v>
      </c>
      <c r="D1360" s="256">
        <v>350000000</v>
      </c>
      <c r="E1360" s="256"/>
      <c r="F1360" s="257">
        <f t="shared" si="41"/>
        <v>500926000</v>
      </c>
      <c r="G1360" s="252"/>
      <c r="H1360" s="244">
        <f t="shared" si="42"/>
        <v>10</v>
      </c>
    </row>
    <row r="1361" spans="1:8" ht="18" customHeight="1">
      <c r="A1361" s="255">
        <v>42291</v>
      </c>
      <c r="B1361" s="255" t="s">
        <v>337</v>
      </c>
      <c r="C1361" s="253" t="s">
        <v>296</v>
      </c>
      <c r="D1361" s="256"/>
      <c r="E1361" s="256">
        <v>150000000</v>
      </c>
      <c r="F1361" s="257">
        <f t="shared" ref="F1361:F1424" si="43">IF(C1361&lt;&gt;"",F1360+D1361-E1361,0)</f>
        <v>350926000</v>
      </c>
      <c r="G1361" s="252"/>
      <c r="H1361" s="244">
        <f t="shared" ref="H1361:H1424" si="44">IF(A1361&lt;&gt;"",MONTH(A1361),"")</f>
        <v>10</v>
      </c>
    </row>
    <row r="1362" spans="1:8" ht="18" customHeight="1">
      <c r="A1362" s="255">
        <v>42291</v>
      </c>
      <c r="B1362" s="255" t="s">
        <v>300</v>
      </c>
      <c r="C1362" s="253" t="s">
        <v>453</v>
      </c>
      <c r="D1362" s="256"/>
      <c r="E1362" s="256">
        <v>40000000</v>
      </c>
      <c r="F1362" s="257">
        <f t="shared" si="43"/>
        <v>310926000</v>
      </c>
      <c r="G1362" s="252"/>
      <c r="H1362" s="244">
        <f t="shared" si="44"/>
        <v>10</v>
      </c>
    </row>
    <row r="1363" spans="1:8" ht="18" customHeight="1">
      <c r="A1363" s="255">
        <v>42291</v>
      </c>
      <c r="B1363" s="255" t="s">
        <v>337</v>
      </c>
      <c r="C1363" s="253" t="s">
        <v>1246</v>
      </c>
      <c r="D1363" s="256"/>
      <c r="E1363" s="256">
        <v>2227000</v>
      </c>
      <c r="F1363" s="257">
        <f t="shared" si="43"/>
        <v>308699000</v>
      </c>
      <c r="G1363" s="252"/>
      <c r="H1363" s="244">
        <f t="shared" si="44"/>
        <v>10</v>
      </c>
    </row>
    <row r="1364" spans="1:8" ht="18" customHeight="1">
      <c r="A1364" s="255">
        <v>42291</v>
      </c>
      <c r="B1364" s="255" t="s">
        <v>337</v>
      </c>
      <c r="C1364" s="253" t="s">
        <v>1247</v>
      </c>
      <c r="D1364" s="256"/>
      <c r="E1364" s="256">
        <v>24200000</v>
      </c>
      <c r="F1364" s="257">
        <f t="shared" si="43"/>
        <v>284499000</v>
      </c>
      <c r="G1364" s="252"/>
      <c r="H1364" s="244">
        <f t="shared" si="44"/>
        <v>10</v>
      </c>
    </row>
    <row r="1365" spans="1:8" ht="18" customHeight="1">
      <c r="A1365" s="255">
        <v>42291</v>
      </c>
      <c r="B1365" s="255" t="s">
        <v>337</v>
      </c>
      <c r="C1365" s="253" t="s">
        <v>1248</v>
      </c>
      <c r="D1365" s="256"/>
      <c r="E1365" s="256">
        <v>10000000</v>
      </c>
      <c r="F1365" s="257">
        <f t="shared" si="43"/>
        <v>274499000</v>
      </c>
      <c r="G1365" s="252"/>
      <c r="H1365" s="244">
        <f t="shared" si="44"/>
        <v>10</v>
      </c>
    </row>
    <row r="1366" spans="1:8" ht="18" customHeight="1">
      <c r="A1366" s="255">
        <v>42291</v>
      </c>
      <c r="B1366" s="255" t="s">
        <v>337</v>
      </c>
      <c r="C1366" s="253" t="s">
        <v>1249</v>
      </c>
      <c r="D1366" s="256"/>
      <c r="E1366" s="256">
        <v>1400000</v>
      </c>
      <c r="F1366" s="257">
        <f t="shared" si="43"/>
        <v>273099000</v>
      </c>
      <c r="G1366" s="252"/>
      <c r="H1366" s="244">
        <f t="shared" si="44"/>
        <v>10</v>
      </c>
    </row>
    <row r="1367" spans="1:8" ht="18" customHeight="1">
      <c r="A1367" s="255">
        <v>42291</v>
      </c>
      <c r="B1367" s="255" t="s">
        <v>285</v>
      </c>
      <c r="C1367" s="253" t="s">
        <v>553</v>
      </c>
      <c r="D1367" s="256"/>
      <c r="E1367" s="256">
        <v>270000</v>
      </c>
      <c r="F1367" s="257">
        <f t="shared" si="43"/>
        <v>272829000</v>
      </c>
      <c r="G1367" s="252"/>
      <c r="H1367" s="244">
        <f t="shared" si="44"/>
        <v>10</v>
      </c>
    </row>
    <row r="1368" spans="1:8" ht="18" customHeight="1">
      <c r="A1368" s="255">
        <v>42292</v>
      </c>
      <c r="B1368" s="255" t="s">
        <v>448</v>
      </c>
      <c r="C1368" s="253" t="s">
        <v>1250</v>
      </c>
      <c r="D1368" s="256"/>
      <c r="E1368" s="256">
        <v>7000000</v>
      </c>
      <c r="F1368" s="257">
        <f t="shared" si="43"/>
        <v>265829000</v>
      </c>
      <c r="G1368" s="252"/>
      <c r="H1368" s="244">
        <f t="shared" si="44"/>
        <v>10</v>
      </c>
    </row>
    <row r="1369" spans="1:8" ht="18" customHeight="1">
      <c r="A1369" s="255">
        <v>42292</v>
      </c>
      <c r="B1369" s="255" t="s">
        <v>343</v>
      </c>
      <c r="C1369" s="253" t="s">
        <v>1140</v>
      </c>
      <c r="D1369" s="256"/>
      <c r="E1369" s="256">
        <v>18017000</v>
      </c>
      <c r="F1369" s="257">
        <f t="shared" si="43"/>
        <v>247812000</v>
      </c>
      <c r="G1369" s="252"/>
      <c r="H1369" s="244">
        <f t="shared" si="44"/>
        <v>10</v>
      </c>
    </row>
    <row r="1370" spans="1:8" ht="18" customHeight="1">
      <c r="A1370" s="255">
        <v>42292</v>
      </c>
      <c r="B1370" s="255" t="s">
        <v>300</v>
      </c>
      <c r="C1370" s="253" t="s">
        <v>1223</v>
      </c>
      <c r="D1370" s="256"/>
      <c r="E1370" s="256">
        <v>5310000</v>
      </c>
      <c r="F1370" s="257">
        <f t="shared" si="43"/>
        <v>242502000</v>
      </c>
      <c r="G1370" s="252"/>
      <c r="H1370" s="244">
        <f t="shared" si="44"/>
        <v>10</v>
      </c>
    </row>
    <row r="1371" spans="1:8" ht="18" customHeight="1">
      <c r="A1371" s="255">
        <v>42292</v>
      </c>
      <c r="B1371" s="255" t="s">
        <v>337</v>
      </c>
      <c r="C1371" s="253" t="s">
        <v>1251</v>
      </c>
      <c r="D1371" s="256"/>
      <c r="E1371" s="256">
        <v>2500000</v>
      </c>
      <c r="F1371" s="257">
        <f t="shared" si="43"/>
        <v>240002000</v>
      </c>
      <c r="G1371" s="252"/>
      <c r="H1371" s="244">
        <f t="shared" si="44"/>
        <v>10</v>
      </c>
    </row>
    <row r="1372" spans="1:8" ht="18" customHeight="1">
      <c r="A1372" s="255">
        <v>42292</v>
      </c>
      <c r="B1372" s="255" t="s">
        <v>298</v>
      </c>
      <c r="C1372" s="253" t="s">
        <v>1252</v>
      </c>
      <c r="D1372" s="256"/>
      <c r="E1372" s="256">
        <v>200000</v>
      </c>
      <c r="F1372" s="257">
        <f t="shared" si="43"/>
        <v>239802000</v>
      </c>
      <c r="G1372" s="252"/>
      <c r="H1372" s="244">
        <f t="shared" si="44"/>
        <v>10</v>
      </c>
    </row>
    <row r="1373" spans="1:8" ht="18" customHeight="1">
      <c r="A1373" s="255">
        <v>42292</v>
      </c>
      <c r="B1373" s="255" t="s">
        <v>337</v>
      </c>
      <c r="C1373" s="253" t="s">
        <v>298</v>
      </c>
      <c r="D1373" s="256"/>
      <c r="E1373" s="256">
        <v>38993000</v>
      </c>
      <c r="F1373" s="257">
        <f t="shared" si="43"/>
        <v>200809000</v>
      </c>
      <c r="G1373" s="252"/>
      <c r="H1373" s="244">
        <f t="shared" si="44"/>
        <v>10</v>
      </c>
    </row>
    <row r="1374" spans="1:8" ht="18" customHeight="1">
      <c r="A1374" s="255">
        <v>42292</v>
      </c>
      <c r="B1374" s="255" t="s">
        <v>291</v>
      </c>
      <c r="C1374" s="253" t="s">
        <v>1253</v>
      </c>
      <c r="D1374" s="256"/>
      <c r="E1374" s="256">
        <v>2170000</v>
      </c>
      <c r="F1374" s="257">
        <f t="shared" si="43"/>
        <v>198639000</v>
      </c>
      <c r="G1374" s="252"/>
      <c r="H1374" s="244">
        <f t="shared" si="44"/>
        <v>10</v>
      </c>
    </row>
    <row r="1375" spans="1:8" ht="18" customHeight="1">
      <c r="A1375" s="255">
        <v>42292</v>
      </c>
      <c r="B1375" s="255" t="s">
        <v>842</v>
      </c>
      <c r="C1375" s="253" t="s">
        <v>1032</v>
      </c>
      <c r="D1375" s="256">
        <v>70000000</v>
      </c>
      <c r="E1375" s="256"/>
      <c r="F1375" s="257">
        <f t="shared" si="43"/>
        <v>268639000</v>
      </c>
      <c r="G1375" s="252"/>
      <c r="H1375" s="244">
        <f t="shared" si="44"/>
        <v>10</v>
      </c>
    </row>
    <row r="1376" spans="1:8" ht="18" customHeight="1">
      <c r="A1376" s="255">
        <v>42292</v>
      </c>
      <c r="B1376" s="255" t="s">
        <v>337</v>
      </c>
      <c r="C1376" s="253" t="s">
        <v>1254</v>
      </c>
      <c r="D1376" s="256"/>
      <c r="E1376" s="256">
        <v>10000000</v>
      </c>
      <c r="F1376" s="257">
        <f t="shared" si="43"/>
        <v>258639000</v>
      </c>
      <c r="G1376" s="252"/>
      <c r="H1376" s="244">
        <f t="shared" si="44"/>
        <v>10</v>
      </c>
    </row>
    <row r="1377" spans="1:8" ht="18" customHeight="1">
      <c r="A1377" s="255">
        <v>42292</v>
      </c>
      <c r="B1377" s="255" t="s">
        <v>285</v>
      </c>
      <c r="C1377" s="253" t="s">
        <v>1255</v>
      </c>
      <c r="D1377" s="256"/>
      <c r="E1377" s="256">
        <v>550000</v>
      </c>
      <c r="F1377" s="257">
        <f t="shared" si="43"/>
        <v>258089000</v>
      </c>
      <c r="G1377" s="252"/>
      <c r="H1377" s="244">
        <f t="shared" si="44"/>
        <v>10</v>
      </c>
    </row>
    <row r="1378" spans="1:8" ht="18" customHeight="1">
      <c r="A1378" s="255">
        <v>42293</v>
      </c>
      <c r="B1378" s="255" t="s">
        <v>74</v>
      </c>
      <c r="C1378" s="253" t="s">
        <v>294</v>
      </c>
      <c r="D1378" s="256">
        <v>40000000</v>
      </c>
      <c r="E1378" s="256"/>
      <c r="F1378" s="257">
        <f t="shared" si="43"/>
        <v>298089000</v>
      </c>
      <c r="G1378" s="252"/>
      <c r="H1378" s="244">
        <f t="shared" si="44"/>
        <v>10</v>
      </c>
    </row>
    <row r="1379" spans="1:8" ht="18" customHeight="1">
      <c r="A1379" s="255">
        <v>42293</v>
      </c>
      <c r="B1379" s="255" t="s">
        <v>337</v>
      </c>
      <c r="C1379" s="253" t="s">
        <v>1256</v>
      </c>
      <c r="D1379" s="256"/>
      <c r="E1379" s="256">
        <v>20000000</v>
      </c>
      <c r="F1379" s="257">
        <f t="shared" si="43"/>
        <v>278089000</v>
      </c>
      <c r="G1379" s="252"/>
      <c r="H1379" s="244">
        <f t="shared" si="44"/>
        <v>10</v>
      </c>
    </row>
    <row r="1380" spans="1:8" ht="18" customHeight="1">
      <c r="A1380" s="255">
        <v>42293</v>
      </c>
      <c r="B1380" s="255" t="s">
        <v>298</v>
      </c>
      <c r="C1380" s="253" t="s">
        <v>1257</v>
      </c>
      <c r="D1380" s="256"/>
      <c r="E1380" s="256">
        <v>264212000</v>
      </c>
      <c r="F1380" s="257">
        <f t="shared" si="43"/>
        <v>13877000</v>
      </c>
      <c r="G1380" s="252"/>
      <c r="H1380" s="244">
        <f t="shared" si="44"/>
        <v>10</v>
      </c>
    </row>
    <row r="1381" spans="1:8" ht="18" customHeight="1">
      <c r="A1381" s="255">
        <v>42293</v>
      </c>
      <c r="B1381" s="255" t="s">
        <v>318</v>
      </c>
      <c r="C1381" s="253" t="s">
        <v>1258</v>
      </c>
      <c r="D1381" s="256"/>
      <c r="E1381" s="256">
        <v>310000</v>
      </c>
      <c r="F1381" s="257">
        <f t="shared" si="43"/>
        <v>13567000</v>
      </c>
      <c r="G1381" s="252"/>
      <c r="H1381" s="244">
        <f t="shared" si="44"/>
        <v>10</v>
      </c>
    </row>
    <row r="1382" spans="1:8" ht="18" customHeight="1">
      <c r="A1382" s="255">
        <v>42296</v>
      </c>
      <c r="B1382" s="255" t="s">
        <v>1300</v>
      </c>
      <c r="C1382" s="253" t="s">
        <v>1259</v>
      </c>
      <c r="D1382" s="256"/>
      <c r="E1382" s="256">
        <v>22373000</v>
      </c>
      <c r="F1382" s="257">
        <f t="shared" si="43"/>
        <v>-8806000</v>
      </c>
      <c r="G1382" s="252"/>
      <c r="H1382" s="244">
        <f t="shared" si="44"/>
        <v>10</v>
      </c>
    </row>
    <row r="1383" spans="1:8" ht="18" customHeight="1">
      <c r="A1383" s="255">
        <v>42296</v>
      </c>
      <c r="B1383" s="255" t="s">
        <v>287</v>
      </c>
      <c r="C1383" s="253" t="s">
        <v>501</v>
      </c>
      <c r="D1383" s="256"/>
      <c r="E1383" s="256">
        <v>15017000</v>
      </c>
      <c r="F1383" s="257">
        <f t="shared" si="43"/>
        <v>-23823000</v>
      </c>
      <c r="G1383" s="252"/>
      <c r="H1383" s="244">
        <f t="shared" si="44"/>
        <v>10</v>
      </c>
    </row>
    <row r="1384" spans="1:8" ht="18" customHeight="1">
      <c r="A1384" s="255">
        <v>42296</v>
      </c>
      <c r="B1384" s="255" t="s">
        <v>337</v>
      </c>
      <c r="C1384" s="253" t="s">
        <v>1260</v>
      </c>
      <c r="D1384" s="256"/>
      <c r="E1384" s="256">
        <v>4000000</v>
      </c>
      <c r="F1384" s="257">
        <f t="shared" si="43"/>
        <v>-27823000</v>
      </c>
      <c r="G1384" s="252"/>
      <c r="H1384" s="244">
        <f t="shared" si="44"/>
        <v>10</v>
      </c>
    </row>
    <row r="1385" spans="1:8" ht="18" customHeight="1">
      <c r="A1385" s="255">
        <v>42296</v>
      </c>
      <c r="B1385" s="255" t="s">
        <v>1057</v>
      </c>
      <c r="C1385" s="253" t="s">
        <v>1261</v>
      </c>
      <c r="D1385" s="256"/>
      <c r="E1385" s="256">
        <v>907000</v>
      </c>
      <c r="F1385" s="257">
        <f t="shared" si="43"/>
        <v>-28730000</v>
      </c>
      <c r="G1385" s="252"/>
      <c r="H1385" s="244">
        <f t="shared" si="44"/>
        <v>10</v>
      </c>
    </row>
    <row r="1386" spans="1:8" ht="18" customHeight="1">
      <c r="A1386" s="255">
        <v>42296</v>
      </c>
      <c r="B1386" s="255" t="s">
        <v>1057</v>
      </c>
      <c r="C1386" s="253" t="s">
        <v>591</v>
      </c>
      <c r="D1386" s="256"/>
      <c r="E1386" s="256">
        <v>290000</v>
      </c>
      <c r="F1386" s="257">
        <f t="shared" si="43"/>
        <v>-29020000</v>
      </c>
      <c r="G1386" s="252"/>
      <c r="H1386" s="244">
        <f t="shared" si="44"/>
        <v>10</v>
      </c>
    </row>
    <row r="1387" spans="1:8" ht="18" customHeight="1">
      <c r="A1387" s="255">
        <v>42297</v>
      </c>
      <c r="B1387" s="255" t="s">
        <v>460</v>
      </c>
      <c r="C1387" s="253" t="s">
        <v>846</v>
      </c>
      <c r="D1387" s="256">
        <v>446200000</v>
      </c>
      <c r="E1387" s="256"/>
      <c r="F1387" s="257">
        <f t="shared" si="43"/>
        <v>417180000</v>
      </c>
      <c r="G1387" s="252"/>
      <c r="H1387" s="244">
        <f t="shared" si="44"/>
        <v>10</v>
      </c>
    </row>
    <row r="1388" spans="1:8" ht="18" customHeight="1">
      <c r="A1388" s="255">
        <v>42297</v>
      </c>
      <c r="B1388" s="255" t="s">
        <v>316</v>
      </c>
      <c r="C1388" s="253" t="s">
        <v>317</v>
      </c>
      <c r="D1388" s="256"/>
      <c r="E1388" s="256">
        <v>2577000</v>
      </c>
      <c r="F1388" s="257">
        <f t="shared" si="43"/>
        <v>414603000</v>
      </c>
      <c r="G1388" s="252"/>
      <c r="H1388" s="244">
        <f t="shared" si="44"/>
        <v>10</v>
      </c>
    </row>
    <row r="1389" spans="1:8" ht="18" customHeight="1">
      <c r="A1389" s="255">
        <v>42297</v>
      </c>
      <c r="B1389" s="255" t="s">
        <v>285</v>
      </c>
      <c r="C1389" s="253" t="s">
        <v>1262</v>
      </c>
      <c r="D1389" s="256"/>
      <c r="E1389" s="256">
        <v>585000</v>
      </c>
      <c r="F1389" s="257">
        <f t="shared" si="43"/>
        <v>414018000</v>
      </c>
      <c r="G1389" s="252"/>
      <c r="H1389" s="244">
        <f t="shared" si="44"/>
        <v>10</v>
      </c>
    </row>
    <row r="1390" spans="1:8" ht="18" customHeight="1">
      <c r="A1390" s="255">
        <v>42297</v>
      </c>
      <c r="B1390" s="255" t="s">
        <v>337</v>
      </c>
      <c r="C1390" s="253" t="s">
        <v>1263</v>
      </c>
      <c r="D1390" s="256"/>
      <c r="E1390" s="256">
        <v>6620000</v>
      </c>
      <c r="F1390" s="257">
        <f t="shared" si="43"/>
        <v>407398000</v>
      </c>
      <c r="G1390" s="252"/>
      <c r="H1390" s="244">
        <f t="shared" si="44"/>
        <v>10</v>
      </c>
    </row>
    <row r="1391" spans="1:8" ht="18" customHeight="1">
      <c r="A1391" s="255">
        <v>42297</v>
      </c>
      <c r="B1391" s="255" t="s">
        <v>337</v>
      </c>
      <c r="C1391" s="253" t="s">
        <v>1264</v>
      </c>
      <c r="D1391" s="256"/>
      <c r="E1391" s="256">
        <v>60018000</v>
      </c>
      <c r="F1391" s="257">
        <f t="shared" si="43"/>
        <v>347380000</v>
      </c>
      <c r="G1391" s="252"/>
      <c r="H1391" s="244">
        <f t="shared" si="44"/>
        <v>10</v>
      </c>
    </row>
    <row r="1392" spans="1:8" ht="18" customHeight="1">
      <c r="A1392" s="255">
        <v>42297</v>
      </c>
      <c r="B1392" s="255" t="s">
        <v>298</v>
      </c>
      <c r="C1392" s="253" t="s">
        <v>555</v>
      </c>
      <c r="D1392" s="256"/>
      <c r="E1392" s="256">
        <v>4826000</v>
      </c>
      <c r="F1392" s="257">
        <f t="shared" si="43"/>
        <v>342554000</v>
      </c>
      <c r="G1392" s="252"/>
      <c r="H1392" s="244">
        <f t="shared" si="44"/>
        <v>10</v>
      </c>
    </row>
    <row r="1393" spans="1:8" ht="18" customHeight="1">
      <c r="A1393" s="255">
        <v>42297</v>
      </c>
      <c r="B1393" s="255" t="s">
        <v>287</v>
      </c>
      <c r="C1393" s="253" t="s">
        <v>1095</v>
      </c>
      <c r="D1393" s="256"/>
      <c r="E1393" s="256">
        <v>94522000</v>
      </c>
      <c r="F1393" s="257">
        <f t="shared" si="43"/>
        <v>248032000</v>
      </c>
      <c r="G1393" s="252"/>
      <c r="H1393" s="244">
        <f t="shared" si="44"/>
        <v>10</v>
      </c>
    </row>
    <row r="1394" spans="1:8" ht="18" customHeight="1">
      <c r="A1394" s="255">
        <v>42297</v>
      </c>
      <c r="B1394" s="255" t="s">
        <v>287</v>
      </c>
      <c r="C1394" s="253" t="s">
        <v>1265</v>
      </c>
      <c r="D1394" s="256"/>
      <c r="E1394" s="256">
        <v>39112000</v>
      </c>
      <c r="F1394" s="257">
        <f t="shared" si="43"/>
        <v>208920000</v>
      </c>
      <c r="G1394" s="252"/>
      <c r="H1394" s="244">
        <f t="shared" si="44"/>
        <v>10</v>
      </c>
    </row>
    <row r="1395" spans="1:8" ht="18" customHeight="1">
      <c r="A1395" s="255">
        <v>42297</v>
      </c>
      <c r="B1395" s="255" t="s">
        <v>287</v>
      </c>
      <c r="C1395" s="253" t="s">
        <v>872</v>
      </c>
      <c r="D1395" s="256"/>
      <c r="E1395" s="256">
        <v>65528000</v>
      </c>
      <c r="F1395" s="257">
        <f t="shared" si="43"/>
        <v>143392000</v>
      </c>
      <c r="G1395" s="252"/>
      <c r="H1395" s="244">
        <f t="shared" si="44"/>
        <v>10</v>
      </c>
    </row>
    <row r="1396" spans="1:8" ht="18" customHeight="1">
      <c r="A1396" s="255">
        <v>42297</v>
      </c>
      <c r="B1396" s="255" t="s">
        <v>343</v>
      </c>
      <c r="C1396" s="253" t="s">
        <v>1103</v>
      </c>
      <c r="D1396" s="256"/>
      <c r="E1396" s="256">
        <v>8017000</v>
      </c>
      <c r="F1396" s="257">
        <f t="shared" si="43"/>
        <v>135375000</v>
      </c>
      <c r="G1396" s="252"/>
      <c r="H1396" s="244">
        <f t="shared" si="44"/>
        <v>10</v>
      </c>
    </row>
    <row r="1397" spans="1:8" ht="18" customHeight="1">
      <c r="A1397" s="255">
        <v>42297</v>
      </c>
      <c r="B1397" s="255" t="s">
        <v>337</v>
      </c>
      <c r="C1397" s="253" t="s">
        <v>1266</v>
      </c>
      <c r="D1397" s="256"/>
      <c r="E1397" s="256">
        <v>10011000</v>
      </c>
      <c r="F1397" s="257">
        <f t="shared" si="43"/>
        <v>125364000</v>
      </c>
      <c r="G1397" s="252"/>
      <c r="H1397" s="244">
        <f t="shared" si="44"/>
        <v>10</v>
      </c>
    </row>
    <row r="1398" spans="1:8" ht="18" customHeight="1">
      <c r="A1398" s="255">
        <v>42298</v>
      </c>
      <c r="B1398" s="255" t="s">
        <v>337</v>
      </c>
      <c r="C1398" s="253" t="s">
        <v>1267</v>
      </c>
      <c r="D1398" s="256"/>
      <c r="E1398" s="256">
        <v>2070000</v>
      </c>
      <c r="F1398" s="257">
        <f t="shared" si="43"/>
        <v>123294000</v>
      </c>
      <c r="G1398" s="252"/>
      <c r="H1398" s="244">
        <f t="shared" si="44"/>
        <v>10</v>
      </c>
    </row>
    <row r="1399" spans="1:8" ht="18" customHeight="1">
      <c r="A1399" s="255">
        <v>42298</v>
      </c>
      <c r="B1399" s="255" t="s">
        <v>285</v>
      </c>
      <c r="C1399" s="253" t="s">
        <v>1268</v>
      </c>
      <c r="D1399" s="256"/>
      <c r="E1399" s="256">
        <v>500000</v>
      </c>
      <c r="F1399" s="257">
        <f t="shared" si="43"/>
        <v>122794000</v>
      </c>
      <c r="G1399" s="252"/>
      <c r="H1399" s="244">
        <f t="shared" si="44"/>
        <v>10</v>
      </c>
    </row>
    <row r="1400" spans="1:8" ht="18" customHeight="1">
      <c r="A1400" s="255">
        <v>42298</v>
      </c>
      <c r="B1400" s="255" t="s">
        <v>337</v>
      </c>
      <c r="C1400" s="253" t="s">
        <v>1269</v>
      </c>
      <c r="D1400" s="256"/>
      <c r="E1400" s="256">
        <v>10706000</v>
      </c>
      <c r="F1400" s="257">
        <f t="shared" si="43"/>
        <v>112088000</v>
      </c>
      <c r="G1400" s="252"/>
      <c r="H1400" s="244">
        <f t="shared" si="44"/>
        <v>10</v>
      </c>
    </row>
    <row r="1401" spans="1:8" ht="18" customHeight="1">
      <c r="A1401" s="255">
        <v>42298</v>
      </c>
      <c r="B1401" s="255" t="s">
        <v>74</v>
      </c>
      <c r="C1401" s="253" t="s">
        <v>296</v>
      </c>
      <c r="D1401" s="256"/>
      <c r="E1401" s="256">
        <v>15000000</v>
      </c>
      <c r="F1401" s="257">
        <f t="shared" si="43"/>
        <v>97088000</v>
      </c>
      <c r="G1401" s="252"/>
      <c r="H1401" s="244">
        <f t="shared" si="44"/>
        <v>10</v>
      </c>
    </row>
    <row r="1402" spans="1:8" ht="18" customHeight="1">
      <c r="A1402" s="255">
        <v>42298</v>
      </c>
      <c r="B1402" s="255" t="s">
        <v>337</v>
      </c>
      <c r="C1402" s="253" t="s">
        <v>1270</v>
      </c>
      <c r="D1402" s="256"/>
      <c r="E1402" s="256">
        <v>3400000</v>
      </c>
      <c r="F1402" s="257">
        <f t="shared" si="43"/>
        <v>93688000</v>
      </c>
      <c r="G1402" s="252"/>
      <c r="H1402" s="244">
        <f t="shared" si="44"/>
        <v>10</v>
      </c>
    </row>
    <row r="1403" spans="1:8" ht="18" customHeight="1">
      <c r="A1403" s="255">
        <v>42298</v>
      </c>
      <c r="B1403" s="255" t="s">
        <v>1057</v>
      </c>
      <c r="C1403" s="253" t="s">
        <v>884</v>
      </c>
      <c r="D1403" s="256"/>
      <c r="E1403" s="256">
        <v>687000</v>
      </c>
      <c r="F1403" s="257">
        <f t="shared" si="43"/>
        <v>93001000</v>
      </c>
      <c r="G1403" s="252"/>
      <c r="H1403" s="244">
        <f t="shared" si="44"/>
        <v>10</v>
      </c>
    </row>
    <row r="1404" spans="1:8" ht="18" customHeight="1">
      <c r="A1404" s="255">
        <v>42298</v>
      </c>
      <c r="B1404" s="255" t="s">
        <v>291</v>
      </c>
      <c r="C1404" s="253" t="s">
        <v>475</v>
      </c>
      <c r="D1404" s="256"/>
      <c r="E1404" s="256">
        <v>16500000</v>
      </c>
      <c r="F1404" s="257">
        <f t="shared" si="43"/>
        <v>76501000</v>
      </c>
      <c r="G1404" s="252"/>
      <c r="H1404" s="244">
        <f t="shared" si="44"/>
        <v>10</v>
      </c>
    </row>
    <row r="1405" spans="1:8" ht="18" customHeight="1">
      <c r="A1405" s="255">
        <v>42298</v>
      </c>
      <c r="B1405" s="255" t="s">
        <v>1300</v>
      </c>
      <c r="C1405" s="253" t="s">
        <v>936</v>
      </c>
      <c r="D1405" s="256"/>
      <c r="E1405" s="256">
        <v>50000</v>
      </c>
      <c r="F1405" s="257">
        <f t="shared" si="43"/>
        <v>76451000</v>
      </c>
      <c r="G1405" s="252"/>
      <c r="H1405" s="244">
        <f t="shared" si="44"/>
        <v>10</v>
      </c>
    </row>
    <row r="1406" spans="1:8" ht="18" customHeight="1">
      <c r="A1406" s="255">
        <v>42298</v>
      </c>
      <c r="B1406" s="255" t="s">
        <v>337</v>
      </c>
      <c r="C1406" s="253" t="s">
        <v>1271</v>
      </c>
      <c r="D1406" s="256"/>
      <c r="E1406" s="256">
        <v>1650000</v>
      </c>
      <c r="F1406" s="257">
        <f t="shared" si="43"/>
        <v>74801000</v>
      </c>
      <c r="G1406" s="252"/>
      <c r="H1406" s="244">
        <f t="shared" si="44"/>
        <v>10</v>
      </c>
    </row>
    <row r="1407" spans="1:8" ht="18" customHeight="1">
      <c r="A1407" s="255">
        <v>42298</v>
      </c>
      <c r="B1407" s="255" t="s">
        <v>285</v>
      </c>
      <c r="C1407" s="253" t="s">
        <v>1021</v>
      </c>
      <c r="D1407" s="256"/>
      <c r="E1407" s="256">
        <v>300000</v>
      </c>
      <c r="F1407" s="257">
        <f t="shared" si="43"/>
        <v>74501000</v>
      </c>
      <c r="G1407" s="252"/>
      <c r="H1407" s="244">
        <f t="shared" si="44"/>
        <v>10</v>
      </c>
    </row>
    <row r="1408" spans="1:8" ht="18" customHeight="1">
      <c r="A1408" s="255">
        <v>42299</v>
      </c>
      <c r="B1408" s="255" t="s">
        <v>1298</v>
      </c>
      <c r="C1408" s="253" t="s">
        <v>1272</v>
      </c>
      <c r="D1408" s="256"/>
      <c r="E1408" s="256">
        <v>2800000</v>
      </c>
      <c r="F1408" s="257">
        <f t="shared" si="43"/>
        <v>71701000</v>
      </c>
      <c r="G1408" s="252"/>
      <c r="H1408" s="244">
        <f t="shared" si="44"/>
        <v>10</v>
      </c>
    </row>
    <row r="1409" spans="1:8" ht="18" customHeight="1">
      <c r="A1409" s="255">
        <v>42299</v>
      </c>
      <c r="B1409" s="255" t="s">
        <v>308</v>
      </c>
      <c r="C1409" s="253" t="s">
        <v>1128</v>
      </c>
      <c r="D1409" s="256">
        <v>339700000</v>
      </c>
      <c r="E1409" s="256"/>
      <c r="F1409" s="257">
        <f t="shared" si="43"/>
        <v>411401000</v>
      </c>
      <c r="G1409" s="252"/>
      <c r="H1409" s="244">
        <f t="shared" si="44"/>
        <v>10</v>
      </c>
    </row>
    <row r="1410" spans="1:8" ht="18" customHeight="1">
      <c r="A1410" s="255">
        <v>42299</v>
      </c>
      <c r="B1410" s="255" t="s">
        <v>337</v>
      </c>
      <c r="C1410" s="253" t="s">
        <v>296</v>
      </c>
      <c r="D1410" s="256"/>
      <c r="E1410" s="256">
        <v>140000000</v>
      </c>
      <c r="F1410" s="257">
        <f t="shared" si="43"/>
        <v>271401000</v>
      </c>
      <c r="G1410" s="252"/>
      <c r="H1410" s="244">
        <f t="shared" si="44"/>
        <v>10</v>
      </c>
    </row>
    <row r="1411" spans="1:8" ht="18" customHeight="1">
      <c r="A1411" s="255">
        <v>42299</v>
      </c>
      <c r="B1411" s="255" t="s">
        <v>287</v>
      </c>
      <c r="C1411" s="253" t="s">
        <v>1273</v>
      </c>
      <c r="D1411" s="256"/>
      <c r="E1411" s="256">
        <v>126795000</v>
      </c>
      <c r="F1411" s="257">
        <f t="shared" si="43"/>
        <v>144606000</v>
      </c>
      <c r="G1411" s="252"/>
      <c r="H1411" s="244">
        <f t="shared" si="44"/>
        <v>10</v>
      </c>
    </row>
    <row r="1412" spans="1:8" ht="18" customHeight="1">
      <c r="A1412" s="255">
        <v>42299</v>
      </c>
      <c r="B1412" s="255" t="s">
        <v>287</v>
      </c>
      <c r="C1412" s="253" t="s">
        <v>288</v>
      </c>
      <c r="D1412" s="256"/>
      <c r="E1412" s="256">
        <v>47600000</v>
      </c>
      <c r="F1412" s="257">
        <f t="shared" si="43"/>
        <v>97006000</v>
      </c>
      <c r="G1412" s="252"/>
      <c r="H1412" s="244">
        <f t="shared" si="44"/>
        <v>10</v>
      </c>
    </row>
    <row r="1413" spans="1:8" ht="18" customHeight="1">
      <c r="A1413" s="255">
        <v>42299</v>
      </c>
      <c r="B1413" s="255" t="s">
        <v>318</v>
      </c>
      <c r="C1413" s="253" t="s">
        <v>949</v>
      </c>
      <c r="D1413" s="256"/>
      <c r="E1413" s="256">
        <v>2016000</v>
      </c>
      <c r="F1413" s="257">
        <f t="shared" si="43"/>
        <v>94990000</v>
      </c>
      <c r="G1413" s="252"/>
      <c r="H1413" s="244">
        <f t="shared" si="44"/>
        <v>10</v>
      </c>
    </row>
    <row r="1414" spans="1:8" ht="18" customHeight="1">
      <c r="A1414" s="255">
        <v>42299</v>
      </c>
      <c r="B1414" s="255" t="s">
        <v>337</v>
      </c>
      <c r="C1414" s="253" t="s">
        <v>1274</v>
      </c>
      <c r="D1414" s="256"/>
      <c r="E1414" s="256">
        <v>3000000</v>
      </c>
      <c r="F1414" s="257">
        <f t="shared" si="43"/>
        <v>91990000</v>
      </c>
      <c r="G1414" s="252"/>
      <c r="H1414" s="244">
        <f t="shared" si="44"/>
        <v>10</v>
      </c>
    </row>
    <row r="1415" spans="1:8" ht="18" customHeight="1">
      <c r="A1415" s="255">
        <v>42300</v>
      </c>
      <c r="B1415" s="255" t="s">
        <v>337</v>
      </c>
      <c r="C1415" s="253" t="s">
        <v>1074</v>
      </c>
      <c r="D1415" s="256"/>
      <c r="E1415" s="256">
        <v>43306000</v>
      </c>
      <c r="F1415" s="257">
        <f t="shared" si="43"/>
        <v>48684000</v>
      </c>
      <c r="G1415" s="252"/>
      <c r="H1415" s="244">
        <f t="shared" si="44"/>
        <v>10</v>
      </c>
    </row>
    <row r="1416" spans="1:8" ht="18" customHeight="1">
      <c r="A1416" s="255">
        <v>42300</v>
      </c>
      <c r="B1416" s="255" t="s">
        <v>285</v>
      </c>
      <c r="C1416" s="253" t="s">
        <v>290</v>
      </c>
      <c r="D1416" s="256"/>
      <c r="E1416" s="256">
        <v>230000</v>
      </c>
      <c r="F1416" s="257">
        <f t="shared" si="43"/>
        <v>48454000</v>
      </c>
      <c r="G1416" s="252"/>
      <c r="H1416" s="244">
        <f t="shared" si="44"/>
        <v>10</v>
      </c>
    </row>
    <row r="1417" spans="1:8" ht="18" customHeight="1">
      <c r="A1417" s="255">
        <v>42300</v>
      </c>
      <c r="B1417" s="255" t="s">
        <v>337</v>
      </c>
      <c r="C1417" s="253" t="s">
        <v>925</v>
      </c>
      <c r="D1417" s="256"/>
      <c r="E1417" s="256">
        <v>3850000</v>
      </c>
      <c r="F1417" s="257">
        <f t="shared" si="43"/>
        <v>44604000</v>
      </c>
      <c r="G1417" s="252"/>
      <c r="H1417" s="244">
        <f t="shared" si="44"/>
        <v>10</v>
      </c>
    </row>
    <row r="1418" spans="1:8" ht="18" customHeight="1">
      <c r="A1418" s="255">
        <v>42300</v>
      </c>
      <c r="B1418" s="255" t="s">
        <v>337</v>
      </c>
      <c r="C1418" s="253" t="s">
        <v>1275</v>
      </c>
      <c r="D1418" s="256"/>
      <c r="E1418" s="256">
        <v>17600000</v>
      </c>
      <c r="F1418" s="257">
        <f t="shared" si="43"/>
        <v>27004000</v>
      </c>
      <c r="G1418" s="252"/>
      <c r="H1418" s="244">
        <f t="shared" si="44"/>
        <v>10</v>
      </c>
    </row>
    <row r="1419" spans="1:8" ht="18" customHeight="1">
      <c r="A1419" s="255">
        <v>42300</v>
      </c>
      <c r="B1419" s="255" t="s">
        <v>1299</v>
      </c>
      <c r="C1419" s="253" t="s">
        <v>1276</v>
      </c>
      <c r="D1419" s="256"/>
      <c r="E1419" s="256">
        <v>4222000</v>
      </c>
      <c r="F1419" s="257">
        <f t="shared" si="43"/>
        <v>22782000</v>
      </c>
      <c r="G1419" s="252"/>
      <c r="H1419" s="244">
        <f t="shared" si="44"/>
        <v>10</v>
      </c>
    </row>
    <row r="1420" spans="1:8" ht="18" customHeight="1">
      <c r="A1420" s="255">
        <v>42304</v>
      </c>
      <c r="B1420" s="255" t="s">
        <v>74</v>
      </c>
      <c r="C1420" s="253" t="s">
        <v>294</v>
      </c>
      <c r="D1420" s="256">
        <v>480000000</v>
      </c>
      <c r="E1420" s="256"/>
      <c r="F1420" s="257">
        <f t="shared" si="43"/>
        <v>502782000</v>
      </c>
      <c r="G1420" s="252"/>
      <c r="H1420" s="244">
        <f t="shared" si="44"/>
        <v>10</v>
      </c>
    </row>
    <row r="1421" spans="1:8" ht="18" customHeight="1">
      <c r="A1421" s="255">
        <v>42304</v>
      </c>
      <c r="B1421" s="255" t="s">
        <v>337</v>
      </c>
      <c r="C1421" s="253" t="s">
        <v>296</v>
      </c>
      <c r="D1421" s="256"/>
      <c r="E1421" s="256">
        <v>20000000</v>
      </c>
      <c r="F1421" s="257">
        <f t="shared" si="43"/>
        <v>482782000</v>
      </c>
      <c r="G1421" s="252"/>
      <c r="H1421" s="244">
        <f t="shared" si="44"/>
        <v>10</v>
      </c>
    </row>
    <row r="1422" spans="1:8" ht="18" customHeight="1">
      <c r="A1422" s="255">
        <v>42304</v>
      </c>
      <c r="B1422" s="255" t="s">
        <v>314</v>
      </c>
      <c r="C1422" s="253" t="s">
        <v>1277</v>
      </c>
      <c r="D1422" s="256"/>
      <c r="E1422" s="256">
        <v>59605000</v>
      </c>
      <c r="F1422" s="257">
        <f t="shared" si="43"/>
        <v>423177000</v>
      </c>
      <c r="G1422" s="252"/>
      <c r="H1422" s="244">
        <f t="shared" si="44"/>
        <v>10</v>
      </c>
    </row>
    <row r="1423" spans="1:8" ht="18" customHeight="1">
      <c r="A1423" s="255">
        <v>42304</v>
      </c>
      <c r="B1423" s="255" t="s">
        <v>287</v>
      </c>
      <c r="C1423" s="253" t="s">
        <v>1278</v>
      </c>
      <c r="D1423" s="256"/>
      <c r="E1423" s="256">
        <v>210000000</v>
      </c>
      <c r="F1423" s="257">
        <f t="shared" si="43"/>
        <v>213177000</v>
      </c>
      <c r="G1423" s="252"/>
      <c r="H1423" s="244">
        <f t="shared" si="44"/>
        <v>10</v>
      </c>
    </row>
    <row r="1424" spans="1:8" ht="18" customHeight="1">
      <c r="A1424" s="255">
        <v>42304</v>
      </c>
      <c r="B1424" s="255" t="s">
        <v>314</v>
      </c>
      <c r="C1424" s="253" t="s">
        <v>1279</v>
      </c>
      <c r="D1424" s="256"/>
      <c r="E1424" s="256">
        <v>13000000</v>
      </c>
      <c r="F1424" s="257">
        <f t="shared" si="43"/>
        <v>200177000</v>
      </c>
      <c r="G1424" s="252"/>
      <c r="H1424" s="244">
        <f t="shared" si="44"/>
        <v>10</v>
      </c>
    </row>
    <row r="1425" spans="1:8" ht="18" customHeight="1">
      <c r="A1425" s="255">
        <v>42304</v>
      </c>
      <c r="B1425" s="255" t="s">
        <v>287</v>
      </c>
      <c r="C1425" s="253" t="s">
        <v>306</v>
      </c>
      <c r="D1425" s="256"/>
      <c r="E1425" s="256">
        <v>100000000</v>
      </c>
      <c r="F1425" s="257">
        <f t="shared" ref="F1425:F1488" si="45">IF(C1425&lt;&gt;"",F1424+D1425-E1425,0)</f>
        <v>100177000</v>
      </c>
      <c r="G1425" s="252"/>
      <c r="H1425" s="244">
        <f t="shared" ref="H1425:H1488" si="46">IF(A1425&lt;&gt;"",MONTH(A1425),"")</f>
        <v>10</v>
      </c>
    </row>
    <row r="1426" spans="1:8" ht="18" customHeight="1">
      <c r="A1426" s="255">
        <v>42304</v>
      </c>
      <c r="B1426" s="255" t="s">
        <v>337</v>
      </c>
      <c r="C1426" s="253" t="s">
        <v>1280</v>
      </c>
      <c r="D1426" s="256"/>
      <c r="E1426" s="256">
        <v>14800000</v>
      </c>
      <c r="F1426" s="257">
        <f t="shared" si="45"/>
        <v>85377000</v>
      </c>
      <c r="G1426" s="252"/>
      <c r="H1426" s="244">
        <f t="shared" si="46"/>
        <v>10</v>
      </c>
    </row>
    <row r="1427" spans="1:8" ht="18" customHeight="1">
      <c r="A1427" s="255">
        <v>42304</v>
      </c>
      <c r="B1427" s="255" t="s">
        <v>323</v>
      </c>
      <c r="C1427" s="253" t="s">
        <v>1281</v>
      </c>
      <c r="D1427" s="256">
        <v>2500000</v>
      </c>
      <c r="E1427" s="256"/>
      <c r="F1427" s="257">
        <f t="shared" si="45"/>
        <v>87877000</v>
      </c>
      <c r="G1427" s="252"/>
      <c r="H1427" s="244">
        <f t="shared" si="46"/>
        <v>10</v>
      </c>
    </row>
    <row r="1428" spans="1:8" ht="18" customHeight="1">
      <c r="A1428" s="255">
        <v>42304</v>
      </c>
      <c r="B1428" s="255" t="s">
        <v>337</v>
      </c>
      <c r="C1428" s="253" t="s">
        <v>1282</v>
      </c>
      <c r="D1428" s="256"/>
      <c r="E1428" s="256">
        <v>1900000</v>
      </c>
      <c r="F1428" s="257">
        <f t="shared" si="45"/>
        <v>85977000</v>
      </c>
      <c r="G1428" s="252"/>
      <c r="H1428" s="244">
        <f t="shared" si="46"/>
        <v>10</v>
      </c>
    </row>
    <row r="1429" spans="1:8" ht="18" customHeight="1">
      <c r="A1429" s="255">
        <v>42304</v>
      </c>
      <c r="B1429" s="255" t="s">
        <v>287</v>
      </c>
      <c r="C1429" s="253" t="s">
        <v>501</v>
      </c>
      <c r="D1429" s="256"/>
      <c r="E1429" s="256">
        <v>51317000</v>
      </c>
      <c r="F1429" s="257">
        <f t="shared" si="45"/>
        <v>34660000</v>
      </c>
      <c r="G1429" s="252"/>
      <c r="H1429" s="244">
        <f t="shared" si="46"/>
        <v>10</v>
      </c>
    </row>
    <row r="1430" spans="1:8" ht="18" customHeight="1">
      <c r="A1430" s="255">
        <v>42304</v>
      </c>
      <c r="B1430" s="255" t="s">
        <v>323</v>
      </c>
      <c r="C1430" s="253" t="s">
        <v>1283</v>
      </c>
      <c r="D1430" s="256"/>
      <c r="E1430" s="256">
        <v>3000000</v>
      </c>
      <c r="F1430" s="257">
        <f t="shared" si="45"/>
        <v>31660000</v>
      </c>
      <c r="G1430" s="252"/>
      <c r="H1430" s="244">
        <f t="shared" si="46"/>
        <v>10</v>
      </c>
    </row>
    <row r="1431" spans="1:8" ht="18" customHeight="1">
      <c r="A1431" s="255">
        <v>42304</v>
      </c>
      <c r="B1431" s="255" t="s">
        <v>337</v>
      </c>
      <c r="C1431" s="253" t="s">
        <v>1284</v>
      </c>
      <c r="D1431" s="256"/>
      <c r="E1431" s="256">
        <v>1511000</v>
      </c>
      <c r="F1431" s="257">
        <f t="shared" si="45"/>
        <v>30149000</v>
      </c>
      <c r="G1431" s="252"/>
      <c r="H1431" s="244">
        <f t="shared" si="46"/>
        <v>10</v>
      </c>
    </row>
    <row r="1432" spans="1:8" ht="18" customHeight="1">
      <c r="A1432" s="255">
        <v>42304</v>
      </c>
      <c r="B1432" s="255" t="s">
        <v>316</v>
      </c>
      <c r="C1432" s="253" t="s">
        <v>363</v>
      </c>
      <c r="D1432" s="256"/>
      <c r="E1432" s="256">
        <v>1800000</v>
      </c>
      <c r="F1432" s="257">
        <f t="shared" si="45"/>
        <v>28349000</v>
      </c>
      <c r="G1432" s="252"/>
      <c r="H1432" s="244">
        <f t="shared" si="46"/>
        <v>10</v>
      </c>
    </row>
    <row r="1433" spans="1:8" ht="18" customHeight="1">
      <c r="A1433" s="255">
        <v>42304</v>
      </c>
      <c r="B1433" s="255" t="s">
        <v>337</v>
      </c>
      <c r="C1433" s="253" t="s">
        <v>1109</v>
      </c>
      <c r="D1433" s="256"/>
      <c r="E1433" s="256">
        <v>20000000</v>
      </c>
      <c r="F1433" s="257">
        <f t="shared" si="45"/>
        <v>8349000</v>
      </c>
      <c r="G1433" s="252"/>
      <c r="H1433" s="244">
        <f t="shared" si="46"/>
        <v>10</v>
      </c>
    </row>
    <row r="1434" spans="1:8" ht="18" customHeight="1">
      <c r="A1434" s="255">
        <v>42304</v>
      </c>
      <c r="B1434" s="255" t="s">
        <v>1299</v>
      </c>
      <c r="C1434" s="253" t="s">
        <v>826</v>
      </c>
      <c r="D1434" s="256"/>
      <c r="E1434" s="256">
        <v>125000</v>
      </c>
      <c r="F1434" s="257">
        <f t="shared" si="45"/>
        <v>8224000</v>
      </c>
      <c r="G1434" s="252"/>
      <c r="H1434" s="244">
        <f t="shared" si="46"/>
        <v>10</v>
      </c>
    </row>
    <row r="1435" spans="1:8" ht="18" customHeight="1">
      <c r="A1435" s="255">
        <v>42305</v>
      </c>
      <c r="B1435" s="255" t="s">
        <v>842</v>
      </c>
      <c r="C1435" s="253" t="s">
        <v>1285</v>
      </c>
      <c r="D1435" s="256">
        <v>445800000</v>
      </c>
      <c r="E1435" s="256"/>
      <c r="F1435" s="257">
        <f t="shared" si="45"/>
        <v>454024000</v>
      </c>
      <c r="G1435" s="252"/>
      <c r="H1435" s="244">
        <f t="shared" si="46"/>
        <v>10</v>
      </c>
    </row>
    <row r="1436" spans="1:8" ht="18" customHeight="1">
      <c r="A1436" s="255">
        <v>42305</v>
      </c>
      <c r="B1436" s="255" t="s">
        <v>74</v>
      </c>
      <c r="C1436" s="253" t="s">
        <v>294</v>
      </c>
      <c r="D1436" s="256">
        <v>60000000</v>
      </c>
      <c r="E1436" s="256"/>
      <c r="F1436" s="257">
        <f t="shared" si="45"/>
        <v>514024000</v>
      </c>
      <c r="G1436" s="252"/>
      <c r="H1436" s="244">
        <f t="shared" si="46"/>
        <v>10</v>
      </c>
    </row>
    <row r="1437" spans="1:8" ht="18" customHeight="1">
      <c r="A1437" s="255">
        <v>42305</v>
      </c>
      <c r="B1437" s="255" t="s">
        <v>1057</v>
      </c>
      <c r="C1437" s="253" t="s">
        <v>873</v>
      </c>
      <c r="D1437" s="256"/>
      <c r="E1437" s="256">
        <v>4010000</v>
      </c>
      <c r="F1437" s="257">
        <f t="shared" si="45"/>
        <v>510014000</v>
      </c>
      <c r="G1437" s="252"/>
      <c r="H1437" s="244">
        <f t="shared" si="46"/>
        <v>10</v>
      </c>
    </row>
    <row r="1438" spans="1:8" ht="18" customHeight="1">
      <c r="A1438" s="255">
        <v>42305</v>
      </c>
      <c r="B1438" s="255" t="s">
        <v>337</v>
      </c>
      <c r="C1438" s="253" t="s">
        <v>1226</v>
      </c>
      <c r="D1438" s="256"/>
      <c r="E1438" s="256">
        <v>4600000</v>
      </c>
      <c r="F1438" s="257">
        <f t="shared" si="45"/>
        <v>505414000</v>
      </c>
      <c r="G1438" s="252"/>
      <c r="H1438" s="244">
        <f t="shared" si="46"/>
        <v>10</v>
      </c>
    </row>
    <row r="1439" spans="1:8" ht="18" customHeight="1">
      <c r="A1439" s="255">
        <v>42305</v>
      </c>
      <c r="B1439" s="255" t="s">
        <v>337</v>
      </c>
      <c r="C1439" s="253" t="s">
        <v>296</v>
      </c>
      <c r="D1439" s="256"/>
      <c r="E1439" s="256">
        <v>400000000</v>
      </c>
      <c r="F1439" s="257">
        <f t="shared" si="45"/>
        <v>105414000</v>
      </c>
      <c r="G1439" s="252"/>
      <c r="H1439" s="244">
        <f t="shared" si="46"/>
        <v>10</v>
      </c>
    </row>
    <row r="1440" spans="1:8" ht="18" customHeight="1">
      <c r="A1440" s="255">
        <v>42305</v>
      </c>
      <c r="B1440" s="255" t="s">
        <v>337</v>
      </c>
      <c r="C1440" s="253" t="s">
        <v>1286</v>
      </c>
      <c r="D1440" s="256"/>
      <c r="E1440" s="256">
        <v>10000000</v>
      </c>
      <c r="F1440" s="257">
        <f t="shared" si="45"/>
        <v>95414000</v>
      </c>
      <c r="G1440" s="252"/>
      <c r="H1440" s="244">
        <f t="shared" si="46"/>
        <v>10</v>
      </c>
    </row>
    <row r="1441" spans="1:8" ht="18" customHeight="1">
      <c r="A1441" s="255">
        <v>42305</v>
      </c>
      <c r="B1441" s="255" t="s">
        <v>291</v>
      </c>
      <c r="C1441" s="253" t="s">
        <v>1287</v>
      </c>
      <c r="D1441" s="256"/>
      <c r="E1441" s="256">
        <v>42065000</v>
      </c>
      <c r="F1441" s="257">
        <f t="shared" si="45"/>
        <v>53349000</v>
      </c>
      <c r="G1441" s="252"/>
      <c r="H1441" s="244">
        <f t="shared" si="46"/>
        <v>10</v>
      </c>
    </row>
    <row r="1442" spans="1:8" ht="18" customHeight="1">
      <c r="A1442" s="255">
        <v>42305</v>
      </c>
      <c r="B1442" s="255" t="s">
        <v>1057</v>
      </c>
      <c r="C1442" s="253" t="s">
        <v>1288</v>
      </c>
      <c r="D1442" s="256"/>
      <c r="E1442" s="256">
        <v>1390000</v>
      </c>
      <c r="F1442" s="257">
        <f t="shared" si="45"/>
        <v>51959000</v>
      </c>
      <c r="G1442" s="252"/>
      <c r="H1442" s="244">
        <f t="shared" si="46"/>
        <v>10</v>
      </c>
    </row>
    <row r="1443" spans="1:8" ht="18" customHeight="1">
      <c r="A1443" s="255">
        <v>42305</v>
      </c>
      <c r="B1443" s="255" t="s">
        <v>285</v>
      </c>
      <c r="C1443" s="253" t="s">
        <v>290</v>
      </c>
      <c r="D1443" s="256"/>
      <c r="E1443" s="256">
        <v>288000</v>
      </c>
      <c r="F1443" s="257">
        <f t="shared" si="45"/>
        <v>51671000</v>
      </c>
      <c r="G1443" s="252"/>
      <c r="H1443" s="244">
        <f t="shared" si="46"/>
        <v>10</v>
      </c>
    </row>
    <row r="1444" spans="1:8" ht="18" customHeight="1">
      <c r="A1444" s="255">
        <v>42305</v>
      </c>
      <c r="B1444" s="255" t="s">
        <v>1298</v>
      </c>
      <c r="C1444" s="253" t="s">
        <v>818</v>
      </c>
      <c r="D1444" s="256"/>
      <c r="E1444" s="256">
        <v>200000</v>
      </c>
      <c r="F1444" s="257">
        <f t="shared" si="45"/>
        <v>51471000</v>
      </c>
      <c r="G1444" s="252"/>
      <c r="H1444" s="244">
        <f t="shared" si="46"/>
        <v>10</v>
      </c>
    </row>
    <row r="1445" spans="1:8" ht="18" customHeight="1">
      <c r="A1445" s="255">
        <v>42307</v>
      </c>
      <c r="B1445" s="255" t="s">
        <v>323</v>
      </c>
      <c r="C1445" s="253" t="s">
        <v>1289</v>
      </c>
      <c r="D1445" s="256">
        <v>3000000</v>
      </c>
      <c r="E1445" s="256"/>
      <c r="F1445" s="257">
        <f t="shared" si="45"/>
        <v>54471000</v>
      </c>
      <c r="G1445" s="252"/>
      <c r="H1445" s="244">
        <f t="shared" si="46"/>
        <v>10</v>
      </c>
    </row>
    <row r="1446" spans="1:8" ht="18" customHeight="1">
      <c r="A1446" s="255">
        <v>42307</v>
      </c>
      <c r="B1446" s="255" t="s">
        <v>291</v>
      </c>
      <c r="C1446" s="253" t="s">
        <v>1290</v>
      </c>
      <c r="D1446" s="256"/>
      <c r="E1446" s="256">
        <v>4570000</v>
      </c>
      <c r="F1446" s="257">
        <f t="shared" si="45"/>
        <v>49901000</v>
      </c>
      <c r="G1446" s="252"/>
      <c r="H1446" s="244">
        <f t="shared" si="46"/>
        <v>10</v>
      </c>
    </row>
    <row r="1447" spans="1:8" ht="18" customHeight="1">
      <c r="A1447" s="255">
        <v>42307</v>
      </c>
      <c r="B1447" s="255" t="s">
        <v>323</v>
      </c>
      <c r="C1447" s="253" t="s">
        <v>1291</v>
      </c>
      <c r="D1447" s="256"/>
      <c r="E1447" s="256">
        <v>3500000</v>
      </c>
      <c r="F1447" s="257">
        <f t="shared" si="45"/>
        <v>46401000</v>
      </c>
      <c r="G1447" s="252"/>
      <c r="H1447" s="244">
        <f t="shared" si="46"/>
        <v>10</v>
      </c>
    </row>
    <row r="1448" spans="1:8" ht="18" customHeight="1">
      <c r="A1448" s="255">
        <v>42307</v>
      </c>
      <c r="B1448" s="255" t="s">
        <v>337</v>
      </c>
      <c r="C1448" s="253" t="s">
        <v>1292</v>
      </c>
      <c r="D1448" s="256"/>
      <c r="E1448" s="256">
        <v>1850000</v>
      </c>
      <c r="F1448" s="257">
        <f t="shared" si="45"/>
        <v>44551000</v>
      </c>
      <c r="G1448" s="252"/>
      <c r="H1448" s="244">
        <f t="shared" si="46"/>
        <v>10</v>
      </c>
    </row>
    <row r="1449" spans="1:8" ht="18" customHeight="1">
      <c r="A1449" s="255">
        <v>42307</v>
      </c>
      <c r="B1449" s="255" t="s">
        <v>1298</v>
      </c>
      <c r="C1449" s="253" t="s">
        <v>1297</v>
      </c>
      <c r="D1449" s="256"/>
      <c r="E1449" s="256">
        <v>1000000</v>
      </c>
      <c r="F1449" s="257">
        <f t="shared" si="45"/>
        <v>43551000</v>
      </c>
      <c r="G1449" s="252"/>
      <c r="H1449" s="244">
        <f t="shared" si="46"/>
        <v>10</v>
      </c>
    </row>
    <row r="1450" spans="1:8" ht="18" customHeight="1">
      <c r="A1450" s="255">
        <v>42307</v>
      </c>
      <c r="B1450" s="255" t="s">
        <v>300</v>
      </c>
      <c r="C1450" s="253" t="s">
        <v>1226</v>
      </c>
      <c r="D1450" s="256"/>
      <c r="E1450" s="256">
        <v>1900000</v>
      </c>
      <c r="F1450" s="257">
        <f t="shared" si="45"/>
        <v>41651000</v>
      </c>
      <c r="G1450" s="252"/>
      <c r="H1450" s="244">
        <f t="shared" si="46"/>
        <v>10</v>
      </c>
    </row>
    <row r="1451" spans="1:8" ht="18" customHeight="1">
      <c r="A1451" s="255">
        <v>42308</v>
      </c>
      <c r="B1451" s="255" t="s">
        <v>323</v>
      </c>
      <c r="C1451" s="253" t="s">
        <v>1302</v>
      </c>
      <c r="D1451" s="256">
        <v>3500000</v>
      </c>
      <c r="E1451" s="256"/>
      <c r="F1451" s="257">
        <f t="shared" si="45"/>
        <v>45151000</v>
      </c>
      <c r="G1451" s="252"/>
      <c r="H1451" s="244">
        <f t="shared" si="46"/>
        <v>10</v>
      </c>
    </row>
    <row r="1452" spans="1:8" ht="18" customHeight="1">
      <c r="A1452" s="255">
        <v>42308</v>
      </c>
      <c r="B1452" s="255" t="s">
        <v>291</v>
      </c>
      <c r="C1452" s="253" t="s">
        <v>1303</v>
      </c>
      <c r="D1452" s="256"/>
      <c r="E1452" s="256">
        <v>5865000</v>
      </c>
      <c r="F1452" s="257">
        <f t="shared" si="45"/>
        <v>39286000</v>
      </c>
      <c r="G1452" s="252"/>
      <c r="H1452" s="244">
        <f t="shared" si="46"/>
        <v>10</v>
      </c>
    </row>
    <row r="1453" spans="1:8" ht="18" customHeight="1">
      <c r="A1453" s="255">
        <v>42308</v>
      </c>
      <c r="B1453" s="255" t="s">
        <v>308</v>
      </c>
      <c r="C1453" s="253" t="s">
        <v>459</v>
      </c>
      <c r="D1453" s="256"/>
      <c r="E1453" s="256">
        <v>10000000</v>
      </c>
      <c r="F1453" s="257">
        <f t="shared" si="45"/>
        <v>29286000</v>
      </c>
      <c r="G1453" s="252"/>
      <c r="H1453" s="244">
        <f t="shared" si="46"/>
        <v>10</v>
      </c>
    </row>
    <row r="1454" spans="1:8" ht="18" customHeight="1">
      <c r="A1454" s="255">
        <v>42308</v>
      </c>
      <c r="B1454" s="255" t="s">
        <v>291</v>
      </c>
      <c r="C1454" s="253" t="s">
        <v>1304</v>
      </c>
      <c r="D1454" s="256"/>
      <c r="E1454" s="256">
        <v>1650000</v>
      </c>
      <c r="F1454" s="257">
        <f t="shared" si="45"/>
        <v>27636000</v>
      </c>
      <c r="G1454" s="252"/>
      <c r="H1454" s="244">
        <f t="shared" si="46"/>
        <v>10</v>
      </c>
    </row>
    <row r="1455" spans="1:8" ht="18" customHeight="1">
      <c r="A1455" s="255">
        <v>42309</v>
      </c>
      <c r="B1455" s="255" t="s">
        <v>285</v>
      </c>
      <c r="C1455" s="253" t="s">
        <v>336</v>
      </c>
      <c r="D1455" s="256"/>
      <c r="E1455" s="256">
        <v>780000</v>
      </c>
      <c r="F1455" s="257">
        <f t="shared" si="45"/>
        <v>26856000</v>
      </c>
      <c r="G1455" s="252"/>
      <c r="H1455" s="244">
        <f t="shared" si="46"/>
        <v>11</v>
      </c>
    </row>
    <row r="1456" spans="1:8" ht="18" customHeight="1">
      <c r="A1456" s="255">
        <v>42309</v>
      </c>
      <c r="B1456" s="255" t="s">
        <v>1299</v>
      </c>
      <c r="C1456" s="253" t="s">
        <v>826</v>
      </c>
      <c r="D1456" s="256"/>
      <c r="E1456" s="256">
        <v>2135000</v>
      </c>
      <c r="F1456" s="257">
        <f t="shared" si="45"/>
        <v>24721000</v>
      </c>
      <c r="G1456" s="252"/>
      <c r="H1456" s="244">
        <f t="shared" si="46"/>
        <v>11</v>
      </c>
    </row>
    <row r="1457" spans="1:8" ht="18" customHeight="1">
      <c r="A1457" s="255">
        <v>42309</v>
      </c>
      <c r="B1457" s="255" t="s">
        <v>1057</v>
      </c>
      <c r="C1457" s="253" t="s">
        <v>341</v>
      </c>
      <c r="D1457" s="256"/>
      <c r="E1457" s="256">
        <v>1390000</v>
      </c>
      <c r="F1457" s="257">
        <f t="shared" si="45"/>
        <v>23331000</v>
      </c>
      <c r="G1457" s="252"/>
      <c r="H1457" s="244">
        <f t="shared" si="46"/>
        <v>11</v>
      </c>
    </row>
    <row r="1458" spans="1:8" ht="18" customHeight="1">
      <c r="A1458" s="255">
        <v>42309</v>
      </c>
      <c r="B1458" s="255" t="s">
        <v>1298</v>
      </c>
      <c r="C1458" s="253" t="s">
        <v>1305</v>
      </c>
      <c r="D1458" s="256"/>
      <c r="E1458" s="256">
        <v>400000</v>
      </c>
      <c r="F1458" s="257">
        <f t="shared" si="45"/>
        <v>22931000</v>
      </c>
      <c r="G1458" s="252"/>
      <c r="H1458" s="244">
        <f t="shared" si="46"/>
        <v>11</v>
      </c>
    </row>
    <row r="1459" spans="1:8" ht="18" customHeight="1">
      <c r="A1459" s="255">
        <v>42309</v>
      </c>
      <c r="B1459" s="255" t="s">
        <v>298</v>
      </c>
      <c r="C1459" s="253" t="s">
        <v>1306</v>
      </c>
      <c r="D1459" s="256"/>
      <c r="E1459" s="256">
        <v>10779000</v>
      </c>
      <c r="F1459" s="257">
        <f t="shared" si="45"/>
        <v>12152000</v>
      </c>
      <c r="G1459" s="252"/>
      <c r="H1459" s="244">
        <f t="shared" si="46"/>
        <v>11</v>
      </c>
    </row>
    <row r="1460" spans="1:8" ht="18" customHeight="1">
      <c r="A1460" s="255">
        <v>42309</v>
      </c>
      <c r="B1460" s="255" t="s">
        <v>285</v>
      </c>
      <c r="C1460" s="253" t="s">
        <v>995</v>
      </c>
      <c r="D1460" s="256"/>
      <c r="E1460" s="256">
        <v>4000000</v>
      </c>
      <c r="F1460" s="257">
        <f t="shared" si="45"/>
        <v>8152000</v>
      </c>
      <c r="G1460" s="252"/>
      <c r="H1460" s="244">
        <f t="shared" si="46"/>
        <v>11</v>
      </c>
    </row>
    <row r="1461" spans="1:8" ht="18" customHeight="1">
      <c r="A1461" s="255">
        <v>42311</v>
      </c>
      <c r="B1461" s="255" t="s">
        <v>1307</v>
      </c>
      <c r="C1461" s="253" t="s">
        <v>1308</v>
      </c>
      <c r="D1461" s="256">
        <v>300000000</v>
      </c>
      <c r="E1461" s="256"/>
      <c r="F1461" s="257">
        <f t="shared" si="45"/>
        <v>308152000</v>
      </c>
      <c r="G1461" s="252"/>
      <c r="H1461" s="244">
        <f t="shared" si="46"/>
        <v>11</v>
      </c>
    </row>
    <row r="1462" spans="1:8" ht="18" customHeight="1">
      <c r="A1462" s="255">
        <v>42311</v>
      </c>
      <c r="B1462" s="255" t="s">
        <v>337</v>
      </c>
      <c r="C1462" s="253" t="s">
        <v>1309</v>
      </c>
      <c r="D1462" s="256">
        <v>250000000</v>
      </c>
      <c r="E1462" s="256"/>
      <c r="F1462" s="257">
        <f t="shared" si="45"/>
        <v>558152000</v>
      </c>
      <c r="G1462" s="252"/>
      <c r="H1462" s="244">
        <f t="shared" si="46"/>
        <v>11</v>
      </c>
    </row>
    <row r="1463" spans="1:8" ht="18" customHeight="1">
      <c r="A1463" s="255">
        <v>42311</v>
      </c>
      <c r="B1463" s="255" t="s">
        <v>337</v>
      </c>
      <c r="C1463" s="253" t="s">
        <v>1266</v>
      </c>
      <c r="D1463" s="256"/>
      <c r="E1463" s="256">
        <v>9511000</v>
      </c>
      <c r="F1463" s="257">
        <f t="shared" si="45"/>
        <v>548641000</v>
      </c>
      <c r="G1463" s="252"/>
      <c r="H1463" s="244">
        <f t="shared" si="46"/>
        <v>11</v>
      </c>
    </row>
    <row r="1464" spans="1:8" ht="18" customHeight="1">
      <c r="A1464" s="255">
        <v>42311</v>
      </c>
      <c r="B1464" s="255" t="s">
        <v>287</v>
      </c>
      <c r="C1464" s="253" t="s">
        <v>1228</v>
      </c>
      <c r="D1464" s="256"/>
      <c r="E1464" s="256">
        <v>300000000</v>
      </c>
      <c r="F1464" s="257">
        <f t="shared" si="45"/>
        <v>248641000</v>
      </c>
      <c r="G1464" s="252"/>
      <c r="H1464" s="244">
        <f t="shared" si="46"/>
        <v>11</v>
      </c>
    </row>
    <row r="1465" spans="1:8" ht="18" customHeight="1">
      <c r="A1465" s="255">
        <v>42311</v>
      </c>
      <c r="B1465" s="255" t="s">
        <v>1298</v>
      </c>
      <c r="C1465" s="253" t="s">
        <v>1310</v>
      </c>
      <c r="D1465" s="256"/>
      <c r="E1465" s="256">
        <v>600000</v>
      </c>
      <c r="F1465" s="257">
        <f t="shared" si="45"/>
        <v>248041000</v>
      </c>
      <c r="G1465" s="252"/>
      <c r="H1465" s="244">
        <f t="shared" si="46"/>
        <v>11</v>
      </c>
    </row>
    <row r="1466" spans="1:8" ht="18" customHeight="1">
      <c r="A1466" s="255">
        <v>42311</v>
      </c>
      <c r="B1466" s="255" t="s">
        <v>287</v>
      </c>
      <c r="C1466" s="253" t="s">
        <v>1311</v>
      </c>
      <c r="D1466" s="256"/>
      <c r="E1466" s="256">
        <v>50000000</v>
      </c>
      <c r="F1466" s="257">
        <f t="shared" si="45"/>
        <v>198041000</v>
      </c>
      <c r="G1466" s="252"/>
      <c r="H1466" s="244">
        <f t="shared" si="46"/>
        <v>11</v>
      </c>
    </row>
    <row r="1467" spans="1:8" ht="18" customHeight="1">
      <c r="A1467" s="255">
        <v>42311</v>
      </c>
      <c r="B1467" s="255" t="s">
        <v>287</v>
      </c>
      <c r="C1467" s="253" t="s">
        <v>501</v>
      </c>
      <c r="D1467" s="256"/>
      <c r="E1467" s="256">
        <v>30017000</v>
      </c>
      <c r="F1467" s="257">
        <f t="shared" si="45"/>
        <v>168024000</v>
      </c>
      <c r="G1467" s="252"/>
      <c r="H1467" s="244">
        <f t="shared" si="46"/>
        <v>11</v>
      </c>
    </row>
    <row r="1468" spans="1:8" ht="18" customHeight="1">
      <c r="A1468" s="255">
        <v>42311</v>
      </c>
      <c r="B1468" s="255" t="s">
        <v>287</v>
      </c>
      <c r="C1468" s="253" t="s">
        <v>1311</v>
      </c>
      <c r="D1468" s="256"/>
      <c r="E1468" s="256">
        <v>100030000</v>
      </c>
      <c r="F1468" s="257">
        <f t="shared" si="45"/>
        <v>67994000</v>
      </c>
      <c r="G1468" s="252"/>
      <c r="H1468" s="244">
        <f t="shared" si="46"/>
        <v>11</v>
      </c>
    </row>
    <row r="1469" spans="1:8" ht="18" customHeight="1">
      <c r="A1469" s="255">
        <v>42312</v>
      </c>
      <c r="B1469" s="255" t="s">
        <v>285</v>
      </c>
      <c r="C1469" s="253" t="s">
        <v>1312</v>
      </c>
      <c r="D1469" s="256"/>
      <c r="E1469" s="256">
        <v>1000000</v>
      </c>
      <c r="F1469" s="257">
        <f t="shared" si="45"/>
        <v>66994000</v>
      </c>
      <c r="G1469" s="252"/>
      <c r="H1469" s="244">
        <f t="shared" si="46"/>
        <v>11</v>
      </c>
    </row>
    <row r="1470" spans="1:8" ht="18" customHeight="1">
      <c r="A1470" s="255">
        <v>42312</v>
      </c>
      <c r="B1470" s="255" t="s">
        <v>337</v>
      </c>
      <c r="C1470" s="253" t="s">
        <v>1313</v>
      </c>
      <c r="D1470" s="256"/>
      <c r="E1470" s="256">
        <v>50000000</v>
      </c>
      <c r="F1470" s="257">
        <f t="shared" si="45"/>
        <v>16994000</v>
      </c>
      <c r="G1470" s="252"/>
      <c r="H1470" s="244">
        <f t="shared" si="46"/>
        <v>11</v>
      </c>
    </row>
    <row r="1471" spans="1:8" ht="18" customHeight="1">
      <c r="A1471" s="255">
        <v>42312</v>
      </c>
      <c r="B1471" s="255" t="s">
        <v>1298</v>
      </c>
      <c r="C1471" s="253" t="s">
        <v>1314</v>
      </c>
      <c r="D1471" s="256"/>
      <c r="E1471" s="256">
        <v>2000000</v>
      </c>
      <c r="F1471" s="257">
        <f t="shared" si="45"/>
        <v>14994000</v>
      </c>
      <c r="G1471" s="252"/>
      <c r="H1471" s="244">
        <f t="shared" si="46"/>
        <v>11</v>
      </c>
    </row>
    <row r="1472" spans="1:8" ht="18" customHeight="1">
      <c r="A1472" s="255">
        <v>42312</v>
      </c>
      <c r="B1472" s="255" t="s">
        <v>323</v>
      </c>
      <c r="C1472" s="253" t="s">
        <v>1315</v>
      </c>
      <c r="D1472" s="256"/>
      <c r="E1472" s="256">
        <v>2000000</v>
      </c>
      <c r="F1472" s="257">
        <f t="shared" si="45"/>
        <v>12994000</v>
      </c>
      <c r="G1472" s="252"/>
      <c r="H1472" s="244">
        <f t="shared" si="46"/>
        <v>11</v>
      </c>
    </row>
    <row r="1473" spans="1:8" ht="18" customHeight="1">
      <c r="A1473" s="255">
        <v>42312</v>
      </c>
      <c r="B1473" s="255" t="s">
        <v>285</v>
      </c>
      <c r="C1473" s="253" t="s">
        <v>1316</v>
      </c>
      <c r="D1473" s="256"/>
      <c r="E1473" s="256">
        <v>180000</v>
      </c>
      <c r="F1473" s="257">
        <f t="shared" si="45"/>
        <v>12814000</v>
      </c>
      <c r="G1473" s="252"/>
      <c r="H1473" s="244">
        <f t="shared" si="46"/>
        <v>11</v>
      </c>
    </row>
    <row r="1474" spans="1:8" ht="18" customHeight="1">
      <c r="A1474" s="255">
        <v>42313</v>
      </c>
      <c r="B1474" s="255" t="s">
        <v>316</v>
      </c>
      <c r="C1474" s="253" t="s">
        <v>317</v>
      </c>
      <c r="D1474" s="256"/>
      <c r="E1474" s="256">
        <v>4408000</v>
      </c>
      <c r="F1474" s="257">
        <f t="shared" si="45"/>
        <v>8406000</v>
      </c>
      <c r="G1474" s="252"/>
      <c r="H1474" s="244">
        <f t="shared" si="46"/>
        <v>11</v>
      </c>
    </row>
    <row r="1475" spans="1:8" ht="18" customHeight="1">
      <c r="A1475" s="255">
        <v>42313</v>
      </c>
      <c r="B1475" s="255" t="s">
        <v>1057</v>
      </c>
      <c r="C1475" s="253" t="s">
        <v>1317</v>
      </c>
      <c r="D1475" s="256"/>
      <c r="E1475" s="256">
        <v>540000</v>
      </c>
      <c r="F1475" s="257">
        <f t="shared" si="45"/>
        <v>7866000</v>
      </c>
      <c r="G1475" s="252"/>
      <c r="H1475" s="244">
        <f t="shared" si="46"/>
        <v>11</v>
      </c>
    </row>
    <row r="1476" spans="1:8" ht="18" customHeight="1">
      <c r="A1476" s="255">
        <v>42313</v>
      </c>
      <c r="B1476" s="255" t="s">
        <v>291</v>
      </c>
      <c r="C1476" s="253" t="s">
        <v>1318</v>
      </c>
      <c r="D1476" s="256"/>
      <c r="E1476" s="256">
        <v>300000</v>
      </c>
      <c r="F1476" s="257">
        <f t="shared" si="45"/>
        <v>7566000</v>
      </c>
      <c r="G1476" s="252"/>
      <c r="H1476" s="244">
        <f t="shared" si="46"/>
        <v>11</v>
      </c>
    </row>
    <row r="1477" spans="1:8" ht="18" customHeight="1">
      <c r="A1477" s="255">
        <v>42313</v>
      </c>
      <c r="B1477" s="255" t="s">
        <v>318</v>
      </c>
      <c r="C1477" s="253" t="s">
        <v>1319</v>
      </c>
      <c r="D1477" s="256"/>
      <c r="E1477" s="256">
        <v>926000</v>
      </c>
      <c r="F1477" s="257">
        <f t="shared" si="45"/>
        <v>6640000</v>
      </c>
      <c r="G1477" s="252"/>
      <c r="H1477" s="244">
        <f t="shared" si="46"/>
        <v>11</v>
      </c>
    </row>
    <row r="1478" spans="1:8" ht="18" customHeight="1">
      <c r="A1478" s="255">
        <v>42313</v>
      </c>
      <c r="B1478" s="255" t="s">
        <v>323</v>
      </c>
      <c r="C1478" s="253" t="s">
        <v>1320</v>
      </c>
      <c r="D1478" s="256">
        <v>2000000</v>
      </c>
      <c r="E1478" s="256"/>
      <c r="F1478" s="257">
        <f t="shared" si="45"/>
        <v>8640000</v>
      </c>
      <c r="G1478" s="252"/>
      <c r="H1478" s="244">
        <f t="shared" si="46"/>
        <v>11</v>
      </c>
    </row>
    <row r="1479" spans="1:8" ht="18" customHeight="1">
      <c r="A1479" s="255">
        <v>42313</v>
      </c>
      <c r="B1479" s="255" t="s">
        <v>291</v>
      </c>
      <c r="C1479" s="253" t="s">
        <v>1315</v>
      </c>
      <c r="D1479" s="256"/>
      <c r="E1479" s="256">
        <v>2100000</v>
      </c>
      <c r="F1479" s="257">
        <f t="shared" si="45"/>
        <v>6540000</v>
      </c>
      <c r="G1479" s="252"/>
      <c r="H1479" s="244">
        <f t="shared" si="46"/>
        <v>11</v>
      </c>
    </row>
    <row r="1480" spans="1:8" ht="18" customHeight="1">
      <c r="A1480" s="255">
        <v>42314</v>
      </c>
      <c r="B1480" s="255" t="s">
        <v>323</v>
      </c>
      <c r="C1480" s="253" t="s">
        <v>1321</v>
      </c>
      <c r="D1480" s="256">
        <v>1000000</v>
      </c>
      <c r="E1480" s="256"/>
      <c r="F1480" s="257">
        <f t="shared" si="45"/>
        <v>7540000</v>
      </c>
      <c r="G1480" s="252"/>
      <c r="H1480" s="244">
        <f t="shared" si="46"/>
        <v>11</v>
      </c>
    </row>
    <row r="1481" spans="1:8" ht="18" customHeight="1">
      <c r="A1481" s="255">
        <v>42314</v>
      </c>
      <c r="B1481" s="255" t="s">
        <v>1298</v>
      </c>
      <c r="C1481" s="253" t="s">
        <v>1322</v>
      </c>
      <c r="D1481" s="256"/>
      <c r="E1481" s="256">
        <v>509000</v>
      </c>
      <c r="F1481" s="257">
        <f t="shared" si="45"/>
        <v>7031000</v>
      </c>
      <c r="G1481" s="252"/>
      <c r="H1481" s="244">
        <f t="shared" si="46"/>
        <v>11</v>
      </c>
    </row>
    <row r="1482" spans="1:8" ht="18" customHeight="1">
      <c r="A1482" s="255">
        <v>42314</v>
      </c>
      <c r="B1482" s="255" t="s">
        <v>1298</v>
      </c>
      <c r="C1482" s="253" t="s">
        <v>1323</v>
      </c>
      <c r="D1482" s="256"/>
      <c r="E1482" s="256">
        <v>945000</v>
      </c>
      <c r="F1482" s="257">
        <f t="shared" si="45"/>
        <v>6086000</v>
      </c>
      <c r="G1482" s="252"/>
      <c r="H1482" s="244">
        <f t="shared" si="46"/>
        <v>11</v>
      </c>
    </row>
    <row r="1483" spans="1:8" ht="18" customHeight="1">
      <c r="A1483" s="255">
        <v>42314</v>
      </c>
      <c r="B1483" s="255" t="s">
        <v>409</v>
      </c>
      <c r="C1483" s="253" t="s">
        <v>1324</v>
      </c>
      <c r="D1483" s="256"/>
      <c r="E1483" s="256">
        <v>4500000</v>
      </c>
      <c r="F1483" s="257">
        <f t="shared" si="45"/>
        <v>1586000</v>
      </c>
      <c r="G1483" s="252"/>
      <c r="H1483" s="244">
        <f t="shared" si="46"/>
        <v>11</v>
      </c>
    </row>
    <row r="1484" spans="1:8" ht="18" customHeight="1">
      <c r="A1484" s="255">
        <v>42314</v>
      </c>
      <c r="B1484" s="255" t="s">
        <v>1057</v>
      </c>
      <c r="C1484" s="253" t="s">
        <v>1325</v>
      </c>
      <c r="D1484" s="256"/>
      <c r="E1484" s="256">
        <v>500000</v>
      </c>
      <c r="F1484" s="257">
        <f t="shared" si="45"/>
        <v>1086000</v>
      </c>
      <c r="G1484" s="252"/>
      <c r="H1484" s="244">
        <f t="shared" si="46"/>
        <v>11</v>
      </c>
    </row>
    <row r="1485" spans="1:8" ht="18" customHeight="1">
      <c r="A1485" s="255">
        <v>42317</v>
      </c>
      <c r="B1485" s="255" t="s">
        <v>842</v>
      </c>
      <c r="C1485" s="253" t="s">
        <v>812</v>
      </c>
      <c r="D1485" s="256">
        <v>480000000</v>
      </c>
      <c r="E1485" s="256"/>
      <c r="F1485" s="257">
        <f t="shared" si="45"/>
        <v>481086000</v>
      </c>
      <c r="G1485" s="252"/>
      <c r="H1485" s="244">
        <f t="shared" si="46"/>
        <v>11</v>
      </c>
    </row>
    <row r="1486" spans="1:8" ht="18" customHeight="1">
      <c r="A1486" s="255">
        <v>42317</v>
      </c>
      <c r="B1486" s="255" t="s">
        <v>285</v>
      </c>
      <c r="C1486" s="253" t="s">
        <v>1326</v>
      </c>
      <c r="D1486" s="256"/>
      <c r="E1486" s="256">
        <v>350000</v>
      </c>
      <c r="F1486" s="257">
        <f t="shared" si="45"/>
        <v>480736000</v>
      </c>
      <c r="G1486" s="252"/>
      <c r="H1486" s="244">
        <f t="shared" si="46"/>
        <v>11</v>
      </c>
    </row>
    <row r="1487" spans="1:8" ht="18" customHeight="1">
      <c r="A1487" s="255">
        <v>42317</v>
      </c>
      <c r="B1487" s="255" t="s">
        <v>337</v>
      </c>
      <c r="C1487" s="253" t="s">
        <v>1327</v>
      </c>
      <c r="D1487" s="256"/>
      <c r="E1487" s="256">
        <v>10000000</v>
      </c>
      <c r="F1487" s="257">
        <f t="shared" si="45"/>
        <v>470736000</v>
      </c>
      <c r="G1487" s="252"/>
      <c r="H1487" s="244">
        <f t="shared" si="46"/>
        <v>11</v>
      </c>
    </row>
    <row r="1488" spans="1:8" ht="18" customHeight="1">
      <c r="A1488" s="255">
        <v>42317</v>
      </c>
      <c r="B1488" s="255" t="s">
        <v>337</v>
      </c>
      <c r="C1488" s="253" t="s">
        <v>1328</v>
      </c>
      <c r="D1488" s="256"/>
      <c r="E1488" s="256">
        <v>28534000</v>
      </c>
      <c r="F1488" s="257">
        <f t="shared" si="45"/>
        <v>442202000</v>
      </c>
      <c r="G1488" s="252"/>
      <c r="H1488" s="244">
        <f t="shared" si="46"/>
        <v>11</v>
      </c>
    </row>
    <row r="1489" spans="1:8" ht="18" customHeight="1">
      <c r="A1489" s="255">
        <v>42317</v>
      </c>
      <c r="B1489" s="255" t="s">
        <v>337</v>
      </c>
      <c r="C1489" s="253" t="s">
        <v>1329</v>
      </c>
      <c r="D1489" s="256"/>
      <c r="E1489" s="256">
        <v>5000000</v>
      </c>
      <c r="F1489" s="257">
        <f t="shared" ref="F1489:F1552" si="47">IF(C1489&lt;&gt;"",F1488+D1489-E1489,0)</f>
        <v>437202000</v>
      </c>
      <c r="G1489" s="252"/>
      <c r="H1489" s="244">
        <f t="shared" ref="H1489:H1552" si="48">IF(A1489&lt;&gt;"",MONTH(A1489),"")</f>
        <v>11</v>
      </c>
    </row>
    <row r="1490" spans="1:8" ht="18" customHeight="1">
      <c r="A1490" s="255">
        <v>42318</v>
      </c>
      <c r="B1490" s="255" t="s">
        <v>308</v>
      </c>
      <c r="C1490" s="253" t="s">
        <v>310</v>
      </c>
      <c r="D1490" s="256">
        <v>71620000</v>
      </c>
      <c r="E1490" s="256"/>
      <c r="F1490" s="257">
        <f t="shared" si="47"/>
        <v>508822000</v>
      </c>
      <c r="G1490" s="252"/>
      <c r="H1490" s="244">
        <f t="shared" si="48"/>
        <v>11</v>
      </c>
    </row>
    <row r="1491" spans="1:8" ht="18" customHeight="1">
      <c r="A1491" s="255">
        <v>42318</v>
      </c>
      <c r="B1491" s="255" t="s">
        <v>287</v>
      </c>
      <c r="C1491" s="253" t="s">
        <v>377</v>
      </c>
      <c r="D1491" s="256"/>
      <c r="E1491" s="256">
        <v>100000000</v>
      </c>
      <c r="F1491" s="257">
        <f t="shared" si="47"/>
        <v>408822000</v>
      </c>
      <c r="G1491" s="252"/>
      <c r="H1491" s="244">
        <f t="shared" si="48"/>
        <v>11</v>
      </c>
    </row>
    <row r="1492" spans="1:8" ht="18" customHeight="1">
      <c r="A1492" s="255">
        <v>42318</v>
      </c>
      <c r="B1492" s="255" t="s">
        <v>287</v>
      </c>
      <c r="C1492" s="253" t="s">
        <v>1330</v>
      </c>
      <c r="D1492" s="256"/>
      <c r="E1492" s="256">
        <v>90861000</v>
      </c>
      <c r="F1492" s="257">
        <f t="shared" si="47"/>
        <v>317961000</v>
      </c>
      <c r="G1492" s="252"/>
      <c r="H1492" s="244">
        <f t="shared" si="48"/>
        <v>11</v>
      </c>
    </row>
    <row r="1493" spans="1:8" ht="18" customHeight="1">
      <c r="A1493" s="255">
        <v>42318</v>
      </c>
      <c r="B1493" s="255" t="s">
        <v>287</v>
      </c>
      <c r="C1493" s="253" t="s">
        <v>1311</v>
      </c>
      <c r="D1493" s="256"/>
      <c r="E1493" s="256">
        <v>52417000</v>
      </c>
      <c r="F1493" s="257">
        <f t="shared" si="47"/>
        <v>265544000</v>
      </c>
      <c r="G1493" s="252"/>
      <c r="H1493" s="244">
        <f t="shared" si="48"/>
        <v>11</v>
      </c>
    </row>
    <row r="1494" spans="1:8" ht="18" customHeight="1">
      <c r="A1494" s="255">
        <v>42318</v>
      </c>
      <c r="B1494" s="255" t="s">
        <v>291</v>
      </c>
      <c r="C1494" s="253" t="s">
        <v>1331</v>
      </c>
      <c r="D1494" s="256"/>
      <c r="E1494" s="256">
        <v>19964000</v>
      </c>
      <c r="F1494" s="257">
        <f t="shared" si="47"/>
        <v>245580000</v>
      </c>
      <c r="G1494" s="252"/>
      <c r="H1494" s="244">
        <f t="shared" si="48"/>
        <v>11</v>
      </c>
    </row>
    <row r="1495" spans="1:8" ht="18" customHeight="1">
      <c r="A1495" s="255">
        <v>42318</v>
      </c>
      <c r="B1495" s="255" t="s">
        <v>337</v>
      </c>
      <c r="C1495" s="253" t="s">
        <v>561</v>
      </c>
      <c r="D1495" s="256"/>
      <c r="E1495" s="256">
        <v>260000</v>
      </c>
      <c r="F1495" s="257">
        <f t="shared" si="47"/>
        <v>245320000</v>
      </c>
      <c r="G1495" s="252"/>
      <c r="H1495" s="244">
        <f t="shared" si="48"/>
        <v>11</v>
      </c>
    </row>
    <row r="1496" spans="1:8" ht="18" customHeight="1">
      <c r="A1496" s="255">
        <v>42318</v>
      </c>
      <c r="B1496" s="255" t="s">
        <v>323</v>
      </c>
      <c r="C1496" s="253" t="s">
        <v>1332</v>
      </c>
      <c r="D1496" s="256"/>
      <c r="E1496" s="256">
        <v>3000000</v>
      </c>
      <c r="F1496" s="257">
        <f t="shared" si="47"/>
        <v>242320000</v>
      </c>
      <c r="G1496" s="252"/>
      <c r="H1496" s="244">
        <f t="shared" si="48"/>
        <v>11</v>
      </c>
    </row>
    <row r="1497" spans="1:8" ht="18" customHeight="1">
      <c r="A1497" s="255">
        <v>42318</v>
      </c>
      <c r="B1497" s="255" t="s">
        <v>291</v>
      </c>
      <c r="C1497" s="253" t="s">
        <v>1333</v>
      </c>
      <c r="D1497" s="256"/>
      <c r="E1497" s="256">
        <v>10000000</v>
      </c>
      <c r="F1497" s="257">
        <f t="shared" si="47"/>
        <v>232320000</v>
      </c>
      <c r="G1497" s="252"/>
      <c r="H1497" s="244">
        <f t="shared" si="48"/>
        <v>11</v>
      </c>
    </row>
    <row r="1498" spans="1:8" ht="18" customHeight="1">
      <c r="A1498" s="255">
        <v>42319</v>
      </c>
      <c r="B1498" s="255" t="s">
        <v>337</v>
      </c>
      <c r="C1498" s="253" t="s">
        <v>1110</v>
      </c>
      <c r="D1498" s="256"/>
      <c r="E1498" s="256">
        <v>20000000</v>
      </c>
      <c r="F1498" s="257">
        <f t="shared" si="47"/>
        <v>212320000</v>
      </c>
      <c r="G1498" s="252"/>
      <c r="H1498" s="244">
        <f t="shared" si="48"/>
        <v>11</v>
      </c>
    </row>
    <row r="1499" spans="1:8" ht="18" customHeight="1">
      <c r="A1499" s="255">
        <v>42319</v>
      </c>
      <c r="B1499" s="255" t="s">
        <v>337</v>
      </c>
      <c r="C1499" s="253" t="s">
        <v>296</v>
      </c>
      <c r="D1499" s="256"/>
      <c r="E1499" s="256">
        <v>50000000</v>
      </c>
      <c r="F1499" s="257">
        <f t="shared" si="47"/>
        <v>162320000</v>
      </c>
      <c r="G1499" s="252"/>
      <c r="H1499" s="244">
        <f t="shared" si="48"/>
        <v>11</v>
      </c>
    </row>
    <row r="1500" spans="1:8" ht="18" customHeight="1">
      <c r="A1500" s="255">
        <v>42319</v>
      </c>
      <c r="B1500" s="255" t="s">
        <v>74</v>
      </c>
      <c r="C1500" s="253" t="s">
        <v>295</v>
      </c>
      <c r="D1500" s="256"/>
      <c r="E1500" s="256">
        <v>60000000</v>
      </c>
      <c r="F1500" s="257">
        <f t="shared" si="47"/>
        <v>102320000</v>
      </c>
      <c r="G1500" s="252"/>
      <c r="H1500" s="244">
        <f t="shared" si="48"/>
        <v>11</v>
      </c>
    </row>
    <row r="1501" spans="1:8" ht="18" customHeight="1">
      <c r="A1501" s="255">
        <v>42319</v>
      </c>
      <c r="B1501" s="255" t="s">
        <v>285</v>
      </c>
      <c r="C1501" s="253" t="s">
        <v>1208</v>
      </c>
      <c r="D1501" s="256"/>
      <c r="E1501" s="256">
        <v>280000</v>
      </c>
      <c r="F1501" s="257">
        <f t="shared" si="47"/>
        <v>102040000</v>
      </c>
      <c r="G1501" s="252"/>
      <c r="H1501" s="244">
        <f t="shared" si="48"/>
        <v>11</v>
      </c>
    </row>
    <row r="1502" spans="1:8" ht="18" customHeight="1">
      <c r="A1502" s="255">
        <v>42319</v>
      </c>
      <c r="B1502" s="255" t="s">
        <v>318</v>
      </c>
      <c r="C1502" s="253" t="s">
        <v>1334</v>
      </c>
      <c r="D1502" s="256"/>
      <c r="E1502" s="256">
        <v>443000</v>
      </c>
      <c r="F1502" s="257">
        <f t="shared" si="47"/>
        <v>101597000</v>
      </c>
      <c r="G1502" s="252"/>
      <c r="H1502" s="244">
        <f t="shared" si="48"/>
        <v>11</v>
      </c>
    </row>
    <row r="1503" spans="1:8" ht="18" customHeight="1">
      <c r="A1503" s="255">
        <v>42319</v>
      </c>
      <c r="B1503" s="255" t="s">
        <v>291</v>
      </c>
      <c r="C1503" s="253" t="s">
        <v>1335</v>
      </c>
      <c r="D1503" s="256"/>
      <c r="E1503" s="256">
        <v>86000</v>
      </c>
      <c r="F1503" s="257">
        <f t="shared" si="47"/>
        <v>101511000</v>
      </c>
      <c r="G1503" s="252"/>
      <c r="H1503" s="244">
        <f t="shared" si="48"/>
        <v>11</v>
      </c>
    </row>
    <row r="1504" spans="1:8" ht="18" customHeight="1">
      <c r="A1504" s="255">
        <v>42319</v>
      </c>
      <c r="B1504" s="255" t="s">
        <v>1300</v>
      </c>
      <c r="C1504" s="253" t="s">
        <v>1336</v>
      </c>
      <c r="D1504" s="256"/>
      <c r="E1504" s="256">
        <v>5060000</v>
      </c>
      <c r="F1504" s="257">
        <f t="shared" si="47"/>
        <v>96451000</v>
      </c>
      <c r="G1504" s="252"/>
      <c r="H1504" s="244">
        <f t="shared" si="48"/>
        <v>11</v>
      </c>
    </row>
    <row r="1505" spans="1:8" ht="18" customHeight="1">
      <c r="A1505" s="255">
        <v>42319</v>
      </c>
      <c r="B1505" s="255" t="s">
        <v>323</v>
      </c>
      <c r="C1505" s="253" t="s">
        <v>1337</v>
      </c>
      <c r="D1505" s="256">
        <v>2800000</v>
      </c>
      <c r="E1505" s="256"/>
      <c r="F1505" s="257">
        <f t="shared" si="47"/>
        <v>99251000</v>
      </c>
      <c r="G1505" s="252"/>
      <c r="H1505" s="244">
        <f t="shared" si="48"/>
        <v>11</v>
      </c>
    </row>
    <row r="1506" spans="1:8" ht="18" customHeight="1">
      <c r="A1506" s="255">
        <v>42319</v>
      </c>
      <c r="B1506" s="255" t="s">
        <v>323</v>
      </c>
      <c r="C1506" s="253" t="s">
        <v>1340</v>
      </c>
      <c r="D1506" s="256">
        <v>945000</v>
      </c>
      <c r="E1506" s="256"/>
      <c r="F1506" s="257">
        <f t="shared" si="47"/>
        <v>100196000</v>
      </c>
      <c r="G1506" s="252"/>
      <c r="H1506" s="244">
        <f t="shared" si="48"/>
        <v>11</v>
      </c>
    </row>
    <row r="1507" spans="1:8" ht="18" customHeight="1">
      <c r="A1507" s="255">
        <v>42319</v>
      </c>
      <c r="B1507" s="255" t="s">
        <v>1298</v>
      </c>
      <c r="C1507" s="253" t="s">
        <v>1341</v>
      </c>
      <c r="D1507" s="256"/>
      <c r="E1507" s="256">
        <v>1050000</v>
      </c>
      <c r="F1507" s="257">
        <f t="shared" si="47"/>
        <v>99146000</v>
      </c>
      <c r="G1507" s="252"/>
      <c r="H1507" s="244">
        <f t="shared" si="48"/>
        <v>11</v>
      </c>
    </row>
    <row r="1508" spans="1:8" ht="18" customHeight="1">
      <c r="A1508" s="255">
        <v>42319</v>
      </c>
      <c r="B1508" s="255" t="s">
        <v>1298</v>
      </c>
      <c r="C1508" s="253" t="s">
        <v>1342</v>
      </c>
      <c r="D1508" s="256"/>
      <c r="E1508" s="256">
        <v>2741000</v>
      </c>
      <c r="F1508" s="257">
        <f t="shared" si="47"/>
        <v>96405000</v>
      </c>
      <c r="G1508" s="252"/>
      <c r="H1508" s="244">
        <f t="shared" si="48"/>
        <v>11</v>
      </c>
    </row>
    <row r="1509" spans="1:8" ht="18" customHeight="1">
      <c r="A1509" s="255">
        <v>42319</v>
      </c>
      <c r="B1509" s="255" t="s">
        <v>323</v>
      </c>
      <c r="C1509" s="253" t="s">
        <v>1343</v>
      </c>
      <c r="D1509" s="256">
        <v>3000000</v>
      </c>
      <c r="E1509" s="256"/>
      <c r="F1509" s="257">
        <f t="shared" si="47"/>
        <v>99405000</v>
      </c>
      <c r="G1509" s="252"/>
      <c r="H1509" s="244">
        <f t="shared" si="48"/>
        <v>11</v>
      </c>
    </row>
    <row r="1510" spans="1:8" ht="18" customHeight="1">
      <c r="A1510" s="255">
        <v>42319</v>
      </c>
      <c r="B1510" s="255" t="s">
        <v>291</v>
      </c>
      <c r="C1510" s="253" t="s">
        <v>1332</v>
      </c>
      <c r="D1510" s="256"/>
      <c r="E1510" s="256">
        <v>3402000</v>
      </c>
      <c r="F1510" s="257">
        <f t="shared" si="47"/>
        <v>96003000</v>
      </c>
      <c r="G1510" s="252"/>
      <c r="H1510" s="244">
        <f t="shared" si="48"/>
        <v>11</v>
      </c>
    </row>
    <row r="1511" spans="1:8" ht="18" customHeight="1">
      <c r="A1511" s="255">
        <v>42319</v>
      </c>
      <c r="B1511" s="255" t="s">
        <v>291</v>
      </c>
      <c r="C1511" s="253" t="s">
        <v>1344</v>
      </c>
      <c r="D1511" s="256"/>
      <c r="E1511" s="256">
        <v>1122000</v>
      </c>
      <c r="F1511" s="257">
        <f t="shared" si="47"/>
        <v>94881000</v>
      </c>
      <c r="G1511" s="252"/>
      <c r="H1511" s="244">
        <f t="shared" si="48"/>
        <v>11</v>
      </c>
    </row>
    <row r="1512" spans="1:8" ht="18" customHeight="1">
      <c r="A1512" s="255">
        <v>42320</v>
      </c>
      <c r="B1512" s="255" t="s">
        <v>337</v>
      </c>
      <c r="C1512" s="253" t="s">
        <v>1345</v>
      </c>
      <c r="D1512" s="256"/>
      <c r="E1512" s="256">
        <v>9000000</v>
      </c>
      <c r="F1512" s="257">
        <f t="shared" si="47"/>
        <v>85881000</v>
      </c>
      <c r="G1512" s="252"/>
      <c r="H1512" s="244">
        <f t="shared" si="48"/>
        <v>11</v>
      </c>
    </row>
    <row r="1513" spans="1:8" ht="18" customHeight="1">
      <c r="A1513" s="255">
        <v>42320</v>
      </c>
      <c r="B1513" s="255" t="s">
        <v>287</v>
      </c>
      <c r="C1513" s="253" t="s">
        <v>1346</v>
      </c>
      <c r="D1513" s="256"/>
      <c r="E1513" s="256">
        <v>77440000</v>
      </c>
      <c r="F1513" s="257">
        <f t="shared" si="47"/>
        <v>8441000</v>
      </c>
      <c r="G1513" s="252"/>
      <c r="H1513" s="244">
        <f t="shared" si="48"/>
        <v>11</v>
      </c>
    </row>
    <row r="1514" spans="1:8" ht="18" customHeight="1">
      <c r="A1514" s="255">
        <v>42320</v>
      </c>
      <c r="B1514" s="255" t="s">
        <v>323</v>
      </c>
      <c r="C1514" s="253" t="s">
        <v>1347</v>
      </c>
      <c r="D1514" s="256"/>
      <c r="E1514" s="256">
        <v>2000000</v>
      </c>
      <c r="F1514" s="257">
        <f t="shared" si="47"/>
        <v>6441000</v>
      </c>
      <c r="G1514" s="252"/>
      <c r="H1514" s="244">
        <f t="shared" si="48"/>
        <v>11</v>
      </c>
    </row>
    <row r="1515" spans="1:8" ht="18" customHeight="1">
      <c r="A1515" s="255">
        <v>42320</v>
      </c>
      <c r="B1515" s="255" t="s">
        <v>285</v>
      </c>
      <c r="C1515" s="253" t="s">
        <v>1348</v>
      </c>
      <c r="D1515" s="256"/>
      <c r="E1515" s="256">
        <v>204000</v>
      </c>
      <c r="F1515" s="257">
        <f t="shared" si="47"/>
        <v>6237000</v>
      </c>
      <c r="G1515" s="252"/>
      <c r="H1515" s="244">
        <f t="shared" si="48"/>
        <v>11</v>
      </c>
    </row>
    <row r="1516" spans="1:8" ht="18" customHeight="1">
      <c r="A1516" s="255">
        <v>42321</v>
      </c>
      <c r="B1516" s="255" t="s">
        <v>74</v>
      </c>
      <c r="C1516" s="253" t="s">
        <v>294</v>
      </c>
      <c r="D1516" s="256">
        <v>1850000000</v>
      </c>
      <c r="E1516" s="256"/>
      <c r="F1516" s="257">
        <f t="shared" si="47"/>
        <v>1856237000</v>
      </c>
      <c r="G1516" s="252"/>
      <c r="H1516" s="244">
        <f t="shared" si="48"/>
        <v>11</v>
      </c>
    </row>
    <row r="1517" spans="1:8" ht="18" customHeight="1">
      <c r="A1517" s="255">
        <v>42321</v>
      </c>
      <c r="B1517" s="255" t="s">
        <v>337</v>
      </c>
      <c r="C1517" s="253" t="s">
        <v>296</v>
      </c>
      <c r="D1517" s="256"/>
      <c r="E1517" s="256">
        <v>50000000</v>
      </c>
      <c r="F1517" s="257">
        <f t="shared" si="47"/>
        <v>1806237000</v>
      </c>
      <c r="G1517" s="252"/>
      <c r="H1517" s="244">
        <f t="shared" si="48"/>
        <v>11</v>
      </c>
    </row>
    <row r="1518" spans="1:8" ht="18" customHeight="1">
      <c r="A1518" s="255">
        <v>42321</v>
      </c>
      <c r="B1518" s="255" t="s">
        <v>1057</v>
      </c>
      <c r="C1518" s="253" t="s">
        <v>1114</v>
      </c>
      <c r="D1518" s="256"/>
      <c r="E1518" s="256">
        <v>23800000</v>
      </c>
      <c r="F1518" s="257">
        <f t="shared" si="47"/>
        <v>1782437000</v>
      </c>
      <c r="G1518" s="252"/>
      <c r="H1518" s="244">
        <f t="shared" si="48"/>
        <v>11</v>
      </c>
    </row>
    <row r="1519" spans="1:8" ht="18" customHeight="1">
      <c r="A1519" s="255">
        <v>42321</v>
      </c>
      <c r="B1519" s="255" t="s">
        <v>842</v>
      </c>
      <c r="C1519" s="253" t="s">
        <v>1349</v>
      </c>
      <c r="D1519" s="256"/>
      <c r="E1519" s="256">
        <v>452800000</v>
      </c>
      <c r="F1519" s="257">
        <f t="shared" si="47"/>
        <v>1329637000</v>
      </c>
      <c r="G1519" s="252"/>
      <c r="H1519" s="244">
        <f t="shared" si="48"/>
        <v>11</v>
      </c>
    </row>
    <row r="1520" spans="1:8" ht="18" customHeight="1">
      <c r="A1520" s="255">
        <v>42321</v>
      </c>
      <c r="B1520" s="255" t="s">
        <v>337</v>
      </c>
      <c r="C1520" s="253" t="s">
        <v>1350</v>
      </c>
      <c r="D1520" s="256"/>
      <c r="E1520" s="256">
        <v>400500000</v>
      </c>
      <c r="F1520" s="257">
        <f t="shared" si="47"/>
        <v>929137000</v>
      </c>
      <c r="G1520" s="252"/>
      <c r="H1520" s="244">
        <f t="shared" si="48"/>
        <v>11</v>
      </c>
    </row>
    <row r="1521" spans="1:8" ht="18" customHeight="1">
      <c r="A1521" s="255">
        <v>42322</v>
      </c>
      <c r="B1521" s="255" t="s">
        <v>287</v>
      </c>
      <c r="C1521" s="253" t="s">
        <v>1205</v>
      </c>
      <c r="D1521" s="256"/>
      <c r="E1521" s="256">
        <v>200000000</v>
      </c>
      <c r="F1521" s="257">
        <f t="shared" si="47"/>
        <v>729137000</v>
      </c>
      <c r="G1521" s="252"/>
      <c r="H1521" s="244">
        <f t="shared" si="48"/>
        <v>11</v>
      </c>
    </row>
    <row r="1522" spans="1:8" ht="18" customHeight="1">
      <c r="A1522" s="255">
        <v>42322</v>
      </c>
      <c r="B1522" s="255" t="s">
        <v>287</v>
      </c>
      <c r="C1522" s="253" t="s">
        <v>501</v>
      </c>
      <c r="D1522" s="256"/>
      <c r="E1522" s="256">
        <v>40017000</v>
      </c>
      <c r="F1522" s="257">
        <f t="shared" si="47"/>
        <v>689120000</v>
      </c>
      <c r="G1522" s="252"/>
      <c r="H1522" s="244">
        <f t="shared" si="48"/>
        <v>11</v>
      </c>
    </row>
    <row r="1523" spans="1:8" ht="18" customHeight="1">
      <c r="A1523" s="255">
        <v>42322</v>
      </c>
      <c r="B1523" s="255" t="s">
        <v>287</v>
      </c>
      <c r="C1523" s="253" t="s">
        <v>1125</v>
      </c>
      <c r="D1523" s="256"/>
      <c r="E1523" s="256">
        <v>100000000</v>
      </c>
      <c r="F1523" s="257">
        <f t="shared" si="47"/>
        <v>589120000</v>
      </c>
      <c r="G1523" s="252"/>
      <c r="H1523" s="244">
        <f t="shared" si="48"/>
        <v>11</v>
      </c>
    </row>
    <row r="1524" spans="1:8" ht="18" customHeight="1">
      <c r="A1524" s="255">
        <v>42322</v>
      </c>
      <c r="B1524" s="255" t="s">
        <v>287</v>
      </c>
      <c r="C1524" s="253" t="s">
        <v>872</v>
      </c>
      <c r="D1524" s="256"/>
      <c r="E1524" s="256">
        <v>60017000</v>
      </c>
      <c r="F1524" s="257">
        <f t="shared" si="47"/>
        <v>529103000</v>
      </c>
      <c r="G1524" s="252"/>
      <c r="H1524" s="244">
        <f t="shared" si="48"/>
        <v>11</v>
      </c>
    </row>
    <row r="1525" spans="1:8" ht="18" customHeight="1">
      <c r="A1525" s="255">
        <v>42322</v>
      </c>
      <c r="B1525" s="255" t="s">
        <v>285</v>
      </c>
      <c r="C1525" s="253" t="s">
        <v>1208</v>
      </c>
      <c r="D1525" s="256"/>
      <c r="E1525" s="256">
        <v>255000</v>
      </c>
      <c r="F1525" s="257">
        <f t="shared" si="47"/>
        <v>528848000</v>
      </c>
      <c r="G1525" s="252"/>
      <c r="H1525" s="244">
        <f t="shared" si="48"/>
        <v>11</v>
      </c>
    </row>
    <row r="1526" spans="1:8" ht="18" customHeight="1">
      <c r="A1526" s="255">
        <v>42322</v>
      </c>
      <c r="B1526" s="255" t="s">
        <v>291</v>
      </c>
      <c r="C1526" s="253" t="s">
        <v>1351</v>
      </c>
      <c r="D1526" s="256"/>
      <c r="E1526" s="256">
        <v>2172000</v>
      </c>
      <c r="F1526" s="257">
        <f t="shared" si="47"/>
        <v>526676000</v>
      </c>
      <c r="G1526" s="252"/>
      <c r="H1526" s="244">
        <f t="shared" si="48"/>
        <v>11</v>
      </c>
    </row>
    <row r="1527" spans="1:8" ht="18" customHeight="1">
      <c r="A1527" s="255">
        <v>42322</v>
      </c>
      <c r="B1527" s="255" t="s">
        <v>300</v>
      </c>
      <c r="C1527" s="253" t="s">
        <v>1352</v>
      </c>
      <c r="D1527" s="256"/>
      <c r="E1527" s="256">
        <v>1710000</v>
      </c>
      <c r="F1527" s="257">
        <f t="shared" si="47"/>
        <v>524966000</v>
      </c>
      <c r="G1527" s="252"/>
      <c r="H1527" s="244">
        <f t="shared" si="48"/>
        <v>11</v>
      </c>
    </row>
    <row r="1528" spans="1:8" ht="18" customHeight="1">
      <c r="A1528" s="255">
        <v>42322</v>
      </c>
      <c r="B1528" s="255" t="s">
        <v>298</v>
      </c>
      <c r="C1528" s="253" t="s">
        <v>1353</v>
      </c>
      <c r="D1528" s="256"/>
      <c r="E1528" s="256">
        <v>329942000</v>
      </c>
      <c r="F1528" s="257">
        <f t="shared" si="47"/>
        <v>195024000</v>
      </c>
      <c r="G1528" s="252"/>
      <c r="H1528" s="244">
        <f t="shared" si="48"/>
        <v>11</v>
      </c>
    </row>
    <row r="1529" spans="1:8" ht="18" customHeight="1">
      <c r="A1529" s="255">
        <v>42322</v>
      </c>
      <c r="B1529" s="255" t="s">
        <v>343</v>
      </c>
      <c r="C1529" s="253" t="s">
        <v>1242</v>
      </c>
      <c r="D1529" s="256"/>
      <c r="E1529" s="256">
        <v>5017000</v>
      </c>
      <c r="F1529" s="257">
        <f t="shared" si="47"/>
        <v>190007000</v>
      </c>
      <c r="G1529" s="252"/>
      <c r="H1529" s="244">
        <f t="shared" si="48"/>
        <v>11</v>
      </c>
    </row>
    <row r="1530" spans="1:8" ht="18" customHeight="1">
      <c r="A1530" s="255">
        <v>42322</v>
      </c>
      <c r="B1530" s="255" t="s">
        <v>291</v>
      </c>
      <c r="C1530" s="253" t="s">
        <v>559</v>
      </c>
      <c r="D1530" s="256"/>
      <c r="E1530" s="256">
        <v>1584000</v>
      </c>
      <c r="F1530" s="257">
        <f t="shared" si="47"/>
        <v>188423000</v>
      </c>
      <c r="G1530" s="252"/>
      <c r="H1530" s="244">
        <f t="shared" si="48"/>
        <v>11</v>
      </c>
    </row>
    <row r="1531" spans="1:8" ht="18" customHeight="1">
      <c r="A1531" s="255">
        <v>42322</v>
      </c>
      <c r="B1531" s="255" t="s">
        <v>343</v>
      </c>
      <c r="C1531" s="253" t="s">
        <v>1354</v>
      </c>
      <c r="D1531" s="256"/>
      <c r="E1531" s="256">
        <v>27000000</v>
      </c>
      <c r="F1531" s="257">
        <f t="shared" si="47"/>
        <v>161423000</v>
      </c>
      <c r="G1531" s="252"/>
      <c r="H1531" s="244">
        <f t="shared" si="48"/>
        <v>11</v>
      </c>
    </row>
    <row r="1532" spans="1:8" ht="18" customHeight="1">
      <c r="A1532" s="255">
        <v>42322</v>
      </c>
      <c r="B1532" s="255" t="s">
        <v>285</v>
      </c>
      <c r="C1532" s="253" t="s">
        <v>1355</v>
      </c>
      <c r="D1532" s="256"/>
      <c r="E1532" s="256">
        <v>1600000</v>
      </c>
      <c r="F1532" s="257">
        <f t="shared" si="47"/>
        <v>159823000</v>
      </c>
      <c r="G1532" s="252"/>
      <c r="H1532" s="244">
        <f t="shared" si="48"/>
        <v>11</v>
      </c>
    </row>
    <row r="1533" spans="1:8" ht="18" customHeight="1">
      <c r="A1533" s="255">
        <v>42324</v>
      </c>
      <c r="B1533" s="255" t="s">
        <v>298</v>
      </c>
      <c r="C1533" s="253" t="s">
        <v>1356</v>
      </c>
      <c r="D1533" s="256"/>
      <c r="E1533" s="256">
        <v>500000</v>
      </c>
      <c r="F1533" s="257">
        <f t="shared" si="47"/>
        <v>159323000</v>
      </c>
      <c r="G1533" s="252"/>
      <c r="H1533" s="244">
        <f t="shared" si="48"/>
        <v>11</v>
      </c>
    </row>
    <row r="1534" spans="1:8" ht="18" customHeight="1">
      <c r="A1534" s="255">
        <v>42324</v>
      </c>
      <c r="B1534" s="255" t="s">
        <v>314</v>
      </c>
      <c r="C1534" s="253" t="s">
        <v>1229</v>
      </c>
      <c r="D1534" s="256"/>
      <c r="E1534" s="256">
        <v>130410000</v>
      </c>
      <c r="F1534" s="257">
        <f t="shared" si="47"/>
        <v>28913000</v>
      </c>
      <c r="G1534" s="252"/>
      <c r="H1534" s="244">
        <f t="shared" si="48"/>
        <v>11</v>
      </c>
    </row>
    <row r="1535" spans="1:8" ht="18" customHeight="1">
      <c r="A1535" s="255">
        <v>42324</v>
      </c>
      <c r="B1535" s="255" t="s">
        <v>343</v>
      </c>
      <c r="C1535" s="253" t="s">
        <v>458</v>
      </c>
      <c r="D1535" s="256"/>
      <c r="E1535" s="256">
        <v>10517000</v>
      </c>
      <c r="F1535" s="257">
        <f t="shared" si="47"/>
        <v>18396000</v>
      </c>
      <c r="G1535" s="252"/>
      <c r="H1535" s="244">
        <f t="shared" si="48"/>
        <v>11</v>
      </c>
    </row>
    <row r="1536" spans="1:8" ht="18" customHeight="1">
      <c r="A1536" s="255">
        <v>42324</v>
      </c>
      <c r="B1536" s="255" t="s">
        <v>1298</v>
      </c>
      <c r="C1536" s="253" t="s">
        <v>1357</v>
      </c>
      <c r="D1536" s="256"/>
      <c r="E1536" s="256">
        <v>375000</v>
      </c>
      <c r="F1536" s="257">
        <f t="shared" si="47"/>
        <v>18021000</v>
      </c>
      <c r="G1536" s="252"/>
      <c r="H1536" s="244">
        <f t="shared" si="48"/>
        <v>11</v>
      </c>
    </row>
    <row r="1537" spans="1:8" ht="18" customHeight="1">
      <c r="A1537" s="255">
        <v>42324</v>
      </c>
      <c r="B1537" s="255" t="s">
        <v>337</v>
      </c>
      <c r="C1537" s="253" t="s">
        <v>1280</v>
      </c>
      <c r="D1537" s="256"/>
      <c r="E1537" s="256">
        <v>9000000</v>
      </c>
      <c r="F1537" s="257">
        <f t="shared" si="47"/>
        <v>9021000</v>
      </c>
      <c r="G1537" s="252"/>
      <c r="H1537" s="244">
        <f t="shared" si="48"/>
        <v>11</v>
      </c>
    </row>
    <row r="1538" spans="1:8" ht="18" customHeight="1">
      <c r="A1538" s="255">
        <v>42325</v>
      </c>
      <c r="B1538" s="255" t="s">
        <v>337</v>
      </c>
      <c r="C1538" s="253" t="s">
        <v>1358</v>
      </c>
      <c r="D1538" s="256"/>
      <c r="E1538" s="256">
        <v>2871000</v>
      </c>
      <c r="F1538" s="257">
        <f t="shared" si="47"/>
        <v>6150000</v>
      </c>
      <c r="G1538" s="252"/>
      <c r="H1538" s="244">
        <f t="shared" si="48"/>
        <v>11</v>
      </c>
    </row>
    <row r="1539" spans="1:8" ht="18" customHeight="1">
      <c r="A1539" s="255">
        <v>42326</v>
      </c>
      <c r="B1539" s="255" t="s">
        <v>842</v>
      </c>
      <c r="C1539" s="253" t="s">
        <v>1359</v>
      </c>
      <c r="D1539" s="256">
        <v>453400000</v>
      </c>
      <c r="E1539" s="256"/>
      <c r="F1539" s="257">
        <f t="shared" si="47"/>
        <v>459550000</v>
      </c>
      <c r="G1539" s="252"/>
      <c r="H1539" s="244">
        <f t="shared" si="48"/>
        <v>11</v>
      </c>
    </row>
    <row r="1540" spans="1:8" ht="18" customHeight="1">
      <c r="A1540" s="255">
        <v>42326</v>
      </c>
      <c r="B1540" s="255" t="s">
        <v>323</v>
      </c>
      <c r="C1540" s="253" t="s">
        <v>1360</v>
      </c>
      <c r="D1540" s="256"/>
      <c r="E1540" s="256">
        <v>10000000</v>
      </c>
      <c r="F1540" s="257">
        <f t="shared" si="47"/>
        <v>449550000</v>
      </c>
      <c r="G1540" s="252"/>
      <c r="H1540" s="244">
        <f t="shared" si="48"/>
        <v>11</v>
      </c>
    </row>
    <row r="1541" spans="1:8" ht="18" customHeight="1">
      <c r="A1541" s="255">
        <v>42326</v>
      </c>
      <c r="B1541" s="255" t="s">
        <v>316</v>
      </c>
      <c r="C1541" s="253" t="s">
        <v>363</v>
      </c>
      <c r="D1541" s="256"/>
      <c r="E1541" s="256">
        <v>1683000</v>
      </c>
      <c r="F1541" s="257">
        <f t="shared" si="47"/>
        <v>447867000</v>
      </c>
      <c r="G1541" s="252"/>
      <c r="H1541" s="244">
        <f t="shared" si="48"/>
        <v>11</v>
      </c>
    </row>
    <row r="1542" spans="1:8" ht="18" customHeight="1">
      <c r="A1542" s="255">
        <v>42326</v>
      </c>
      <c r="B1542" s="255" t="s">
        <v>316</v>
      </c>
      <c r="C1542" s="253" t="s">
        <v>317</v>
      </c>
      <c r="D1542" s="256"/>
      <c r="E1542" s="256">
        <v>3717000</v>
      </c>
      <c r="F1542" s="257">
        <f t="shared" si="47"/>
        <v>444150000</v>
      </c>
      <c r="G1542" s="252"/>
      <c r="H1542" s="244">
        <f t="shared" si="48"/>
        <v>11</v>
      </c>
    </row>
    <row r="1543" spans="1:8" ht="18" customHeight="1">
      <c r="A1543" s="255">
        <v>42326</v>
      </c>
      <c r="B1543" s="255" t="s">
        <v>1298</v>
      </c>
      <c r="C1543" s="253" t="s">
        <v>1361</v>
      </c>
      <c r="D1543" s="256"/>
      <c r="E1543" s="256">
        <v>207000</v>
      </c>
      <c r="F1543" s="257">
        <f t="shared" si="47"/>
        <v>443943000</v>
      </c>
      <c r="G1543" s="252"/>
      <c r="H1543" s="244">
        <f t="shared" si="48"/>
        <v>11</v>
      </c>
    </row>
    <row r="1544" spans="1:8" ht="18" customHeight="1">
      <c r="A1544" s="255">
        <v>42326</v>
      </c>
      <c r="B1544" s="255" t="s">
        <v>337</v>
      </c>
      <c r="C1544" s="253" t="s">
        <v>1362</v>
      </c>
      <c r="D1544" s="256"/>
      <c r="E1544" s="256">
        <v>280000</v>
      </c>
      <c r="F1544" s="257">
        <f t="shared" si="47"/>
        <v>443663000</v>
      </c>
      <c r="G1544" s="252"/>
      <c r="H1544" s="244">
        <f t="shared" si="48"/>
        <v>11</v>
      </c>
    </row>
    <row r="1545" spans="1:8" ht="18" customHeight="1">
      <c r="A1545" s="255">
        <v>42326</v>
      </c>
      <c r="B1545" s="255" t="s">
        <v>285</v>
      </c>
      <c r="C1545" s="253" t="s">
        <v>554</v>
      </c>
      <c r="D1545" s="256"/>
      <c r="E1545" s="256">
        <v>1562000</v>
      </c>
      <c r="F1545" s="257">
        <f t="shared" si="47"/>
        <v>442101000</v>
      </c>
      <c r="G1545" s="252"/>
      <c r="H1545" s="244">
        <f t="shared" si="48"/>
        <v>11</v>
      </c>
    </row>
    <row r="1546" spans="1:8" ht="18" customHeight="1">
      <c r="A1546" s="255">
        <v>42326</v>
      </c>
      <c r="B1546" s="255" t="s">
        <v>291</v>
      </c>
      <c r="C1546" s="253" t="s">
        <v>1363</v>
      </c>
      <c r="D1546" s="256"/>
      <c r="E1546" s="256">
        <v>1000000</v>
      </c>
      <c r="F1546" s="257">
        <f t="shared" si="47"/>
        <v>441101000</v>
      </c>
      <c r="G1546" s="252"/>
      <c r="H1546" s="244">
        <f t="shared" si="48"/>
        <v>11</v>
      </c>
    </row>
    <row r="1547" spans="1:8" ht="18" customHeight="1">
      <c r="A1547" s="255">
        <v>42327</v>
      </c>
      <c r="B1547" s="255" t="s">
        <v>74</v>
      </c>
      <c r="C1547" s="253" t="s">
        <v>296</v>
      </c>
      <c r="D1547" s="256"/>
      <c r="E1547" s="256">
        <v>25000000</v>
      </c>
      <c r="F1547" s="257">
        <f t="shared" si="47"/>
        <v>416101000</v>
      </c>
      <c r="G1547" s="252"/>
      <c r="H1547" s="244">
        <f t="shared" si="48"/>
        <v>11</v>
      </c>
    </row>
    <row r="1548" spans="1:8" ht="18" customHeight="1">
      <c r="A1548" s="255">
        <v>42327</v>
      </c>
      <c r="B1548" s="255" t="s">
        <v>337</v>
      </c>
      <c r="C1548" s="253" t="s">
        <v>1364</v>
      </c>
      <c r="D1548" s="256"/>
      <c r="E1548" s="256">
        <v>50017000</v>
      </c>
      <c r="F1548" s="257">
        <f t="shared" si="47"/>
        <v>366084000</v>
      </c>
      <c r="G1548" s="252"/>
      <c r="H1548" s="244">
        <f t="shared" si="48"/>
        <v>11</v>
      </c>
    </row>
    <row r="1549" spans="1:8" ht="18" customHeight="1">
      <c r="A1549" s="255">
        <v>42327</v>
      </c>
      <c r="B1549" s="255" t="s">
        <v>291</v>
      </c>
      <c r="C1549" s="253" t="s">
        <v>1365</v>
      </c>
      <c r="D1549" s="256"/>
      <c r="E1549" s="256">
        <v>16500000</v>
      </c>
      <c r="F1549" s="257">
        <f t="shared" si="47"/>
        <v>349584000</v>
      </c>
      <c r="G1549" s="252"/>
      <c r="H1549" s="244">
        <f t="shared" si="48"/>
        <v>11</v>
      </c>
    </row>
    <row r="1550" spans="1:8" ht="18" customHeight="1">
      <c r="A1550" s="255">
        <v>42327</v>
      </c>
      <c r="B1550" s="255" t="s">
        <v>1057</v>
      </c>
      <c r="C1550" s="253" t="s">
        <v>341</v>
      </c>
      <c r="D1550" s="256"/>
      <c r="E1550" s="256">
        <v>1454000</v>
      </c>
      <c r="F1550" s="257">
        <f t="shared" si="47"/>
        <v>348130000</v>
      </c>
      <c r="G1550" s="252"/>
      <c r="H1550" s="244">
        <f t="shared" si="48"/>
        <v>11</v>
      </c>
    </row>
    <row r="1551" spans="1:8" ht="18" customHeight="1">
      <c r="A1551" s="255">
        <v>42327</v>
      </c>
      <c r="B1551" s="255" t="s">
        <v>287</v>
      </c>
      <c r="C1551" s="253" t="s">
        <v>377</v>
      </c>
      <c r="D1551" s="256"/>
      <c r="E1551" s="256">
        <v>100000000</v>
      </c>
      <c r="F1551" s="257">
        <f t="shared" si="47"/>
        <v>248130000</v>
      </c>
      <c r="G1551" s="252"/>
      <c r="H1551" s="244">
        <f t="shared" si="48"/>
        <v>11</v>
      </c>
    </row>
    <row r="1552" spans="1:8" ht="18" customHeight="1">
      <c r="A1552" s="255">
        <v>42327</v>
      </c>
      <c r="B1552" s="255" t="s">
        <v>287</v>
      </c>
      <c r="C1552" s="253" t="s">
        <v>476</v>
      </c>
      <c r="D1552" s="256"/>
      <c r="E1552" s="256">
        <v>100000000</v>
      </c>
      <c r="F1552" s="257">
        <f t="shared" si="47"/>
        <v>148130000</v>
      </c>
      <c r="G1552" s="252"/>
      <c r="H1552" s="244">
        <f t="shared" si="48"/>
        <v>11</v>
      </c>
    </row>
    <row r="1553" spans="1:8" ht="18" customHeight="1">
      <c r="A1553" s="255">
        <v>42327</v>
      </c>
      <c r="B1553" s="255" t="s">
        <v>300</v>
      </c>
      <c r="C1553" s="253" t="s">
        <v>1352</v>
      </c>
      <c r="D1553" s="256"/>
      <c r="E1553" s="256">
        <v>600000</v>
      </c>
      <c r="F1553" s="257">
        <f t="shared" ref="F1553:F1616" si="49">IF(C1553&lt;&gt;"",F1552+D1553-E1553,0)</f>
        <v>147530000</v>
      </c>
      <c r="G1553" s="252"/>
      <c r="H1553" s="244">
        <f t="shared" ref="H1553:H1616" si="50">IF(A1553&lt;&gt;"",MONTH(A1553),"")</f>
        <v>11</v>
      </c>
    </row>
    <row r="1554" spans="1:8" ht="18" customHeight="1">
      <c r="A1554" s="255">
        <v>42328</v>
      </c>
      <c r="B1554" s="255" t="s">
        <v>337</v>
      </c>
      <c r="C1554" s="253" t="s">
        <v>1231</v>
      </c>
      <c r="D1554" s="256"/>
      <c r="E1554" s="256">
        <v>7370000</v>
      </c>
      <c r="F1554" s="257">
        <f t="shared" si="49"/>
        <v>140160000</v>
      </c>
      <c r="G1554" s="252"/>
      <c r="H1554" s="244">
        <f t="shared" si="50"/>
        <v>11</v>
      </c>
    </row>
    <row r="1555" spans="1:8" ht="18" customHeight="1">
      <c r="A1555" s="255">
        <v>42328</v>
      </c>
      <c r="B1555" s="255" t="s">
        <v>1057</v>
      </c>
      <c r="C1555" s="253" t="s">
        <v>1366</v>
      </c>
      <c r="D1555" s="256"/>
      <c r="E1555" s="256">
        <v>2597000</v>
      </c>
      <c r="F1555" s="257">
        <f t="shared" si="49"/>
        <v>137563000</v>
      </c>
      <c r="G1555" s="252"/>
      <c r="H1555" s="244">
        <f t="shared" si="50"/>
        <v>11</v>
      </c>
    </row>
    <row r="1556" spans="1:8" ht="18" customHeight="1">
      <c r="A1556" s="255">
        <v>42328</v>
      </c>
      <c r="B1556" s="255" t="s">
        <v>74</v>
      </c>
      <c r="C1556" s="253" t="s">
        <v>295</v>
      </c>
      <c r="D1556" s="256"/>
      <c r="E1556" s="256">
        <v>45000000</v>
      </c>
      <c r="F1556" s="257">
        <f t="shared" si="49"/>
        <v>92563000</v>
      </c>
      <c r="G1556" s="252"/>
      <c r="H1556" s="244">
        <f t="shared" si="50"/>
        <v>11</v>
      </c>
    </row>
    <row r="1557" spans="1:8" ht="18" customHeight="1">
      <c r="A1557" s="255">
        <v>42328</v>
      </c>
      <c r="B1557" s="255" t="s">
        <v>287</v>
      </c>
      <c r="C1557" s="253" t="s">
        <v>322</v>
      </c>
      <c r="D1557" s="256"/>
      <c r="E1557" s="256">
        <v>70035000</v>
      </c>
      <c r="F1557" s="257">
        <f t="shared" si="49"/>
        <v>22528000</v>
      </c>
      <c r="G1557" s="252"/>
      <c r="H1557" s="244">
        <f t="shared" si="50"/>
        <v>11</v>
      </c>
    </row>
    <row r="1558" spans="1:8" ht="18" customHeight="1">
      <c r="A1558" s="255">
        <v>42328</v>
      </c>
      <c r="B1558" s="255" t="s">
        <v>285</v>
      </c>
      <c r="C1558" s="253" t="s">
        <v>1367</v>
      </c>
      <c r="D1558" s="256"/>
      <c r="E1558" s="256">
        <v>100000</v>
      </c>
      <c r="F1558" s="257">
        <f t="shared" si="49"/>
        <v>22428000</v>
      </c>
      <c r="G1558" s="252"/>
      <c r="H1558" s="244">
        <f t="shared" si="50"/>
        <v>11</v>
      </c>
    </row>
    <row r="1559" spans="1:8" ht="18" customHeight="1">
      <c r="A1559" s="255">
        <v>42328</v>
      </c>
      <c r="B1559" s="255" t="s">
        <v>409</v>
      </c>
      <c r="C1559" s="253" t="s">
        <v>743</v>
      </c>
      <c r="D1559" s="256"/>
      <c r="E1559" s="256">
        <v>13200000</v>
      </c>
      <c r="F1559" s="257">
        <f t="shared" si="49"/>
        <v>9228000</v>
      </c>
      <c r="G1559" s="252"/>
      <c r="H1559" s="244">
        <f t="shared" si="50"/>
        <v>11</v>
      </c>
    </row>
    <row r="1560" spans="1:8" ht="18" customHeight="1">
      <c r="A1560" s="255">
        <v>42329</v>
      </c>
      <c r="B1560" s="255" t="s">
        <v>74</v>
      </c>
      <c r="C1560" s="253" t="s">
        <v>294</v>
      </c>
      <c r="D1560" s="256">
        <v>1370000000</v>
      </c>
      <c r="E1560" s="256"/>
      <c r="F1560" s="257">
        <f t="shared" si="49"/>
        <v>1379228000</v>
      </c>
      <c r="G1560" s="252"/>
      <c r="H1560" s="244">
        <f t="shared" si="50"/>
        <v>11</v>
      </c>
    </row>
    <row r="1561" spans="1:8" ht="18" customHeight="1">
      <c r="A1561" s="255">
        <v>42329</v>
      </c>
      <c r="B1561" s="255" t="s">
        <v>337</v>
      </c>
      <c r="C1561" s="253" t="s">
        <v>296</v>
      </c>
      <c r="D1561" s="256"/>
      <c r="E1561" s="256">
        <v>165000000</v>
      </c>
      <c r="F1561" s="257">
        <f t="shared" si="49"/>
        <v>1214228000</v>
      </c>
      <c r="G1561" s="252"/>
      <c r="H1561" s="244">
        <f t="shared" si="50"/>
        <v>11</v>
      </c>
    </row>
    <row r="1562" spans="1:8" ht="18" customHeight="1">
      <c r="A1562" s="255">
        <v>42329</v>
      </c>
      <c r="B1562" s="255" t="s">
        <v>287</v>
      </c>
      <c r="C1562" s="253" t="s">
        <v>932</v>
      </c>
      <c r="D1562" s="256"/>
      <c r="E1562" s="256">
        <v>300090000</v>
      </c>
      <c r="F1562" s="257">
        <f t="shared" si="49"/>
        <v>914138000</v>
      </c>
      <c r="G1562" s="252"/>
      <c r="H1562" s="244">
        <f t="shared" si="50"/>
        <v>11</v>
      </c>
    </row>
    <row r="1563" spans="1:8" ht="18" customHeight="1">
      <c r="A1563" s="255">
        <v>42329</v>
      </c>
      <c r="B1563" s="255" t="s">
        <v>287</v>
      </c>
      <c r="C1563" s="253" t="s">
        <v>1095</v>
      </c>
      <c r="D1563" s="256"/>
      <c r="E1563" s="256">
        <v>100538000</v>
      </c>
      <c r="F1563" s="257">
        <f t="shared" si="49"/>
        <v>813600000</v>
      </c>
      <c r="G1563" s="252"/>
      <c r="H1563" s="244">
        <f t="shared" si="50"/>
        <v>11</v>
      </c>
    </row>
    <row r="1564" spans="1:8" ht="18" customHeight="1">
      <c r="A1564" s="255">
        <v>42329</v>
      </c>
      <c r="B1564" s="255" t="s">
        <v>291</v>
      </c>
      <c r="C1564" s="253" t="s">
        <v>1368</v>
      </c>
      <c r="D1564" s="256"/>
      <c r="E1564" s="256">
        <v>325000</v>
      </c>
      <c r="F1564" s="257">
        <f t="shared" si="49"/>
        <v>813275000</v>
      </c>
      <c r="G1564" s="252"/>
      <c r="H1564" s="244">
        <f t="shared" si="50"/>
        <v>11</v>
      </c>
    </row>
    <row r="1565" spans="1:8" ht="18" customHeight="1">
      <c r="A1565" s="255">
        <v>42329</v>
      </c>
      <c r="B1565" s="255" t="s">
        <v>337</v>
      </c>
      <c r="C1565" s="253" t="s">
        <v>1369</v>
      </c>
      <c r="D1565" s="256"/>
      <c r="E1565" s="256">
        <v>39398000</v>
      </c>
      <c r="F1565" s="257">
        <f t="shared" si="49"/>
        <v>773877000</v>
      </c>
      <c r="G1565" s="252"/>
      <c r="H1565" s="244">
        <f t="shared" si="50"/>
        <v>11</v>
      </c>
    </row>
    <row r="1566" spans="1:8" ht="18" customHeight="1">
      <c r="A1566" s="255">
        <v>42329</v>
      </c>
      <c r="B1566" s="255" t="s">
        <v>1298</v>
      </c>
      <c r="C1566" s="253" t="s">
        <v>1370</v>
      </c>
      <c r="D1566" s="256"/>
      <c r="E1566" s="256">
        <v>600000</v>
      </c>
      <c r="F1566" s="257">
        <f t="shared" si="49"/>
        <v>773277000</v>
      </c>
      <c r="G1566" s="252"/>
      <c r="H1566" s="244">
        <f t="shared" si="50"/>
        <v>11</v>
      </c>
    </row>
    <row r="1567" spans="1:8" ht="18" customHeight="1">
      <c r="A1567" s="255">
        <v>42329</v>
      </c>
      <c r="B1567" s="255" t="s">
        <v>308</v>
      </c>
      <c r="C1567" s="253" t="s">
        <v>1128</v>
      </c>
      <c r="D1567" s="256"/>
      <c r="E1567" s="256">
        <v>100000000</v>
      </c>
      <c r="F1567" s="257">
        <f t="shared" si="49"/>
        <v>673277000</v>
      </c>
      <c r="G1567" s="252"/>
      <c r="H1567" s="244">
        <f t="shared" si="50"/>
        <v>11</v>
      </c>
    </row>
    <row r="1568" spans="1:8" ht="18" customHeight="1">
      <c r="A1568" s="255">
        <v>42329</v>
      </c>
      <c r="B1568" s="255" t="s">
        <v>291</v>
      </c>
      <c r="C1568" s="253" t="s">
        <v>1371</v>
      </c>
      <c r="D1568" s="256"/>
      <c r="E1568" s="256">
        <v>78468000</v>
      </c>
      <c r="F1568" s="257">
        <f t="shared" si="49"/>
        <v>594809000</v>
      </c>
      <c r="G1568" s="252"/>
      <c r="H1568" s="244">
        <f t="shared" si="50"/>
        <v>11</v>
      </c>
    </row>
    <row r="1569" spans="1:8" ht="18" customHeight="1">
      <c r="A1569" s="255">
        <v>42329</v>
      </c>
      <c r="B1569" s="255" t="s">
        <v>337</v>
      </c>
      <c r="C1569" s="253" t="s">
        <v>1372</v>
      </c>
      <c r="D1569" s="256"/>
      <c r="E1569" s="256">
        <v>20000000</v>
      </c>
      <c r="F1569" s="257">
        <f t="shared" si="49"/>
        <v>574809000</v>
      </c>
      <c r="G1569" s="252"/>
      <c r="H1569" s="244">
        <f t="shared" si="50"/>
        <v>11</v>
      </c>
    </row>
    <row r="1570" spans="1:8" ht="18" customHeight="1">
      <c r="A1570" s="255">
        <v>42329</v>
      </c>
      <c r="B1570" s="255" t="s">
        <v>300</v>
      </c>
      <c r="C1570" s="253" t="s">
        <v>1360</v>
      </c>
      <c r="D1570" s="256"/>
      <c r="E1570" s="256">
        <v>10000000</v>
      </c>
      <c r="F1570" s="257">
        <f t="shared" si="49"/>
        <v>564809000</v>
      </c>
      <c r="G1570" s="252"/>
      <c r="H1570" s="244">
        <f t="shared" si="50"/>
        <v>11</v>
      </c>
    </row>
    <row r="1571" spans="1:8" ht="18" customHeight="1">
      <c r="A1571" s="255">
        <v>42329</v>
      </c>
      <c r="B1571" s="255" t="s">
        <v>323</v>
      </c>
      <c r="C1571" s="253" t="s">
        <v>1373</v>
      </c>
      <c r="D1571" s="256"/>
      <c r="E1571" s="256">
        <v>50000000</v>
      </c>
      <c r="F1571" s="257">
        <f t="shared" si="49"/>
        <v>514809000</v>
      </c>
      <c r="G1571" s="252"/>
      <c r="H1571" s="244">
        <f t="shared" si="50"/>
        <v>11</v>
      </c>
    </row>
    <row r="1572" spans="1:8" ht="18" customHeight="1">
      <c r="A1572" s="255">
        <v>42331</v>
      </c>
      <c r="B1572" s="255" t="s">
        <v>287</v>
      </c>
      <c r="C1572" s="253" t="s">
        <v>1228</v>
      </c>
      <c r="D1572" s="256"/>
      <c r="E1572" s="256">
        <v>321726000</v>
      </c>
      <c r="F1572" s="257">
        <f t="shared" si="49"/>
        <v>193083000</v>
      </c>
      <c r="G1572" s="252"/>
      <c r="H1572" s="244">
        <f t="shared" si="50"/>
        <v>11</v>
      </c>
    </row>
    <row r="1573" spans="1:8" ht="18" customHeight="1">
      <c r="A1573" s="255"/>
      <c r="B1573" s="255"/>
      <c r="C1573" s="253"/>
      <c r="D1573" s="256"/>
      <c r="E1573" s="256"/>
      <c r="F1573" s="257">
        <f t="shared" si="49"/>
        <v>0</v>
      </c>
      <c r="G1573" s="252"/>
      <c r="H1573" s="244" t="str">
        <f t="shared" si="50"/>
        <v/>
      </c>
    </row>
    <row r="1574" spans="1:8" ht="18" customHeight="1">
      <c r="A1574" s="255"/>
      <c r="B1574" s="255"/>
      <c r="C1574" s="253"/>
      <c r="D1574" s="256"/>
      <c r="E1574" s="256"/>
      <c r="F1574" s="257">
        <f t="shared" si="49"/>
        <v>0</v>
      </c>
      <c r="G1574" s="252"/>
      <c r="H1574" s="244" t="str">
        <f t="shared" si="50"/>
        <v/>
      </c>
    </row>
    <row r="1575" spans="1:8" ht="18" customHeight="1">
      <c r="A1575" s="255"/>
      <c r="B1575" s="255"/>
      <c r="C1575" s="253"/>
      <c r="D1575" s="256"/>
      <c r="E1575" s="256"/>
      <c r="F1575" s="257">
        <f t="shared" si="49"/>
        <v>0</v>
      </c>
      <c r="G1575" s="252"/>
      <c r="H1575" s="244" t="str">
        <f t="shared" si="50"/>
        <v/>
      </c>
    </row>
    <row r="1576" spans="1:8" ht="18" customHeight="1">
      <c r="A1576" s="255"/>
      <c r="B1576" s="255"/>
      <c r="C1576" s="253"/>
      <c r="D1576" s="256"/>
      <c r="E1576" s="256"/>
      <c r="F1576" s="257">
        <f t="shared" si="49"/>
        <v>0</v>
      </c>
      <c r="G1576" s="252"/>
      <c r="H1576" s="244" t="str">
        <f t="shared" si="50"/>
        <v/>
      </c>
    </row>
    <row r="1577" spans="1:8" ht="18" customHeight="1">
      <c r="A1577" s="255"/>
      <c r="B1577" s="255"/>
      <c r="C1577" s="253"/>
      <c r="D1577" s="256"/>
      <c r="E1577" s="256"/>
      <c r="F1577" s="257">
        <f t="shared" si="49"/>
        <v>0</v>
      </c>
      <c r="G1577" s="252"/>
      <c r="H1577" s="244" t="str">
        <f t="shared" si="50"/>
        <v/>
      </c>
    </row>
    <row r="1578" spans="1:8" ht="18" customHeight="1">
      <c r="A1578" s="255"/>
      <c r="B1578" s="255"/>
      <c r="C1578" s="253"/>
      <c r="D1578" s="256"/>
      <c r="E1578" s="256"/>
      <c r="F1578" s="257">
        <f t="shared" si="49"/>
        <v>0</v>
      </c>
      <c r="G1578" s="252"/>
      <c r="H1578" s="244" t="str">
        <f t="shared" si="50"/>
        <v/>
      </c>
    </row>
    <row r="1579" spans="1:8" ht="18" customHeight="1">
      <c r="A1579" s="255"/>
      <c r="B1579" s="255"/>
      <c r="C1579" s="253"/>
      <c r="D1579" s="256"/>
      <c r="E1579" s="256"/>
      <c r="F1579" s="257">
        <f t="shared" si="49"/>
        <v>0</v>
      </c>
      <c r="G1579" s="252"/>
      <c r="H1579" s="244" t="str">
        <f t="shared" si="50"/>
        <v/>
      </c>
    </row>
    <row r="1580" spans="1:8" ht="18" customHeight="1">
      <c r="A1580" s="255"/>
      <c r="B1580" s="255"/>
      <c r="C1580" s="253"/>
      <c r="D1580" s="256"/>
      <c r="E1580" s="256"/>
      <c r="F1580" s="257">
        <f t="shared" si="49"/>
        <v>0</v>
      </c>
      <c r="G1580" s="252"/>
      <c r="H1580" s="244" t="str">
        <f t="shared" si="50"/>
        <v/>
      </c>
    </row>
    <row r="1581" spans="1:8" ht="18" customHeight="1">
      <c r="A1581" s="255"/>
      <c r="B1581" s="255"/>
      <c r="C1581" s="253"/>
      <c r="D1581" s="256"/>
      <c r="E1581" s="256"/>
      <c r="F1581" s="257">
        <f t="shared" si="49"/>
        <v>0</v>
      </c>
      <c r="G1581" s="252"/>
      <c r="H1581" s="244" t="str">
        <f t="shared" si="50"/>
        <v/>
      </c>
    </row>
    <row r="1582" spans="1:8" ht="18" customHeight="1">
      <c r="A1582" s="255"/>
      <c r="B1582" s="255"/>
      <c r="C1582" s="253"/>
      <c r="D1582" s="256"/>
      <c r="E1582" s="256"/>
      <c r="F1582" s="257">
        <f t="shared" si="49"/>
        <v>0</v>
      </c>
      <c r="G1582" s="252"/>
      <c r="H1582" s="244" t="str">
        <f t="shared" si="50"/>
        <v/>
      </c>
    </row>
    <row r="1583" spans="1:8" ht="18" customHeight="1">
      <c r="A1583" s="255"/>
      <c r="B1583" s="255"/>
      <c r="C1583" s="253"/>
      <c r="D1583" s="256"/>
      <c r="E1583" s="256"/>
      <c r="F1583" s="257">
        <f t="shared" si="49"/>
        <v>0</v>
      </c>
      <c r="G1583" s="252"/>
      <c r="H1583" s="244" t="str">
        <f t="shared" si="50"/>
        <v/>
      </c>
    </row>
    <row r="1584" spans="1:8" ht="18" customHeight="1">
      <c r="A1584" s="255"/>
      <c r="B1584" s="255"/>
      <c r="C1584" s="253"/>
      <c r="D1584" s="256"/>
      <c r="E1584" s="256"/>
      <c r="F1584" s="257">
        <f t="shared" si="49"/>
        <v>0</v>
      </c>
      <c r="G1584" s="252"/>
      <c r="H1584" s="244" t="str">
        <f t="shared" si="50"/>
        <v/>
      </c>
    </row>
    <row r="1585" spans="1:8" ht="18" customHeight="1">
      <c r="A1585" s="255"/>
      <c r="B1585" s="255"/>
      <c r="C1585" s="253"/>
      <c r="D1585" s="256"/>
      <c r="E1585" s="256"/>
      <c r="F1585" s="257">
        <f t="shared" si="49"/>
        <v>0</v>
      </c>
      <c r="G1585" s="252"/>
      <c r="H1585" s="244" t="str">
        <f t="shared" si="50"/>
        <v/>
      </c>
    </row>
    <row r="1586" spans="1:8" ht="18" customHeight="1">
      <c r="A1586" s="255"/>
      <c r="B1586" s="255"/>
      <c r="C1586" s="253"/>
      <c r="D1586" s="256"/>
      <c r="E1586" s="256"/>
      <c r="F1586" s="257">
        <f t="shared" si="49"/>
        <v>0</v>
      </c>
      <c r="G1586" s="252"/>
      <c r="H1586" s="244" t="str">
        <f t="shared" si="50"/>
        <v/>
      </c>
    </row>
    <row r="1587" spans="1:8" ht="18" customHeight="1">
      <c r="A1587" s="255"/>
      <c r="B1587" s="255"/>
      <c r="C1587" s="253"/>
      <c r="D1587" s="256"/>
      <c r="E1587" s="256"/>
      <c r="F1587" s="257">
        <f t="shared" si="49"/>
        <v>0</v>
      </c>
      <c r="G1587" s="252"/>
      <c r="H1587" s="244" t="str">
        <f t="shared" si="50"/>
        <v/>
      </c>
    </row>
    <row r="1588" spans="1:8" ht="18" customHeight="1">
      <c r="A1588" s="255"/>
      <c r="B1588" s="255"/>
      <c r="C1588" s="253"/>
      <c r="D1588" s="256"/>
      <c r="E1588" s="256"/>
      <c r="F1588" s="257">
        <f t="shared" si="49"/>
        <v>0</v>
      </c>
      <c r="G1588" s="252"/>
      <c r="H1588" s="244" t="str">
        <f t="shared" si="50"/>
        <v/>
      </c>
    </row>
    <row r="1589" spans="1:8" ht="18" customHeight="1">
      <c r="A1589" s="255"/>
      <c r="B1589" s="255"/>
      <c r="C1589" s="253"/>
      <c r="D1589" s="256"/>
      <c r="E1589" s="256"/>
      <c r="F1589" s="257">
        <f t="shared" si="49"/>
        <v>0</v>
      </c>
      <c r="G1589" s="252"/>
      <c r="H1589" s="244" t="str">
        <f t="shared" si="50"/>
        <v/>
      </c>
    </row>
    <row r="1590" spans="1:8" ht="18" customHeight="1">
      <c r="A1590" s="255"/>
      <c r="B1590" s="255"/>
      <c r="C1590" s="253"/>
      <c r="D1590" s="256"/>
      <c r="E1590" s="256"/>
      <c r="F1590" s="257">
        <f t="shared" si="49"/>
        <v>0</v>
      </c>
      <c r="G1590" s="252"/>
      <c r="H1590" s="244" t="str">
        <f t="shared" si="50"/>
        <v/>
      </c>
    </row>
    <row r="1591" spans="1:8" ht="18" customHeight="1">
      <c r="A1591" s="255"/>
      <c r="B1591" s="255"/>
      <c r="C1591" s="253"/>
      <c r="D1591" s="256"/>
      <c r="E1591" s="256"/>
      <c r="F1591" s="257">
        <f t="shared" si="49"/>
        <v>0</v>
      </c>
      <c r="G1591" s="252"/>
      <c r="H1591" s="244" t="str">
        <f t="shared" si="50"/>
        <v/>
      </c>
    </row>
    <row r="1592" spans="1:8" ht="18" customHeight="1">
      <c r="A1592" s="255"/>
      <c r="B1592" s="255"/>
      <c r="C1592" s="253"/>
      <c r="D1592" s="256"/>
      <c r="E1592" s="256"/>
      <c r="F1592" s="257">
        <f t="shared" si="49"/>
        <v>0</v>
      </c>
      <c r="G1592" s="252"/>
      <c r="H1592" s="244" t="str">
        <f t="shared" si="50"/>
        <v/>
      </c>
    </row>
    <row r="1593" spans="1:8" ht="18" customHeight="1">
      <c r="A1593" s="255"/>
      <c r="B1593" s="255"/>
      <c r="C1593" s="253"/>
      <c r="D1593" s="256"/>
      <c r="E1593" s="256"/>
      <c r="F1593" s="257">
        <f t="shared" si="49"/>
        <v>0</v>
      </c>
      <c r="G1593" s="252"/>
      <c r="H1593" s="244" t="str">
        <f t="shared" si="50"/>
        <v/>
      </c>
    </row>
    <row r="1594" spans="1:8" ht="18" customHeight="1">
      <c r="A1594" s="255"/>
      <c r="B1594" s="255"/>
      <c r="C1594" s="253"/>
      <c r="D1594" s="256"/>
      <c r="E1594" s="256"/>
      <c r="F1594" s="257">
        <f t="shared" si="49"/>
        <v>0</v>
      </c>
      <c r="G1594" s="252"/>
      <c r="H1594" s="244" t="str">
        <f t="shared" si="50"/>
        <v/>
      </c>
    </row>
    <row r="1595" spans="1:8" ht="18" customHeight="1">
      <c r="A1595" s="255"/>
      <c r="B1595" s="255"/>
      <c r="C1595" s="253"/>
      <c r="D1595" s="256"/>
      <c r="E1595" s="256"/>
      <c r="F1595" s="257">
        <f t="shared" si="49"/>
        <v>0</v>
      </c>
      <c r="G1595" s="252"/>
      <c r="H1595" s="244" t="str">
        <f t="shared" si="50"/>
        <v/>
      </c>
    </row>
    <row r="1596" spans="1:8" ht="18" customHeight="1">
      <c r="A1596" s="255"/>
      <c r="B1596" s="255"/>
      <c r="C1596" s="253"/>
      <c r="D1596" s="256"/>
      <c r="E1596" s="256"/>
      <c r="F1596" s="257">
        <f t="shared" si="49"/>
        <v>0</v>
      </c>
      <c r="G1596" s="252"/>
      <c r="H1596" s="244" t="str">
        <f t="shared" si="50"/>
        <v/>
      </c>
    </row>
    <row r="1597" spans="1:8" ht="18" customHeight="1">
      <c r="A1597" s="255"/>
      <c r="B1597" s="255"/>
      <c r="C1597" s="253"/>
      <c r="D1597" s="256"/>
      <c r="E1597" s="256"/>
      <c r="F1597" s="257">
        <f t="shared" si="49"/>
        <v>0</v>
      </c>
      <c r="G1597" s="252"/>
      <c r="H1597" s="244" t="str">
        <f t="shared" si="50"/>
        <v/>
      </c>
    </row>
    <row r="1598" spans="1:8" ht="18" customHeight="1">
      <c r="A1598" s="255"/>
      <c r="B1598" s="255"/>
      <c r="C1598" s="253"/>
      <c r="D1598" s="256"/>
      <c r="E1598" s="256"/>
      <c r="F1598" s="257">
        <f t="shared" si="49"/>
        <v>0</v>
      </c>
      <c r="G1598" s="252"/>
      <c r="H1598" s="244" t="str">
        <f t="shared" si="50"/>
        <v/>
      </c>
    </row>
    <row r="1599" spans="1:8" ht="18" customHeight="1">
      <c r="A1599" s="255"/>
      <c r="B1599" s="255"/>
      <c r="C1599" s="253"/>
      <c r="D1599" s="256"/>
      <c r="E1599" s="256"/>
      <c r="F1599" s="257">
        <f t="shared" si="49"/>
        <v>0</v>
      </c>
      <c r="G1599" s="252"/>
      <c r="H1599" s="244" t="str">
        <f t="shared" si="50"/>
        <v/>
      </c>
    </row>
    <row r="1600" spans="1:8" ht="18" customHeight="1">
      <c r="A1600" s="255"/>
      <c r="B1600" s="255"/>
      <c r="C1600" s="253"/>
      <c r="D1600" s="256"/>
      <c r="E1600" s="256"/>
      <c r="F1600" s="257">
        <f t="shared" si="49"/>
        <v>0</v>
      </c>
      <c r="G1600" s="252"/>
      <c r="H1600" s="244" t="str">
        <f t="shared" si="50"/>
        <v/>
      </c>
    </row>
    <row r="1601" spans="1:8" ht="18" customHeight="1">
      <c r="A1601" s="255"/>
      <c r="B1601" s="255"/>
      <c r="C1601" s="253"/>
      <c r="D1601" s="256"/>
      <c r="E1601" s="256"/>
      <c r="F1601" s="257">
        <f t="shared" si="49"/>
        <v>0</v>
      </c>
      <c r="G1601" s="252"/>
      <c r="H1601" s="244" t="str">
        <f t="shared" si="50"/>
        <v/>
      </c>
    </row>
    <row r="1602" spans="1:8" ht="18" customHeight="1">
      <c r="A1602" s="255"/>
      <c r="B1602" s="255"/>
      <c r="C1602" s="253"/>
      <c r="D1602" s="256"/>
      <c r="E1602" s="256"/>
      <c r="F1602" s="257">
        <f t="shared" si="49"/>
        <v>0</v>
      </c>
      <c r="G1602" s="252"/>
      <c r="H1602" s="244" t="str">
        <f t="shared" si="50"/>
        <v/>
      </c>
    </row>
    <row r="1603" spans="1:8" ht="18" customHeight="1">
      <c r="A1603" s="255"/>
      <c r="B1603" s="255"/>
      <c r="C1603" s="253"/>
      <c r="D1603" s="256"/>
      <c r="E1603" s="256"/>
      <c r="F1603" s="257">
        <f t="shared" si="49"/>
        <v>0</v>
      </c>
      <c r="G1603" s="252"/>
      <c r="H1603" s="244" t="str">
        <f t="shared" si="50"/>
        <v/>
      </c>
    </row>
    <row r="1604" spans="1:8" ht="18" customHeight="1">
      <c r="A1604" s="255"/>
      <c r="B1604" s="255"/>
      <c r="C1604" s="253"/>
      <c r="D1604" s="256"/>
      <c r="E1604" s="256"/>
      <c r="F1604" s="257">
        <f t="shared" si="49"/>
        <v>0</v>
      </c>
      <c r="G1604" s="252"/>
      <c r="H1604" s="244" t="str">
        <f t="shared" si="50"/>
        <v/>
      </c>
    </row>
    <row r="1605" spans="1:8" ht="18" customHeight="1">
      <c r="A1605" s="255"/>
      <c r="B1605" s="255"/>
      <c r="C1605" s="253"/>
      <c r="D1605" s="256"/>
      <c r="E1605" s="256"/>
      <c r="F1605" s="257">
        <f t="shared" si="49"/>
        <v>0</v>
      </c>
      <c r="G1605" s="252"/>
      <c r="H1605" s="244" t="str">
        <f t="shared" si="50"/>
        <v/>
      </c>
    </row>
    <row r="1606" spans="1:8" ht="18" customHeight="1">
      <c r="A1606" s="255"/>
      <c r="B1606" s="255"/>
      <c r="C1606" s="253"/>
      <c r="D1606" s="256"/>
      <c r="E1606" s="256"/>
      <c r="F1606" s="257">
        <f t="shared" si="49"/>
        <v>0</v>
      </c>
      <c r="G1606" s="252"/>
      <c r="H1606" s="244" t="str">
        <f t="shared" si="50"/>
        <v/>
      </c>
    </row>
    <row r="1607" spans="1:8" ht="18" customHeight="1">
      <c r="A1607" s="255"/>
      <c r="B1607" s="255"/>
      <c r="C1607" s="253"/>
      <c r="D1607" s="256"/>
      <c r="E1607" s="256"/>
      <c r="F1607" s="257">
        <f t="shared" si="49"/>
        <v>0</v>
      </c>
      <c r="G1607" s="252"/>
      <c r="H1607" s="244" t="str">
        <f t="shared" si="50"/>
        <v/>
      </c>
    </row>
    <row r="1608" spans="1:8" ht="18" customHeight="1">
      <c r="A1608" s="255"/>
      <c r="B1608" s="255"/>
      <c r="C1608" s="253"/>
      <c r="D1608" s="256"/>
      <c r="E1608" s="256"/>
      <c r="F1608" s="257">
        <f t="shared" si="49"/>
        <v>0</v>
      </c>
      <c r="G1608" s="252"/>
      <c r="H1608" s="244" t="str">
        <f t="shared" si="50"/>
        <v/>
      </c>
    </row>
    <row r="1609" spans="1:8" ht="18" customHeight="1">
      <c r="A1609" s="255"/>
      <c r="B1609" s="255"/>
      <c r="C1609" s="253"/>
      <c r="D1609" s="256"/>
      <c r="E1609" s="256"/>
      <c r="F1609" s="257">
        <f t="shared" si="49"/>
        <v>0</v>
      </c>
      <c r="G1609" s="252"/>
      <c r="H1609" s="244" t="str">
        <f t="shared" si="50"/>
        <v/>
      </c>
    </row>
    <row r="1610" spans="1:8" ht="18" customHeight="1">
      <c r="A1610" s="255"/>
      <c r="B1610" s="255"/>
      <c r="C1610" s="253"/>
      <c r="D1610" s="256"/>
      <c r="E1610" s="256"/>
      <c r="F1610" s="257">
        <f t="shared" si="49"/>
        <v>0</v>
      </c>
      <c r="G1610" s="252"/>
      <c r="H1610" s="244" t="str">
        <f t="shared" si="50"/>
        <v/>
      </c>
    </row>
    <row r="1611" spans="1:8" ht="18" customHeight="1">
      <c r="A1611" s="255"/>
      <c r="B1611" s="255"/>
      <c r="C1611" s="253"/>
      <c r="D1611" s="256"/>
      <c r="E1611" s="256"/>
      <c r="F1611" s="257">
        <f t="shared" si="49"/>
        <v>0</v>
      </c>
      <c r="G1611" s="252"/>
      <c r="H1611" s="244" t="str">
        <f t="shared" si="50"/>
        <v/>
      </c>
    </row>
    <row r="1612" spans="1:8" ht="18" customHeight="1">
      <c r="A1612" s="255"/>
      <c r="B1612" s="255"/>
      <c r="C1612" s="253"/>
      <c r="D1612" s="256"/>
      <c r="E1612" s="256"/>
      <c r="F1612" s="257">
        <f t="shared" si="49"/>
        <v>0</v>
      </c>
      <c r="G1612" s="252"/>
      <c r="H1612" s="244" t="str">
        <f t="shared" si="50"/>
        <v/>
      </c>
    </row>
    <row r="1613" spans="1:8" ht="18" customHeight="1">
      <c r="A1613" s="255"/>
      <c r="B1613" s="255"/>
      <c r="C1613" s="253"/>
      <c r="D1613" s="256"/>
      <c r="E1613" s="256"/>
      <c r="F1613" s="257">
        <f t="shared" si="49"/>
        <v>0</v>
      </c>
      <c r="G1613" s="252"/>
      <c r="H1613" s="244" t="str">
        <f t="shared" si="50"/>
        <v/>
      </c>
    </row>
    <row r="1614" spans="1:8" ht="18" customHeight="1">
      <c r="A1614" s="255"/>
      <c r="B1614" s="255"/>
      <c r="C1614" s="253"/>
      <c r="D1614" s="256"/>
      <c r="E1614" s="256"/>
      <c r="F1614" s="257">
        <f t="shared" si="49"/>
        <v>0</v>
      </c>
      <c r="G1614" s="252"/>
      <c r="H1614" s="244" t="str">
        <f t="shared" si="50"/>
        <v/>
      </c>
    </row>
    <row r="1615" spans="1:8" ht="18" customHeight="1">
      <c r="A1615" s="255"/>
      <c r="B1615" s="255"/>
      <c r="C1615" s="253"/>
      <c r="D1615" s="256"/>
      <c r="E1615" s="256"/>
      <c r="F1615" s="257">
        <f t="shared" si="49"/>
        <v>0</v>
      </c>
      <c r="G1615" s="252"/>
      <c r="H1615" s="244" t="str">
        <f t="shared" si="50"/>
        <v/>
      </c>
    </row>
    <row r="1616" spans="1:8" ht="18" customHeight="1">
      <c r="A1616" s="255"/>
      <c r="B1616" s="255"/>
      <c r="C1616" s="253"/>
      <c r="D1616" s="256"/>
      <c r="E1616" s="256"/>
      <c r="F1616" s="257">
        <f t="shared" si="49"/>
        <v>0</v>
      </c>
      <c r="G1616" s="252"/>
      <c r="H1616" s="244" t="str">
        <f t="shared" si="50"/>
        <v/>
      </c>
    </row>
    <row r="1617" spans="1:8" ht="18" customHeight="1">
      <c r="A1617" s="255"/>
      <c r="B1617" s="255"/>
      <c r="C1617" s="253"/>
      <c r="D1617" s="256"/>
      <c r="E1617" s="256"/>
      <c r="F1617" s="257">
        <f t="shared" ref="F1617:F1680" si="51">IF(C1617&lt;&gt;"",F1616+D1617-E1617,0)</f>
        <v>0</v>
      </c>
      <c r="G1617" s="252"/>
      <c r="H1617" s="244" t="str">
        <f t="shared" ref="H1617:H1680" si="52">IF(A1617&lt;&gt;"",MONTH(A1617),"")</f>
        <v/>
      </c>
    </row>
    <row r="1618" spans="1:8" ht="18" customHeight="1">
      <c r="A1618" s="255"/>
      <c r="B1618" s="255"/>
      <c r="C1618" s="253"/>
      <c r="D1618" s="256"/>
      <c r="E1618" s="256"/>
      <c r="F1618" s="257">
        <f t="shared" si="51"/>
        <v>0</v>
      </c>
      <c r="G1618" s="252"/>
      <c r="H1618" s="244" t="str">
        <f t="shared" si="52"/>
        <v/>
      </c>
    </row>
    <row r="1619" spans="1:8" ht="18" customHeight="1">
      <c r="A1619" s="255"/>
      <c r="B1619" s="255"/>
      <c r="C1619" s="253"/>
      <c r="D1619" s="256"/>
      <c r="E1619" s="256"/>
      <c r="F1619" s="257">
        <f t="shared" si="51"/>
        <v>0</v>
      </c>
      <c r="G1619" s="252"/>
      <c r="H1619" s="244" t="str">
        <f t="shared" si="52"/>
        <v/>
      </c>
    </row>
    <row r="1620" spans="1:8" ht="18" customHeight="1">
      <c r="A1620" s="255"/>
      <c r="B1620" s="255"/>
      <c r="C1620" s="253"/>
      <c r="D1620" s="256"/>
      <c r="E1620" s="256"/>
      <c r="F1620" s="257">
        <f t="shared" si="51"/>
        <v>0</v>
      </c>
      <c r="G1620" s="252"/>
      <c r="H1620" s="244" t="str">
        <f t="shared" si="52"/>
        <v/>
      </c>
    </row>
    <row r="1621" spans="1:8" ht="18" customHeight="1">
      <c r="A1621" s="255"/>
      <c r="B1621" s="255"/>
      <c r="C1621" s="253"/>
      <c r="D1621" s="256"/>
      <c r="E1621" s="256"/>
      <c r="F1621" s="257">
        <f t="shared" si="51"/>
        <v>0</v>
      </c>
      <c r="G1621" s="252"/>
      <c r="H1621" s="244" t="str">
        <f t="shared" si="52"/>
        <v/>
      </c>
    </row>
    <row r="1622" spans="1:8" ht="18" customHeight="1">
      <c r="A1622" s="255"/>
      <c r="B1622" s="255"/>
      <c r="C1622" s="253"/>
      <c r="D1622" s="256"/>
      <c r="E1622" s="256"/>
      <c r="F1622" s="257">
        <f t="shared" si="51"/>
        <v>0</v>
      </c>
      <c r="G1622" s="252"/>
      <c r="H1622" s="244" t="str">
        <f t="shared" si="52"/>
        <v/>
      </c>
    </row>
    <row r="1623" spans="1:8" ht="18" customHeight="1">
      <c r="A1623" s="255"/>
      <c r="B1623" s="255"/>
      <c r="C1623" s="253"/>
      <c r="D1623" s="256"/>
      <c r="E1623" s="256"/>
      <c r="F1623" s="257">
        <f t="shared" si="51"/>
        <v>0</v>
      </c>
      <c r="G1623" s="252"/>
      <c r="H1623" s="244" t="str">
        <f t="shared" si="52"/>
        <v/>
      </c>
    </row>
    <row r="1624" spans="1:8" ht="18" customHeight="1">
      <c r="A1624" s="255"/>
      <c r="B1624" s="255"/>
      <c r="C1624" s="253"/>
      <c r="D1624" s="256"/>
      <c r="E1624" s="256"/>
      <c r="F1624" s="257">
        <f t="shared" si="51"/>
        <v>0</v>
      </c>
      <c r="G1624" s="252"/>
      <c r="H1624" s="244" t="str">
        <f t="shared" si="52"/>
        <v/>
      </c>
    </row>
    <row r="1625" spans="1:8" ht="18" customHeight="1">
      <c r="A1625" s="255"/>
      <c r="B1625" s="255"/>
      <c r="C1625" s="253"/>
      <c r="D1625" s="256"/>
      <c r="E1625" s="256"/>
      <c r="F1625" s="257">
        <f t="shared" si="51"/>
        <v>0</v>
      </c>
      <c r="G1625" s="252"/>
      <c r="H1625" s="244" t="str">
        <f t="shared" si="52"/>
        <v/>
      </c>
    </row>
    <row r="1626" spans="1:8" ht="18" customHeight="1">
      <c r="A1626" s="255"/>
      <c r="B1626" s="255"/>
      <c r="C1626" s="253"/>
      <c r="D1626" s="256"/>
      <c r="E1626" s="256"/>
      <c r="F1626" s="257">
        <f t="shared" si="51"/>
        <v>0</v>
      </c>
      <c r="G1626" s="252"/>
      <c r="H1626" s="244" t="str">
        <f t="shared" si="52"/>
        <v/>
      </c>
    </row>
    <row r="1627" spans="1:8" ht="18" customHeight="1">
      <c r="A1627" s="255"/>
      <c r="B1627" s="255"/>
      <c r="C1627" s="253"/>
      <c r="D1627" s="256"/>
      <c r="E1627" s="256"/>
      <c r="F1627" s="257">
        <f t="shared" si="51"/>
        <v>0</v>
      </c>
      <c r="G1627" s="252"/>
      <c r="H1627" s="244" t="str">
        <f t="shared" si="52"/>
        <v/>
      </c>
    </row>
    <row r="1628" spans="1:8" ht="18" customHeight="1">
      <c r="A1628" s="255"/>
      <c r="B1628" s="255"/>
      <c r="C1628" s="253"/>
      <c r="D1628" s="256"/>
      <c r="E1628" s="256"/>
      <c r="F1628" s="257">
        <f t="shared" si="51"/>
        <v>0</v>
      </c>
      <c r="G1628" s="252"/>
      <c r="H1628" s="244" t="str">
        <f t="shared" si="52"/>
        <v/>
      </c>
    </row>
    <row r="1629" spans="1:8" ht="18" customHeight="1">
      <c r="A1629" s="255"/>
      <c r="B1629" s="255"/>
      <c r="C1629" s="253"/>
      <c r="D1629" s="256"/>
      <c r="E1629" s="256"/>
      <c r="F1629" s="257">
        <f t="shared" si="51"/>
        <v>0</v>
      </c>
      <c r="G1629" s="252"/>
      <c r="H1629" s="244" t="str">
        <f t="shared" si="52"/>
        <v/>
      </c>
    </row>
    <row r="1630" spans="1:8" ht="18" customHeight="1">
      <c r="A1630" s="255"/>
      <c r="B1630" s="255"/>
      <c r="C1630" s="253"/>
      <c r="D1630" s="256"/>
      <c r="E1630" s="256"/>
      <c r="F1630" s="257">
        <f t="shared" si="51"/>
        <v>0</v>
      </c>
      <c r="G1630" s="252"/>
      <c r="H1630" s="244" t="str">
        <f t="shared" si="52"/>
        <v/>
      </c>
    </row>
    <row r="1631" spans="1:8" ht="18" customHeight="1">
      <c r="A1631" s="255"/>
      <c r="B1631" s="255"/>
      <c r="C1631" s="253"/>
      <c r="D1631" s="256"/>
      <c r="E1631" s="256"/>
      <c r="F1631" s="257">
        <f t="shared" si="51"/>
        <v>0</v>
      </c>
      <c r="G1631" s="252"/>
      <c r="H1631" s="244" t="str">
        <f t="shared" si="52"/>
        <v/>
      </c>
    </row>
    <row r="1632" spans="1:8" ht="18" customHeight="1">
      <c r="A1632" s="255"/>
      <c r="B1632" s="255"/>
      <c r="C1632" s="253"/>
      <c r="D1632" s="256"/>
      <c r="E1632" s="256"/>
      <c r="F1632" s="257">
        <f t="shared" si="51"/>
        <v>0</v>
      </c>
      <c r="G1632" s="252"/>
      <c r="H1632" s="244" t="str">
        <f t="shared" si="52"/>
        <v/>
      </c>
    </row>
    <row r="1633" spans="1:8" ht="18" customHeight="1">
      <c r="A1633" s="255"/>
      <c r="B1633" s="255"/>
      <c r="C1633" s="253"/>
      <c r="D1633" s="256"/>
      <c r="E1633" s="256"/>
      <c r="F1633" s="257">
        <f t="shared" si="51"/>
        <v>0</v>
      </c>
      <c r="G1633" s="252"/>
      <c r="H1633" s="244" t="str">
        <f t="shared" si="52"/>
        <v/>
      </c>
    </row>
    <row r="1634" spans="1:8" ht="18" customHeight="1">
      <c r="A1634" s="255"/>
      <c r="B1634" s="255"/>
      <c r="C1634" s="253"/>
      <c r="D1634" s="256"/>
      <c r="E1634" s="256"/>
      <c r="F1634" s="257">
        <f t="shared" si="51"/>
        <v>0</v>
      </c>
      <c r="G1634" s="252"/>
      <c r="H1634" s="244" t="str">
        <f t="shared" si="52"/>
        <v/>
      </c>
    </row>
    <row r="1635" spans="1:8" ht="18" customHeight="1">
      <c r="A1635" s="255"/>
      <c r="B1635" s="255"/>
      <c r="C1635" s="253"/>
      <c r="D1635" s="256"/>
      <c r="E1635" s="256"/>
      <c r="F1635" s="257">
        <f t="shared" si="51"/>
        <v>0</v>
      </c>
      <c r="G1635" s="252"/>
      <c r="H1635" s="244" t="str">
        <f t="shared" si="52"/>
        <v/>
      </c>
    </row>
    <row r="1636" spans="1:8" ht="18" customHeight="1">
      <c r="A1636" s="255"/>
      <c r="B1636" s="255"/>
      <c r="C1636" s="253"/>
      <c r="D1636" s="256"/>
      <c r="E1636" s="256"/>
      <c r="F1636" s="257">
        <f t="shared" si="51"/>
        <v>0</v>
      </c>
      <c r="G1636" s="252"/>
      <c r="H1636" s="244" t="str">
        <f t="shared" si="52"/>
        <v/>
      </c>
    </row>
    <row r="1637" spans="1:8" ht="18" customHeight="1">
      <c r="A1637" s="255"/>
      <c r="B1637" s="255"/>
      <c r="C1637" s="253"/>
      <c r="D1637" s="256"/>
      <c r="E1637" s="256"/>
      <c r="F1637" s="257">
        <f t="shared" si="51"/>
        <v>0</v>
      </c>
      <c r="G1637" s="252"/>
      <c r="H1637" s="244" t="str">
        <f t="shared" si="52"/>
        <v/>
      </c>
    </row>
    <row r="1638" spans="1:8" ht="18" customHeight="1">
      <c r="A1638" s="255"/>
      <c r="B1638" s="255"/>
      <c r="C1638" s="253"/>
      <c r="D1638" s="256"/>
      <c r="E1638" s="256"/>
      <c r="F1638" s="257">
        <f t="shared" si="51"/>
        <v>0</v>
      </c>
      <c r="G1638" s="252"/>
      <c r="H1638" s="244" t="str">
        <f t="shared" si="52"/>
        <v/>
      </c>
    </row>
    <row r="1639" spans="1:8" ht="18" customHeight="1">
      <c r="A1639" s="255"/>
      <c r="B1639" s="255"/>
      <c r="C1639" s="253"/>
      <c r="D1639" s="256"/>
      <c r="E1639" s="256"/>
      <c r="F1639" s="257">
        <f t="shared" si="51"/>
        <v>0</v>
      </c>
      <c r="G1639" s="252"/>
      <c r="H1639" s="244" t="str">
        <f t="shared" si="52"/>
        <v/>
      </c>
    </row>
    <row r="1640" spans="1:8" ht="18" customHeight="1">
      <c r="A1640" s="255"/>
      <c r="B1640" s="255"/>
      <c r="C1640" s="253"/>
      <c r="D1640" s="256"/>
      <c r="E1640" s="256"/>
      <c r="F1640" s="257">
        <f t="shared" si="51"/>
        <v>0</v>
      </c>
      <c r="G1640" s="252"/>
      <c r="H1640" s="244" t="str">
        <f t="shared" si="52"/>
        <v/>
      </c>
    </row>
    <row r="1641" spans="1:8" ht="18" customHeight="1">
      <c r="A1641" s="255"/>
      <c r="B1641" s="255"/>
      <c r="C1641" s="253"/>
      <c r="D1641" s="256"/>
      <c r="E1641" s="256"/>
      <c r="F1641" s="257">
        <f t="shared" si="51"/>
        <v>0</v>
      </c>
      <c r="G1641" s="252"/>
      <c r="H1641" s="244" t="str">
        <f t="shared" si="52"/>
        <v/>
      </c>
    </row>
    <row r="1642" spans="1:8" ht="18" customHeight="1">
      <c r="A1642" s="255"/>
      <c r="B1642" s="255"/>
      <c r="C1642" s="253"/>
      <c r="D1642" s="256"/>
      <c r="E1642" s="256"/>
      <c r="F1642" s="257">
        <f t="shared" si="51"/>
        <v>0</v>
      </c>
      <c r="G1642" s="252"/>
      <c r="H1642" s="244" t="str">
        <f t="shared" si="52"/>
        <v/>
      </c>
    </row>
    <row r="1643" spans="1:8" ht="18" customHeight="1">
      <c r="A1643" s="255"/>
      <c r="B1643" s="255"/>
      <c r="C1643" s="253"/>
      <c r="D1643" s="256"/>
      <c r="E1643" s="256"/>
      <c r="F1643" s="257">
        <f t="shared" si="51"/>
        <v>0</v>
      </c>
      <c r="G1643" s="252"/>
      <c r="H1643" s="244" t="str">
        <f t="shared" si="52"/>
        <v/>
      </c>
    </row>
    <row r="1644" spans="1:8" ht="18" customHeight="1">
      <c r="A1644" s="255"/>
      <c r="B1644" s="255"/>
      <c r="C1644" s="253"/>
      <c r="D1644" s="256"/>
      <c r="E1644" s="256"/>
      <c r="F1644" s="257">
        <f t="shared" si="51"/>
        <v>0</v>
      </c>
      <c r="G1644" s="252"/>
      <c r="H1644" s="244" t="str">
        <f t="shared" si="52"/>
        <v/>
      </c>
    </row>
    <row r="1645" spans="1:8" ht="18" customHeight="1">
      <c r="A1645" s="255"/>
      <c r="B1645" s="255"/>
      <c r="C1645" s="253"/>
      <c r="D1645" s="256"/>
      <c r="E1645" s="256"/>
      <c r="F1645" s="257">
        <f t="shared" si="51"/>
        <v>0</v>
      </c>
      <c r="G1645" s="252"/>
      <c r="H1645" s="244" t="str">
        <f t="shared" si="52"/>
        <v/>
      </c>
    </row>
    <row r="1646" spans="1:8" ht="18" customHeight="1">
      <c r="A1646" s="255"/>
      <c r="B1646" s="255"/>
      <c r="C1646" s="253"/>
      <c r="D1646" s="256"/>
      <c r="E1646" s="256"/>
      <c r="F1646" s="257">
        <f t="shared" si="51"/>
        <v>0</v>
      </c>
      <c r="G1646" s="252"/>
      <c r="H1646" s="244" t="str">
        <f t="shared" si="52"/>
        <v/>
      </c>
    </row>
    <row r="1647" spans="1:8" ht="18" customHeight="1">
      <c r="A1647" s="255"/>
      <c r="B1647" s="255"/>
      <c r="C1647" s="253"/>
      <c r="D1647" s="256"/>
      <c r="E1647" s="256"/>
      <c r="F1647" s="257">
        <f t="shared" si="51"/>
        <v>0</v>
      </c>
      <c r="G1647" s="252"/>
      <c r="H1647" s="244" t="str">
        <f t="shared" si="52"/>
        <v/>
      </c>
    </row>
    <row r="1648" spans="1:8" ht="18" customHeight="1">
      <c r="A1648" s="255"/>
      <c r="B1648" s="255"/>
      <c r="C1648" s="253"/>
      <c r="D1648" s="256"/>
      <c r="E1648" s="256"/>
      <c r="F1648" s="257">
        <f t="shared" si="51"/>
        <v>0</v>
      </c>
      <c r="G1648" s="252"/>
      <c r="H1648" s="244" t="str">
        <f t="shared" si="52"/>
        <v/>
      </c>
    </row>
    <row r="1649" spans="1:8" ht="18" customHeight="1">
      <c r="A1649" s="255"/>
      <c r="B1649" s="255"/>
      <c r="C1649" s="253"/>
      <c r="D1649" s="256"/>
      <c r="E1649" s="256"/>
      <c r="F1649" s="257">
        <f t="shared" si="51"/>
        <v>0</v>
      </c>
      <c r="G1649" s="252"/>
      <c r="H1649" s="244" t="str">
        <f t="shared" si="52"/>
        <v/>
      </c>
    </row>
    <row r="1650" spans="1:8" ht="18" customHeight="1">
      <c r="A1650" s="255"/>
      <c r="B1650" s="255"/>
      <c r="C1650" s="253"/>
      <c r="D1650" s="256"/>
      <c r="E1650" s="256"/>
      <c r="F1650" s="257">
        <f t="shared" si="51"/>
        <v>0</v>
      </c>
      <c r="G1650" s="252"/>
      <c r="H1650" s="244" t="str">
        <f t="shared" si="52"/>
        <v/>
      </c>
    </row>
    <row r="1651" spans="1:8" ht="18" customHeight="1">
      <c r="A1651" s="255"/>
      <c r="B1651" s="255"/>
      <c r="C1651" s="253"/>
      <c r="D1651" s="256"/>
      <c r="E1651" s="256"/>
      <c r="F1651" s="257">
        <f t="shared" si="51"/>
        <v>0</v>
      </c>
      <c r="G1651" s="252"/>
      <c r="H1651" s="244" t="str">
        <f t="shared" si="52"/>
        <v/>
      </c>
    </row>
    <row r="1652" spans="1:8" ht="18" customHeight="1">
      <c r="A1652" s="255"/>
      <c r="B1652" s="255"/>
      <c r="C1652" s="253"/>
      <c r="D1652" s="256"/>
      <c r="E1652" s="256"/>
      <c r="F1652" s="257">
        <f t="shared" si="51"/>
        <v>0</v>
      </c>
      <c r="G1652" s="252"/>
      <c r="H1652" s="244" t="str">
        <f t="shared" si="52"/>
        <v/>
      </c>
    </row>
    <row r="1653" spans="1:8" ht="18" customHeight="1">
      <c r="A1653" s="255"/>
      <c r="B1653" s="255"/>
      <c r="C1653" s="253"/>
      <c r="D1653" s="256"/>
      <c r="E1653" s="256"/>
      <c r="F1653" s="257">
        <f t="shared" si="51"/>
        <v>0</v>
      </c>
      <c r="G1653" s="252"/>
      <c r="H1653" s="244" t="str">
        <f t="shared" si="52"/>
        <v/>
      </c>
    </row>
    <row r="1654" spans="1:8" ht="18" customHeight="1">
      <c r="A1654" s="255"/>
      <c r="B1654" s="255"/>
      <c r="C1654" s="253"/>
      <c r="D1654" s="256"/>
      <c r="E1654" s="256"/>
      <c r="F1654" s="257">
        <f t="shared" si="51"/>
        <v>0</v>
      </c>
      <c r="G1654" s="252"/>
      <c r="H1654" s="244" t="str">
        <f t="shared" si="52"/>
        <v/>
      </c>
    </row>
    <row r="1655" spans="1:8" ht="18" customHeight="1">
      <c r="A1655" s="255"/>
      <c r="B1655" s="255"/>
      <c r="C1655" s="253"/>
      <c r="D1655" s="256"/>
      <c r="E1655" s="256"/>
      <c r="F1655" s="257">
        <f t="shared" si="51"/>
        <v>0</v>
      </c>
      <c r="G1655" s="252"/>
      <c r="H1655" s="244" t="str">
        <f t="shared" si="52"/>
        <v/>
      </c>
    </row>
    <row r="1656" spans="1:8" ht="18" customHeight="1">
      <c r="A1656" s="255"/>
      <c r="B1656" s="255"/>
      <c r="C1656" s="253"/>
      <c r="D1656" s="256"/>
      <c r="E1656" s="256"/>
      <c r="F1656" s="257">
        <f t="shared" si="51"/>
        <v>0</v>
      </c>
      <c r="G1656" s="252"/>
      <c r="H1656" s="244" t="str">
        <f t="shared" si="52"/>
        <v/>
      </c>
    </row>
    <row r="1657" spans="1:8" ht="18" customHeight="1">
      <c r="A1657" s="255"/>
      <c r="B1657" s="255"/>
      <c r="C1657" s="253"/>
      <c r="D1657" s="256"/>
      <c r="E1657" s="256"/>
      <c r="F1657" s="257">
        <f t="shared" si="51"/>
        <v>0</v>
      </c>
      <c r="G1657" s="252"/>
      <c r="H1657" s="244" t="str">
        <f t="shared" si="52"/>
        <v/>
      </c>
    </row>
    <row r="1658" spans="1:8" ht="18" customHeight="1">
      <c r="A1658" s="255"/>
      <c r="B1658" s="255"/>
      <c r="C1658" s="253"/>
      <c r="D1658" s="256"/>
      <c r="E1658" s="256"/>
      <c r="F1658" s="257">
        <f t="shared" si="51"/>
        <v>0</v>
      </c>
      <c r="G1658" s="252"/>
      <c r="H1658" s="244" t="str">
        <f t="shared" si="52"/>
        <v/>
      </c>
    </row>
    <row r="1659" spans="1:8" ht="18" customHeight="1">
      <c r="A1659" s="255"/>
      <c r="B1659" s="255"/>
      <c r="C1659" s="253"/>
      <c r="D1659" s="256"/>
      <c r="E1659" s="256"/>
      <c r="F1659" s="257">
        <f t="shared" si="51"/>
        <v>0</v>
      </c>
      <c r="G1659" s="252"/>
      <c r="H1659" s="244" t="str">
        <f t="shared" si="52"/>
        <v/>
      </c>
    </row>
    <row r="1660" spans="1:8" ht="18" customHeight="1">
      <c r="A1660" s="255"/>
      <c r="B1660" s="255"/>
      <c r="C1660" s="253"/>
      <c r="D1660" s="256"/>
      <c r="E1660" s="256"/>
      <c r="F1660" s="257">
        <f t="shared" si="51"/>
        <v>0</v>
      </c>
      <c r="G1660" s="252"/>
      <c r="H1660" s="244" t="str">
        <f t="shared" si="52"/>
        <v/>
      </c>
    </row>
    <row r="1661" spans="1:8" ht="18" customHeight="1">
      <c r="A1661" s="255"/>
      <c r="B1661" s="255"/>
      <c r="C1661" s="253"/>
      <c r="D1661" s="256"/>
      <c r="E1661" s="256"/>
      <c r="F1661" s="257">
        <f t="shared" si="51"/>
        <v>0</v>
      </c>
      <c r="G1661" s="252"/>
      <c r="H1661" s="244" t="str">
        <f t="shared" si="52"/>
        <v/>
      </c>
    </row>
    <row r="1662" spans="1:8" ht="18" customHeight="1">
      <c r="A1662" s="255"/>
      <c r="B1662" s="255"/>
      <c r="C1662" s="253"/>
      <c r="D1662" s="256"/>
      <c r="E1662" s="256"/>
      <c r="F1662" s="257">
        <f t="shared" si="51"/>
        <v>0</v>
      </c>
      <c r="G1662" s="252"/>
      <c r="H1662" s="244" t="str">
        <f t="shared" si="52"/>
        <v/>
      </c>
    </row>
    <row r="1663" spans="1:8" ht="18" customHeight="1">
      <c r="A1663" s="255"/>
      <c r="B1663" s="255"/>
      <c r="C1663" s="253"/>
      <c r="D1663" s="256"/>
      <c r="E1663" s="256"/>
      <c r="F1663" s="257">
        <f t="shared" si="51"/>
        <v>0</v>
      </c>
      <c r="G1663" s="252"/>
      <c r="H1663" s="244" t="str">
        <f t="shared" si="52"/>
        <v/>
      </c>
    </row>
    <row r="1664" spans="1:8" ht="18" customHeight="1">
      <c r="A1664" s="255"/>
      <c r="B1664" s="255"/>
      <c r="C1664" s="253"/>
      <c r="D1664" s="256"/>
      <c r="E1664" s="256"/>
      <c r="F1664" s="257">
        <f t="shared" si="51"/>
        <v>0</v>
      </c>
      <c r="G1664" s="252"/>
      <c r="H1664" s="244" t="str">
        <f t="shared" si="52"/>
        <v/>
      </c>
    </row>
    <row r="1665" spans="1:8" ht="18" customHeight="1">
      <c r="A1665" s="255"/>
      <c r="B1665" s="255"/>
      <c r="C1665" s="253"/>
      <c r="D1665" s="256"/>
      <c r="E1665" s="256"/>
      <c r="F1665" s="257">
        <f t="shared" si="51"/>
        <v>0</v>
      </c>
      <c r="G1665" s="252"/>
      <c r="H1665" s="244" t="str">
        <f t="shared" si="52"/>
        <v/>
      </c>
    </row>
    <row r="1666" spans="1:8" ht="18" customHeight="1">
      <c r="A1666" s="255"/>
      <c r="B1666" s="255"/>
      <c r="C1666" s="253"/>
      <c r="D1666" s="256"/>
      <c r="E1666" s="256"/>
      <c r="F1666" s="257">
        <f t="shared" si="51"/>
        <v>0</v>
      </c>
      <c r="G1666" s="252"/>
      <c r="H1666" s="244" t="str">
        <f t="shared" si="52"/>
        <v/>
      </c>
    </row>
    <row r="1667" spans="1:8" ht="18" customHeight="1">
      <c r="A1667" s="255"/>
      <c r="B1667" s="255"/>
      <c r="C1667" s="253"/>
      <c r="D1667" s="256"/>
      <c r="E1667" s="256"/>
      <c r="F1667" s="257">
        <f t="shared" si="51"/>
        <v>0</v>
      </c>
      <c r="G1667" s="252"/>
      <c r="H1667" s="244" t="str">
        <f t="shared" si="52"/>
        <v/>
      </c>
    </row>
    <row r="1668" spans="1:8" ht="18" customHeight="1">
      <c r="A1668" s="255"/>
      <c r="B1668" s="255"/>
      <c r="C1668" s="253"/>
      <c r="D1668" s="256"/>
      <c r="E1668" s="256"/>
      <c r="F1668" s="257">
        <f t="shared" si="51"/>
        <v>0</v>
      </c>
      <c r="G1668" s="252"/>
      <c r="H1668" s="244" t="str">
        <f t="shared" si="52"/>
        <v/>
      </c>
    </row>
    <row r="1669" spans="1:8" ht="18" customHeight="1">
      <c r="A1669" s="255"/>
      <c r="B1669" s="255"/>
      <c r="C1669" s="253"/>
      <c r="D1669" s="256"/>
      <c r="E1669" s="256"/>
      <c r="F1669" s="257">
        <f t="shared" si="51"/>
        <v>0</v>
      </c>
      <c r="G1669" s="252"/>
      <c r="H1669" s="244" t="str">
        <f t="shared" si="52"/>
        <v/>
      </c>
    </row>
    <row r="1670" spans="1:8" ht="18" customHeight="1">
      <c r="A1670" s="255"/>
      <c r="B1670" s="255"/>
      <c r="C1670" s="253"/>
      <c r="D1670" s="256"/>
      <c r="E1670" s="256"/>
      <c r="F1670" s="257">
        <f t="shared" si="51"/>
        <v>0</v>
      </c>
      <c r="G1670" s="252"/>
      <c r="H1670" s="244" t="str">
        <f t="shared" si="52"/>
        <v/>
      </c>
    </row>
    <row r="1671" spans="1:8" ht="18" customHeight="1">
      <c r="A1671" s="255"/>
      <c r="B1671" s="255"/>
      <c r="C1671" s="253"/>
      <c r="D1671" s="256"/>
      <c r="E1671" s="256"/>
      <c r="F1671" s="257">
        <f t="shared" si="51"/>
        <v>0</v>
      </c>
      <c r="G1671" s="252"/>
      <c r="H1671" s="244" t="str">
        <f t="shared" si="52"/>
        <v/>
      </c>
    </row>
    <row r="1672" spans="1:8" ht="18" customHeight="1">
      <c r="A1672" s="255"/>
      <c r="B1672" s="255"/>
      <c r="C1672" s="253"/>
      <c r="D1672" s="256"/>
      <c r="E1672" s="256"/>
      <c r="F1672" s="257">
        <f t="shared" si="51"/>
        <v>0</v>
      </c>
      <c r="G1672" s="252"/>
      <c r="H1672" s="244" t="str">
        <f t="shared" si="52"/>
        <v/>
      </c>
    </row>
    <row r="1673" spans="1:8" ht="18" customHeight="1">
      <c r="A1673" s="255"/>
      <c r="B1673" s="255"/>
      <c r="C1673" s="253"/>
      <c r="D1673" s="256"/>
      <c r="E1673" s="256"/>
      <c r="F1673" s="257">
        <f t="shared" si="51"/>
        <v>0</v>
      </c>
      <c r="G1673" s="252"/>
      <c r="H1673" s="244" t="str">
        <f t="shared" si="52"/>
        <v/>
      </c>
    </row>
    <row r="1674" spans="1:8" ht="18" customHeight="1">
      <c r="A1674" s="255"/>
      <c r="B1674" s="255"/>
      <c r="C1674" s="253"/>
      <c r="D1674" s="256"/>
      <c r="E1674" s="256"/>
      <c r="F1674" s="257">
        <f t="shared" si="51"/>
        <v>0</v>
      </c>
      <c r="G1674" s="252"/>
      <c r="H1674" s="244" t="str">
        <f t="shared" si="52"/>
        <v/>
      </c>
    </row>
    <row r="1675" spans="1:8" ht="18" customHeight="1">
      <c r="A1675" s="255"/>
      <c r="B1675" s="255"/>
      <c r="C1675" s="253"/>
      <c r="D1675" s="256"/>
      <c r="E1675" s="256"/>
      <c r="F1675" s="257">
        <f t="shared" si="51"/>
        <v>0</v>
      </c>
      <c r="G1675" s="252"/>
      <c r="H1675" s="244" t="str">
        <f t="shared" si="52"/>
        <v/>
      </c>
    </row>
    <row r="1676" spans="1:8" ht="18" customHeight="1">
      <c r="A1676" s="255"/>
      <c r="B1676" s="255"/>
      <c r="C1676" s="253"/>
      <c r="D1676" s="256"/>
      <c r="E1676" s="256"/>
      <c r="F1676" s="257">
        <f t="shared" si="51"/>
        <v>0</v>
      </c>
      <c r="G1676" s="252"/>
      <c r="H1676" s="244" t="str">
        <f t="shared" si="52"/>
        <v/>
      </c>
    </row>
    <row r="1677" spans="1:8" ht="18" customHeight="1">
      <c r="A1677" s="255"/>
      <c r="B1677" s="255"/>
      <c r="C1677" s="253"/>
      <c r="D1677" s="256"/>
      <c r="E1677" s="256"/>
      <c r="F1677" s="257">
        <f t="shared" si="51"/>
        <v>0</v>
      </c>
      <c r="G1677" s="252"/>
      <c r="H1677" s="244" t="str">
        <f t="shared" si="52"/>
        <v/>
      </c>
    </row>
    <row r="1678" spans="1:8" ht="18" customHeight="1">
      <c r="A1678" s="255"/>
      <c r="B1678" s="255"/>
      <c r="C1678" s="253"/>
      <c r="D1678" s="256"/>
      <c r="E1678" s="256"/>
      <c r="F1678" s="257">
        <f t="shared" si="51"/>
        <v>0</v>
      </c>
      <c r="G1678" s="252"/>
      <c r="H1678" s="244" t="str">
        <f t="shared" si="52"/>
        <v/>
      </c>
    </row>
    <row r="1679" spans="1:8" ht="18" customHeight="1">
      <c r="A1679" s="255"/>
      <c r="B1679" s="255"/>
      <c r="C1679" s="253"/>
      <c r="D1679" s="256"/>
      <c r="E1679" s="256"/>
      <c r="F1679" s="257">
        <f t="shared" si="51"/>
        <v>0</v>
      </c>
      <c r="G1679" s="252"/>
      <c r="H1679" s="244" t="str">
        <f t="shared" si="52"/>
        <v/>
      </c>
    </row>
    <row r="1680" spans="1:8" ht="18" customHeight="1">
      <c r="A1680" s="255"/>
      <c r="B1680" s="255"/>
      <c r="C1680" s="253"/>
      <c r="D1680" s="256"/>
      <c r="E1680" s="256"/>
      <c r="F1680" s="257">
        <f t="shared" si="51"/>
        <v>0</v>
      </c>
      <c r="G1680" s="252"/>
      <c r="H1680" s="244" t="str">
        <f t="shared" si="52"/>
        <v/>
      </c>
    </row>
    <row r="1681" spans="1:8" ht="18" customHeight="1">
      <c r="A1681" s="255"/>
      <c r="B1681" s="255"/>
      <c r="C1681" s="253"/>
      <c r="D1681" s="256"/>
      <c r="E1681" s="256"/>
      <c r="F1681" s="257">
        <f t="shared" ref="F1681:F1744" si="53">IF(C1681&lt;&gt;"",F1680+D1681-E1681,0)</f>
        <v>0</v>
      </c>
      <c r="G1681" s="252"/>
      <c r="H1681" s="244" t="str">
        <f t="shared" ref="H1681" si="54">IF(A1681&lt;&gt;"",MONTH(A1681),"")</f>
        <v/>
      </c>
    </row>
    <row r="1682" spans="1:8" ht="18" customHeight="1">
      <c r="A1682" s="255"/>
      <c r="B1682" s="255"/>
      <c r="C1682" s="253"/>
      <c r="D1682" s="256"/>
      <c r="E1682" s="256"/>
      <c r="F1682" s="257">
        <f t="shared" si="53"/>
        <v>0</v>
      </c>
      <c r="G1682" s="252"/>
    </row>
    <row r="1683" spans="1:8" ht="18" customHeight="1">
      <c r="A1683" s="255"/>
      <c r="B1683" s="255"/>
      <c r="C1683" s="253"/>
      <c r="D1683" s="256"/>
      <c r="E1683" s="256"/>
      <c r="F1683" s="257">
        <f t="shared" si="53"/>
        <v>0</v>
      </c>
      <c r="G1683" s="252"/>
    </row>
    <row r="1684" spans="1:8" ht="18" customHeight="1">
      <c r="A1684" s="255"/>
      <c r="B1684" s="255"/>
      <c r="C1684" s="253"/>
      <c r="D1684" s="256"/>
      <c r="E1684" s="256"/>
      <c r="F1684" s="257">
        <f t="shared" si="53"/>
        <v>0</v>
      </c>
      <c r="G1684" s="252"/>
    </row>
    <row r="1685" spans="1:8" ht="18" customHeight="1">
      <c r="A1685" s="255"/>
      <c r="B1685" s="255"/>
      <c r="C1685" s="253"/>
      <c r="D1685" s="256"/>
      <c r="E1685" s="256"/>
      <c r="F1685" s="257">
        <f t="shared" si="53"/>
        <v>0</v>
      </c>
      <c r="G1685" s="252"/>
    </row>
    <row r="1686" spans="1:8" ht="18" customHeight="1">
      <c r="A1686" s="255"/>
      <c r="B1686" s="255"/>
      <c r="C1686" s="253"/>
      <c r="D1686" s="256"/>
      <c r="E1686" s="256"/>
      <c r="F1686" s="257">
        <f t="shared" si="53"/>
        <v>0</v>
      </c>
      <c r="G1686" s="252"/>
    </row>
    <row r="1687" spans="1:8" ht="18" customHeight="1">
      <c r="A1687" s="255"/>
      <c r="B1687" s="255"/>
      <c r="C1687" s="253"/>
      <c r="D1687" s="256"/>
      <c r="E1687" s="256"/>
      <c r="F1687" s="257">
        <f t="shared" si="53"/>
        <v>0</v>
      </c>
      <c r="G1687" s="252"/>
    </row>
    <row r="1688" spans="1:8" ht="18" customHeight="1">
      <c r="A1688" s="255"/>
      <c r="B1688" s="255"/>
      <c r="C1688" s="253"/>
      <c r="D1688" s="256"/>
      <c r="E1688" s="256"/>
      <c r="F1688" s="257">
        <f t="shared" si="53"/>
        <v>0</v>
      </c>
      <c r="G1688" s="252"/>
    </row>
    <row r="1689" spans="1:8" ht="18" customHeight="1">
      <c r="A1689" s="255"/>
      <c r="B1689" s="255"/>
      <c r="C1689" s="253"/>
      <c r="D1689" s="256"/>
      <c r="E1689" s="256"/>
      <c r="F1689" s="257">
        <f t="shared" si="53"/>
        <v>0</v>
      </c>
      <c r="G1689" s="252"/>
    </row>
    <row r="1690" spans="1:8" ht="18" customHeight="1">
      <c r="A1690" s="255"/>
      <c r="B1690" s="255"/>
      <c r="C1690" s="253"/>
      <c r="D1690" s="256"/>
      <c r="E1690" s="256"/>
      <c r="F1690" s="257">
        <f t="shared" si="53"/>
        <v>0</v>
      </c>
      <c r="G1690" s="252"/>
    </row>
    <row r="1691" spans="1:8" ht="18" customHeight="1">
      <c r="A1691" s="255"/>
      <c r="B1691" s="255"/>
      <c r="C1691" s="253"/>
      <c r="D1691" s="256"/>
      <c r="E1691" s="256"/>
      <c r="F1691" s="257">
        <f t="shared" si="53"/>
        <v>0</v>
      </c>
      <c r="G1691" s="252"/>
    </row>
    <row r="1692" spans="1:8" ht="18" customHeight="1">
      <c r="A1692" s="255"/>
      <c r="B1692" s="255"/>
      <c r="C1692" s="253"/>
      <c r="D1692" s="256"/>
      <c r="E1692" s="256"/>
      <c r="F1692" s="257">
        <f t="shared" si="53"/>
        <v>0</v>
      </c>
      <c r="G1692" s="252"/>
    </row>
    <row r="1693" spans="1:8" ht="18" customHeight="1">
      <c r="A1693" s="255"/>
      <c r="B1693" s="255"/>
      <c r="C1693" s="253"/>
      <c r="D1693" s="256"/>
      <c r="E1693" s="256"/>
      <c r="F1693" s="257">
        <f t="shared" si="53"/>
        <v>0</v>
      </c>
      <c r="G1693" s="252"/>
    </row>
    <row r="1694" spans="1:8" ht="18" customHeight="1">
      <c r="A1694" s="255"/>
      <c r="B1694" s="255"/>
      <c r="C1694" s="253"/>
      <c r="D1694" s="256"/>
      <c r="E1694" s="256"/>
      <c r="F1694" s="257">
        <f t="shared" si="53"/>
        <v>0</v>
      </c>
      <c r="G1694" s="252"/>
    </row>
    <row r="1695" spans="1:8" ht="18" customHeight="1">
      <c r="A1695" s="255"/>
      <c r="B1695" s="255"/>
      <c r="C1695" s="253"/>
      <c r="D1695" s="256"/>
      <c r="E1695" s="256"/>
      <c r="F1695" s="257">
        <f t="shared" si="53"/>
        <v>0</v>
      </c>
      <c r="G1695" s="252"/>
    </row>
    <row r="1696" spans="1:8" ht="18" customHeight="1">
      <c r="A1696" s="255"/>
      <c r="B1696" s="255"/>
      <c r="C1696" s="253"/>
      <c r="D1696" s="256"/>
      <c r="E1696" s="256"/>
      <c r="F1696" s="257">
        <f t="shared" si="53"/>
        <v>0</v>
      </c>
      <c r="G1696" s="252"/>
    </row>
    <row r="1697" spans="1:7" ht="18" customHeight="1">
      <c r="A1697" s="255"/>
      <c r="B1697" s="255"/>
      <c r="C1697" s="253"/>
      <c r="D1697" s="256"/>
      <c r="E1697" s="256"/>
      <c r="F1697" s="257">
        <f t="shared" si="53"/>
        <v>0</v>
      </c>
      <c r="G1697" s="252"/>
    </row>
    <row r="1698" spans="1:7" ht="18" customHeight="1">
      <c r="A1698" s="255"/>
      <c r="B1698" s="255"/>
      <c r="C1698" s="253"/>
      <c r="D1698" s="256"/>
      <c r="E1698" s="256"/>
      <c r="F1698" s="257">
        <f t="shared" si="53"/>
        <v>0</v>
      </c>
      <c r="G1698" s="252"/>
    </row>
    <row r="1699" spans="1:7" ht="18" customHeight="1">
      <c r="A1699" s="255"/>
      <c r="B1699" s="255"/>
      <c r="C1699" s="253"/>
      <c r="D1699" s="256"/>
      <c r="E1699" s="256"/>
      <c r="F1699" s="257">
        <f t="shared" si="53"/>
        <v>0</v>
      </c>
      <c r="G1699" s="252"/>
    </row>
    <row r="1700" spans="1:7" ht="18" customHeight="1">
      <c r="A1700" s="255"/>
      <c r="B1700" s="255"/>
      <c r="C1700" s="253"/>
      <c r="D1700" s="256"/>
      <c r="E1700" s="256"/>
      <c r="F1700" s="257">
        <f t="shared" si="53"/>
        <v>0</v>
      </c>
      <c r="G1700" s="252"/>
    </row>
    <row r="1701" spans="1:7" ht="18" customHeight="1">
      <c r="A1701" s="255"/>
      <c r="B1701" s="255"/>
      <c r="C1701" s="253"/>
      <c r="D1701" s="256"/>
      <c r="E1701" s="256"/>
      <c r="F1701" s="257">
        <f t="shared" si="53"/>
        <v>0</v>
      </c>
      <c r="G1701" s="252"/>
    </row>
    <row r="1702" spans="1:7" ht="18" customHeight="1">
      <c r="A1702" s="255"/>
      <c r="B1702" s="255"/>
      <c r="C1702" s="253"/>
      <c r="D1702" s="256"/>
      <c r="E1702" s="256"/>
      <c r="F1702" s="257">
        <f t="shared" si="53"/>
        <v>0</v>
      </c>
      <c r="G1702" s="252"/>
    </row>
    <row r="1703" spans="1:7" ht="18" customHeight="1">
      <c r="A1703" s="255"/>
      <c r="B1703" s="255"/>
      <c r="C1703" s="253"/>
      <c r="D1703" s="256"/>
      <c r="E1703" s="256"/>
      <c r="F1703" s="257">
        <f t="shared" si="53"/>
        <v>0</v>
      </c>
      <c r="G1703" s="252"/>
    </row>
    <row r="1704" spans="1:7" ht="18" customHeight="1">
      <c r="A1704" s="255"/>
      <c r="B1704" s="255"/>
      <c r="C1704" s="253"/>
      <c r="D1704" s="256"/>
      <c r="E1704" s="256"/>
      <c r="F1704" s="257">
        <f t="shared" si="53"/>
        <v>0</v>
      </c>
      <c r="G1704" s="252"/>
    </row>
    <row r="1705" spans="1:7" ht="18" customHeight="1">
      <c r="A1705" s="255"/>
      <c r="B1705" s="255"/>
      <c r="C1705" s="253"/>
      <c r="D1705" s="256"/>
      <c r="E1705" s="256"/>
      <c r="F1705" s="257">
        <f t="shared" si="53"/>
        <v>0</v>
      </c>
      <c r="G1705" s="252"/>
    </row>
    <row r="1706" spans="1:7" ht="18" customHeight="1">
      <c r="A1706" s="255"/>
      <c r="B1706" s="255"/>
      <c r="C1706" s="253"/>
      <c r="D1706" s="256"/>
      <c r="E1706" s="256"/>
      <c r="F1706" s="257">
        <f t="shared" si="53"/>
        <v>0</v>
      </c>
      <c r="G1706" s="252"/>
    </row>
    <row r="1707" spans="1:7" ht="18" customHeight="1">
      <c r="A1707" s="255"/>
      <c r="B1707" s="255"/>
      <c r="C1707" s="253"/>
      <c r="D1707" s="256"/>
      <c r="E1707" s="256"/>
      <c r="F1707" s="257">
        <f t="shared" si="53"/>
        <v>0</v>
      </c>
      <c r="G1707" s="252"/>
    </row>
    <row r="1708" spans="1:7" ht="18" customHeight="1">
      <c r="A1708" s="255"/>
      <c r="B1708" s="255"/>
      <c r="C1708" s="253"/>
      <c r="D1708" s="256"/>
      <c r="E1708" s="256"/>
      <c r="F1708" s="257">
        <f t="shared" si="53"/>
        <v>0</v>
      </c>
      <c r="G1708" s="252"/>
    </row>
    <row r="1709" spans="1:7" ht="18" customHeight="1">
      <c r="A1709" s="255"/>
      <c r="B1709" s="255"/>
      <c r="C1709" s="253"/>
      <c r="D1709" s="256"/>
      <c r="E1709" s="256"/>
      <c r="F1709" s="257">
        <f t="shared" si="53"/>
        <v>0</v>
      </c>
      <c r="G1709" s="252"/>
    </row>
    <row r="1710" spans="1:7" ht="18" customHeight="1">
      <c r="A1710" s="255"/>
      <c r="B1710" s="255"/>
      <c r="C1710" s="253"/>
      <c r="D1710" s="256"/>
      <c r="E1710" s="256"/>
      <c r="F1710" s="257">
        <f t="shared" si="53"/>
        <v>0</v>
      </c>
      <c r="G1710" s="252"/>
    </row>
    <row r="1711" spans="1:7" ht="18" customHeight="1">
      <c r="A1711" s="255"/>
      <c r="B1711" s="255"/>
      <c r="C1711" s="253"/>
      <c r="D1711" s="256"/>
      <c r="E1711" s="256"/>
      <c r="F1711" s="257">
        <f t="shared" si="53"/>
        <v>0</v>
      </c>
      <c r="G1711" s="252"/>
    </row>
    <row r="1712" spans="1:7" ht="18" customHeight="1">
      <c r="A1712" s="255"/>
      <c r="B1712" s="255"/>
      <c r="C1712" s="253"/>
      <c r="D1712" s="256"/>
      <c r="E1712" s="256"/>
      <c r="F1712" s="257">
        <f t="shared" si="53"/>
        <v>0</v>
      </c>
      <c r="G1712" s="252"/>
    </row>
    <row r="1713" spans="1:7" ht="18" customHeight="1">
      <c r="A1713" s="255"/>
      <c r="B1713" s="255"/>
      <c r="C1713" s="253"/>
      <c r="D1713" s="256"/>
      <c r="E1713" s="256"/>
      <c r="F1713" s="257">
        <f t="shared" si="53"/>
        <v>0</v>
      </c>
      <c r="G1713" s="252"/>
    </row>
    <row r="1714" spans="1:7" ht="18" customHeight="1">
      <c r="A1714" s="255"/>
      <c r="B1714" s="255"/>
      <c r="C1714" s="253"/>
      <c r="D1714" s="256"/>
      <c r="E1714" s="256"/>
      <c r="F1714" s="257">
        <f t="shared" si="53"/>
        <v>0</v>
      </c>
      <c r="G1714" s="252"/>
    </row>
    <row r="1715" spans="1:7" ht="18" customHeight="1">
      <c r="A1715" s="255"/>
      <c r="B1715" s="255"/>
      <c r="C1715" s="253"/>
      <c r="D1715" s="256"/>
      <c r="E1715" s="256"/>
      <c r="F1715" s="257">
        <f t="shared" si="53"/>
        <v>0</v>
      </c>
      <c r="G1715" s="252"/>
    </row>
    <row r="1716" spans="1:7" ht="18" customHeight="1">
      <c r="A1716" s="255"/>
      <c r="B1716" s="255"/>
      <c r="C1716" s="253"/>
      <c r="D1716" s="256"/>
      <c r="E1716" s="256"/>
      <c r="F1716" s="257">
        <f t="shared" si="53"/>
        <v>0</v>
      </c>
      <c r="G1716" s="252"/>
    </row>
    <row r="1717" spans="1:7" ht="18" customHeight="1">
      <c r="A1717" s="255"/>
      <c r="B1717" s="255"/>
      <c r="C1717" s="253"/>
      <c r="D1717" s="256"/>
      <c r="E1717" s="256"/>
      <c r="F1717" s="257">
        <f t="shared" si="53"/>
        <v>0</v>
      </c>
      <c r="G1717" s="252"/>
    </row>
    <row r="1718" spans="1:7" ht="18" customHeight="1">
      <c r="A1718" s="255"/>
      <c r="B1718" s="255"/>
      <c r="C1718" s="253"/>
      <c r="D1718" s="256"/>
      <c r="E1718" s="256"/>
      <c r="F1718" s="257">
        <f t="shared" si="53"/>
        <v>0</v>
      </c>
      <c r="G1718" s="252"/>
    </row>
    <row r="1719" spans="1:7" ht="18" customHeight="1">
      <c r="A1719" s="255"/>
      <c r="B1719" s="255"/>
      <c r="C1719" s="253"/>
      <c r="D1719" s="256"/>
      <c r="E1719" s="256"/>
      <c r="F1719" s="257">
        <f t="shared" si="53"/>
        <v>0</v>
      </c>
      <c r="G1719" s="252"/>
    </row>
    <row r="1720" spans="1:7" ht="18" customHeight="1">
      <c r="A1720" s="255"/>
      <c r="B1720" s="255"/>
      <c r="C1720" s="253"/>
      <c r="D1720" s="256"/>
      <c r="E1720" s="256"/>
      <c r="F1720" s="257">
        <f t="shared" si="53"/>
        <v>0</v>
      </c>
      <c r="G1720" s="252"/>
    </row>
    <row r="1721" spans="1:7" ht="18" customHeight="1">
      <c r="A1721" s="255"/>
      <c r="B1721" s="255"/>
      <c r="C1721" s="253"/>
      <c r="D1721" s="256"/>
      <c r="E1721" s="256"/>
      <c r="F1721" s="257">
        <f t="shared" si="53"/>
        <v>0</v>
      </c>
      <c r="G1721" s="252"/>
    </row>
    <row r="1722" spans="1:7" ht="18" customHeight="1">
      <c r="A1722" s="255"/>
      <c r="B1722" s="255"/>
      <c r="C1722" s="253"/>
      <c r="D1722" s="256"/>
      <c r="E1722" s="256"/>
      <c r="F1722" s="257">
        <f t="shared" si="53"/>
        <v>0</v>
      </c>
      <c r="G1722" s="252"/>
    </row>
    <row r="1723" spans="1:7" ht="18" customHeight="1">
      <c r="A1723" s="255"/>
      <c r="B1723" s="255"/>
      <c r="C1723" s="253"/>
      <c r="D1723" s="256"/>
      <c r="E1723" s="256"/>
      <c r="F1723" s="257">
        <f t="shared" si="53"/>
        <v>0</v>
      </c>
      <c r="G1723" s="252"/>
    </row>
    <row r="1724" spans="1:7" ht="18" customHeight="1">
      <c r="A1724" s="255"/>
      <c r="B1724" s="255"/>
      <c r="C1724" s="253"/>
      <c r="D1724" s="256"/>
      <c r="E1724" s="256"/>
      <c r="F1724" s="257">
        <f t="shared" si="53"/>
        <v>0</v>
      </c>
      <c r="G1724" s="252"/>
    </row>
    <row r="1725" spans="1:7" ht="18" customHeight="1">
      <c r="A1725" s="255"/>
      <c r="B1725" s="255"/>
      <c r="C1725" s="253"/>
      <c r="D1725" s="256"/>
      <c r="E1725" s="256"/>
      <c r="F1725" s="257">
        <f t="shared" si="53"/>
        <v>0</v>
      </c>
      <c r="G1725" s="252"/>
    </row>
    <row r="1726" spans="1:7" ht="18" customHeight="1">
      <c r="A1726" s="255"/>
      <c r="B1726" s="255"/>
      <c r="C1726" s="253"/>
      <c r="D1726" s="256"/>
      <c r="E1726" s="256"/>
      <c r="F1726" s="257">
        <f t="shared" si="53"/>
        <v>0</v>
      </c>
      <c r="G1726" s="252"/>
    </row>
    <row r="1727" spans="1:7" ht="18" customHeight="1">
      <c r="A1727" s="255"/>
      <c r="B1727" s="255"/>
      <c r="C1727" s="253"/>
      <c r="D1727" s="256"/>
      <c r="E1727" s="256"/>
      <c r="F1727" s="257">
        <f t="shared" si="53"/>
        <v>0</v>
      </c>
      <c r="G1727" s="252"/>
    </row>
    <row r="1728" spans="1:7" ht="18" customHeight="1">
      <c r="A1728" s="255"/>
      <c r="B1728" s="255"/>
      <c r="C1728" s="253"/>
      <c r="D1728" s="256"/>
      <c r="E1728" s="256"/>
      <c r="F1728" s="257">
        <f t="shared" si="53"/>
        <v>0</v>
      </c>
      <c r="G1728" s="252"/>
    </row>
    <row r="1729" spans="1:7" ht="18" customHeight="1">
      <c r="A1729" s="255"/>
      <c r="B1729" s="255"/>
      <c r="C1729" s="253"/>
      <c r="D1729" s="256"/>
      <c r="E1729" s="256"/>
      <c r="F1729" s="257">
        <f t="shared" si="53"/>
        <v>0</v>
      </c>
      <c r="G1729" s="252"/>
    </row>
    <row r="1730" spans="1:7" ht="18" customHeight="1">
      <c r="A1730" s="255"/>
      <c r="B1730" s="255"/>
      <c r="C1730" s="253"/>
      <c r="D1730" s="256"/>
      <c r="E1730" s="256"/>
      <c r="F1730" s="257">
        <f t="shared" si="53"/>
        <v>0</v>
      </c>
      <c r="G1730" s="252"/>
    </row>
    <row r="1731" spans="1:7" ht="18" customHeight="1">
      <c r="A1731" s="255"/>
      <c r="B1731" s="255"/>
      <c r="C1731" s="253"/>
      <c r="D1731" s="256"/>
      <c r="E1731" s="256"/>
      <c r="F1731" s="257">
        <f t="shared" si="53"/>
        <v>0</v>
      </c>
      <c r="G1731" s="252"/>
    </row>
    <row r="1732" spans="1:7" ht="18" customHeight="1">
      <c r="A1732" s="255"/>
      <c r="B1732" s="255"/>
      <c r="C1732" s="253"/>
      <c r="D1732" s="256"/>
      <c r="E1732" s="256"/>
      <c r="F1732" s="257">
        <f t="shared" si="53"/>
        <v>0</v>
      </c>
      <c r="G1732" s="252"/>
    </row>
    <row r="1733" spans="1:7" ht="18" customHeight="1">
      <c r="A1733" s="255"/>
      <c r="B1733" s="255"/>
      <c r="C1733" s="253"/>
      <c r="D1733" s="256"/>
      <c r="E1733" s="256"/>
      <c r="F1733" s="257">
        <f t="shared" si="53"/>
        <v>0</v>
      </c>
      <c r="G1733" s="252"/>
    </row>
    <row r="1734" spans="1:7" ht="18" customHeight="1">
      <c r="A1734" s="255"/>
      <c r="B1734" s="255"/>
      <c r="C1734" s="253"/>
      <c r="D1734" s="256"/>
      <c r="E1734" s="256"/>
      <c r="F1734" s="257">
        <f t="shared" si="53"/>
        <v>0</v>
      </c>
      <c r="G1734" s="252"/>
    </row>
    <row r="1735" spans="1:7" ht="18" customHeight="1">
      <c r="A1735" s="255"/>
      <c r="B1735" s="255"/>
      <c r="C1735" s="253"/>
      <c r="D1735" s="256"/>
      <c r="E1735" s="256"/>
      <c r="F1735" s="257">
        <f t="shared" si="53"/>
        <v>0</v>
      </c>
      <c r="G1735" s="252"/>
    </row>
    <row r="1736" spans="1:7" ht="18" customHeight="1">
      <c r="A1736" s="255"/>
      <c r="B1736" s="255"/>
      <c r="C1736" s="253"/>
      <c r="D1736" s="256"/>
      <c r="E1736" s="256"/>
      <c r="F1736" s="257">
        <f t="shared" si="53"/>
        <v>0</v>
      </c>
      <c r="G1736" s="252"/>
    </row>
    <row r="1737" spans="1:7" ht="18" customHeight="1">
      <c r="A1737" s="255"/>
      <c r="B1737" s="255"/>
      <c r="C1737" s="253"/>
      <c r="D1737" s="256"/>
      <c r="E1737" s="256"/>
      <c r="F1737" s="257">
        <f t="shared" si="53"/>
        <v>0</v>
      </c>
      <c r="G1737" s="252"/>
    </row>
    <row r="1738" spans="1:7" ht="18" customHeight="1">
      <c r="A1738" s="255"/>
      <c r="B1738" s="255"/>
      <c r="C1738" s="253"/>
      <c r="D1738" s="256"/>
      <c r="E1738" s="256"/>
      <c r="F1738" s="257">
        <f t="shared" si="53"/>
        <v>0</v>
      </c>
      <c r="G1738" s="252"/>
    </row>
    <row r="1739" spans="1:7" ht="18" customHeight="1">
      <c r="A1739" s="255"/>
      <c r="B1739" s="255"/>
      <c r="C1739" s="253"/>
      <c r="D1739" s="256"/>
      <c r="E1739" s="256"/>
      <c r="F1739" s="257">
        <f t="shared" si="53"/>
        <v>0</v>
      </c>
      <c r="G1739" s="252"/>
    </row>
    <row r="1740" spans="1:7" ht="18" customHeight="1">
      <c r="A1740" s="255"/>
      <c r="B1740" s="255"/>
      <c r="C1740" s="253"/>
      <c r="D1740" s="256"/>
      <c r="E1740" s="256"/>
      <c r="F1740" s="257">
        <f t="shared" si="53"/>
        <v>0</v>
      </c>
      <c r="G1740" s="252"/>
    </row>
    <row r="1741" spans="1:7" ht="18" customHeight="1">
      <c r="A1741" s="255"/>
      <c r="B1741" s="255"/>
      <c r="C1741" s="253"/>
      <c r="D1741" s="256"/>
      <c r="E1741" s="256"/>
      <c r="F1741" s="257">
        <f t="shared" si="53"/>
        <v>0</v>
      </c>
      <c r="G1741" s="252"/>
    </row>
    <row r="1742" spans="1:7" ht="18" customHeight="1">
      <c r="A1742" s="255"/>
      <c r="B1742" s="255"/>
      <c r="C1742" s="253"/>
      <c r="D1742" s="256"/>
      <c r="E1742" s="256"/>
      <c r="F1742" s="257">
        <f t="shared" si="53"/>
        <v>0</v>
      </c>
      <c r="G1742" s="252"/>
    </row>
    <row r="1743" spans="1:7" ht="18" customHeight="1">
      <c r="A1743" s="255"/>
      <c r="B1743" s="255"/>
      <c r="C1743" s="253"/>
      <c r="D1743" s="256"/>
      <c r="E1743" s="256"/>
      <c r="F1743" s="257">
        <f t="shared" si="53"/>
        <v>0</v>
      </c>
      <c r="G1743" s="252"/>
    </row>
    <row r="1744" spans="1:7" ht="18" customHeight="1">
      <c r="A1744" s="255"/>
      <c r="B1744" s="255"/>
      <c r="C1744" s="253"/>
      <c r="D1744" s="256"/>
      <c r="E1744" s="256"/>
      <c r="F1744" s="257">
        <f t="shared" si="53"/>
        <v>0</v>
      </c>
      <c r="G1744" s="252"/>
    </row>
    <row r="1745" spans="1:7" ht="18" customHeight="1">
      <c r="A1745" s="255"/>
      <c r="B1745" s="255"/>
      <c r="C1745" s="253"/>
      <c r="D1745" s="256"/>
      <c r="E1745" s="256"/>
      <c r="F1745" s="257">
        <f t="shared" ref="F1745:F1808" si="55">IF(C1745&lt;&gt;"",F1744+D1745-E1745,0)</f>
        <v>0</v>
      </c>
      <c r="G1745" s="252"/>
    </row>
    <row r="1746" spans="1:7" ht="18" customHeight="1">
      <c r="A1746" s="255"/>
      <c r="B1746" s="255"/>
      <c r="C1746" s="253"/>
      <c r="D1746" s="256"/>
      <c r="E1746" s="256"/>
      <c r="F1746" s="257">
        <f t="shared" si="55"/>
        <v>0</v>
      </c>
      <c r="G1746" s="252"/>
    </row>
    <row r="1747" spans="1:7" ht="18" customHeight="1">
      <c r="A1747" s="255"/>
      <c r="B1747" s="255"/>
      <c r="C1747" s="253"/>
      <c r="D1747" s="256"/>
      <c r="E1747" s="256"/>
      <c r="F1747" s="257">
        <f t="shared" si="55"/>
        <v>0</v>
      </c>
      <c r="G1747" s="252"/>
    </row>
    <row r="1748" spans="1:7" ht="18" customHeight="1">
      <c r="A1748" s="255"/>
      <c r="B1748" s="255"/>
      <c r="C1748" s="253"/>
      <c r="D1748" s="256"/>
      <c r="E1748" s="256"/>
      <c r="F1748" s="257">
        <f t="shared" si="55"/>
        <v>0</v>
      </c>
      <c r="G1748" s="252"/>
    </row>
    <row r="1749" spans="1:7" ht="18" customHeight="1">
      <c r="A1749" s="255"/>
      <c r="B1749" s="255"/>
      <c r="C1749" s="253"/>
      <c r="D1749" s="256"/>
      <c r="E1749" s="256"/>
      <c r="F1749" s="257">
        <f t="shared" si="55"/>
        <v>0</v>
      </c>
      <c r="G1749" s="252"/>
    </row>
    <row r="1750" spans="1:7" ht="18" customHeight="1">
      <c r="A1750" s="255"/>
      <c r="B1750" s="255"/>
      <c r="C1750" s="253"/>
      <c r="D1750" s="256"/>
      <c r="E1750" s="256"/>
      <c r="F1750" s="257">
        <f t="shared" si="55"/>
        <v>0</v>
      </c>
      <c r="G1750" s="252"/>
    </row>
    <row r="1751" spans="1:7" ht="18" customHeight="1">
      <c r="A1751" s="255"/>
      <c r="B1751" s="255"/>
      <c r="C1751" s="253"/>
      <c r="D1751" s="256"/>
      <c r="E1751" s="256"/>
      <c r="F1751" s="257">
        <f t="shared" si="55"/>
        <v>0</v>
      </c>
      <c r="G1751" s="252"/>
    </row>
    <row r="1752" spans="1:7" ht="18" customHeight="1">
      <c r="A1752" s="255"/>
      <c r="B1752" s="255"/>
      <c r="C1752" s="253"/>
      <c r="D1752" s="256"/>
      <c r="E1752" s="256"/>
      <c r="F1752" s="257">
        <f t="shared" si="55"/>
        <v>0</v>
      </c>
      <c r="G1752" s="252"/>
    </row>
    <row r="1753" spans="1:7" ht="18" customHeight="1">
      <c r="A1753" s="255"/>
      <c r="B1753" s="255"/>
      <c r="C1753" s="253"/>
      <c r="D1753" s="256"/>
      <c r="E1753" s="256"/>
      <c r="F1753" s="257">
        <f t="shared" si="55"/>
        <v>0</v>
      </c>
      <c r="G1753" s="252"/>
    </row>
    <row r="1754" spans="1:7" ht="18" customHeight="1">
      <c r="A1754" s="255"/>
      <c r="B1754" s="255"/>
      <c r="C1754" s="253"/>
      <c r="D1754" s="256"/>
      <c r="E1754" s="256"/>
      <c r="F1754" s="257">
        <f t="shared" si="55"/>
        <v>0</v>
      </c>
      <c r="G1754" s="252"/>
    </row>
    <row r="1755" spans="1:7" ht="18" customHeight="1">
      <c r="A1755" s="255"/>
      <c r="B1755" s="255"/>
      <c r="C1755" s="253"/>
      <c r="D1755" s="256"/>
      <c r="E1755" s="256"/>
      <c r="F1755" s="257">
        <f t="shared" si="55"/>
        <v>0</v>
      </c>
      <c r="G1755" s="252"/>
    </row>
    <row r="1756" spans="1:7" ht="18" customHeight="1">
      <c r="A1756" s="255"/>
      <c r="B1756" s="255"/>
      <c r="C1756" s="253"/>
      <c r="D1756" s="256"/>
      <c r="E1756" s="256"/>
      <c r="F1756" s="257">
        <f t="shared" si="55"/>
        <v>0</v>
      </c>
      <c r="G1756" s="252"/>
    </row>
    <row r="1757" spans="1:7" ht="18" customHeight="1">
      <c r="A1757" s="255"/>
      <c r="B1757" s="255"/>
      <c r="C1757" s="253"/>
      <c r="D1757" s="256"/>
      <c r="E1757" s="256"/>
      <c r="F1757" s="257">
        <f t="shared" si="55"/>
        <v>0</v>
      </c>
      <c r="G1757" s="252"/>
    </row>
    <row r="1758" spans="1:7" ht="18" customHeight="1">
      <c r="A1758" s="255"/>
      <c r="B1758" s="255"/>
      <c r="C1758" s="253"/>
      <c r="D1758" s="256"/>
      <c r="E1758" s="256"/>
      <c r="F1758" s="257">
        <f t="shared" si="55"/>
        <v>0</v>
      </c>
      <c r="G1758" s="252"/>
    </row>
    <row r="1759" spans="1:7" ht="18" customHeight="1">
      <c r="A1759" s="255"/>
      <c r="B1759" s="255"/>
      <c r="C1759" s="253"/>
      <c r="D1759" s="256"/>
      <c r="E1759" s="256"/>
      <c r="F1759" s="257">
        <f t="shared" si="55"/>
        <v>0</v>
      </c>
      <c r="G1759" s="252"/>
    </row>
    <row r="1760" spans="1:7" ht="18" customHeight="1">
      <c r="A1760" s="255"/>
      <c r="B1760" s="255"/>
      <c r="C1760" s="253"/>
      <c r="D1760" s="256"/>
      <c r="E1760" s="256"/>
      <c r="F1760" s="257">
        <f t="shared" si="55"/>
        <v>0</v>
      </c>
      <c r="G1760" s="252"/>
    </row>
    <row r="1761" spans="1:7" ht="18" customHeight="1">
      <c r="A1761" s="255"/>
      <c r="B1761" s="255"/>
      <c r="C1761" s="253"/>
      <c r="D1761" s="256"/>
      <c r="E1761" s="256"/>
      <c r="F1761" s="257">
        <f t="shared" si="55"/>
        <v>0</v>
      </c>
      <c r="G1761" s="252"/>
    </row>
    <row r="1762" spans="1:7" ht="18" customHeight="1">
      <c r="A1762" s="255"/>
      <c r="B1762" s="255"/>
      <c r="C1762" s="253"/>
      <c r="D1762" s="256"/>
      <c r="E1762" s="256"/>
      <c r="F1762" s="257">
        <f t="shared" si="55"/>
        <v>0</v>
      </c>
      <c r="G1762" s="252"/>
    </row>
    <row r="1763" spans="1:7" ht="18" customHeight="1">
      <c r="A1763" s="255"/>
      <c r="B1763" s="255"/>
      <c r="C1763" s="253"/>
      <c r="D1763" s="256"/>
      <c r="E1763" s="256"/>
      <c r="F1763" s="257">
        <f t="shared" si="55"/>
        <v>0</v>
      </c>
      <c r="G1763" s="252"/>
    </row>
    <row r="1764" spans="1:7" ht="18" customHeight="1">
      <c r="A1764" s="255"/>
      <c r="B1764" s="255"/>
      <c r="C1764" s="253"/>
      <c r="D1764" s="256"/>
      <c r="E1764" s="256"/>
      <c r="F1764" s="257">
        <f t="shared" si="55"/>
        <v>0</v>
      </c>
      <c r="G1764" s="252"/>
    </row>
    <row r="1765" spans="1:7" ht="18" customHeight="1">
      <c r="A1765" s="255"/>
      <c r="B1765" s="255"/>
      <c r="C1765" s="253"/>
      <c r="D1765" s="256"/>
      <c r="E1765" s="256"/>
      <c r="F1765" s="257">
        <f t="shared" si="55"/>
        <v>0</v>
      </c>
      <c r="G1765" s="252"/>
    </row>
    <row r="1766" spans="1:7" ht="18" customHeight="1">
      <c r="A1766" s="255"/>
      <c r="B1766" s="255"/>
      <c r="C1766" s="253"/>
      <c r="D1766" s="256"/>
      <c r="E1766" s="256"/>
      <c r="F1766" s="257">
        <f t="shared" si="55"/>
        <v>0</v>
      </c>
      <c r="G1766" s="252"/>
    </row>
    <row r="1767" spans="1:7" ht="18" customHeight="1">
      <c r="A1767" s="255"/>
      <c r="B1767" s="255"/>
      <c r="C1767" s="253"/>
      <c r="D1767" s="256"/>
      <c r="E1767" s="256"/>
      <c r="F1767" s="257">
        <f t="shared" si="55"/>
        <v>0</v>
      </c>
      <c r="G1767" s="252"/>
    </row>
    <row r="1768" spans="1:7" ht="18" customHeight="1">
      <c r="A1768" s="255"/>
      <c r="B1768" s="255"/>
      <c r="C1768" s="253"/>
      <c r="D1768" s="256"/>
      <c r="E1768" s="256"/>
      <c r="F1768" s="257">
        <f t="shared" si="55"/>
        <v>0</v>
      </c>
      <c r="G1768" s="252"/>
    </row>
    <row r="1769" spans="1:7" ht="18" customHeight="1">
      <c r="A1769" s="255"/>
      <c r="B1769" s="255"/>
      <c r="C1769" s="253"/>
      <c r="D1769" s="256"/>
      <c r="E1769" s="256"/>
      <c r="F1769" s="257">
        <f t="shared" si="55"/>
        <v>0</v>
      </c>
      <c r="G1769" s="252"/>
    </row>
    <row r="1770" spans="1:7" ht="18" customHeight="1">
      <c r="A1770" s="255"/>
      <c r="B1770" s="255"/>
      <c r="C1770" s="253"/>
      <c r="D1770" s="256"/>
      <c r="E1770" s="256"/>
      <c r="F1770" s="257">
        <f t="shared" si="55"/>
        <v>0</v>
      </c>
      <c r="G1770" s="252"/>
    </row>
    <row r="1771" spans="1:7" ht="18" customHeight="1">
      <c r="A1771" s="255"/>
      <c r="B1771" s="255"/>
      <c r="C1771" s="253"/>
      <c r="D1771" s="256"/>
      <c r="E1771" s="256"/>
      <c r="F1771" s="257">
        <f t="shared" si="55"/>
        <v>0</v>
      </c>
      <c r="G1771" s="252"/>
    </row>
    <row r="1772" spans="1:7" ht="18" customHeight="1">
      <c r="A1772" s="255"/>
      <c r="B1772" s="255"/>
      <c r="C1772" s="253"/>
      <c r="D1772" s="256"/>
      <c r="E1772" s="256"/>
      <c r="F1772" s="257">
        <f t="shared" si="55"/>
        <v>0</v>
      </c>
      <c r="G1772" s="252"/>
    </row>
    <row r="1773" spans="1:7" ht="18" customHeight="1">
      <c r="A1773" s="255"/>
      <c r="B1773" s="255"/>
      <c r="C1773" s="253"/>
      <c r="D1773" s="256"/>
      <c r="E1773" s="256"/>
      <c r="F1773" s="257">
        <f t="shared" si="55"/>
        <v>0</v>
      </c>
      <c r="G1773" s="252"/>
    </row>
    <row r="1774" spans="1:7" ht="18" customHeight="1">
      <c r="A1774" s="255"/>
      <c r="B1774" s="255"/>
      <c r="C1774" s="253"/>
      <c r="D1774" s="256"/>
      <c r="E1774" s="256"/>
      <c r="F1774" s="257">
        <f t="shared" si="55"/>
        <v>0</v>
      </c>
      <c r="G1774" s="252"/>
    </row>
    <row r="1775" spans="1:7" ht="18" customHeight="1">
      <c r="A1775" s="255"/>
      <c r="B1775" s="255"/>
      <c r="C1775" s="253"/>
      <c r="D1775" s="256"/>
      <c r="E1775" s="256"/>
      <c r="F1775" s="257">
        <f t="shared" si="55"/>
        <v>0</v>
      </c>
      <c r="G1775" s="252"/>
    </row>
    <row r="1776" spans="1:7" ht="18" customHeight="1">
      <c r="A1776" s="255"/>
      <c r="B1776" s="255"/>
      <c r="C1776" s="253"/>
      <c r="D1776" s="256"/>
      <c r="E1776" s="256"/>
      <c r="F1776" s="257">
        <f t="shared" si="55"/>
        <v>0</v>
      </c>
      <c r="G1776" s="252"/>
    </row>
    <row r="1777" spans="1:7" ht="18" customHeight="1">
      <c r="A1777" s="255"/>
      <c r="B1777" s="255"/>
      <c r="C1777" s="253"/>
      <c r="D1777" s="256"/>
      <c r="E1777" s="256"/>
      <c r="F1777" s="257">
        <f t="shared" si="55"/>
        <v>0</v>
      </c>
      <c r="G1777" s="252"/>
    </row>
    <row r="1778" spans="1:7" ht="18" customHeight="1">
      <c r="A1778" s="255"/>
      <c r="B1778" s="255"/>
      <c r="C1778" s="253"/>
      <c r="D1778" s="256"/>
      <c r="E1778" s="256"/>
      <c r="F1778" s="257">
        <f t="shared" si="55"/>
        <v>0</v>
      </c>
      <c r="G1778" s="252"/>
    </row>
    <row r="1779" spans="1:7" ht="18" customHeight="1">
      <c r="A1779" s="255"/>
      <c r="B1779" s="255"/>
      <c r="C1779" s="253"/>
      <c r="D1779" s="256"/>
      <c r="E1779" s="256"/>
      <c r="F1779" s="257">
        <f t="shared" si="55"/>
        <v>0</v>
      </c>
      <c r="G1779" s="252"/>
    </row>
    <row r="1780" spans="1:7" ht="18" customHeight="1">
      <c r="A1780" s="255"/>
      <c r="B1780" s="255"/>
      <c r="C1780" s="253"/>
      <c r="D1780" s="256"/>
      <c r="E1780" s="256"/>
      <c r="F1780" s="257">
        <f t="shared" si="55"/>
        <v>0</v>
      </c>
      <c r="G1780" s="252"/>
    </row>
    <row r="1781" spans="1:7" ht="18" customHeight="1">
      <c r="A1781" s="255"/>
      <c r="B1781" s="255"/>
      <c r="C1781" s="253"/>
      <c r="D1781" s="256"/>
      <c r="E1781" s="256"/>
      <c r="F1781" s="257">
        <f t="shared" si="55"/>
        <v>0</v>
      </c>
      <c r="G1781" s="252"/>
    </row>
    <row r="1782" spans="1:7" ht="18" customHeight="1">
      <c r="A1782" s="255"/>
      <c r="B1782" s="255"/>
      <c r="C1782" s="253"/>
      <c r="D1782" s="256"/>
      <c r="E1782" s="256"/>
      <c r="F1782" s="257">
        <f t="shared" si="55"/>
        <v>0</v>
      </c>
      <c r="G1782" s="252"/>
    </row>
    <row r="1783" spans="1:7" ht="18" customHeight="1">
      <c r="A1783" s="255"/>
      <c r="B1783" s="255"/>
      <c r="C1783" s="253"/>
      <c r="D1783" s="256"/>
      <c r="E1783" s="256"/>
      <c r="F1783" s="257">
        <f t="shared" si="55"/>
        <v>0</v>
      </c>
      <c r="G1783" s="252"/>
    </row>
    <row r="1784" spans="1:7" ht="18" customHeight="1">
      <c r="A1784" s="255"/>
      <c r="B1784" s="255"/>
      <c r="C1784" s="253"/>
      <c r="D1784" s="256"/>
      <c r="E1784" s="256"/>
      <c r="F1784" s="257">
        <f t="shared" si="55"/>
        <v>0</v>
      </c>
      <c r="G1784" s="252"/>
    </row>
    <row r="1785" spans="1:7" ht="18" customHeight="1">
      <c r="A1785" s="255"/>
      <c r="B1785" s="255"/>
      <c r="C1785" s="253"/>
      <c r="D1785" s="256"/>
      <c r="E1785" s="256"/>
      <c r="F1785" s="257">
        <f t="shared" si="55"/>
        <v>0</v>
      </c>
      <c r="G1785" s="252"/>
    </row>
    <row r="1786" spans="1:7" ht="18" customHeight="1">
      <c r="A1786" s="255"/>
      <c r="B1786" s="255"/>
      <c r="C1786" s="253"/>
      <c r="D1786" s="256"/>
      <c r="E1786" s="256"/>
      <c r="F1786" s="257">
        <f t="shared" si="55"/>
        <v>0</v>
      </c>
      <c r="G1786" s="252"/>
    </row>
    <row r="1787" spans="1:7" ht="18" customHeight="1">
      <c r="A1787" s="255"/>
      <c r="B1787" s="255"/>
      <c r="C1787" s="253"/>
      <c r="D1787" s="256"/>
      <c r="E1787" s="256"/>
      <c r="F1787" s="257">
        <f t="shared" si="55"/>
        <v>0</v>
      </c>
      <c r="G1787" s="252"/>
    </row>
    <row r="1788" spans="1:7" ht="18" customHeight="1">
      <c r="A1788" s="255"/>
      <c r="B1788" s="255"/>
      <c r="C1788" s="253"/>
      <c r="D1788" s="256"/>
      <c r="E1788" s="256"/>
      <c r="F1788" s="257">
        <f t="shared" si="55"/>
        <v>0</v>
      </c>
      <c r="G1788" s="252"/>
    </row>
    <row r="1789" spans="1:7" ht="18" customHeight="1">
      <c r="A1789" s="255"/>
      <c r="B1789" s="255"/>
      <c r="C1789" s="253"/>
      <c r="D1789" s="256"/>
      <c r="E1789" s="256"/>
      <c r="F1789" s="257">
        <f t="shared" si="55"/>
        <v>0</v>
      </c>
      <c r="G1789" s="252"/>
    </row>
    <row r="1790" spans="1:7" ht="18" customHeight="1">
      <c r="A1790" s="255"/>
      <c r="B1790" s="255"/>
      <c r="C1790" s="253"/>
      <c r="D1790" s="256"/>
      <c r="E1790" s="256"/>
      <c r="F1790" s="257">
        <f t="shared" si="55"/>
        <v>0</v>
      </c>
      <c r="G1790" s="252"/>
    </row>
    <row r="1791" spans="1:7" ht="18" customHeight="1">
      <c r="A1791" s="255"/>
      <c r="B1791" s="255"/>
      <c r="C1791" s="253"/>
      <c r="D1791" s="256"/>
      <c r="E1791" s="256"/>
      <c r="F1791" s="257">
        <f t="shared" si="55"/>
        <v>0</v>
      </c>
      <c r="G1791" s="252"/>
    </row>
    <row r="1792" spans="1:7" ht="18" customHeight="1">
      <c r="A1792" s="255"/>
      <c r="B1792" s="255"/>
      <c r="C1792" s="253"/>
      <c r="D1792" s="256"/>
      <c r="E1792" s="256"/>
      <c r="F1792" s="257">
        <f t="shared" si="55"/>
        <v>0</v>
      </c>
      <c r="G1792" s="252"/>
    </row>
    <row r="1793" spans="1:7" ht="18" customHeight="1">
      <c r="A1793" s="255"/>
      <c r="B1793" s="255"/>
      <c r="C1793" s="253"/>
      <c r="D1793" s="256"/>
      <c r="E1793" s="256"/>
      <c r="F1793" s="257">
        <f t="shared" si="55"/>
        <v>0</v>
      </c>
      <c r="G1793" s="252"/>
    </row>
    <row r="1794" spans="1:7" ht="18" customHeight="1">
      <c r="A1794" s="255"/>
      <c r="B1794" s="255"/>
      <c r="C1794" s="253"/>
      <c r="D1794" s="256"/>
      <c r="E1794" s="256"/>
      <c r="F1794" s="257">
        <f t="shared" si="55"/>
        <v>0</v>
      </c>
      <c r="G1794" s="252"/>
    </row>
    <row r="1795" spans="1:7" ht="18" customHeight="1">
      <c r="A1795" s="255"/>
      <c r="B1795" s="255"/>
      <c r="C1795" s="253"/>
      <c r="D1795" s="256"/>
      <c r="E1795" s="256"/>
      <c r="F1795" s="257">
        <f t="shared" si="55"/>
        <v>0</v>
      </c>
      <c r="G1795" s="252"/>
    </row>
    <row r="1796" spans="1:7" ht="18" customHeight="1">
      <c r="A1796" s="255"/>
      <c r="B1796" s="255"/>
      <c r="C1796" s="253"/>
      <c r="D1796" s="256"/>
      <c r="E1796" s="256"/>
      <c r="F1796" s="257">
        <f t="shared" si="55"/>
        <v>0</v>
      </c>
      <c r="G1796" s="252"/>
    </row>
    <row r="1797" spans="1:7" ht="18" customHeight="1">
      <c r="A1797" s="255"/>
      <c r="B1797" s="255"/>
      <c r="C1797" s="253"/>
      <c r="D1797" s="256"/>
      <c r="E1797" s="256"/>
      <c r="F1797" s="257">
        <f t="shared" si="55"/>
        <v>0</v>
      </c>
      <c r="G1797" s="252"/>
    </row>
    <row r="1798" spans="1:7" ht="18" customHeight="1">
      <c r="A1798" s="255"/>
      <c r="B1798" s="255"/>
      <c r="C1798" s="253"/>
      <c r="D1798" s="256"/>
      <c r="E1798" s="256"/>
      <c r="F1798" s="257">
        <f t="shared" si="55"/>
        <v>0</v>
      </c>
      <c r="G1798" s="252"/>
    </row>
    <row r="1799" spans="1:7" ht="18" customHeight="1">
      <c r="A1799" s="255"/>
      <c r="B1799" s="255"/>
      <c r="C1799" s="253"/>
      <c r="D1799" s="256"/>
      <c r="E1799" s="256"/>
      <c r="F1799" s="257">
        <f t="shared" si="55"/>
        <v>0</v>
      </c>
      <c r="G1799" s="252"/>
    </row>
    <row r="1800" spans="1:7" ht="18" customHeight="1">
      <c r="A1800" s="255"/>
      <c r="B1800" s="255"/>
      <c r="C1800" s="253"/>
      <c r="D1800" s="256"/>
      <c r="E1800" s="256"/>
      <c r="F1800" s="257">
        <f t="shared" si="55"/>
        <v>0</v>
      </c>
      <c r="G1800" s="252"/>
    </row>
    <row r="1801" spans="1:7" ht="18" customHeight="1">
      <c r="A1801" s="255"/>
      <c r="B1801" s="255"/>
      <c r="C1801" s="253"/>
      <c r="D1801" s="256"/>
      <c r="E1801" s="256"/>
      <c r="F1801" s="257">
        <f t="shared" si="55"/>
        <v>0</v>
      </c>
      <c r="G1801" s="252"/>
    </row>
    <row r="1802" spans="1:7" ht="18" customHeight="1">
      <c r="A1802" s="255"/>
      <c r="B1802" s="255"/>
      <c r="C1802" s="253"/>
      <c r="D1802" s="256"/>
      <c r="E1802" s="256"/>
      <c r="F1802" s="257">
        <f t="shared" si="55"/>
        <v>0</v>
      </c>
      <c r="G1802" s="252"/>
    </row>
    <row r="1803" spans="1:7" ht="18" customHeight="1">
      <c r="A1803" s="255"/>
      <c r="B1803" s="255"/>
      <c r="C1803" s="253"/>
      <c r="D1803" s="256"/>
      <c r="E1803" s="256"/>
      <c r="F1803" s="257">
        <f t="shared" si="55"/>
        <v>0</v>
      </c>
      <c r="G1803" s="252"/>
    </row>
    <row r="1804" spans="1:7" ht="18" customHeight="1">
      <c r="A1804" s="255"/>
      <c r="B1804" s="255"/>
      <c r="C1804" s="253"/>
      <c r="D1804" s="256"/>
      <c r="E1804" s="256"/>
      <c r="F1804" s="257">
        <f t="shared" si="55"/>
        <v>0</v>
      </c>
      <c r="G1804" s="252"/>
    </row>
    <row r="1805" spans="1:7" ht="18" customHeight="1">
      <c r="A1805" s="255"/>
      <c r="B1805" s="255"/>
      <c r="C1805" s="253"/>
      <c r="D1805" s="256"/>
      <c r="E1805" s="256"/>
      <c r="F1805" s="257">
        <f t="shared" si="55"/>
        <v>0</v>
      </c>
      <c r="G1805" s="252"/>
    </row>
    <row r="1806" spans="1:7" ht="18" customHeight="1">
      <c r="A1806" s="255"/>
      <c r="B1806" s="255"/>
      <c r="C1806" s="253"/>
      <c r="D1806" s="256"/>
      <c r="E1806" s="256"/>
      <c r="F1806" s="257">
        <f t="shared" si="55"/>
        <v>0</v>
      </c>
      <c r="G1806" s="252"/>
    </row>
    <row r="1807" spans="1:7" ht="18" customHeight="1">
      <c r="A1807" s="255"/>
      <c r="B1807" s="255"/>
      <c r="C1807" s="253"/>
      <c r="D1807" s="256"/>
      <c r="E1807" s="256"/>
      <c r="F1807" s="257">
        <f t="shared" si="55"/>
        <v>0</v>
      </c>
      <c r="G1807" s="252"/>
    </row>
    <row r="1808" spans="1:7" ht="18" customHeight="1">
      <c r="A1808" s="255"/>
      <c r="B1808" s="255"/>
      <c r="C1808" s="253"/>
      <c r="D1808" s="256"/>
      <c r="E1808" s="256"/>
      <c r="F1808" s="257">
        <f t="shared" si="55"/>
        <v>0</v>
      </c>
      <c r="G1808" s="252"/>
    </row>
    <row r="1809" spans="1:7" ht="18" customHeight="1">
      <c r="A1809" s="255"/>
      <c r="B1809" s="255"/>
      <c r="C1809" s="253"/>
      <c r="D1809" s="256"/>
      <c r="E1809" s="256"/>
      <c r="F1809" s="257">
        <f t="shared" ref="F1809:F1872" si="56">IF(C1809&lt;&gt;"",F1808+D1809-E1809,0)</f>
        <v>0</v>
      </c>
      <c r="G1809" s="252"/>
    </row>
    <row r="1810" spans="1:7" ht="18" customHeight="1">
      <c r="A1810" s="255"/>
      <c r="B1810" s="255"/>
      <c r="C1810" s="253"/>
      <c r="D1810" s="256"/>
      <c r="E1810" s="256"/>
      <c r="F1810" s="257">
        <f t="shared" si="56"/>
        <v>0</v>
      </c>
      <c r="G1810" s="252"/>
    </row>
    <row r="1811" spans="1:7" ht="18" customHeight="1">
      <c r="A1811" s="255"/>
      <c r="B1811" s="255"/>
      <c r="C1811" s="253"/>
      <c r="D1811" s="256"/>
      <c r="E1811" s="256"/>
      <c r="F1811" s="257">
        <f t="shared" si="56"/>
        <v>0</v>
      </c>
      <c r="G1811" s="252"/>
    </row>
    <row r="1812" spans="1:7" ht="18" customHeight="1">
      <c r="A1812" s="255"/>
      <c r="B1812" s="255"/>
      <c r="C1812" s="253"/>
      <c r="D1812" s="256"/>
      <c r="E1812" s="256"/>
      <c r="F1812" s="257">
        <f t="shared" si="56"/>
        <v>0</v>
      </c>
      <c r="G1812" s="252"/>
    </row>
    <row r="1813" spans="1:7" ht="18" customHeight="1">
      <c r="A1813" s="255"/>
      <c r="B1813" s="255"/>
      <c r="C1813" s="253"/>
      <c r="D1813" s="256"/>
      <c r="E1813" s="256"/>
      <c r="F1813" s="257">
        <f t="shared" si="56"/>
        <v>0</v>
      </c>
      <c r="G1813" s="252"/>
    </row>
    <row r="1814" spans="1:7" ht="18" customHeight="1">
      <c r="A1814" s="255"/>
      <c r="B1814" s="255"/>
      <c r="C1814" s="253"/>
      <c r="D1814" s="256"/>
      <c r="E1814" s="256"/>
      <c r="F1814" s="257">
        <f t="shared" si="56"/>
        <v>0</v>
      </c>
      <c r="G1814" s="252"/>
    </row>
    <row r="1815" spans="1:7" ht="18" customHeight="1">
      <c r="A1815" s="255"/>
      <c r="B1815" s="255"/>
      <c r="C1815" s="253"/>
      <c r="D1815" s="256"/>
      <c r="E1815" s="256"/>
      <c r="F1815" s="257">
        <f t="shared" si="56"/>
        <v>0</v>
      </c>
      <c r="G1815" s="252"/>
    </row>
    <row r="1816" spans="1:7" ht="18" customHeight="1">
      <c r="A1816" s="255"/>
      <c r="B1816" s="255"/>
      <c r="C1816" s="253"/>
      <c r="D1816" s="256"/>
      <c r="E1816" s="256"/>
      <c r="F1816" s="257">
        <f t="shared" si="56"/>
        <v>0</v>
      </c>
      <c r="G1816" s="252"/>
    </row>
    <row r="1817" spans="1:7" ht="18" customHeight="1">
      <c r="A1817" s="255"/>
      <c r="B1817" s="255"/>
      <c r="C1817" s="253"/>
      <c r="D1817" s="256"/>
      <c r="E1817" s="256"/>
      <c r="F1817" s="257">
        <f t="shared" si="56"/>
        <v>0</v>
      </c>
      <c r="G1817" s="252"/>
    </row>
    <row r="1818" spans="1:7" ht="18" customHeight="1">
      <c r="A1818" s="255"/>
      <c r="B1818" s="255"/>
      <c r="C1818" s="253"/>
      <c r="D1818" s="256"/>
      <c r="E1818" s="256"/>
      <c r="F1818" s="257">
        <f t="shared" si="56"/>
        <v>0</v>
      </c>
      <c r="G1818" s="252"/>
    </row>
    <row r="1819" spans="1:7" ht="18" customHeight="1">
      <c r="A1819" s="255"/>
      <c r="B1819" s="255"/>
      <c r="C1819" s="253"/>
      <c r="D1819" s="256"/>
      <c r="E1819" s="256"/>
      <c r="F1819" s="257">
        <f t="shared" si="56"/>
        <v>0</v>
      </c>
      <c r="G1819" s="252"/>
    </row>
    <row r="1820" spans="1:7" ht="18" customHeight="1">
      <c r="A1820" s="255"/>
      <c r="B1820" s="255"/>
      <c r="C1820" s="253"/>
      <c r="D1820" s="256"/>
      <c r="E1820" s="256"/>
      <c r="F1820" s="257">
        <f t="shared" si="56"/>
        <v>0</v>
      </c>
      <c r="G1820" s="252"/>
    </row>
    <row r="1821" spans="1:7" ht="18" customHeight="1">
      <c r="A1821" s="255"/>
      <c r="B1821" s="255"/>
      <c r="C1821" s="253"/>
      <c r="D1821" s="256"/>
      <c r="E1821" s="256"/>
      <c r="F1821" s="257">
        <f t="shared" si="56"/>
        <v>0</v>
      </c>
      <c r="G1821" s="252"/>
    </row>
    <row r="1822" spans="1:7" ht="18" customHeight="1">
      <c r="A1822" s="255"/>
      <c r="B1822" s="255"/>
      <c r="C1822" s="253"/>
      <c r="D1822" s="256"/>
      <c r="E1822" s="256"/>
      <c r="F1822" s="257">
        <f t="shared" si="56"/>
        <v>0</v>
      </c>
      <c r="G1822" s="252"/>
    </row>
    <row r="1823" spans="1:7" ht="18" customHeight="1">
      <c r="A1823" s="255"/>
      <c r="B1823" s="255"/>
      <c r="C1823" s="253"/>
      <c r="D1823" s="256"/>
      <c r="E1823" s="256"/>
      <c r="F1823" s="257">
        <f t="shared" si="56"/>
        <v>0</v>
      </c>
      <c r="G1823" s="252"/>
    </row>
    <row r="1824" spans="1:7" ht="18" customHeight="1">
      <c r="A1824" s="255"/>
      <c r="B1824" s="255"/>
      <c r="C1824" s="253"/>
      <c r="D1824" s="256"/>
      <c r="E1824" s="256"/>
      <c r="F1824" s="257">
        <f t="shared" si="56"/>
        <v>0</v>
      </c>
      <c r="G1824" s="252"/>
    </row>
    <row r="1825" spans="1:7" ht="18" customHeight="1">
      <c r="A1825" s="255"/>
      <c r="B1825" s="255"/>
      <c r="C1825" s="253"/>
      <c r="D1825" s="256"/>
      <c r="E1825" s="256"/>
      <c r="F1825" s="257">
        <f t="shared" si="56"/>
        <v>0</v>
      </c>
      <c r="G1825" s="252"/>
    </row>
    <row r="1826" spans="1:7" ht="18" customHeight="1">
      <c r="A1826" s="255"/>
      <c r="B1826" s="255"/>
      <c r="C1826" s="253"/>
      <c r="D1826" s="256"/>
      <c r="E1826" s="256"/>
      <c r="F1826" s="257">
        <f t="shared" si="56"/>
        <v>0</v>
      </c>
      <c r="G1826" s="252"/>
    </row>
    <row r="1827" spans="1:7" ht="18" customHeight="1">
      <c r="A1827" s="255"/>
      <c r="B1827" s="255"/>
      <c r="C1827" s="253"/>
      <c r="D1827" s="256"/>
      <c r="E1827" s="256"/>
      <c r="F1827" s="257">
        <f t="shared" si="56"/>
        <v>0</v>
      </c>
      <c r="G1827" s="252"/>
    </row>
    <row r="1828" spans="1:7" ht="18" customHeight="1">
      <c r="A1828" s="255"/>
      <c r="B1828" s="255"/>
      <c r="C1828" s="253"/>
      <c r="D1828" s="256"/>
      <c r="E1828" s="256"/>
      <c r="F1828" s="257">
        <f t="shared" si="56"/>
        <v>0</v>
      </c>
      <c r="G1828" s="252"/>
    </row>
    <row r="1829" spans="1:7" ht="18" customHeight="1">
      <c r="A1829" s="255"/>
      <c r="B1829" s="255"/>
      <c r="C1829" s="253"/>
      <c r="D1829" s="256"/>
      <c r="E1829" s="256"/>
      <c r="F1829" s="257">
        <f t="shared" si="56"/>
        <v>0</v>
      </c>
      <c r="G1829" s="252"/>
    </row>
    <row r="1830" spans="1:7" ht="18" customHeight="1">
      <c r="A1830" s="255"/>
      <c r="B1830" s="255"/>
      <c r="C1830" s="253"/>
      <c r="D1830" s="256"/>
      <c r="E1830" s="256"/>
      <c r="F1830" s="257">
        <f t="shared" si="56"/>
        <v>0</v>
      </c>
      <c r="G1830" s="252"/>
    </row>
    <row r="1831" spans="1:7" ht="18" customHeight="1">
      <c r="A1831" s="255"/>
      <c r="B1831" s="255"/>
      <c r="C1831" s="253"/>
      <c r="D1831" s="256"/>
      <c r="E1831" s="256"/>
      <c r="F1831" s="257">
        <f t="shared" si="56"/>
        <v>0</v>
      </c>
      <c r="G1831" s="252"/>
    </row>
    <row r="1832" spans="1:7" ht="18" customHeight="1">
      <c r="A1832" s="255"/>
      <c r="B1832" s="255"/>
      <c r="C1832" s="253"/>
      <c r="D1832" s="256"/>
      <c r="E1832" s="256"/>
      <c r="F1832" s="257">
        <f t="shared" si="56"/>
        <v>0</v>
      </c>
      <c r="G1832" s="252"/>
    </row>
    <row r="1833" spans="1:7" ht="18" customHeight="1">
      <c r="A1833" s="255"/>
      <c r="B1833" s="255"/>
      <c r="C1833" s="253"/>
      <c r="D1833" s="256"/>
      <c r="E1833" s="256"/>
      <c r="F1833" s="257">
        <f t="shared" si="56"/>
        <v>0</v>
      </c>
      <c r="G1833" s="252"/>
    </row>
    <row r="1834" spans="1:7" ht="18" customHeight="1">
      <c r="A1834" s="255"/>
      <c r="B1834" s="255"/>
      <c r="C1834" s="253"/>
      <c r="D1834" s="256"/>
      <c r="E1834" s="256"/>
      <c r="F1834" s="257">
        <f t="shared" si="56"/>
        <v>0</v>
      </c>
      <c r="G1834" s="252"/>
    </row>
    <row r="1835" spans="1:7" ht="18" customHeight="1">
      <c r="A1835" s="255"/>
      <c r="B1835" s="255"/>
      <c r="C1835" s="253"/>
      <c r="D1835" s="256"/>
      <c r="E1835" s="256"/>
      <c r="F1835" s="257">
        <f t="shared" si="56"/>
        <v>0</v>
      </c>
      <c r="G1835" s="252"/>
    </row>
    <row r="1836" spans="1:7" ht="18" customHeight="1">
      <c r="A1836" s="255"/>
      <c r="B1836" s="255"/>
      <c r="C1836" s="253"/>
      <c r="D1836" s="256"/>
      <c r="E1836" s="256"/>
      <c r="F1836" s="257">
        <f t="shared" si="56"/>
        <v>0</v>
      </c>
      <c r="G1836" s="252"/>
    </row>
    <row r="1837" spans="1:7" ht="18" customHeight="1">
      <c r="A1837" s="255"/>
      <c r="B1837" s="255"/>
      <c r="C1837" s="253"/>
      <c r="D1837" s="256"/>
      <c r="E1837" s="256"/>
      <c r="F1837" s="257">
        <f t="shared" si="56"/>
        <v>0</v>
      </c>
      <c r="G1837" s="252"/>
    </row>
    <row r="1838" spans="1:7" ht="18" customHeight="1">
      <c r="A1838" s="255"/>
      <c r="B1838" s="255"/>
      <c r="C1838" s="253"/>
      <c r="D1838" s="256"/>
      <c r="E1838" s="256"/>
      <c r="F1838" s="257">
        <f t="shared" si="56"/>
        <v>0</v>
      </c>
      <c r="G1838" s="252"/>
    </row>
    <row r="1839" spans="1:7" ht="18" customHeight="1">
      <c r="A1839" s="255"/>
      <c r="B1839" s="255"/>
      <c r="C1839" s="253"/>
      <c r="D1839" s="256"/>
      <c r="E1839" s="256"/>
      <c r="F1839" s="257">
        <f t="shared" si="56"/>
        <v>0</v>
      </c>
      <c r="G1839" s="252"/>
    </row>
    <row r="1840" spans="1:7" ht="18" customHeight="1">
      <c r="A1840" s="255"/>
      <c r="B1840" s="255"/>
      <c r="C1840" s="253"/>
      <c r="D1840" s="256"/>
      <c r="E1840" s="256"/>
      <c r="F1840" s="257">
        <f t="shared" si="56"/>
        <v>0</v>
      </c>
      <c r="G1840" s="252"/>
    </row>
    <row r="1841" spans="1:7" ht="18" customHeight="1">
      <c r="A1841" s="255"/>
      <c r="B1841" s="255"/>
      <c r="C1841" s="253"/>
      <c r="D1841" s="256"/>
      <c r="E1841" s="256"/>
      <c r="F1841" s="257">
        <f t="shared" si="56"/>
        <v>0</v>
      </c>
      <c r="G1841" s="252"/>
    </row>
    <row r="1842" spans="1:7" ht="18" customHeight="1">
      <c r="A1842" s="255"/>
      <c r="B1842" s="255"/>
      <c r="C1842" s="253"/>
      <c r="D1842" s="256"/>
      <c r="E1842" s="256"/>
      <c r="F1842" s="257">
        <f t="shared" si="56"/>
        <v>0</v>
      </c>
      <c r="G1842" s="252"/>
    </row>
    <row r="1843" spans="1:7" ht="18" customHeight="1">
      <c r="A1843" s="255"/>
      <c r="B1843" s="255"/>
      <c r="C1843" s="253"/>
      <c r="D1843" s="256"/>
      <c r="E1843" s="256"/>
      <c r="F1843" s="257">
        <f t="shared" si="56"/>
        <v>0</v>
      </c>
      <c r="G1843" s="252"/>
    </row>
    <row r="1844" spans="1:7" ht="18" customHeight="1">
      <c r="A1844" s="255"/>
      <c r="B1844" s="255"/>
      <c r="C1844" s="253"/>
      <c r="D1844" s="256"/>
      <c r="E1844" s="256"/>
      <c r="F1844" s="257">
        <f t="shared" si="56"/>
        <v>0</v>
      </c>
      <c r="G1844" s="252"/>
    </row>
    <row r="1845" spans="1:7" ht="18" customHeight="1">
      <c r="A1845" s="255"/>
      <c r="B1845" s="255"/>
      <c r="C1845" s="253"/>
      <c r="D1845" s="256"/>
      <c r="E1845" s="256"/>
      <c r="F1845" s="257">
        <f t="shared" si="56"/>
        <v>0</v>
      </c>
      <c r="G1845" s="252"/>
    </row>
    <row r="1846" spans="1:7" ht="18" customHeight="1">
      <c r="A1846" s="255"/>
      <c r="B1846" s="255"/>
      <c r="C1846" s="253"/>
      <c r="D1846" s="256"/>
      <c r="E1846" s="256"/>
      <c r="F1846" s="257">
        <f t="shared" si="56"/>
        <v>0</v>
      </c>
      <c r="G1846" s="252"/>
    </row>
    <row r="1847" spans="1:7" ht="18" customHeight="1">
      <c r="A1847" s="255"/>
      <c r="B1847" s="255"/>
      <c r="C1847" s="253"/>
      <c r="D1847" s="256"/>
      <c r="E1847" s="256"/>
      <c r="F1847" s="257">
        <f t="shared" si="56"/>
        <v>0</v>
      </c>
      <c r="G1847" s="252"/>
    </row>
    <row r="1848" spans="1:7" ht="18" customHeight="1">
      <c r="A1848" s="255"/>
      <c r="B1848" s="255"/>
      <c r="C1848" s="253"/>
      <c r="D1848" s="256"/>
      <c r="E1848" s="256"/>
      <c r="F1848" s="257">
        <f t="shared" si="56"/>
        <v>0</v>
      </c>
      <c r="G1848" s="252"/>
    </row>
    <row r="1849" spans="1:7" ht="18" customHeight="1">
      <c r="A1849" s="255"/>
      <c r="B1849" s="255"/>
      <c r="C1849" s="253"/>
      <c r="D1849" s="256"/>
      <c r="E1849" s="256"/>
      <c r="F1849" s="257">
        <f t="shared" si="56"/>
        <v>0</v>
      </c>
      <c r="G1849" s="252"/>
    </row>
    <row r="1850" spans="1:7" ht="18" customHeight="1">
      <c r="A1850" s="255"/>
      <c r="B1850" s="255"/>
      <c r="C1850" s="253"/>
      <c r="D1850" s="256"/>
      <c r="E1850" s="256"/>
      <c r="F1850" s="257">
        <f t="shared" si="56"/>
        <v>0</v>
      </c>
      <c r="G1850" s="252"/>
    </row>
    <row r="1851" spans="1:7" ht="18" customHeight="1">
      <c r="A1851" s="255"/>
      <c r="B1851" s="255"/>
      <c r="C1851" s="253"/>
      <c r="D1851" s="256"/>
      <c r="E1851" s="256"/>
      <c r="F1851" s="257">
        <f t="shared" si="56"/>
        <v>0</v>
      </c>
      <c r="G1851" s="252"/>
    </row>
    <row r="1852" spans="1:7" ht="18" customHeight="1">
      <c r="A1852" s="255"/>
      <c r="B1852" s="255"/>
      <c r="C1852" s="253"/>
      <c r="D1852" s="256"/>
      <c r="E1852" s="256"/>
      <c r="F1852" s="257">
        <f t="shared" si="56"/>
        <v>0</v>
      </c>
      <c r="G1852" s="252"/>
    </row>
    <row r="1853" spans="1:7" ht="18" customHeight="1">
      <c r="A1853" s="255"/>
      <c r="B1853" s="255"/>
      <c r="C1853" s="253"/>
      <c r="D1853" s="256"/>
      <c r="E1853" s="256"/>
      <c r="F1853" s="257">
        <f t="shared" si="56"/>
        <v>0</v>
      </c>
      <c r="G1853" s="252"/>
    </row>
    <row r="1854" spans="1:7" ht="18" customHeight="1">
      <c r="A1854" s="255"/>
      <c r="B1854" s="255"/>
      <c r="C1854" s="253"/>
      <c r="D1854" s="256"/>
      <c r="E1854" s="256"/>
      <c r="F1854" s="257">
        <f t="shared" si="56"/>
        <v>0</v>
      </c>
      <c r="G1854" s="252"/>
    </row>
    <row r="1855" spans="1:7" ht="18" customHeight="1">
      <c r="A1855" s="255"/>
      <c r="B1855" s="255"/>
      <c r="C1855" s="253"/>
      <c r="D1855" s="256"/>
      <c r="E1855" s="256"/>
      <c r="F1855" s="257">
        <f t="shared" si="56"/>
        <v>0</v>
      </c>
      <c r="G1855" s="252"/>
    </row>
    <row r="1856" spans="1:7" ht="18" customHeight="1">
      <c r="A1856" s="255"/>
      <c r="B1856" s="255"/>
      <c r="C1856" s="253"/>
      <c r="D1856" s="256"/>
      <c r="E1856" s="256"/>
      <c r="F1856" s="257">
        <f t="shared" si="56"/>
        <v>0</v>
      </c>
      <c r="G1856" s="252"/>
    </row>
    <row r="1857" spans="1:7" ht="18" customHeight="1">
      <c r="A1857" s="255"/>
      <c r="B1857" s="255"/>
      <c r="C1857" s="253"/>
      <c r="D1857" s="256"/>
      <c r="E1857" s="256"/>
      <c r="F1857" s="257">
        <f t="shared" si="56"/>
        <v>0</v>
      </c>
      <c r="G1857" s="252"/>
    </row>
    <row r="1858" spans="1:7" ht="18" customHeight="1">
      <c r="A1858" s="255"/>
      <c r="B1858" s="255"/>
      <c r="C1858" s="253"/>
      <c r="D1858" s="256"/>
      <c r="E1858" s="256"/>
      <c r="F1858" s="257">
        <f t="shared" si="56"/>
        <v>0</v>
      </c>
      <c r="G1858" s="252"/>
    </row>
    <row r="1859" spans="1:7" ht="18" customHeight="1">
      <c r="A1859" s="255"/>
      <c r="B1859" s="255"/>
      <c r="C1859" s="253"/>
      <c r="D1859" s="256"/>
      <c r="E1859" s="256"/>
      <c r="F1859" s="257">
        <f t="shared" si="56"/>
        <v>0</v>
      </c>
      <c r="G1859" s="252"/>
    </row>
    <row r="1860" spans="1:7" ht="18" customHeight="1">
      <c r="A1860" s="255"/>
      <c r="B1860" s="255"/>
      <c r="C1860" s="253"/>
      <c r="D1860" s="256"/>
      <c r="E1860" s="256"/>
      <c r="F1860" s="257">
        <f t="shared" si="56"/>
        <v>0</v>
      </c>
      <c r="G1860" s="252"/>
    </row>
    <row r="1861" spans="1:7" ht="18" customHeight="1">
      <c r="A1861" s="255"/>
      <c r="B1861" s="255"/>
      <c r="C1861" s="253"/>
      <c r="D1861" s="256"/>
      <c r="E1861" s="256"/>
      <c r="F1861" s="257">
        <f t="shared" si="56"/>
        <v>0</v>
      </c>
      <c r="G1861" s="252"/>
    </row>
    <row r="1862" spans="1:7" ht="18" customHeight="1">
      <c r="A1862" s="255"/>
      <c r="B1862" s="255"/>
      <c r="C1862" s="253"/>
      <c r="D1862" s="256"/>
      <c r="E1862" s="256"/>
      <c r="F1862" s="257">
        <f t="shared" si="56"/>
        <v>0</v>
      </c>
      <c r="G1862" s="252"/>
    </row>
    <row r="1863" spans="1:7" ht="18" customHeight="1">
      <c r="A1863" s="255"/>
      <c r="B1863" s="255"/>
      <c r="C1863" s="253"/>
      <c r="D1863" s="256"/>
      <c r="E1863" s="256"/>
      <c r="F1863" s="257">
        <f t="shared" si="56"/>
        <v>0</v>
      </c>
      <c r="G1863" s="252"/>
    </row>
    <row r="1864" spans="1:7" ht="18" customHeight="1">
      <c r="A1864" s="255"/>
      <c r="B1864" s="255"/>
      <c r="C1864" s="253"/>
      <c r="D1864" s="256"/>
      <c r="E1864" s="256"/>
      <c r="F1864" s="257">
        <f t="shared" si="56"/>
        <v>0</v>
      </c>
      <c r="G1864" s="252"/>
    </row>
    <row r="1865" spans="1:7" ht="18" customHeight="1">
      <c r="A1865" s="255"/>
      <c r="B1865" s="255"/>
      <c r="C1865" s="253"/>
      <c r="D1865" s="256"/>
      <c r="E1865" s="256"/>
      <c r="F1865" s="257">
        <f t="shared" si="56"/>
        <v>0</v>
      </c>
      <c r="G1865" s="252"/>
    </row>
    <row r="1866" spans="1:7" ht="18" customHeight="1">
      <c r="A1866" s="255"/>
      <c r="B1866" s="255"/>
      <c r="C1866" s="253"/>
      <c r="D1866" s="256"/>
      <c r="E1866" s="256"/>
      <c r="F1866" s="257">
        <f t="shared" si="56"/>
        <v>0</v>
      </c>
      <c r="G1866" s="252"/>
    </row>
    <row r="1867" spans="1:7" ht="18" customHeight="1">
      <c r="A1867" s="255"/>
      <c r="B1867" s="255"/>
      <c r="C1867" s="253"/>
      <c r="D1867" s="256"/>
      <c r="E1867" s="256"/>
      <c r="F1867" s="257">
        <f t="shared" si="56"/>
        <v>0</v>
      </c>
      <c r="G1867" s="252"/>
    </row>
    <row r="1868" spans="1:7" ht="18" customHeight="1">
      <c r="A1868" s="255"/>
      <c r="B1868" s="255"/>
      <c r="C1868" s="253"/>
      <c r="D1868" s="256"/>
      <c r="E1868" s="256"/>
      <c r="F1868" s="257">
        <f t="shared" si="56"/>
        <v>0</v>
      </c>
      <c r="G1868" s="252"/>
    </row>
    <row r="1869" spans="1:7" ht="18" customHeight="1">
      <c r="A1869" s="255"/>
      <c r="B1869" s="255"/>
      <c r="C1869" s="253"/>
      <c r="D1869" s="256"/>
      <c r="E1869" s="256"/>
      <c r="F1869" s="257">
        <f t="shared" si="56"/>
        <v>0</v>
      </c>
      <c r="G1869" s="252"/>
    </row>
    <row r="1870" spans="1:7" ht="18" customHeight="1">
      <c r="A1870" s="255"/>
      <c r="B1870" s="255"/>
      <c r="C1870" s="253"/>
      <c r="D1870" s="256"/>
      <c r="E1870" s="256"/>
      <c r="F1870" s="257">
        <f t="shared" si="56"/>
        <v>0</v>
      </c>
      <c r="G1870" s="252"/>
    </row>
    <row r="1871" spans="1:7" ht="18" customHeight="1">
      <c r="A1871" s="255"/>
      <c r="B1871" s="255"/>
      <c r="C1871" s="253"/>
      <c r="D1871" s="256"/>
      <c r="E1871" s="256"/>
      <c r="F1871" s="257">
        <f t="shared" si="56"/>
        <v>0</v>
      </c>
      <c r="G1871" s="252"/>
    </row>
    <row r="1872" spans="1:7" ht="18" customHeight="1">
      <c r="A1872" s="255"/>
      <c r="B1872" s="255"/>
      <c r="C1872" s="253"/>
      <c r="D1872" s="256"/>
      <c r="E1872" s="256"/>
      <c r="F1872" s="257">
        <f t="shared" si="56"/>
        <v>0</v>
      </c>
      <c r="G1872" s="252"/>
    </row>
    <row r="1873" spans="1:7" ht="18" customHeight="1">
      <c r="A1873" s="255"/>
      <c r="B1873" s="255"/>
      <c r="C1873" s="253"/>
      <c r="D1873" s="256"/>
      <c r="E1873" s="256"/>
      <c r="F1873" s="257">
        <f t="shared" ref="F1873:F1936" si="57">IF(C1873&lt;&gt;"",F1872+D1873-E1873,0)</f>
        <v>0</v>
      </c>
      <c r="G1873" s="252"/>
    </row>
    <row r="1874" spans="1:7" ht="18" customHeight="1">
      <c r="A1874" s="255"/>
      <c r="B1874" s="255"/>
      <c r="C1874" s="253"/>
      <c r="D1874" s="256"/>
      <c r="E1874" s="256"/>
      <c r="F1874" s="257">
        <f t="shared" si="57"/>
        <v>0</v>
      </c>
      <c r="G1874" s="252"/>
    </row>
    <row r="1875" spans="1:7" ht="18" customHeight="1">
      <c r="A1875" s="255"/>
      <c r="B1875" s="255"/>
      <c r="C1875" s="253"/>
      <c r="D1875" s="256"/>
      <c r="E1875" s="256"/>
      <c r="F1875" s="257">
        <f t="shared" si="57"/>
        <v>0</v>
      </c>
      <c r="G1875" s="252"/>
    </row>
    <row r="1876" spans="1:7" ht="18" customHeight="1">
      <c r="A1876" s="255"/>
      <c r="B1876" s="255"/>
      <c r="C1876" s="253"/>
      <c r="D1876" s="256"/>
      <c r="E1876" s="256"/>
      <c r="F1876" s="257">
        <f t="shared" si="57"/>
        <v>0</v>
      </c>
      <c r="G1876" s="252"/>
    </row>
    <row r="1877" spans="1:7" ht="18" customHeight="1">
      <c r="A1877" s="255"/>
      <c r="B1877" s="255"/>
      <c r="C1877" s="253"/>
      <c r="D1877" s="256"/>
      <c r="E1877" s="256"/>
      <c r="F1877" s="257">
        <f t="shared" si="57"/>
        <v>0</v>
      </c>
      <c r="G1877" s="252"/>
    </row>
    <row r="1878" spans="1:7" ht="18" customHeight="1">
      <c r="A1878" s="255"/>
      <c r="B1878" s="255"/>
      <c r="C1878" s="253"/>
      <c r="D1878" s="256"/>
      <c r="E1878" s="256"/>
      <c r="F1878" s="257">
        <f t="shared" si="57"/>
        <v>0</v>
      </c>
      <c r="G1878" s="252"/>
    </row>
    <row r="1879" spans="1:7" ht="18" customHeight="1">
      <c r="A1879" s="255"/>
      <c r="B1879" s="255"/>
      <c r="C1879" s="253"/>
      <c r="D1879" s="256"/>
      <c r="E1879" s="256"/>
      <c r="F1879" s="257">
        <f t="shared" si="57"/>
        <v>0</v>
      </c>
      <c r="G1879" s="252"/>
    </row>
    <row r="1880" spans="1:7" ht="18" customHeight="1">
      <c r="A1880" s="255"/>
      <c r="B1880" s="255"/>
      <c r="C1880" s="253"/>
      <c r="D1880" s="256"/>
      <c r="E1880" s="256"/>
      <c r="F1880" s="257">
        <f t="shared" si="57"/>
        <v>0</v>
      </c>
      <c r="G1880" s="252"/>
    </row>
    <row r="1881" spans="1:7" ht="18" customHeight="1">
      <c r="A1881" s="255"/>
      <c r="B1881" s="255"/>
      <c r="C1881" s="253"/>
      <c r="D1881" s="256"/>
      <c r="E1881" s="256"/>
      <c r="F1881" s="257">
        <f t="shared" si="57"/>
        <v>0</v>
      </c>
      <c r="G1881" s="252"/>
    </row>
    <row r="1882" spans="1:7" ht="18" customHeight="1">
      <c r="A1882" s="255"/>
      <c r="B1882" s="255"/>
      <c r="C1882" s="253"/>
      <c r="D1882" s="256"/>
      <c r="E1882" s="256"/>
      <c r="F1882" s="257">
        <f t="shared" si="57"/>
        <v>0</v>
      </c>
      <c r="G1882" s="252"/>
    </row>
    <row r="1883" spans="1:7" ht="18" customHeight="1">
      <c r="A1883" s="255"/>
      <c r="B1883" s="255"/>
      <c r="C1883" s="253"/>
      <c r="D1883" s="256"/>
      <c r="E1883" s="256"/>
      <c r="F1883" s="257">
        <f t="shared" si="57"/>
        <v>0</v>
      </c>
      <c r="G1883" s="252"/>
    </row>
    <row r="1884" spans="1:7" ht="18" customHeight="1">
      <c r="A1884" s="255"/>
      <c r="B1884" s="255"/>
      <c r="C1884" s="253"/>
      <c r="D1884" s="256"/>
      <c r="E1884" s="256"/>
      <c r="F1884" s="257">
        <f t="shared" si="57"/>
        <v>0</v>
      </c>
      <c r="G1884" s="252"/>
    </row>
    <row r="1885" spans="1:7" ht="18" customHeight="1">
      <c r="A1885" s="255"/>
      <c r="B1885" s="255"/>
      <c r="C1885" s="253"/>
      <c r="D1885" s="256"/>
      <c r="E1885" s="256"/>
      <c r="F1885" s="257">
        <f t="shared" si="57"/>
        <v>0</v>
      </c>
      <c r="G1885" s="252"/>
    </row>
    <row r="1886" spans="1:7" ht="18" customHeight="1">
      <c r="A1886" s="255"/>
      <c r="B1886" s="255"/>
      <c r="C1886" s="253"/>
      <c r="D1886" s="256"/>
      <c r="E1886" s="256"/>
      <c r="F1886" s="257">
        <f t="shared" si="57"/>
        <v>0</v>
      </c>
      <c r="G1886" s="252"/>
    </row>
    <row r="1887" spans="1:7" ht="18" customHeight="1">
      <c r="A1887" s="255"/>
      <c r="B1887" s="255"/>
      <c r="C1887" s="253"/>
      <c r="D1887" s="256"/>
      <c r="E1887" s="256"/>
      <c r="F1887" s="257">
        <f t="shared" si="57"/>
        <v>0</v>
      </c>
      <c r="G1887" s="252"/>
    </row>
    <row r="1888" spans="1:7" ht="18" customHeight="1">
      <c r="A1888" s="255"/>
      <c r="B1888" s="255"/>
      <c r="C1888" s="253"/>
      <c r="D1888" s="256"/>
      <c r="E1888" s="256"/>
      <c r="F1888" s="257">
        <f t="shared" si="57"/>
        <v>0</v>
      </c>
      <c r="G1888" s="252"/>
    </row>
    <row r="1889" spans="1:7" ht="18" customHeight="1">
      <c r="A1889" s="255"/>
      <c r="B1889" s="255"/>
      <c r="C1889" s="253"/>
      <c r="D1889" s="256"/>
      <c r="E1889" s="256"/>
      <c r="F1889" s="257">
        <f t="shared" si="57"/>
        <v>0</v>
      </c>
      <c r="G1889" s="252"/>
    </row>
    <row r="1890" spans="1:7" ht="18" customHeight="1">
      <c r="A1890" s="255"/>
      <c r="B1890" s="255"/>
      <c r="C1890" s="253"/>
      <c r="D1890" s="256"/>
      <c r="E1890" s="256"/>
      <c r="F1890" s="257">
        <f t="shared" si="57"/>
        <v>0</v>
      </c>
      <c r="G1890" s="252"/>
    </row>
    <row r="1891" spans="1:7" ht="18" customHeight="1">
      <c r="A1891" s="255"/>
      <c r="B1891" s="255"/>
      <c r="C1891" s="253"/>
      <c r="D1891" s="256"/>
      <c r="E1891" s="256"/>
      <c r="F1891" s="257">
        <f t="shared" si="57"/>
        <v>0</v>
      </c>
      <c r="G1891" s="252"/>
    </row>
    <row r="1892" spans="1:7" ht="18" customHeight="1">
      <c r="A1892" s="255"/>
      <c r="B1892" s="255"/>
      <c r="C1892" s="253"/>
      <c r="D1892" s="256"/>
      <c r="E1892" s="256"/>
      <c r="F1892" s="257">
        <f t="shared" si="57"/>
        <v>0</v>
      </c>
      <c r="G1892" s="252"/>
    </row>
    <row r="1893" spans="1:7" ht="18" customHeight="1">
      <c r="A1893" s="255"/>
      <c r="B1893" s="255"/>
      <c r="C1893" s="253"/>
      <c r="D1893" s="256"/>
      <c r="E1893" s="256"/>
      <c r="F1893" s="257">
        <f t="shared" si="57"/>
        <v>0</v>
      </c>
      <c r="G1893" s="252"/>
    </row>
    <row r="1894" spans="1:7" ht="18" customHeight="1">
      <c r="A1894" s="255"/>
      <c r="B1894" s="255"/>
      <c r="C1894" s="253"/>
      <c r="D1894" s="256"/>
      <c r="E1894" s="256"/>
      <c r="F1894" s="257">
        <f t="shared" si="57"/>
        <v>0</v>
      </c>
      <c r="G1894" s="252"/>
    </row>
    <row r="1895" spans="1:7" ht="18" customHeight="1">
      <c r="A1895" s="255"/>
      <c r="B1895" s="255"/>
      <c r="C1895" s="253"/>
      <c r="D1895" s="256"/>
      <c r="E1895" s="256"/>
      <c r="F1895" s="257">
        <f t="shared" si="57"/>
        <v>0</v>
      </c>
      <c r="G1895" s="252"/>
    </row>
    <row r="1896" spans="1:7" ht="18" customHeight="1">
      <c r="A1896" s="255"/>
      <c r="B1896" s="255"/>
      <c r="C1896" s="253"/>
      <c r="D1896" s="256"/>
      <c r="E1896" s="256"/>
      <c r="F1896" s="257">
        <f t="shared" si="57"/>
        <v>0</v>
      </c>
      <c r="G1896" s="252"/>
    </row>
    <row r="1897" spans="1:7" ht="18" customHeight="1">
      <c r="A1897" s="255"/>
      <c r="B1897" s="255"/>
      <c r="C1897" s="253"/>
      <c r="D1897" s="256"/>
      <c r="E1897" s="256"/>
      <c r="F1897" s="257">
        <f t="shared" si="57"/>
        <v>0</v>
      </c>
      <c r="G1897" s="252"/>
    </row>
    <row r="1898" spans="1:7" ht="18" customHeight="1">
      <c r="A1898" s="255"/>
      <c r="B1898" s="255"/>
      <c r="C1898" s="253"/>
      <c r="D1898" s="256"/>
      <c r="E1898" s="256"/>
      <c r="F1898" s="257">
        <f t="shared" si="57"/>
        <v>0</v>
      </c>
      <c r="G1898" s="252"/>
    </row>
    <row r="1899" spans="1:7" ht="18" customHeight="1">
      <c r="A1899" s="255"/>
      <c r="B1899" s="255"/>
      <c r="C1899" s="253"/>
      <c r="D1899" s="256"/>
      <c r="E1899" s="256"/>
      <c r="F1899" s="257">
        <f t="shared" si="57"/>
        <v>0</v>
      </c>
      <c r="G1899" s="252"/>
    </row>
    <row r="1900" spans="1:7" ht="18" customHeight="1">
      <c r="A1900" s="255"/>
      <c r="B1900" s="255"/>
      <c r="C1900" s="253"/>
      <c r="D1900" s="256"/>
      <c r="E1900" s="256"/>
      <c r="F1900" s="257">
        <f t="shared" si="57"/>
        <v>0</v>
      </c>
      <c r="G1900" s="252"/>
    </row>
    <row r="1901" spans="1:7" ht="18" customHeight="1">
      <c r="A1901" s="255"/>
      <c r="B1901" s="255"/>
      <c r="C1901" s="253"/>
      <c r="D1901" s="256"/>
      <c r="E1901" s="256"/>
      <c r="F1901" s="257">
        <f t="shared" si="57"/>
        <v>0</v>
      </c>
      <c r="G1901" s="252"/>
    </row>
    <row r="1902" spans="1:7" ht="18" customHeight="1">
      <c r="A1902" s="255"/>
      <c r="B1902" s="255"/>
      <c r="C1902" s="253"/>
      <c r="D1902" s="256"/>
      <c r="E1902" s="256"/>
      <c r="F1902" s="257">
        <f t="shared" si="57"/>
        <v>0</v>
      </c>
      <c r="G1902" s="252"/>
    </row>
    <row r="1903" spans="1:7" ht="18" customHeight="1">
      <c r="A1903" s="255"/>
      <c r="B1903" s="255"/>
      <c r="C1903" s="253"/>
      <c r="D1903" s="256"/>
      <c r="E1903" s="256"/>
      <c r="F1903" s="257">
        <f t="shared" si="57"/>
        <v>0</v>
      </c>
      <c r="G1903" s="252"/>
    </row>
    <row r="1904" spans="1:7" ht="18" customHeight="1">
      <c r="A1904" s="255"/>
      <c r="B1904" s="255"/>
      <c r="C1904" s="253"/>
      <c r="D1904" s="256"/>
      <c r="E1904" s="256"/>
      <c r="F1904" s="257">
        <f t="shared" si="57"/>
        <v>0</v>
      </c>
      <c r="G1904" s="252"/>
    </row>
    <row r="1905" spans="1:7" ht="18" customHeight="1">
      <c r="A1905" s="255"/>
      <c r="B1905" s="255"/>
      <c r="C1905" s="253"/>
      <c r="D1905" s="256"/>
      <c r="E1905" s="256"/>
      <c r="F1905" s="257">
        <f t="shared" si="57"/>
        <v>0</v>
      </c>
      <c r="G1905" s="252"/>
    </row>
    <row r="1906" spans="1:7" ht="18" customHeight="1">
      <c r="A1906" s="255"/>
      <c r="B1906" s="255"/>
      <c r="C1906" s="253"/>
      <c r="D1906" s="256"/>
      <c r="E1906" s="256"/>
      <c r="F1906" s="257">
        <f t="shared" si="57"/>
        <v>0</v>
      </c>
      <c r="G1906" s="252"/>
    </row>
    <row r="1907" spans="1:7" ht="18" customHeight="1">
      <c r="A1907" s="255"/>
      <c r="B1907" s="255"/>
      <c r="C1907" s="253"/>
      <c r="D1907" s="256"/>
      <c r="E1907" s="256"/>
      <c r="F1907" s="257">
        <f t="shared" si="57"/>
        <v>0</v>
      </c>
      <c r="G1907" s="252"/>
    </row>
    <row r="1908" spans="1:7" ht="18" customHeight="1">
      <c r="A1908" s="255"/>
      <c r="B1908" s="255"/>
      <c r="C1908" s="253"/>
      <c r="D1908" s="256"/>
      <c r="E1908" s="256"/>
      <c r="F1908" s="257">
        <f t="shared" si="57"/>
        <v>0</v>
      </c>
      <c r="G1908" s="252"/>
    </row>
    <row r="1909" spans="1:7" ht="18" customHeight="1">
      <c r="A1909" s="255"/>
      <c r="B1909" s="255"/>
      <c r="C1909" s="253"/>
      <c r="D1909" s="256"/>
      <c r="E1909" s="256"/>
      <c r="F1909" s="257">
        <f t="shared" si="57"/>
        <v>0</v>
      </c>
      <c r="G1909" s="252"/>
    </row>
    <row r="1910" spans="1:7" ht="18" customHeight="1">
      <c r="A1910" s="255"/>
      <c r="B1910" s="255"/>
      <c r="C1910" s="253"/>
      <c r="D1910" s="256"/>
      <c r="E1910" s="256"/>
      <c r="F1910" s="257">
        <f t="shared" si="57"/>
        <v>0</v>
      </c>
      <c r="G1910" s="252"/>
    </row>
    <row r="1911" spans="1:7" ht="18" customHeight="1">
      <c r="A1911" s="255"/>
      <c r="B1911" s="255"/>
      <c r="C1911" s="253"/>
      <c r="D1911" s="256"/>
      <c r="E1911" s="256"/>
      <c r="F1911" s="257">
        <f t="shared" si="57"/>
        <v>0</v>
      </c>
      <c r="G1911" s="252"/>
    </row>
    <row r="1912" spans="1:7" ht="18" customHeight="1">
      <c r="A1912" s="255"/>
      <c r="B1912" s="255"/>
      <c r="C1912" s="253"/>
      <c r="D1912" s="256"/>
      <c r="E1912" s="256"/>
      <c r="F1912" s="257">
        <f t="shared" si="57"/>
        <v>0</v>
      </c>
      <c r="G1912" s="252"/>
    </row>
    <row r="1913" spans="1:7" ht="18" customHeight="1">
      <c r="A1913" s="255"/>
      <c r="B1913" s="255"/>
      <c r="C1913" s="253"/>
      <c r="D1913" s="256"/>
      <c r="E1913" s="256"/>
      <c r="F1913" s="257">
        <f t="shared" si="57"/>
        <v>0</v>
      </c>
      <c r="G1913" s="252"/>
    </row>
    <row r="1914" spans="1:7" ht="18" customHeight="1">
      <c r="A1914" s="255"/>
      <c r="B1914" s="255"/>
      <c r="C1914" s="253"/>
      <c r="D1914" s="256"/>
      <c r="E1914" s="256"/>
      <c r="F1914" s="257">
        <f t="shared" si="57"/>
        <v>0</v>
      </c>
      <c r="G1914" s="252"/>
    </row>
    <row r="1915" spans="1:7" ht="18" customHeight="1">
      <c r="A1915" s="255"/>
      <c r="B1915" s="255"/>
      <c r="C1915" s="253"/>
      <c r="D1915" s="256"/>
      <c r="E1915" s="256"/>
      <c r="F1915" s="257">
        <f t="shared" si="57"/>
        <v>0</v>
      </c>
      <c r="G1915" s="252"/>
    </row>
    <row r="1916" spans="1:7" ht="18" customHeight="1">
      <c r="A1916" s="255"/>
      <c r="B1916" s="255"/>
      <c r="C1916" s="253"/>
      <c r="D1916" s="256"/>
      <c r="E1916" s="256"/>
      <c r="F1916" s="257">
        <f t="shared" si="57"/>
        <v>0</v>
      </c>
      <c r="G1916" s="252"/>
    </row>
    <row r="1917" spans="1:7" ht="18" customHeight="1">
      <c r="A1917" s="255"/>
      <c r="B1917" s="255"/>
      <c r="C1917" s="253"/>
      <c r="D1917" s="256"/>
      <c r="E1917" s="256"/>
      <c r="F1917" s="257">
        <f t="shared" si="57"/>
        <v>0</v>
      </c>
      <c r="G1917" s="252"/>
    </row>
    <row r="1918" spans="1:7" ht="18" customHeight="1">
      <c r="A1918" s="255"/>
      <c r="B1918" s="255"/>
      <c r="C1918" s="253"/>
      <c r="D1918" s="256"/>
      <c r="E1918" s="256"/>
      <c r="F1918" s="257">
        <f t="shared" si="57"/>
        <v>0</v>
      </c>
      <c r="G1918" s="252"/>
    </row>
    <row r="1919" spans="1:7" ht="18" customHeight="1">
      <c r="A1919" s="255"/>
      <c r="B1919" s="255"/>
      <c r="C1919" s="253"/>
      <c r="D1919" s="256"/>
      <c r="E1919" s="256"/>
      <c r="F1919" s="257">
        <f t="shared" si="57"/>
        <v>0</v>
      </c>
      <c r="G1919" s="252"/>
    </row>
    <row r="1920" spans="1:7" ht="18" customHeight="1">
      <c r="A1920" s="255"/>
      <c r="B1920" s="255"/>
      <c r="C1920" s="253"/>
      <c r="D1920" s="256"/>
      <c r="E1920" s="256"/>
      <c r="F1920" s="257">
        <f t="shared" si="57"/>
        <v>0</v>
      </c>
      <c r="G1920" s="252"/>
    </row>
    <row r="1921" spans="1:7" ht="18" customHeight="1">
      <c r="A1921" s="255"/>
      <c r="B1921" s="255"/>
      <c r="C1921" s="253"/>
      <c r="D1921" s="256"/>
      <c r="E1921" s="256"/>
      <c r="F1921" s="257">
        <f t="shared" si="57"/>
        <v>0</v>
      </c>
      <c r="G1921" s="252"/>
    </row>
    <row r="1922" spans="1:7" ht="18" customHeight="1">
      <c r="A1922" s="255"/>
      <c r="B1922" s="255"/>
      <c r="C1922" s="253"/>
      <c r="D1922" s="256"/>
      <c r="E1922" s="256"/>
      <c r="F1922" s="257">
        <f t="shared" si="57"/>
        <v>0</v>
      </c>
      <c r="G1922" s="252"/>
    </row>
    <row r="1923" spans="1:7" ht="18" customHeight="1">
      <c r="A1923" s="255"/>
      <c r="B1923" s="255"/>
      <c r="C1923" s="253"/>
      <c r="D1923" s="256"/>
      <c r="E1923" s="256"/>
      <c r="F1923" s="257">
        <f t="shared" si="57"/>
        <v>0</v>
      </c>
      <c r="G1923" s="252"/>
    </row>
    <row r="1924" spans="1:7" ht="18" customHeight="1">
      <c r="A1924" s="255"/>
      <c r="B1924" s="255"/>
      <c r="C1924" s="253"/>
      <c r="D1924" s="256"/>
      <c r="E1924" s="256"/>
      <c r="F1924" s="257">
        <f t="shared" si="57"/>
        <v>0</v>
      </c>
      <c r="G1924" s="252"/>
    </row>
    <row r="1925" spans="1:7" ht="18" customHeight="1">
      <c r="A1925" s="255"/>
      <c r="B1925" s="255"/>
      <c r="C1925" s="253"/>
      <c r="D1925" s="256"/>
      <c r="E1925" s="256"/>
      <c r="F1925" s="257">
        <f t="shared" si="57"/>
        <v>0</v>
      </c>
      <c r="G1925" s="252"/>
    </row>
    <row r="1926" spans="1:7" ht="18" customHeight="1">
      <c r="A1926" s="255"/>
      <c r="B1926" s="255"/>
      <c r="C1926" s="253"/>
      <c r="D1926" s="256"/>
      <c r="E1926" s="256"/>
      <c r="F1926" s="257">
        <f t="shared" si="57"/>
        <v>0</v>
      </c>
      <c r="G1926" s="252"/>
    </row>
    <row r="1927" spans="1:7" ht="18" customHeight="1">
      <c r="A1927" s="255"/>
      <c r="B1927" s="255"/>
      <c r="C1927" s="253"/>
      <c r="D1927" s="256"/>
      <c r="E1927" s="256"/>
      <c r="F1927" s="257">
        <f t="shared" si="57"/>
        <v>0</v>
      </c>
      <c r="G1927" s="252"/>
    </row>
    <row r="1928" spans="1:7" ht="18" customHeight="1">
      <c r="A1928" s="255"/>
      <c r="B1928" s="255"/>
      <c r="C1928" s="253"/>
      <c r="D1928" s="256"/>
      <c r="E1928" s="256"/>
      <c r="F1928" s="257">
        <f t="shared" si="57"/>
        <v>0</v>
      </c>
      <c r="G1928" s="252"/>
    </row>
    <row r="1929" spans="1:7" ht="18" customHeight="1">
      <c r="A1929" s="255"/>
      <c r="B1929" s="255"/>
      <c r="C1929" s="253"/>
      <c r="D1929" s="256"/>
      <c r="E1929" s="256"/>
      <c r="F1929" s="257">
        <f t="shared" si="57"/>
        <v>0</v>
      </c>
      <c r="G1929" s="252"/>
    </row>
    <row r="1930" spans="1:7" ht="18" customHeight="1">
      <c r="A1930" s="255"/>
      <c r="B1930" s="255"/>
      <c r="C1930" s="253"/>
      <c r="D1930" s="256"/>
      <c r="E1930" s="256"/>
      <c r="F1930" s="257">
        <f t="shared" si="57"/>
        <v>0</v>
      </c>
      <c r="G1930" s="252"/>
    </row>
    <row r="1931" spans="1:7" ht="18" customHeight="1">
      <c r="A1931" s="255"/>
      <c r="B1931" s="255"/>
      <c r="C1931" s="253"/>
      <c r="D1931" s="256"/>
      <c r="E1931" s="256"/>
      <c r="F1931" s="257">
        <f t="shared" si="57"/>
        <v>0</v>
      </c>
      <c r="G1931" s="252"/>
    </row>
    <row r="1932" spans="1:7" ht="18" customHeight="1">
      <c r="A1932" s="255"/>
      <c r="B1932" s="255"/>
      <c r="C1932" s="253"/>
      <c r="D1932" s="256"/>
      <c r="E1932" s="256"/>
      <c r="F1932" s="257">
        <f t="shared" si="57"/>
        <v>0</v>
      </c>
      <c r="G1932" s="252"/>
    </row>
    <row r="1933" spans="1:7" ht="18" customHeight="1">
      <c r="A1933" s="255"/>
      <c r="B1933" s="255"/>
      <c r="C1933" s="253"/>
      <c r="D1933" s="256"/>
      <c r="E1933" s="256"/>
      <c r="F1933" s="257">
        <f t="shared" si="57"/>
        <v>0</v>
      </c>
      <c r="G1933" s="252"/>
    </row>
    <row r="1934" spans="1:7" ht="18" customHeight="1">
      <c r="A1934" s="255"/>
      <c r="B1934" s="255"/>
      <c r="C1934" s="253"/>
      <c r="D1934" s="256"/>
      <c r="E1934" s="256"/>
      <c r="F1934" s="257">
        <f t="shared" si="57"/>
        <v>0</v>
      </c>
      <c r="G1934" s="252"/>
    </row>
    <row r="1935" spans="1:7" ht="18" customHeight="1">
      <c r="A1935" s="255"/>
      <c r="B1935" s="255"/>
      <c r="C1935" s="253"/>
      <c r="D1935" s="256"/>
      <c r="E1935" s="256"/>
      <c r="F1935" s="257">
        <f t="shared" si="57"/>
        <v>0</v>
      </c>
      <c r="G1935" s="252"/>
    </row>
    <row r="1936" spans="1:7" ht="18" customHeight="1">
      <c r="A1936" s="255"/>
      <c r="B1936" s="255"/>
      <c r="C1936" s="253"/>
      <c r="D1936" s="256"/>
      <c r="E1936" s="256"/>
      <c r="F1936" s="257">
        <f t="shared" si="57"/>
        <v>0</v>
      </c>
      <c r="G1936" s="252"/>
    </row>
    <row r="1937" spans="1:7" ht="18" customHeight="1">
      <c r="A1937" s="255"/>
      <c r="B1937" s="255"/>
      <c r="C1937" s="253"/>
      <c r="D1937" s="256"/>
      <c r="E1937" s="256"/>
      <c r="F1937" s="257">
        <f t="shared" ref="F1937:F2000" si="58">IF(C1937&lt;&gt;"",F1936+D1937-E1937,0)</f>
        <v>0</v>
      </c>
      <c r="G1937" s="252"/>
    </row>
    <row r="1938" spans="1:7" ht="18" customHeight="1">
      <c r="A1938" s="255"/>
      <c r="B1938" s="255"/>
      <c r="C1938" s="253"/>
      <c r="D1938" s="256"/>
      <c r="E1938" s="256"/>
      <c r="F1938" s="257">
        <f t="shared" si="58"/>
        <v>0</v>
      </c>
      <c r="G1938" s="252"/>
    </row>
    <row r="1939" spans="1:7" ht="18" customHeight="1">
      <c r="A1939" s="255"/>
      <c r="B1939" s="255"/>
      <c r="C1939" s="253"/>
      <c r="D1939" s="256"/>
      <c r="E1939" s="256"/>
      <c r="F1939" s="257">
        <f t="shared" si="58"/>
        <v>0</v>
      </c>
      <c r="G1939" s="252"/>
    </row>
    <row r="1940" spans="1:7" ht="18" customHeight="1">
      <c r="A1940" s="255"/>
      <c r="B1940" s="255"/>
      <c r="C1940" s="253"/>
      <c r="D1940" s="256"/>
      <c r="E1940" s="256"/>
      <c r="F1940" s="257">
        <f t="shared" si="58"/>
        <v>0</v>
      </c>
      <c r="G1940" s="252"/>
    </row>
    <row r="1941" spans="1:7" ht="18" customHeight="1">
      <c r="A1941" s="255"/>
      <c r="B1941" s="255"/>
      <c r="C1941" s="253"/>
      <c r="D1941" s="256"/>
      <c r="E1941" s="256"/>
      <c r="F1941" s="257">
        <f t="shared" si="58"/>
        <v>0</v>
      </c>
      <c r="G1941" s="252"/>
    </row>
    <row r="1942" spans="1:7" ht="18" customHeight="1">
      <c r="A1942" s="255"/>
      <c r="B1942" s="255"/>
      <c r="C1942" s="253"/>
      <c r="D1942" s="256"/>
      <c r="E1942" s="256"/>
      <c r="F1942" s="257">
        <f t="shared" si="58"/>
        <v>0</v>
      </c>
      <c r="G1942" s="252"/>
    </row>
    <row r="1943" spans="1:7" ht="18" customHeight="1">
      <c r="A1943" s="255"/>
      <c r="B1943" s="255"/>
      <c r="C1943" s="253"/>
      <c r="D1943" s="256"/>
      <c r="E1943" s="256"/>
      <c r="F1943" s="257">
        <f t="shared" si="58"/>
        <v>0</v>
      </c>
      <c r="G1943" s="252"/>
    </row>
    <row r="1944" spans="1:7" ht="18" customHeight="1">
      <c r="A1944" s="255"/>
      <c r="B1944" s="255"/>
      <c r="C1944" s="253"/>
      <c r="D1944" s="256"/>
      <c r="E1944" s="256"/>
      <c r="F1944" s="257">
        <f t="shared" si="58"/>
        <v>0</v>
      </c>
      <c r="G1944" s="252"/>
    </row>
    <row r="1945" spans="1:7" ht="18" customHeight="1">
      <c r="A1945" s="255"/>
      <c r="B1945" s="255"/>
      <c r="C1945" s="253"/>
      <c r="D1945" s="256"/>
      <c r="E1945" s="256"/>
      <c r="F1945" s="257">
        <f t="shared" si="58"/>
        <v>0</v>
      </c>
      <c r="G1945" s="252"/>
    </row>
    <row r="1946" spans="1:7" ht="18" customHeight="1">
      <c r="A1946" s="255"/>
      <c r="B1946" s="255"/>
      <c r="C1946" s="253"/>
      <c r="D1946" s="256"/>
      <c r="E1946" s="256"/>
      <c r="F1946" s="257">
        <f t="shared" si="58"/>
        <v>0</v>
      </c>
      <c r="G1946" s="252"/>
    </row>
    <row r="1947" spans="1:7" ht="18" customHeight="1">
      <c r="A1947" s="255"/>
      <c r="B1947" s="255"/>
      <c r="C1947" s="253"/>
      <c r="D1947" s="256"/>
      <c r="E1947" s="256"/>
      <c r="F1947" s="257">
        <f t="shared" si="58"/>
        <v>0</v>
      </c>
      <c r="G1947" s="252"/>
    </row>
    <row r="1948" spans="1:7" ht="18" customHeight="1">
      <c r="A1948" s="255"/>
      <c r="B1948" s="255"/>
      <c r="C1948" s="253"/>
      <c r="D1948" s="256"/>
      <c r="E1948" s="256"/>
      <c r="F1948" s="257">
        <f t="shared" si="58"/>
        <v>0</v>
      </c>
      <c r="G1948" s="252"/>
    </row>
    <row r="1949" spans="1:7" ht="18" customHeight="1">
      <c r="A1949" s="255"/>
      <c r="B1949" s="255"/>
      <c r="C1949" s="253"/>
      <c r="D1949" s="256"/>
      <c r="E1949" s="256"/>
      <c r="F1949" s="257">
        <f t="shared" si="58"/>
        <v>0</v>
      </c>
      <c r="G1949" s="252"/>
    </row>
    <row r="1950" spans="1:7" ht="18" customHeight="1">
      <c r="A1950" s="255"/>
      <c r="B1950" s="255"/>
      <c r="C1950" s="253"/>
      <c r="D1950" s="256"/>
      <c r="E1950" s="256"/>
      <c r="F1950" s="257">
        <f t="shared" si="58"/>
        <v>0</v>
      </c>
      <c r="G1950" s="252"/>
    </row>
    <row r="1951" spans="1:7" ht="18" customHeight="1">
      <c r="A1951" s="255"/>
      <c r="B1951" s="255"/>
      <c r="C1951" s="253"/>
      <c r="D1951" s="256"/>
      <c r="E1951" s="256"/>
      <c r="F1951" s="257">
        <f t="shared" si="58"/>
        <v>0</v>
      </c>
      <c r="G1951" s="252"/>
    </row>
    <row r="1952" spans="1:7" ht="18" customHeight="1">
      <c r="A1952" s="255"/>
      <c r="B1952" s="255"/>
      <c r="C1952" s="253"/>
      <c r="D1952" s="256"/>
      <c r="E1952" s="256"/>
      <c r="F1952" s="257">
        <f t="shared" si="58"/>
        <v>0</v>
      </c>
      <c r="G1952" s="252"/>
    </row>
    <row r="1953" spans="1:7" ht="18" customHeight="1">
      <c r="A1953" s="255"/>
      <c r="B1953" s="255"/>
      <c r="C1953" s="253"/>
      <c r="D1953" s="256"/>
      <c r="E1953" s="256"/>
      <c r="F1953" s="257">
        <f t="shared" si="58"/>
        <v>0</v>
      </c>
      <c r="G1953" s="252"/>
    </row>
    <row r="1954" spans="1:7" ht="18" customHeight="1">
      <c r="A1954" s="255"/>
      <c r="B1954" s="255"/>
      <c r="C1954" s="253"/>
      <c r="D1954" s="256"/>
      <c r="E1954" s="256"/>
      <c r="F1954" s="257">
        <f t="shared" si="58"/>
        <v>0</v>
      </c>
      <c r="G1954" s="252"/>
    </row>
    <row r="1955" spans="1:7" ht="18" customHeight="1">
      <c r="A1955" s="255"/>
      <c r="B1955" s="255"/>
      <c r="C1955" s="253"/>
      <c r="D1955" s="256"/>
      <c r="E1955" s="256"/>
      <c r="F1955" s="257">
        <f t="shared" si="58"/>
        <v>0</v>
      </c>
      <c r="G1955" s="252"/>
    </row>
    <row r="1956" spans="1:7" ht="18" customHeight="1">
      <c r="A1956" s="255"/>
      <c r="B1956" s="255"/>
      <c r="C1956" s="253"/>
      <c r="D1956" s="256"/>
      <c r="E1956" s="256"/>
      <c r="F1956" s="257">
        <f t="shared" si="58"/>
        <v>0</v>
      </c>
      <c r="G1956" s="252"/>
    </row>
    <row r="1957" spans="1:7" ht="18" customHeight="1">
      <c r="A1957" s="255"/>
      <c r="B1957" s="255"/>
      <c r="C1957" s="253"/>
      <c r="D1957" s="256"/>
      <c r="E1957" s="256"/>
      <c r="F1957" s="257">
        <f t="shared" si="58"/>
        <v>0</v>
      </c>
      <c r="G1957" s="252"/>
    </row>
    <row r="1958" spans="1:7" ht="18" customHeight="1">
      <c r="A1958" s="255"/>
      <c r="B1958" s="255"/>
      <c r="C1958" s="253"/>
      <c r="D1958" s="256"/>
      <c r="E1958" s="256"/>
      <c r="F1958" s="257">
        <f t="shared" si="58"/>
        <v>0</v>
      </c>
      <c r="G1958" s="252"/>
    </row>
    <row r="1959" spans="1:7" ht="18" customHeight="1">
      <c r="A1959" s="255"/>
      <c r="B1959" s="255"/>
      <c r="C1959" s="253"/>
      <c r="D1959" s="256"/>
      <c r="E1959" s="256"/>
      <c r="F1959" s="257">
        <f t="shared" si="58"/>
        <v>0</v>
      </c>
      <c r="G1959" s="252"/>
    </row>
    <row r="1960" spans="1:7" ht="18" customHeight="1">
      <c r="A1960" s="255"/>
      <c r="B1960" s="255"/>
      <c r="C1960" s="253"/>
      <c r="D1960" s="256"/>
      <c r="E1960" s="256"/>
      <c r="F1960" s="257">
        <f t="shared" si="58"/>
        <v>0</v>
      </c>
      <c r="G1960" s="252"/>
    </row>
    <row r="1961" spans="1:7" ht="18" customHeight="1">
      <c r="A1961" s="255"/>
      <c r="B1961" s="255"/>
      <c r="C1961" s="253"/>
      <c r="D1961" s="256"/>
      <c r="E1961" s="256"/>
      <c r="F1961" s="257">
        <f t="shared" si="58"/>
        <v>0</v>
      </c>
      <c r="G1961" s="252"/>
    </row>
    <row r="1962" spans="1:7" ht="18" customHeight="1">
      <c r="A1962" s="255"/>
      <c r="B1962" s="255"/>
      <c r="C1962" s="253"/>
      <c r="D1962" s="256"/>
      <c r="E1962" s="256"/>
      <c r="F1962" s="257">
        <f t="shared" si="58"/>
        <v>0</v>
      </c>
      <c r="G1962" s="252"/>
    </row>
    <row r="1963" spans="1:7" ht="18" customHeight="1">
      <c r="A1963" s="255"/>
      <c r="B1963" s="255"/>
      <c r="C1963" s="253"/>
      <c r="D1963" s="256"/>
      <c r="E1963" s="256"/>
      <c r="F1963" s="257">
        <f t="shared" si="58"/>
        <v>0</v>
      </c>
      <c r="G1963" s="252"/>
    </row>
    <row r="1964" spans="1:7" ht="18" customHeight="1">
      <c r="A1964" s="255"/>
      <c r="B1964" s="255"/>
      <c r="C1964" s="253"/>
      <c r="D1964" s="256"/>
      <c r="E1964" s="256"/>
      <c r="F1964" s="257">
        <f t="shared" si="58"/>
        <v>0</v>
      </c>
      <c r="G1964" s="252"/>
    </row>
    <row r="1965" spans="1:7" ht="18" customHeight="1">
      <c r="A1965" s="255"/>
      <c r="B1965" s="255"/>
      <c r="C1965" s="253"/>
      <c r="D1965" s="256"/>
      <c r="E1965" s="256"/>
      <c r="F1965" s="257">
        <f t="shared" si="58"/>
        <v>0</v>
      </c>
      <c r="G1965" s="252"/>
    </row>
    <row r="1966" spans="1:7" ht="18" customHeight="1">
      <c r="A1966" s="255"/>
      <c r="B1966" s="255"/>
      <c r="C1966" s="253"/>
      <c r="D1966" s="256"/>
      <c r="E1966" s="256"/>
      <c r="F1966" s="257">
        <f t="shared" si="58"/>
        <v>0</v>
      </c>
      <c r="G1966" s="252"/>
    </row>
    <row r="1967" spans="1:7" ht="18" customHeight="1">
      <c r="A1967" s="255"/>
      <c r="B1967" s="255"/>
      <c r="C1967" s="253"/>
      <c r="D1967" s="256"/>
      <c r="E1967" s="256"/>
      <c r="F1967" s="257">
        <f t="shared" si="58"/>
        <v>0</v>
      </c>
      <c r="G1967" s="252"/>
    </row>
    <row r="1968" spans="1:7" ht="18" customHeight="1">
      <c r="A1968" s="255"/>
      <c r="B1968" s="255"/>
      <c r="C1968" s="253"/>
      <c r="D1968" s="256"/>
      <c r="E1968" s="256"/>
      <c r="F1968" s="257">
        <f t="shared" si="58"/>
        <v>0</v>
      </c>
      <c r="G1968" s="252"/>
    </row>
    <row r="1969" spans="1:7" ht="18" customHeight="1">
      <c r="A1969" s="255"/>
      <c r="B1969" s="255"/>
      <c r="C1969" s="253"/>
      <c r="D1969" s="256"/>
      <c r="E1969" s="256"/>
      <c r="F1969" s="257">
        <f t="shared" si="58"/>
        <v>0</v>
      </c>
      <c r="G1969" s="252"/>
    </row>
    <row r="1970" spans="1:7" ht="18" customHeight="1">
      <c r="A1970" s="255"/>
      <c r="B1970" s="255"/>
      <c r="C1970" s="253"/>
      <c r="D1970" s="256"/>
      <c r="E1970" s="256"/>
      <c r="F1970" s="257">
        <f t="shared" si="58"/>
        <v>0</v>
      </c>
      <c r="G1970" s="252"/>
    </row>
    <row r="1971" spans="1:7" ht="18" customHeight="1">
      <c r="A1971" s="255"/>
      <c r="B1971" s="255"/>
      <c r="C1971" s="253"/>
      <c r="D1971" s="256"/>
      <c r="E1971" s="256"/>
      <c r="F1971" s="257">
        <f t="shared" si="58"/>
        <v>0</v>
      </c>
      <c r="G1971" s="252"/>
    </row>
    <row r="1972" spans="1:7" ht="18" customHeight="1">
      <c r="A1972" s="255"/>
      <c r="B1972" s="255"/>
      <c r="C1972" s="253"/>
      <c r="D1972" s="256"/>
      <c r="E1972" s="256"/>
      <c r="F1972" s="257">
        <f t="shared" si="58"/>
        <v>0</v>
      </c>
      <c r="G1972" s="252"/>
    </row>
    <row r="1973" spans="1:7" ht="18" customHeight="1">
      <c r="A1973" s="255"/>
      <c r="B1973" s="255"/>
      <c r="C1973" s="253"/>
      <c r="D1973" s="256"/>
      <c r="E1973" s="256"/>
      <c r="F1973" s="257">
        <f t="shared" si="58"/>
        <v>0</v>
      </c>
      <c r="G1973" s="252"/>
    </row>
    <row r="1974" spans="1:7" ht="18" customHeight="1">
      <c r="A1974" s="255"/>
      <c r="B1974" s="255"/>
      <c r="C1974" s="253"/>
      <c r="D1974" s="256"/>
      <c r="E1974" s="256"/>
      <c r="F1974" s="257">
        <f t="shared" si="58"/>
        <v>0</v>
      </c>
      <c r="G1974" s="252"/>
    </row>
    <row r="1975" spans="1:7" ht="18" customHeight="1">
      <c r="A1975" s="255"/>
      <c r="B1975" s="255"/>
      <c r="C1975" s="253"/>
      <c r="D1975" s="256"/>
      <c r="E1975" s="256"/>
      <c r="F1975" s="257">
        <f t="shared" si="58"/>
        <v>0</v>
      </c>
      <c r="G1975" s="252"/>
    </row>
    <row r="1976" spans="1:7" ht="18" customHeight="1">
      <c r="A1976" s="255"/>
      <c r="B1976" s="255"/>
      <c r="C1976" s="253"/>
      <c r="D1976" s="256"/>
      <c r="E1976" s="256"/>
      <c r="F1976" s="257">
        <f t="shared" si="58"/>
        <v>0</v>
      </c>
      <c r="G1976" s="252"/>
    </row>
    <row r="1977" spans="1:7" ht="18" customHeight="1">
      <c r="A1977" s="255"/>
      <c r="B1977" s="255"/>
      <c r="C1977" s="253"/>
      <c r="D1977" s="256"/>
      <c r="E1977" s="256"/>
      <c r="F1977" s="257">
        <f t="shared" si="58"/>
        <v>0</v>
      </c>
      <c r="G1977" s="252"/>
    </row>
    <row r="1978" spans="1:7" ht="18" customHeight="1">
      <c r="A1978" s="255"/>
      <c r="B1978" s="255"/>
      <c r="C1978" s="253"/>
      <c r="D1978" s="256"/>
      <c r="E1978" s="256"/>
      <c r="F1978" s="257">
        <f t="shared" si="58"/>
        <v>0</v>
      </c>
      <c r="G1978" s="252"/>
    </row>
    <row r="1979" spans="1:7" ht="18" customHeight="1">
      <c r="A1979" s="255"/>
      <c r="B1979" s="255"/>
      <c r="C1979" s="253"/>
      <c r="D1979" s="256"/>
      <c r="E1979" s="256"/>
      <c r="F1979" s="257">
        <f t="shared" si="58"/>
        <v>0</v>
      </c>
      <c r="G1979" s="252"/>
    </row>
    <row r="1980" spans="1:7" ht="18" customHeight="1">
      <c r="A1980" s="255"/>
      <c r="B1980" s="255"/>
      <c r="C1980" s="253"/>
      <c r="D1980" s="256"/>
      <c r="E1980" s="256"/>
      <c r="F1980" s="257">
        <f t="shared" si="58"/>
        <v>0</v>
      </c>
      <c r="G1980" s="252"/>
    </row>
    <row r="1981" spans="1:7" ht="18" customHeight="1">
      <c r="A1981" s="255"/>
      <c r="B1981" s="255"/>
      <c r="C1981" s="253"/>
      <c r="D1981" s="256"/>
      <c r="E1981" s="256"/>
      <c r="F1981" s="257">
        <f t="shared" si="58"/>
        <v>0</v>
      </c>
      <c r="G1981" s="252"/>
    </row>
    <row r="1982" spans="1:7" ht="18" customHeight="1">
      <c r="A1982" s="255"/>
      <c r="B1982" s="255"/>
      <c r="C1982" s="253"/>
      <c r="D1982" s="256"/>
      <c r="E1982" s="256"/>
      <c r="F1982" s="257">
        <f t="shared" si="58"/>
        <v>0</v>
      </c>
      <c r="G1982" s="252"/>
    </row>
    <row r="1983" spans="1:7" ht="18" customHeight="1">
      <c r="A1983" s="255"/>
      <c r="B1983" s="255"/>
      <c r="C1983" s="253"/>
      <c r="D1983" s="256"/>
      <c r="E1983" s="256"/>
      <c r="F1983" s="257">
        <f t="shared" si="58"/>
        <v>0</v>
      </c>
      <c r="G1983" s="252"/>
    </row>
    <row r="1984" spans="1:7" ht="18" customHeight="1">
      <c r="A1984" s="255"/>
      <c r="B1984" s="255"/>
      <c r="C1984" s="253"/>
      <c r="D1984" s="256"/>
      <c r="E1984" s="256"/>
      <c r="F1984" s="257">
        <f t="shared" si="58"/>
        <v>0</v>
      </c>
      <c r="G1984" s="252"/>
    </row>
    <row r="1985" spans="1:7" ht="18" customHeight="1">
      <c r="A1985" s="255"/>
      <c r="B1985" s="255"/>
      <c r="C1985" s="253"/>
      <c r="D1985" s="256"/>
      <c r="E1985" s="256"/>
      <c r="F1985" s="257">
        <f t="shared" si="58"/>
        <v>0</v>
      </c>
      <c r="G1985" s="252"/>
    </row>
    <row r="1986" spans="1:7" ht="18" customHeight="1">
      <c r="A1986" s="255"/>
      <c r="B1986" s="255"/>
      <c r="C1986" s="253"/>
      <c r="D1986" s="256"/>
      <c r="E1986" s="256"/>
      <c r="F1986" s="257">
        <f t="shared" si="58"/>
        <v>0</v>
      </c>
      <c r="G1986" s="252"/>
    </row>
    <row r="1987" spans="1:7" ht="18" customHeight="1">
      <c r="A1987" s="255"/>
      <c r="B1987" s="255"/>
      <c r="C1987" s="253"/>
      <c r="D1987" s="256"/>
      <c r="E1987" s="256"/>
      <c r="F1987" s="257">
        <f t="shared" si="58"/>
        <v>0</v>
      </c>
      <c r="G1987" s="252"/>
    </row>
    <row r="1988" spans="1:7" ht="18" customHeight="1">
      <c r="A1988" s="255"/>
      <c r="B1988" s="255"/>
      <c r="C1988" s="253"/>
      <c r="D1988" s="256"/>
      <c r="E1988" s="256"/>
      <c r="F1988" s="257">
        <f t="shared" si="58"/>
        <v>0</v>
      </c>
      <c r="G1988" s="252"/>
    </row>
    <row r="1989" spans="1:7" ht="18" customHeight="1">
      <c r="A1989" s="255"/>
      <c r="B1989" s="255"/>
      <c r="C1989" s="253"/>
      <c r="D1989" s="256"/>
      <c r="E1989" s="256"/>
      <c r="F1989" s="257">
        <f t="shared" si="58"/>
        <v>0</v>
      </c>
      <c r="G1989" s="252"/>
    </row>
    <row r="1990" spans="1:7" ht="18" customHeight="1">
      <c r="A1990" s="255"/>
      <c r="B1990" s="255"/>
      <c r="C1990" s="253"/>
      <c r="D1990" s="256"/>
      <c r="E1990" s="256"/>
      <c r="F1990" s="257">
        <f t="shared" si="58"/>
        <v>0</v>
      </c>
      <c r="G1990" s="252"/>
    </row>
    <row r="1991" spans="1:7" ht="18" customHeight="1">
      <c r="A1991" s="255"/>
      <c r="B1991" s="255"/>
      <c r="C1991" s="253"/>
      <c r="D1991" s="256"/>
      <c r="E1991" s="256"/>
      <c r="F1991" s="257">
        <f t="shared" si="58"/>
        <v>0</v>
      </c>
      <c r="G1991" s="252"/>
    </row>
    <row r="1992" spans="1:7" ht="18" customHeight="1">
      <c r="A1992" s="255"/>
      <c r="B1992" s="255"/>
      <c r="C1992" s="253"/>
      <c r="D1992" s="256"/>
      <c r="E1992" s="256"/>
      <c r="F1992" s="257">
        <f t="shared" si="58"/>
        <v>0</v>
      </c>
      <c r="G1992" s="252"/>
    </row>
    <row r="1993" spans="1:7" ht="18" customHeight="1">
      <c r="A1993" s="255"/>
      <c r="B1993" s="255"/>
      <c r="C1993" s="253"/>
      <c r="D1993" s="256"/>
      <c r="E1993" s="256"/>
      <c r="F1993" s="257">
        <f t="shared" si="58"/>
        <v>0</v>
      </c>
      <c r="G1993" s="252"/>
    </row>
    <row r="1994" spans="1:7" ht="18" customHeight="1">
      <c r="A1994" s="255"/>
      <c r="B1994" s="255"/>
      <c r="C1994" s="253"/>
      <c r="D1994" s="256"/>
      <c r="E1994" s="256"/>
      <c r="F1994" s="257">
        <f t="shared" si="58"/>
        <v>0</v>
      </c>
      <c r="G1994" s="252"/>
    </row>
    <row r="1995" spans="1:7" ht="18" customHeight="1">
      <c r="A1995" s="255"/>
      <c r="B1995" s="255"/>
      <c r="C1995" s="253"/>
      <c r="D1995" s="256"/>
      <c r="E1995" s="256"/>
      <c r="F1995" s="257">
        <f t="shared" si="58"/>
        <v>0</v>
      </c>
      <c r="G1995" s="252"/>
    </row>
    <row r="1996" spans="1:7" ht="18" customHeight="1">
      <c r="A1996" s="255"/>
      <c r="B1996" s="255"/>
      <c r="C1996" s="253"/>
      <c r="D1996" s="256"/>
      <c r="E1996" s="256"/>
      <c r="F1996" s="257">
        <f t="shared" si="58"/>
        <v>0</v>
      </c>
      <c r="G1996" s="252"/>
    </row>
    <row r="1997" spans="1:7" ht="18" customHeight="1">
      <c r="A1997" s="255"/>
      <c r="B1997" s="255"/>
      <c r="C1997" s="253"/>
      <c r="D1997" s="256"/>
      <c r="E1997" s="256"/>
      <c r="F1997" s="257">
        <f t="shared" si="58"/>
        <v>0</v>
      </c>
      <c r="G1997" s="252"/>
    </row>
    <row r="1998" spans="1:7" ht="18" customHeight="1">
      <c r="A1998" s="255"/>
      <c r="B1998" s="255"/>
      <c r="C1998" s="253"/>
      <c r="D1998" s="256"/>
      <c r="E1998" s="256"/>
      <c r="F1998" s="257">
        <f t="shared" si="58"/>
        <v>0</v>
      </c>
      <c r="G1998" s="252"/>
    </row>
    <row r="1999" spans="1:7" ht="18" customHeight="1">
      <c r="A1999" s="255"/>
      <c r="B1999" s="255"/>
      <c r="C1999" s="253"/>
      <c r="D1999" s="256"/>
      <c r="E1999" s="256"/>
      <c r="F1999" s="257">
        <f t="shared" si="58"/>
        <v>0</v>
      </c>
      <c r="G1999" s="252"/>
    </row>
    <row r="2000" spans="1:7" ht="18" customHeight="1">
      <c r="A2000" s="255"/>
      <c r="B2000" s="255"/>
      <c r="C2000" s="253"/>
      <c r="D2000" s="256"/>
      <c r="E2000" s="256"/>
      <c r="F2000" s="257">
        <f t="shared" si="58"/>
        <v>0</v>
      </c>
      <c r="G2000" s="252"/>
    </row>
    <row r="2001" spans="1:7" ht="18" customHeight="1">
      <c r="A2001" s="255"/>
      <c r="B2001" s="255"/>
      <c r="C2001" s="253"/>
      <c r="D2001" s="256"/>
      <c r="E2001" s="256"/>
      <c r="F2001" s="257">
        <f t="shared" ref="F2001:F2048" si="59">IF(C2001&lt;&gt;"",F2000+D2001-E2001,0)</f>
        <v>0</v>
      </c>
      <c r="G2001" s="252"/>
    </row>
    <row r="2002" spans="1:7" ht="18" customHeight="1">
      <c r="A2002" s="255"/>
      <c r="B2002" s="255"/>
      <c r="C2002" s="253"/>
      <c r="D2002" s="256"/>
      <c r="E2002" s="256"/>
      <c r="F2002" s="257">
        <f t="shared" si="59"/>
        <v>0</v>
      </c>
      <c r="G2002" s="252"/>
    </row>
    <row r="2003" spans="1:7" ht="18" customHeight="1">
      <c r="A2003" s="255"/>
      <c r="B2003" s="255"/>
      <c r="C2003" s="253"/>
      <c r="D2003" s="256"/>
      <c r="E2003" s="256"/>
      <c r="F2003" s="257">
        <f t="shared" si="59"/>
        <v>0</v>
      </c>
      <c r="G2003" s="252"/>
    </row>
    <row r="2004" spans="1:7" ht="18" customHeight="1">
      <c r="A2004" s="255"/>
      <c r="B2004" s="255"/>
      <c r="C2004" s="253"/>
      <c r="D2004" s="256"/>
      <c r="E2004" s="256"/>
      <c r="F2004" s="257">
        <f t="shared" si="59"/>
        <v>0</v>
      </c>
      <c r="G2004" s="252"/>
    </row>
    <row r="2005" spans="1:7" ht="18" customHeight="1">
      <c r="A2005" s="255"/>
      <c r="B2005" s="255"/>
      <c r="C2005" s="253"/>
      <c r="D2005" s="256"/>
      <c r="E2005" s="256"/>
      <c r="F2005" s="257">
        <f t="shared" si="59"/>
        <v>0</v>
      </c>
      <c r="G2005" s="252"/>
    </row>
    <row r="2006" spans="1:7" ht="18" customHeight="1">
      <c r="A2006" s="255"/>
      <c r="B2006" s="255"/>
      <c r="C2006" s="253"/>
      <c r="D2006" s="256"/>
      <c r="E2006" s="256"/>
      <c r="F2006" s="257">
        <f t="shared" si="59"/>
        <v>0</v>
      </c>
      <c r="G2006" s="252"/>
    </row>
    <row r="2007" spans="1:7" ht="18" customHeight="1">
      <c r="A2007" s="255"/>
      <c r="B2007" s="255"/>
      <c r="C2007" s="253"/>
      <c r="D2007" s="256"/>
      <c r="E2007" s="256"/>
      <c r="F2007" s="257">
        <f t="shared" si="59"/>
        <v>0</v>
      </c>
      <c r="G2007" s="252"/>
    </row>
    <row r="2008" spans="1:7" ht="18" customHeight="1">
      <c r="A2008" s="255"/>
      <c r="B2008" s="255"/>
      <c r="C2008" s="253"/>
      <c r="D2008" s="256"/>
      <c r="E2008" s="256"/>
      <c r="F2008" s="257">
        <f t="shared" si="59"/>
        <v>0</v>
      </c>
      <c r="G2008" s="252"/>
    </row>
    <row r="2009" spans="1:7" ht="18" customHeight="1">
      <c r="A2009" s="255"/>
      <c r="B2009" s="255"/>
      <c r="C2009" s="253"/>
      <c r="D2009" s="256"/>
      <c r="E2009" s="256"/>
      <c r="F2009" s="257">
        <f t="shared" si="59"/>
        <v>0</v>
      </c>
      <c r="G2009" s="252"/>
    </row>
    <row r="2010" spans="1:7" ht="18" customHeight="1">
      <c r="A2010" s="255"/>
      <c r="B2010" s="255"/>
      <c r="C2010" s="253"/>
      <c r="D2010" s="256"/>
      <c r="E2010" s="256"/>
      <c r="F2010" s="257">
        <f t="shared" si="59"/>
        <v>0</v>
      </c>
      <c r="G2010" s="252"/>
    </row>
    <row r="2011" spans="1:7" ht="18" customHeight="1">
      <c r="A2011" s="255"/>
      <c r="B2011" s="255"/>
      <c r="C2011" s="253"/>
      <c r="D2011" s="256"/>
      <c r="E2011" s="256"/>
      <c r="F2011" s="257">
        <f t="shared" si="59"/>
        <v>0</v>
      </c>
      <c r="G2011" s="252"/>
    </row>
    <row r="2012" spans="1:7" ht="18" customHeight="1">
      <c r="A2012" s="255"/>
      <c r="B2012" s="255"/>
      <c r="C2012" s="253"/>
      <c r="D2012" s="256"/>
      <c r="E2012" s="256"/>
      <c r="F2012" s="257">
        <f t="shared" si="59"/>
        <v>0</v>
      </c>
      <c r="G2012" s="252"/>
    </row>
    <row r="2013" spans="1:7" ht="18" customHeight="1">
      <c r="A2013" s="255"/>
      <c r="B2013" s="255"/>
      <c r="C2013" s="253"/>
      <c r="D2013" s="256"/>
      <c r="E2013" s="256"/>
      <c r="F2013" s="257">
        <f t="shared" si="59"/>
        <v>0</v>
      </c>
      <c r="G2013" s="252"/>
    </row>
    <row r="2014" spans="1:7" ht="18" customHeight="1">
      <c r="A2014" s="255"/>
      <c r="B2014" s="255"/>
      <c r="C2014" s="253"/>
      <c r="D2014" s="256"/>
      <c r="E2014" s="256"/>
      <c r="F2014" s="257">
        <f t="shared" si="59"/>
        <v>0</v>
      </c>
      <c r="G2014" s="252"/>
    </row>
    <row r="2015" spans="1:7" ht="18" customHeight="1">
      <c r="A2015" s="255"/>
      <c r="B2015" s="255"/>
      <c r="C2015" s="253"/>
      <c r="D2015" s="256"/>
      <c r="E2015" s="256"/>
      <c r="F2015" s="257">
        <f t="shared" si="59"/>
        <v>0</v>
      </c>
      <c r="G2015" s="252"/>
    </row>
    <row r="2016" spans="1:7" ht="18" customHeight="1">
      <c r="A2016" s="255"/>
      <c r="B2016" s="255"/>
      <c r="C2016" s="253"/>
      <c r="D2016" s="256"/>
      <c r="E2016" s="256"/>
      <c r="F2016" s="257">
        <f t="shared" si="59"/>
        <v>0</v>
      </c>
      <c r="G2016" s="252"/>
    </row>
    <row r="2017" spans="1:7" ht="18" customHeight="1">
      <c r="A2017" s="255"/>
      <c r="B2017" s="255"/>
      <c r="C2017" s="253"/>
      <c r="D2017" s="256"/>
      <c r="E2017" s="256"/>
      <c r="F2017" s="257">
        <f t="shared" si="59"/>
        <v>0</v>
      </c>
      <c r="G2017" s="252"/>
    </row>
    <row r="2018" spans="1:7" ht="18" customHeight="1">
      <c r="A2018" s="255"/>
      <c r="B2018" s="255"/>
      <c r="C2018" s="253"/>
      <c r="D2018" s="256"/>
      <c r="E2018" s="256"/>
      <c r="F2018" s="257">
        <f t="shared" si="59"/>
        <v>0</v>
      </c>
      <c r="G2018" s="252"/>
    </row>
    <row r="2019" spans="1:7" ht="18" customHeight="1">
      <c r="A2019" s="255"/>
      <c r="B2019" s="255"/>
      <c r="C2019" s="253"/>
      <c r="D2019" s="256"/>
      <c r="E2019" s="256"/>
      <c r="F2019" s="257">
        <f t="shared" si="59"/>
        <v>0</v>
      </c>
      <c r="G2019" s="252"/>
    </row>
    <row r="2020" spans="1:7" ht="18" customHeight="1">
      <c r="A2020" s="255"/>
      <c r="B2020" s="255"/>
      <c r="C2020" s="253"/>
      <c r="D2020" s="256"/>
      <c r="E2020" s="256"/>
      <c r="F2020" s="257">
        <f t="shared" si="59"/>
        <v>0</v>
      </c>
      <c r="G2020" s="252"/>
    </row>
    <row r="2021" spans="1:7" ht="18" customHeight="1">
      <c r="A2021" s="255"/>
      <c r="B2021" s="255"/>
      <c r="C2021" s="253"/>
      <c r="D2021" s="256"/>
      <c r="E2021" s="256"/>
      <c r="F2021" s="257">
        <f t="shared" si="59"/>
        <v>0</v>
      </c>
      <c r="G2021" s="252"/>
    </row>
    <row r="2022" spans="1:7" ht="18" customHeight="1">
      <c r="A2022" s="255"/>
      <c r="B2022" s="255"/>
      <c r="C2022" s="253"/>
      <c r="D2022" s="256"/>
      <c r="E2022" s="256"/>
      <c r="F2022" s="257">
        <f t="shared" si="59"/>
        <v>0</v>
      </c>
      <c r="G2022" s="252"/>
    </row>
    <row r="2023" spans="1:7" ht="18" customHeight="1">
      <c r="A2023" s="255"/>
      <c r="B2023" s="255"/>
      <c r="C2023" s="253"/>
      <c r="D2023" s="256"/>
      <c r="E2023" s="256"/>
      <c r="F2023" s="257">
        <f t="shared" si="59"/>
        <v>0</v>
      </c>
      <c r="G2023" s="252"/>
    </row>
    <row r="2024" spans="1:7" ht="18" customHeight="1">
      <c r="A2024" s="255"/>
      <c r="B2024" s="255"/>
      <c r="C2024" s="253"/>
      <c r="D2024" s="256"/>
      <c r="E2024" s="256"/>
      <c r="F2024" s="257">
        <f t="shared" si="59"/>
        <v>0</v>
      </c>
      <c r="G2024" s="252"/>
    </row>
    <row r="2025" spans="1:7" ht="18" customHeight="1">
      <c r="A2025" s="255"/>
      <c r="B2025" s="255"/>
      <c r="C2025" s="253"/>
      <c r="D2025" s="256"/>
      <c r="E2025" s="256"/>
      <c r="F2025" s="257">
        <f t="shared" si="59"/>
        <v>0</v>
      </c>
      <c r="G2025" s="252"/>
    </row>
    <row r="2026" spans="1:7" ht="18" customHeight="1">
      <c r="A2026" s="255"/>
      <c r="B2026" s="255"/>
      <c r="C2026" s="253"/>
      <c r="D2026" s="256"/>
      <c r="E2026" s="256"/>
      <c r="F2026" s="257">
        <f t="shared" si="59"/>
        <v>0</v>
      </c>
      <c r="G2026" s="252"/>
    </row>
    <row r="2027" spans="1:7" ht="18" customHeight="1">
      <c r="A2027" s="255"/>
      <c r="B2027" s="255"/>
      <c r="C2027" s="253"/>
      <c r="D2027" s="256"/>
      <c r="E2027" s="256"/>
      <c r="F2027" s="257">
        <f t="shared" si="59"/>
        <v>0</v>
      </c>
      <c r="G2027" s="252"/>
    </row>
    <row r="2028" spans="1:7" ht="18" customHeight="1">
      <c r="A2028" s="255"/>
      <c r="B2028" s="255"/>
      <c r="C2028" s="253"/>
      <c r="D2028" s="256"/>
      <c r="E2028" s="256"/>
      <c r="F2028" s="257">
        <f t="shared" si="59"/>
        <v>0</v>
      </c>
      <c r="G2028" s="252"/>
    </row>
    <row r="2029" spans="1:7" ht="18" customHeight="1">
      <c r="A2029" s="255"/>
      <c r="B2029" s="255"/>
      <c r="C2029" s="253"/>
      <c r="D2029" s="256"/>
      <c r="E2029" s="256"/>
      <c r="F2029" s="257">
        <f t="shared" si="59"/>
        <v>0</v>
      </c>
      <c r="G2029" s="252"/>
    </row>
    <row r="2030" spans="1:7" ht="18" customHeight="1">
      <c r="A2030" s="255"/>
      <c r="B2030" s="255"/>
      <c r="C2030" s="253"/>
      <c r="D2030" s="256"/>
      <c r="E2030" s="256"/>
      <c r="F2030" s="257">
        <f t="shared" si="59"/>
        <v>0</v>
      </c>
      <c r="G2030" s="252"/>
    </row>
    <row r="2031" spans="1:7" ht="18" customHeight="1">
      <c r="A2031" s="255"/>
      <c r="B2031" s="255"/>
      <c r="C2031" s="253"/>
      <c r="D2031" s="256"/>
      <c r="E2031" s="256"/>
      <c r="F2031" s="257">
        <f t="shared" si="59"/>
        <v>0</v>
      </c>
      <c r="G2031" s="252"/>
    </row>
    <row r="2032" spans="1:7" ht="18" customHeight="1">
      <c r="A2032" s="255"/>
      <c r="B2032" s="255"/>
      <c r="C2032" s="253"/>
      <c r="D2032" s="256"/>
      <c r="E2032" s="256"/>
      <c r="F2032" s="257">
        <f t="shared" si="59"/>
        <v>0</v>
      </c>
      <c r="G2032" s="252"/>
    </row>
    <row r="2033" spans="1:7" ht="18" customHeight="1">
      <c r="A2033" s="255"/>
      <c r="B2033" s="255"/>
      <c r="C2033" s="253"/>
      <c r="D2033" s="256"/>
      <c r="E2033" s="256"/>
      <c r="F2033" s="257">
        <f t="shared" si="59"/>
        <v>0</v>
      </c>
      <c r="G2033" s="252"/>
    </row>
    <row r="2034" spans="1:7" ht="18" customHeight="1">
      <c r="A2034" s="255"/>
      <c r="B2034" s="255"/>
      <c r="C2034" s="253"/>
      <c r="D2034" s="256"/>
      <c r="E2034" s="256"/>
      <c r="F2034" s="257">
        <f t="shared" si="59"/>
        <v>0</v>
      </c>
      <c r="G2034" s="252"/>
    </row>
    <row r="2035" spans="1:7" ht="18" customHeight="1">
      <c r="A2035" s="255"/>
      <c r="B2035" s="255"/>
      <c r="C2035" s="253"/>
      <c r="D2035" s="256"/>
      <c r="E2035" s="256"/>
      <c r="F2035" s="257">
        <f t="shared" si="59"/>
        <v>0</v>
      </c>
      <c r="G2035" s="252"/>
    </row>
    <row r="2036" spans="1:7" ht="18" customHeight="1">
      <c r="A2036" s="255"/>
      <c r="B2036" s="255"/>
      <c r="C2036" s="253"/>
      <c r="D2036" s="256"/>
      <c r="E2036" s="256"/>
      <c r="F2036" s="257">
        <f t="shared" si="59"/>
        <v>0</v>
      </c>
      <c r="G2036" s="252"/>
    </row>
    <row r="2037" spans="1:7" ht="18" customHeight="1">
      <c r="A2037" s="255"/>
      <c r="B2037" s="255"/>
      <c r="C2037" s="253"/>
      <c r="D2037" s="256"/>
      <c r="E2037" s="256"/>
      <c r="F2037" s="257">
        <f t="shared" si="59"/>
        <v>0</v>
      </c>
      <c r="G2037" s="252"/>
    </row>
    <row r="2038" spans="1:7" ht="18" customHeight="1">
      <c r="A2038" s="255"/>
      <c r="B2038" s="255"/>
      <c r="C2038" s="253"/>
      <c r="D2038" s="256"/>
      <c r="E2038" s="256"/>
      <c r="F2038" s="257">
        <f t="shared" si="59"/>
        <v>0</v>
      </c>
      <c r="G2038" s="252"/>
    </row>
    <row r="2039" spans="1:7" ht="18" customHeight="1">
      <c r="A2039" s="255"/>
      <c r="B2039" s="255"/>
      <c r="C2039" s="253"/>
      <c r="D2039" s="256"/>
      <c r="E2039" s="256"/>
      <c r="F2039" s="257">
        <f t="shared" si="59"/>
        <v>0</v>
      </c>
      <c r="G2039" s="252"/>
    </row>
    <row r="2040" spans="1:7" ht="18" customHeight="1">
      <c r="A2040" s="255"/>
      <c r="B2040" s="255"/>
      <c r="C2040" s="253"/>
      <c r="D2040" s="256"/>
      <c r="E2040" s="256"/>
      <c r="F2040" s="257">
        <f t="shared" si="59"/>
        <v>0</v>
      </c>
      <c r="G2040" s="252"/>
    </row>
    <row r="2041" spans="1:7" ht="18" customHeight="1">
      <c r="A2041" s="255"/>
      <c r="B2041" s="255"/>
      <c r="C2041" s="253"/>
      <c r="D2041" s="256"/>
      <c r="E2041" s="256"/>
      <c r="F2041" s="257">
        <f t="shared" si="59"/>
        <v>0</v>
      </c>
      <c r="G2041" s="252"/>
    </row>
    <row r="2042" spans="1:7" ht="18" customHeight="1">
      <c r="A2042" s="255"/>
      <c r="B2042" s="255"/>
      <c r="C2042" s="253"/>
      <c r="D2042" s="256"/>
      <c r="E2042" s="256"/>
      <c r="F2042" s="257">
        <f t="shared" si="59"/>
        <v>0</v>
      </c>
      <c r="G2042" s="252"/>
    </row>
    <row r="2043" spans="1:7" ht="18" customHeight="1">
      <c r="A2043" s="255"/>
      <c r="B2043" s="255"/>
      <c r="C2043" s="253"/>
      <c r="D2043" s="256"/>
      <c r="E2043" s="256"/>
      <c r="F2043" s="257">
        <f t="shared" si="59"/>
        <v>0</v>
      </c>
      <c r="G2043" s="252"/>
    </row>
    <row r="2044" spans="1:7" ht="18" customHeight="1">
      <c r="A2044" s="255"/>
      <c r="B2044" s="255"/>
      <c r="C2044" s="253"/>
      <c r="D2044" s="256"/>
      <c r="E2044" s="256"/>
      <c r="F2044" s="257">
        <f t="shared" si="59"/>
        <v>0</v>
      </c>
      <c r="G2044" s="252"/>
    </row>
    <row r="2045" spans="1:7" ht="18" customHeight="1">
      <c r="A2045" s="255"/>
      <c r="B2045" s="255"/>
      <c r="C2045" s="253"/>
      <c r="D2045" s="256"/>
      <c r="E2045" s="256"/>
      <c r="F2045" s="257">
        <f t="shared" si="59"/>
        <v>0</v>
      </c>
      <c r="G2045" s="252"/>
    </row>
    <row r="2046" spans="1:7" ht="18" customHeight="1">
      <c r="A2046" s="255"/>
      <c r="B2046" s="255"/>
      <c r="C2046" s="253"/>
      <c r="D2046" s="256"/>
      <c r="E2046" s="256"/>
      <c r="F2046" s="257">
        <f t="shared" si="59"/>
        <v>0</v>
      </c>
      <c r="G2046" s="252"/>
    </row>
    <row r="2047" spans="1:7" ht="18" customHeight="1">
      <c r="A2047" s="255"/>
      <c r="B2047" s="255"/>
      <c r="C2047" s="253"/>
      <c r="D2047" s="256"/>
      <c r="E2047" s="256"/>
      <c r="F2047" s="257">
        <f t="shared" si="59"/>
        <v>0</v>
      </c>
      <c r="G2047" s="252"/>
    </row>
    <row r="2048" spans="1:7" ht="18" customHeight="1">
      <c r="A2048" s="255"/>
      <c r="B2048" s="252" t="s">
        <v>613</v>
      </c>
      <c r="C2048" s="252"/>
      <c r="D2048" s="252"/>
      <c r="E2048" s="254"/>
      <c r="F2048" s="257">
        <f t="shared" si="59"/>
        <v>0</v>
      </c>
      <c r="G2048" s="252"/>
    </row>
    <row r="2049" spans="1:7" ht="18" customHeight="1">
      <c r="A2049" s="255"/>
      <c r="B2049" s="252"/>
      <c r="C2049" s="252" t="s">
        <v>614</v>
      </c>
      <c r="D2049" s="252">
        <f>SUM(D13:D2048)</f>
        <v>66764919000</v>
      </c>
      <c r="E2049" s="254">
        <f>SUM(E13:E2048)</f>
        <v>66582955000</v>
      </c>
      <c r="F2049" s="257" t="s">
        <v>615</v>
      </c>
      <c r="G2049" s="257" t="s">
        <v>615</v>
      </c>
    </row>
    <row r="2050" spans="1:7" ht="18" customHeight="1">
      <c r="A2050" s="252"/>
      <c r="B2050" s="259"/>
      <c r="C2050" s="259" t="s">
        <v>616</v>
      </c>
      <c r="D2050" s="260" t="s">
        <v>615</v>
      </c>
      <c r="E2050" s="261" t="s">
        <v>615</v>
      </c>
      <c r="F2050" s="262">
        <f>F12+D2049-E2049</f>
        <v>193083000</v>
      </c>
      <c r="G2050" s="260" t="s">
        <v>615</v>
      </c>
    </row>
    <row r="2051" spans="1:7">
      <c r="A2051" s="259"/>
    </row>
    <row r="2053" spans="1:7">
      <c r="A2053" s="263" t="s">
        <v>617</v>
      </c>
    </row>
    <row r="2054" spans="1:7">
      <c r="A2054" s="263" t="s">
        <v>618</v>
      </c>
      <c r="F2054" s="264" t="s">
        <v>619</v>
      </c>
    </row>
    <row r="2055" spans="1:7" s="265" customFormat="1">
      <c r="A2055" s="244"/>
      <c r="B2055" s="265" t="s">
        <v>620</v>
      </c>
      <c r="C2055" s="265" t="s">
        <v>621</v>
      </c>
      <c r="E2055" s="266"/>
      <c r="F2055" s="265" t="s">
        <v>622</v>
      </c>
    </row>
    <row r="2056" spans="1:7" s="267" customFormat="1">
      <c r="A2056" s="265"/>
      <c r="B2056" s="267" t="s">
        <v>623</v>
      </c>
      <c r="C2056" s="267" t="s">
        <v>623</v>
      </c>
      <c r="E2056" s="268"/>
      <c r="F2056" s="267" t="s">
        <v>624</v>
      </c>
    </row>
    <row r="2057" spans="1:7" s="267" customFormat="1">
      <c r="E2057" s="268"/>
    </row>
    <row r="2058" spans="1:7">
      <c r="A2058" s="267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2"/>
  <sheetViews>
    <sheetView tabSelected="1" workbookViewId="0">
      <selection activeCell="G11" sqref="G11"/>
    </sheetView>
  </sheetViews>
  <sheetFormatPr defaultRowHeight="19.5" customHeight="1"/>
  <cols>
    <col min="1" max="1" width="4.7109375" style="1" customWidth="1"/>
    <col min="2" max="2" width="38.28515625" style="2" customWidth="1"/>
    <col min="3" max="3" width="15.8554687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30/11/2015</v>
      </c>
      <c r="E1" s="30" t="str">
        <f ca="1">"CÔNG NỢ KHÁC : " &amp; DAY($I$1)&amp;"/"&amp;MONTH($I$1)&amp;"/"&amp;YEAR($I$1)</f>
        <v>CÔNG NỢ KHÁC : 30/11/2015</v>
      </c>
      <c r="I1" s="36">
        <f ca="1">TODAY()</f>
        <v>42338</v>
      </c>
    </row>
    <row r="2" spans="1:9" s="4" customFormat="1" ht="19.5" customHeight="1">
      <c r="A2" s="8" t="s">
        <v>0</v>
      </c>
      <c r="B2" s="562" t="s">
        <v>2</v>
      </c>
      <c r="C2" s="31" t="s">
        <v>32</v>
      </c>
      <c r="D2" s="90"/>
      <c r="E2" s="8" t="s">
        <v>0</v>
      </c>
      <c r="F2" s="562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1159</v>
      </c>
      <c r="C3" s="162">
        <f>IF(ISNA(VLOOKUP(B3,[2]T.KẾT!$B$4:$C$14,2,0)),0,VLOOKUP(B3,[2]T.KẾT!$B$4:$C$14,2,0))</f>
        <v>62481100</v>
      </c>
      <c r="D3" s="91"/>
      <c r="E3" s="134">
        <v>1</v>
      </c>
      <c r="F3" s="141" t="s">
        <v>66</v>
      </c>
      <c r="G3" s="133">
        <f>IF('AN PHÚ'!$I$121&lt;0,0,'AN PHÚ'!$I$121)</f>
        <v>2054800</v>
      </c>
      <c r="I3" s="144"/>
    </row>
    <row r="4" spans="1:9" s="17" customFormat="1" ht="19.5" customHeight="1">
      <c r="A4" s="27">
        <v>2</v>
      </c>
      <c r="B4" s="32" t="s">
        <v>1160</v>
      </c>
      <c r="C4" s="162">
        <f>IF(ISNA(VLOOKUP(B4,[2]T.KẾT!$B$4:$C$14,2,0)),0,VLOOKUP(B4,[2]T.KẾT!$B$4:$C$14,2,0))</f>
        <v>75049140</v>
      </c>
      <c r="D4" s="46"/>
      <c r="E4" s="25">
        <v>2</v>
      </c>
      <c r="F4" s="165" t="s">
        <v>67</v>
      </c>
      <c r="G4" s="133">
        <f>'TTCL-VÙNG 4'!F98</f>
        <v>0</v>
      </c>
    </row>
    <row r="5" spans="1:9" s="17" customFormat="1" ht="19.5" customHeight="1">
      <c r="A5" s="27">
        <v>3</v>
      </c>
      <c r="B5" s="32" t="s">
        <v>1161</v>
      </c>
      <c r="C5" s="162">
        <f>IF(ISNA(VLOOKUP(B5,[2]T.KẾT!$B$4:$C$14,2,0)),0,VLOOKUP(B5,[2]T.KẾT!$B$4:$C$14,2,0))</f>
        <v>0</v>
      </c>
      <c r="D5" s="46"/>
      <c r="E5" s="25">
        <v>3</v>
      </c>
      <c r="F5" s="165" t="s">
        <v>73</v>
      </c>
      <c r="G5" s="133">
        <f>'BH- BT'!G58</f>
        <v>0</v>
      </c>
      <c r="I5" s="142"/>
    </row>
    <row r="6" spans="1:9" s="17" customFormat="1" ht="19.5" customHeight="1">
      <c r="A6" s="27">
        <v>4</v>
      </c>
      <c r="B6" s="35" t="s">
        <v>1162</v>
      </c>
      <c r="C6" s="162">
        <f>IF(ISNA(VLOOKUP(B6,[2]T.KẾT!$B$4:$C$14,2,0)),0,VLOOKUP(B6,[2]T.KẾT!$B$4:$C$14,2,0))</f>
        <v>9400000</v>
      </c>
      <c r="D6" s="46"/>
      <c r="E6" s="25">
        <v>4</v>
      </c>
      <c r="F6" s="165" t="s">
        <v>726</v>
      </c>
      <c r="G6" s="133">
        <f>'BH- VĐ'!G27</f>
        <v>0</v>
      </c>
      <c r="I6" s="142"/>
    </row>
    <row r="7" spans="1:9" s="17" customFormat="1" ht="19.5" customHeight="1">
      <c r="A7" s="27">
        <v>5</v>
      </c>
      <c r="B7" s="35" t="s">
        <v>1163</v>
      </c>
      <c r="C7" s="162">
        <f>IF(ISNA(VLOOKUP(B7,[2]T.KẾT!$B$4:$C$14,2,0)),0,VLOOKUP(B7,[2]T.KẾT!$B$4:$C$14,2,0))</f>
        <v>124049533</v>
      </c>
      <c r="D7" s="46"/>
      <c r="E7" s="25">
        <v>5</v>
      </c>
      <c r="F7" s="165" t="s">
        <v>1296</v>
      </c>
      <c r="G7" s="133">
        <v>150000000</v>
      </c>
      <c r="I7" s="142"/>
    </row>
    <row r="8" spans="1:9" s="17" customFormat="1" ht="19.5" customHeight="1">
      <c r="A8" s="27">
        <v>6</v>
      </c>
      <c r="B8" s="35" t="s">
        <v>1164</v>
      </c>
      <c r="C8" s="162">
        <f>IF(ISNA(VLOOKUP(B8,[2]T.KẾT!$B$4:$C$14,2,0)),0,VLOOKUP(B8,[2]T.KẾT!$B$4:$C$14,2,0))</f>
        <v>46833400</v>
      </c>
      <c r="D8" s="46"/>
      <c r="E8" s="25">
        <v>6</v>
      </c>
      <c r="F8" s="163" t="s">
        <v>1154</v>
      </c>
      <c r="G8" s="161">
        <f>9000000</f>
        <v>9000000</v>
      </c>
      <c r="I8" s="142"/>
    </row>
    <row r="9" spans="1:9" s="17" customFormat="1" ht="19.5" customHeight="1">
      <c r="A9" s="27">
        <v>7</v>
      </c>
      <c r="B9" s="564" t="s">
        <v>1165</v>
      </c>
      <c r="C9" s="162">
        <f>IF(ISNA(VLOOKUP(B9,[2]T.KẾT!$B$4:$C$14,2,0)),0,VLOOKUP(B9,[2]T.KẾT!$B$4:$C$14,2,0))</f>
        <v>0</v>
      </c>
      <c r="D9" s="46"/>
      <c r="E9" s="25">
        <v>7</v>
      </c>
      <c r="F9" s="163" t="s">
        <v>1338</v>
      </c>
      <c r="G9" s="161">
        <v>22314270</v>
      </c>
      <c r="I9" s="142"/>
    </row>
    <row r="10" spans="1:9" s="17" customFormat="1" ht="19.5" customHeight="1">
      <c r="A10" s="38" t="str">
        <f t="array" ref="A10">IF(B10&lt;&gt;0,SUM(($B$4:B10&lt;&gt;0)*1),"")</f>
        <v/>
      </c>
      <c r="B10" s="39"/>
      <c r="C10" s="162">
        <f>IF(ISNA(VLOOKUP(B10,[2]T.KẾT!$B$4:$C$14,2,0)),0,VLOOKUP(B10,[2]T.KẾT!$B$4:$C$14,2,0))</f>
        <v>0</v>
      </c>
      <c r="D10" s="46"/>
      <c r="E10" s="25">
        <v>8</v>
      </c>
      <c r="F10" s="163" t="s">
        <v>1374</v>
      </c>
      <c r="G10" s="161">
        <v>21033430</v>
      </c>
      <c r="I10" s="142"/>
    </row>
    <row r="11" spans="1:9" s="20" customFormat="1" ht="19.5" customHeight="1">
      <c r="A11" s="18"/>
      <c r="B11" s="5" t="s">
        <v>4</v>
      </c>
      <c r="C11" s="565">
        <f>SUM(C3:C10)</f>
        <v>317813173</v>
      </c>
      <c r="D11" s="90"/>
      <c r="E11" s="25"/>
      <c r="F11" s="163"/>
      <c r="G11" s="161"/>
      <c r="I11" s="143"/>
    </row>
    <row r="12" spans="1:9" s="17" customFormat="1" ht="19.5" customHeight="1">
      <c r="A12" s="566"/>
      <c r="B12" s="567"/>
      <c r="C12" s="568"/>
      <c r="D12" s="7"/>
      <c r="E12" s="25"/>
      <c r="F12" s="163"/>
      <c r="G12" s="161"/>
      <c r="I12" s="142">
        <f>SUM(I3:I11)</f>
        <v>0</v>
      </c>
    </row>
    <row r="13" spans="1:9" s="17" customFormat="1" ht="19.5" customHeight="1">
      <c r="A13" s="30" t="str">
        <f ca="1">"CÔNG NỢ TIỀN TÀU: " &amp; DAY($I$1)&amp;"/"&amp;MONTH($I$1)&amp;"/"&amp;YEAR($I$1)</f>
        <v>CÔNG NỢ TIỀN TÀU: 30/11/2015</v>
      </c>
      <c r="B13" s="567"/>
      <c r="C13" s="568"/>
      <c r="D13" s="22"/>
      <c r="E13" s="25"/>
      <c r="F13" s="163"/>
      <c r="G13" s="161"/>
      <c r="I13" s="142"/>
    </row>
    <row r="14" spans="1:9" s="17" customFormat="1" ht="19.5" customHeight="1">
      <c r="A14" s="8" t="s">
        <v>0</v>
      </c>
      <c r="B14" s="562" t="s">
        <v>2</v>
      </c>
      <c r="C14" s="31" t="s">
        <v>32</v>
      </c>
      <c r="D14" s="26"/>
      <c r="E14" s="25"/>
      <c r="F14" s="163"/>
      <c r="G14" s="161"/>
      <c r="I14" s="142"/>
    </row>
    <row r="15" spans="1:9" s="17" customFormat="1" ht="19.5" customHeight="1">
      <c r="A15" s="40">
        <v>1</v>
      </c>
      <c r="B15" s="145" t="s">
        <v>133</v>
      </c>
      <c r="C15" s="133">
        <f>HEADWAY!I107</f>
        <v>71467225.400000095</v>
      </c>
      <c r="D15" s="26"/>
      <c r="E15" s="25"/>
      <c r="F15" s="163"/>
      <c r="G15" s="161"/>
      <c r="I15" s="142"/>
    </row>
    <row r="16" spans="1:9" s="17" customFormat="1" ht="19.5" customHeight="1">
      <c r="A16" s="25">
        <v>2</v>
      </c>
      <c r="B16" s="194" t="s">
        <v>1166</v>
      </c>
      <c r="C16" s="133">
        <f>'Song Tân'!H235</f>
        <v>0</v>
      </c>
      <c r="D16" s="26"/>
      <c r="E16" s="25"/>
      <c r="F16" s="163"/>
      <c r="G16" s="161"/>
    </row>
    <row r="17" spans="1:7" s="17" customFormat="1" ht="19.5" customHeight="1">
      <c r="A17" s="25">
        <v>3</v>
      </c>
      <c r="B17" s="194" t="s">
        <v>1152</v>
      </c>
      <c r="C17" s="133">
        <f>AAAS!I82</f>
        <v>0</v>
      </c>
      <c r="D17" s="26"/>
      <c r="E17" s="25"/>
      <c r="F17" s="163"/>
      <c r="G17" s="161"/>
    </row>
    <row r="18" spans="1:7" s="17" customFormat="1" ht="19.5" customHeight="1">
      <c r="A18" s="25">
        <v>4</v>
      </c>
      <c r="B18" s="194" t="s">
        <v>1167</v>
      </c>
      <c r="C18" s="133">
        <f>'Keo Cont'!K38</f>
        <v>40615000</v>
      </c>
      <c r="D18" s="26"/>
      <c r="E18" s="25"/>
      <c r="F18" s="163"/>
      <c r="G18" s="161"/>
    </row>
    <row r="19" spans="1:7" s="17" customFormat="1" ht="19.5" customHeight="1">
      <c r="A19" s="43"/>
      <c r="B19" s="88"/>
      <c r="C19" s="45"/>
      <c r="D19" s="26"/>
      <c r="E19" s="25"/>
      <c r="F19" s="163"/>
      <c r="G19" s="161"/>
    </row>
    <row r="20" spans="1:7" s="17" customFormat="1" ht="19.5" customHeight="1">
      <c r="A20" s="579" t="s">
        <v>4</v>
      </c>
      <c r="B20" s="579"/>
      <c r="C20" s="33">
        <f>SUM(C15:C19)</f>
        <v>112082225.4000001</v>
      </c>
      <c r="D20" s="26"/>
      <c r="E20" s="580" t="s">
        <v>4</v>
      </c>
      <c r="F20" s="581"/>
      <c r="G20" s="33">
        <f>SUM(G3:G19)</f>
        <v>204402500</v>
      </c>
    </row>
    <row r="21" spans="1:7" s="17" customFormat="1" ht="19.5" customHeight="1">
      <c r="A21" s="566"/>
      <c r="B21" s="567"/>
      <c r="C21" s="568"/>
      <c r="D21" s="26"/>
      <c r="E21" s="569"/>
      <c r="F21" s="569"/>
      <c r="G21" s="570"/>
    </row>
    <row r="22" spans="1:7" s="17" customFormat="1" ht="19.5" customHeight="1">
      <c r="A22" s="15" t="str">
        <f ca="1">"CÔNG NỢ CÁ - LONG AN: " &amp; DAY(I1)&amp;"/"&amp;MONTH(I1)&amp;"/"&amp;YEAR(I1)</f>
        <v>CÔNG NỢ CÁ - LONG AN: 30/11/2015</v>
      </c>
      <c r="B22" s="6"/>
      <c r="C22" s="7"/>
      <c r="D22" s="26"/>
      <c r="E22" s="15" t="str">
        <f ca="1">"CÔNG NỢ CÁ - TRÀ VINH: " &amp; DAY(I1)&amp;"/"&amp;MONTH(I1)&amp;"/"&amp;YEAR(I1)</f>
        <v>CÔNG NỢ CÁ - TRÀ VINH: 30/11/2015</v>
      </c>
      <c r="F22" s="21"/>
    </row>
    <row r="23" spans="1:7" s="17" customFormat="1" ht="19.5" customHeight="1">
      <c r="A23" s="8" t="s">
        <v>0</v>
      </c>
      <c r="B23" s="9" t="s">
        <v>2</v>
      </c>
      <c r="C23" s="31" t="s">
        <v>32</v>
      </c>
      <c r="D23" s="26"/>
      <c r="E23" s="8" t="s">
        <v>0</v>
      </c>
      <c r="F23" s="562" t="s">
        <v>2</v>
      </c>
      <c r="G23" s="31" t="s">
        <v>32</v>
      </c>
    </row>
    <row r="24" spans="1:7" s="17" customFormat="1" ht="19.5" customHeight="1">
      <c r="A24" s="40">
        <f t="array" ref="A24">IF(C24&lt;&gt;0,SUM(($C$24:C24&lt;&gt;0)*1),"")</f>
        <v>1</v>
      </c>
      <c r="B24" s="35" t="s">
        <v>5</v>
      </c>
      <c r="C24" s="41">
        <f>IF(ISNA(VLOOKUP(B24,[3]T.KẾT!$B$4:$C$33,2,0)),0,VLOOKUP(B24,[3]T.KẾT!$B$4:$C$33,2,0))</f>
        <v>1640442</v>
      </c>
      <c r="D24" s="26"/>
      <c r="E24" s="40">
        <f t="array" ref="E24">IF(G24&lt;&gt;0,SUM(($G$24:G24&lt;&gt;0)*1),"")</f>
        <v>1</v>
      </c>
      <c r="F24" s="35" t="s">
        <v>1184</v>
      </c>
      <c r="G24" s="571">
        <f>IF(ISNA(VLOOKUP(F24,[3]T.KẾT!$F$4:$G$33,2,0)),0,VLOOKUP(F24,[3]T.KẾT!$F$4:$G$33,2,0))</f>
        <v>98496</v>
      </c>
    </row>
    <row r="25" spans="1:7" s="17" customFormat="1" ht="19.5" customHeight="1">
      <c r="A25" s="25">
        <f t="array" ref="A25">IF(C25&lt;&gt;0,SUM(($C$24:C25&lt;&gt;0)*1),"")</f>
        <v>2</v>
      </c>
      <c r="B25" s="35" t="s">
        <v>110</v>
      </c>
      <c r="C25" s="42">
        <f>IF(ISNA(VLOOKUP(B25,[3]T.KẾT!$B$4:$C$33,2,0)),0,VLOOKUP(B25,[3]T.KẾT!$B$4:$C$33,2,0))</f>
        <v>94962</v>
      </c>
      <c r="D25" s="26"/>
      <c r="E25" s="25" t="str">
        <f t="array" ref="E25">IF(G25&lt;&gt;0,SUM(($G$24:G25&lt;&gt;0)*1),"")</f>
        <v/>
      </c>
      <c r="F25" s="35" t="s">
        <v>1185</v>
      </c>
      <c r="G25" s="571">
        <f>IF(ISNA(VLOOKUP(F25,[3]T.KẾT!$F$4:$G$33,2,0)),0,VLOOKUP(F25,[3]T.KẾT!$F$4:$G$33,2,0))</f>
        <v>0</v>
      </c>
    </row>
    <row r="26" spans="1:7" s="17" customFormat="1" ht="19.5" customHeight="1">
      <c r="A26" s="25">
        <f t="array" ref="A26">IF(C26&lt;&gt;0,SUM(($C$24:C26&lt;&gt;0)*1),"")</f>
        <v>3</v>
      </c>
      <c r="B26" s="35" t="s">
        <v>6</v>
      </c>
      <c r="C26" s="42">
        <f>IF(ISNA(VLOOKUP(B26,[3]T.KẾT!$B$4:$C$33,2,0)),0,VLOOKUP(B26,[3]T.KẾT!$B$4:$C$33,2,0))</f>
        <v>129826.5</v>
      </c>
      <c r="D26" s="26"/>
      <c r="E26" s="25" t="str">
        <f t="array" ref="E26">IF(G26&lt;&gt;0,SUM(($G$24:G26&lt;&gt;0)*1),"")</f>
        <v/>
      </c>
      <c r="F26" s="35" t="s">
        <v>1186</v>
      </c>
      <c r="G26" s="571">
        <f>IF(ISNA(VLOOKUP(F26,[3]T.KẾT!$F$4:$G$33,2,0)),0,VLOOKUP(F26,[3]T.KẾT!$F$4:$G$33,2,0))</f>
        <v>0</v>
      </c>
    </row>
    <row r="27" spans="1:7" s="17" customFormat="1" ht="19.5" customHeight="1">
      <c r="A27" s="25">
        <f t="array" ref="A27">IF(C27&lt;&gt;0,SUM(($C$24:C27&lt;&gt;0)*1),"")</f>
        <v>4</v>
      </c>
      <c r="B27" s="35" t="s">
        <v>1184</v>
      </c>
      <c r="C27" s="42">
        <f>IF(ISNA(VLOOKUP(B27,[3]T.KẾT!$B$4:$C$33,2,0)),0,VLOOKUP(B27,[3]T.KẾT!$B$4:$C$33,2,0))</f>
        <v>247770</v>
      </c>
      <c r="D27" s="26"/>
      <c r="E27" s="25">
        <f t="array" ref="E27">IF(G27&lt;&gt;0,SUM(($G$24:G27&lt;&gt;0)*1),"")</f>
        <v>2</v>
      </c>
      <c r="F27" s="35" t="s">
        <v>1295</v>
      </c>
      <c r="G27" s="571">
        <f>IF(ISNA(VLOOKUP(F27,[3]T.KẾT!$F$4:$G$33,2,0)),0,VLOOKUP(F27,[3]T.KẾT!$F$4:$G$33,2,0))</f>
        <v>239360</v>
      </c>
    </row>
    <row r="28" spans="1:7" s="17" customFormat="1" ht="19.5" customHeight="1">
      <c r="A28" s="25">
        <f t="array" ref="A28">IF(C28&lt;&gt;0,SUM(($C$24:C28&lt;&gt;0)*1),"")</f>
        <v>5</v>
      </c>
      <c r="B28" s="35" t="s">
        <v>1168</v>
      </c>
      <c r="C28" s="42">
        <f>IF(ISNA(VLOOKUP(B28,[3]T.KẾT!$B$4:$C$33,2,0)),0,VLOOKUP(B28,[3]T.KẾT!$B$4:$C$33,2,0))</f>
        <v>245985</v>
      </c>
      <c r="D28" s="26"/>
      <c r="E28" s="25" t="str">
        <f t="array" ref="E28">IF(G28&lt;&gt;0,SUM(($G$24:G28&lt;&gt;0)*1),"")</f>
        <v/>
      </c>
      <c r="F28" s="35" t="s">
        <v>1294</v>
      </c>
      <c r="G28" s="571">
        <f>IF(ISNA(VLOOKUP(F28,[3]T.KẾT!$F$4:$G$33,2,0)),0,VLOOKUP(F28,[3]T.KẾT!$F$4:$G$33,2,0))</f>
        <v>0</v>
      </c>
    </row>
    <row r="29" spans="1:7" s="17" customFormat="1" ht="19.5" customHeight="1">
      <c r="A29" s="25">
        <f t="array" ref="A29">IF(C29&lt;&gt;0,SUM(($C$24:C29&lt;&gt;0)*1),"")</f>
        <v>6</v>
      </c>
      <c r="B29" s="35" t="s">
        <v>1183</v>
      </c>
      <c r="C29" s="42">
        <f>IF(ISNA(VLOOKUP(B29,[3]T.KẾT!$B$4:$C$33,2,0)),0,VLOOKUP(B29,[3]T.KẾT!$B$4:$C$33,2,0))</f>
        <v>2300</v>
      </c>
      <c r="D29" s="26"/>
      <c r="E29" s="25" t="str">
        <f t="array" ref="E29">IF(G29&lt;&gt;0,SUM(($G$24:G29&lt;&gt;0)*1),"")</f>
        <v/>
      </c>
      <c r="F29" s="426"/>
      <c r="G29" s="571">
        <f>IF(ISNA(VLOOKUP(F29,[3]T.KẾT!$F$4:$G$33,2,0)),0,VLOOKUP(F29,[3]T.KẾT!$F$4:$G$33,2,0))</f>
        <v>0</v>
      </c>
    </row>
    <row r="30" spans="1:7" s="17" customFormat="1" ht="19.5" customHeight="1">
      <c r="A30" s="25">
        <f t="array" ref="A30">IF(C30&lt;&gt;0,SUM(($C$24:C30&lt;&gt;0)*1),"")</f>
        <v>7</v>
      </c>
      <c r="B30" s="35" t="s">
        <v>1293</v>
      </c>
      <c r="C30" s="42">
        <f>IF(ISNA(VLOOKUP(B30,[3]T.KẾT!$B$4:$C$33,2,0)),0,VLOOKUP(B30,[3]T.KẾT!$B$4:$C$33,2,0))</f>
        <v>29180</v>
      </c>
      <c r="D30" s="26"/>
      <c r="E30" s="25" t="str">
        <f t="array" ref="E30">IF(G30&lt;&gt;0,SUM(($G$24:G30&lt;&gt;0)*1),"")</f>
        <v/>
      </c>
      <c r="F30" s="426"/>
      <c r="G30" s="571">
        <f>IF(ISNA(VLOOKUP(F30,[3]T.KẾT!$F$4:$G$33,2,0)),0,VLOOKUP(F30,[3]T.KẾT!$F$4:$G$33,2,0))</f>
        <v>0</v>
      </c>
    </row>
    <row r="31" spans="1:7" s="17" customFormat="1" ht="19.5" customHeight="1">
      <c r="A31" s="25">
        <f t="array" ref="A31">IF(C31&lt;&gt;0,SUM(($C$24:C31&lt;&gt;0)*1),"")</f>
        <v>8</v>
      </c>
      <c r="B31" s="35" t="s">
        <v>1169</v>
      </c>
      <c r="C31" s="42">
        <f>IF(ISNA(VLOOKUP(B31,[3]T.KẾT!$B$4:$C$33,2,0)),0,VLOOKUP(B31,[3]T.KẾT!$B$4:$C$33,2,0))</f>
        <v>450670</v>
      </c>
      <c r="D31" s="26"/>
      <c r="E31" s="25" t="str">
        <f t="array" ref="E31">IF(G31&lt;&gt;0,SUM(($G$24:G31&lt;&gt;0)*1),"")</f>
        <v/>
      </c>
      <c r="F31" s="426"/>
      <c r="G31" s="571">
        <f>IF(ISNA(VLOOKUP(F31,[3]T.KẾT!$F$4:$G$33,2,0)),0,VLOOKUP(F31,[3]T.KẾT!$F$4:$G$33,2,0))</f>
        <v>0</v>
      </c>
    </row>
    <row r="32" spans="1:7" ht="19.5" customHeight="1">
      <c r="A32" s="25">
        <f t="array" ref="A32">IF(C32&lt;&gt;0,SUM(($C$24:C32&lt;&gt;0)*1),"")</f>
        <v>9</v>
      </c>
      <c r="B32" s="35" t="s">
        <v>1170</v>
      </c>
      <c r="C32" s="42">
        <f>IF(ISNA(VLOOKUP(B32,[3]T.KẾT!$B$4:$C$33,2,0)),0,VLOOKUP(B32,[3]T.KẾT!$B$4:$C$33,2,0))</f>
        <v>2093426</v>
      </c>
      <c r="D32" s="26"/>
      <c r="E32" s="25" t="str">
        <f t="array" ref="E32">IF(G32&lt;&gt;0,SUM(($G$24:G32&lt;&gt;0)*1),"")</f>
        <v/>
      </c>
      <c r="F32" s="426"/>
      <c r="G32" s="571">
        <f>IF(ISNA(VLOOKUP(F32,[3]T.KẾT!$F$4:$G$33,2,0)),0,VLOOKUP(F32,[3]T.KẾT!$F$4:$G$33,2,0))</f>
        <v>0</v>
      </c>
    </row>
    <row r="33" spans="1:9" ht="19.5" customHeight="1">
      <c r="A33" s="25">
        <f t="array" ref="A33">IF(C33&lt;&gt;0,SUM(($C$24:C33&lt;&gt;0)*1),"")</f>
        <v>10</v>
      </c>
      <c r="B33" s="35" t="s">
        <v>1171</v>
      </c>
      <c r="C33" s="42">
        <f>IF(ISNA(VLOOKUP(B33,[3]T.KẾT!$B$4:$C$33,2,0)),0,VLOOKUP(B33,[3]T.KẾT!$B$4:$C$33,2,0))</f>
        <v>165493.6</v>
      </c>
      <c r="D33" s="26"/>
      <c r="E33" s="25" t="str">
        <f t="array" ref="E33">IF(G33&lt;&gt;0,SUM(($G$24:G33&lt;&gt;0)*1),"")</f>
        <v/>
      </c>
      <c r="F33" s="426"/>
      <c r="G33" s="571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IF(C34&lt;&gt;0,SUM(($C$24:C34&lt;&gt;0)*1),"")</f>
        <v>11</v>
      </c>
      <c r="B34" s="35" t="s">
        <v>1172</v>
      </c>
      <c r="C34" s="42">
        <f>IF(ISNA(VLOOKUP(B34,[3]T.KẾT!$B$4:$C$33,2,0)),0,VLOOKUP(B34,[3]T.KẾT!$B$4:$C$33,2,0))</f>
        <v>-125347.79999999981</v>
      </c>
      <c r="D34" s="26"/>
      <c r="E34" s="25" t="str">
        <f t="array" ref="E34">IF(G34&lt;&gt;0,SUM(($G$24:G34&lt;&gt;0)*1),"")</f>
        <v/>
      </c>
      <c r="F34" s="426"/>
      <c r="G34" s="571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IF(C35&lt;&gt;0,SUM(($C$24:C35&lt;&gt;0)*1),"")</f>
        <v>12</v>
      </c>
      <c r="B35" s="35" t="s">
        <v>1187</v>
      </c>
      <c r="C35" s="42">
        <f>IF(ISNA(VLOOKUP(B35,[3]T.KẾT!$B$4:$C$33,2,0)),0,VLOOKUP(B35,[3]T.KẾT!$B$4:$C$33,2,0))</f>
        <v>116000</v>
      </c>
      <c r="D35" s="26"/>
      <c r="E35" s="25" t="str">
        <f t="array" ref="E35">IF(G35&lt;&gt;0,SUM(($G$24:G35&lt;&gt;0)*1),"")</f>
        <v/>
      </c>
      <c r="F35" s="426"/>
      <c r="G35" s="571">
        <f>IF(ISNA(VLOOKUP(F35,[3]T.KẾT!$F$4:$G$33,2,0)),0,VLOOKUP(F35,[3]T.KẾT!$F$4:$G$33,2,0))</f>
        <v>0</v>
      </c>
      <c r="I35" s="36"/>
    </row>
    <row r="36" spans="1:9" ht="19.5" customHeight="1">
      <c r="A36" s="25">
        <f t="array" ref="A36">IF(C36&lt;&gt;0,SUM(($C$24:C36&lt;&gt;0)*1),"")</f>
        <v>13</v>
      </c>
      <c r="B36" s="35" t="s">
        <v>1173</v>
      </c>
      <c r="C36" s="42">
        <f>IF(ISNA(VLOOKUP(B36,[3]T.KẾT!$B$4:$C$33,2,0)),0,VLOOKUP(B36,[3]T.KẾT!$B$4:$C$33,2,0))</f>
        <v>695500</v>
      </c>
      <c r="D36" s="26"/>
      <c r="E36" s="25" t="str">
        <f t="array" ref="E36">IF(G36&lt;&gt;0,SUM(($G$24:G36&lt;&gt;0)*1),"")</f>
        <v/>
      </c>
      <c r="F36" s="426"/>
      <c r="G36" s="571">
        <f>IF(ISNA(VLOOKUP(F36,[3]T.KẾT!$F$4:$G$33,2,0)),0,VLOOKUP(F36,[3]T.KẾT!$F$4:$G$33,2,0))</f>
        <v>0</v>
      </c>
    </row>
    <row r="37" spans="1:9" ht="19.5" customHeight="1">
      <c r="A37" s="25">
        <f t="array" ref="A37">IF(C37&lt;&gt;0,SUM(($C$24:C37&lt;&gt;0)*1),"")</f>
        <v>14</v>
      </c>
      <c r="B37" s="35" t="s">
        <v>1174</v>
      </c>
      <c r="C37" s="42">
        <f>IF(ISNA(VLOOKUP(B37,[3]T.KẾT!$B$4:$C$33,2,0)),0,VLOOKUP(B37,[3]T.KẾT!$B$4:$C$33,2,0))</f>
        <v>49096</v>
      </c>
      <c r="D37" s="26"/>
      <c r="E37" s="25" t="str">
        <f t="array" ref="E37">IF(G37&lt;&gt;0,SUM(($G$24:G37&lt;&gt;0)*1),"")</f>
        <v/>
      </c>
      <c r="F37" s="426"/>
      <c r="G37" s="571">
        <f>IF(ISNA(VLOOKUP(F37,[3]T.KẾT!$F$4:$G$33,2,0)),0,VLOOKUP(F37,[3]T.KẾT!$F$4:$G$33,2,0))</f>
        <v>0</v>
      </c>
    </row>
    <row r="38" spans="1:9" ht="19.5" customHeight="1">
      <c r="A38" s="25">
        <f t="array" ref="A38">IF(C38&lt;&gt;0,SUM(($C$24:C38&lt;&gt;0)*1),"")</f>
        <v>15</v>
      </c>
      <c r="B38" s="35" t="s">
        <v>1175</v>
      </c>
      <c r="C38" s="42">
        <f>IF(ISNA(VLOOKUP(B38,[3]T.KẾT!$B$4:$C$33,2,0)),0,VLOOKUP(B38,[3]T.KẾT!$B$4:$C$33,2,0))</f>
        <v>212100</v>
      </c>
      <c r="D38" s="26"/>
      <c r="E38" s="25" t="str">
        <f t="array" ref="E38">IF(G38&lt;&gt;0,SUM(($G$24:G38&lt;&gt;0)*1),"")</f>
        <v/>
      </c>
      <c r="F38" s="426"/>
      <c r="G38" s="571">
        <f>IF(ISNA(VLOOKUP(F38,[3]T.KẾT!$F$4:$G$33,2,0)),0,VLOOKUP(F38,[3]T.KẾT!$F$4:$G$33,2,0))</f>
        <v>0</v>
      </c>
    </row>
    <row r="39" spans="1:9" ht="19.5" customHeight="1">
      <c r="A39" s="25" t="str">
        <f t="array" ref="A39">IF(C39&lt;&gt;0,SUM(($C$24:C39&lt;&gt;0)*1),"")</f>
        <v/>
      </c>
      <c r="B39" s="35"/>
      <c r="C39" s="42">
        <f>IF(ISNA(VLOOKUP(B39,[3]T.KẾT!$B$4:$C$33,2,0)),0,VLOOKUP(B39,[3]T.KẾT!$B$4:$C$33,2,0))</f>
        <v>0</v>
      </c>
      <c r="D39" s="26"/>
      <c r="E39" s="25" t="str">
        <f t="array" ref="E39">IF(G39&lt;&gt;0,SUM(($G$24:G39&lt;&gt;0)*1),"")</f>
        <v/>
      </c>
      <c r="F39" s="426"/>
      <c r="G39" s="571">
        <f>IF(ISNA(VLOOKUP(F39,[3]T.KẾT!$F$4:$G$33,2,0)),0,VLOOKUP(F39,[3]T.KẾT!$F$4:$G$33,2,0))</f>
        <v>0</v>
      </c>
    </row>
    <row r="40" spans="1:9" ht="19.5" customHeight="1">
      <c r="A40" s="25" t="str">
        <f t="array" ref="A40">IF(C40&lt;&gt;0,SUM(($C$24:C40&lt;&gt;0)*1),"")</f>
        <v/>
      </c>
      <c r="B40" s="35"/>
      <c r="C40" s="42">
        <f>IF(ISNA(VLOOKUP(B40,[3]T.KẾT!$B$4:$C$33,2,0)),0,VLOOKUP(B40,[3]T.KẾT!$B$4:$C$33,2,0))</f>
        <v>0</v>
      </c>
      <c r="E40" s="25" t="str">
        <f t="array" ref="E40">IF(G40&lt;&gt;0,SUM(($G$24:G40&lt;&gt;0)*1),"")</f>
        <v/>
      </c>
      <c r="F40" s="426"/>
      <c r="G40" s="571">
        <f>IF(ISNA(VLOOKUP(F40,[3]T.KẾT!$F$4:$G$33,2,0)),0,VLOOKUP(F40,[3]T.KẾT!$F$4:$G$33,2,0))</f>
        <v>0</v>
      </c>
    </row>
    <row r="41" spans="1:9" ht="19.5" customHeight="1">
      <c r="A41" s="579" t="s">
        <v>4</v>
      </c>
      <c r="B41" s="579"/>
      <c r="C41" s="12">
        <f>SUM(C24:C40)</f>
        <v>6047403.2999999998</v>
      </c>
      <c r="E41" s="579" t="s">
        <v>4</v>
      </c>
      <c r="F41" s="579"/>
      <c r="G41" s="12">
        <f>SUM(G24:G40)</f>
        <v>337856</v>
      </c>
    </row>
    <row r="42" spans="1:9" ht="19.5" customHeight="1">
      <c r="A42" s="13"/>
      <c r="B42" s="13"/>
      <c r="C42" s="14"/>
      <c r="E42" s="30"/>
      <c r="F42" s="87"/>
      <c r="G42" s="47"/>
    </row>
  </sheetData>
  <mergeCells count="4">
    <mergeCell ref="E41:F41"/>
    <mergeCell ref="A41:B41"/>
    <mergeCell ref="E20:F20"/>
    <mergeCell ref="A20:B20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41"/>
  <sheetViews>
    <sheetView topLeftCell="A5" zoomScale="95" workbookViewId="0">
      <pane ySplit="7" topLeftCell="A102" activePane="bottomLeft" state="frozen"/>
      <selection activeCell="A5" sqref="A5"/>
      <selection pane="bottomLeft" activeCell="F116" sqref="F116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26.85546875" style="69" customWidth="1"/>
    <col min="4" max="4" width="11" style="69" customWidth="1"/>
    <col min="5" max="5" width="11.7109375" style="67" customWidth="1"/>
    <col min="6" max="6" width="16.85546875" style="67" customWidth="1"/>
    <col min="7" max="7" width="13.28515625" style="67" customWidth="1"/>
    <col min="8" max="8" width="16.5703125" style="67" customWidth="1"/>
    <col min="9" max="9" width="14.5703125" style="67" customWidth="1"/>
    <col min="10" max="10" width="13.7109375" style="62" customWidth="1"/>
    <col min="11" max="16384" width="10.28515625" style="59"/>
  </cols>
  <sheetData>
    <row r="1" spans="1:10" s="49" customFormat="1" ht="18" customHeight="1">
      <c r="A1" s="48" t="s">
        <v>17</v>
      </c>
      <c r="C1" s="50"/>
      <c r="D1" s="50"/>
      <c r="E1" s="136"/>
      <c r="F1" s="51"/>
      <c r="G1" s="51"/>
      <c r="H1" s="51"/>
      <c r="J1" s="53"/>
    </row>
    <row r="2" spans="1:10" s="49" customFormat="1" ht="18" customHeight="1">
      <c r="A2" s="587" t="s">
        <v>18</v>
      </c>
      <c r="B2" s="587"/>
      <c r="C2" s="50"/>
      <c r="D2" s="50"/>
      <c r="E2" s="136"/>
      <c r="F2" s="51"/>
      <c r="G2" s="51"/>
      <c r="H2" s="51"/>
      <c r="J2" s="53"/>
    </row>
    <row r="3" spans="1:10" s="49" customFormat="1" ht="18" customHeight="1">
      <c r="A3" s="48" t="s">
        <v>19</v>
      </c>
      <c r="B3" s="52"/>
      <c r="C3" s="50"/>
      <c r="D3" s="50"/>
      <c r="E3" s="136"/>
      <c r="F3" s="51"/>
      <c r="G3" s="51"/>
      <c r="H3" s="51"/>
      <c r="J3" s="53"/>
    </row>
    <row r="4" spans="1:10" s="53" customFormat="1" ht="9" customHeight="1">
      <c r="C4" s="54"/>
      <c r="D4" s="54"/>
      <c r="E4" s="137"/>
      <c r="F4" s="55"/>
      <c r="G4" s="55"/>
      <c r="H4" s="55"/>
    </row>
    <row r="5" spans="1:10" s="56" customFormat="1" ht="29.25" customHeight="1">
      <c r="A5" s="589" t="s">
        <v>20</v>
      </c>
      <c r="B5" s="589"/>
      <c r="C5" s="589"/>
      <c r="D5" s="589"/>
      <c r="E5" s="589"/>
      <c r="F5" s="589"/>
      <c r="G5" s="589"/>
      <c r="H5" s="589"/>
      <c r="I5" s="589"/>
      <c r="J5" s="100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61" customFormat="1" ht="18" hidden="1" customHeight="1">
      <c r="A7" s="60"/>
      <c r="B7" s="63"/>
      <c r="C7" s="65"/>
      <c r="D7" s="65"/>
      <c r="E7" s="63"/>
      <c r="F7" s="63"/>
      <c r="G7" s="63"/>
      <c r="H7" s="63"/>
      <c r="I7" s="63"/>
      <c r="J7" s="62"/>
    </row>
    <row r="8" spans="1:10" s="61" customFormat="1" ht="18" hidden="1" customHeight="1">
      <c r="A8" s="60"/>
      <c r="B8" s="63"/>
      <c r="C8" s="65"/>
      <c r="D8" s="65"/>
      <c r="E8" s="63"/>
      <c r="F8" s="63"/>
      <c r="G8" s="63"/>
      <c r="H8" s="63"/>
      <c r="I8" s="63"/>
      <c r="J8" s="62"/>
    </row>
    <row r="9" spans="1:10" s="61" customFormat="1" ht="18" hidden="1" customHeight="1">
      <c r="A9" s="60"/>
      <c r="B9" s="63"/>
      <c r="C9" s="65"/>
      <c r="D9" s="65"/>
      <c r="E9" s="63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63</v>
      </c>
      <c r="B11" s="71" t="s">
        <v>48</v>
      </c>
      <c r="C11" s="71" t="s">
        <v>22</v>
      </c>
      <c r="D11" s="71" t="s">
        <v>82</v>
      </c>
      <c r="E11" s="138" t="s">
        <v>83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s="62" customFormat="1" ht="18" customHeight="1">
      <c r="A12" s="582" t="s">
        <v>64</v>
      </c>
      <c r="B12" s="583"/>
      <c r="C12" s="584"/>
      <c r="D12" s="130"/>
      <c r="E12" s="139"/>
      <c r="F12" s="97"/>
      <c r="G12" s="97"/>
      <c r="H12" s="97"/>
      <c r="I12" s="98">
        <v>219374481</v>
      </c>
      <c r="J12" s="115"/>
    </row>
    <row r="13" spans="1:10" ht="18" customHeight="1">
      <c r="A13" s="76">
        <v>41067</v>
      </c>
      <c r="B13" s="85">
        <v>3056</v>
      </c>
      <c r="C13" s="85" t="s">
        <v>65</v>
      </c>
      <c r="D13" s="85"/>
      <c r="E13" s="75"/>
      <c r="F13" s="75">
        <v>883106</v>
      </c>
      <c r="G13" s="75"/>
      <c r="H13" s="75"/>
      <c r="I13" s="75">
        <f>IF(C13&lt;&gt;"",I12+F13+G13-H13,0)</f>
        <v>220257587</v>
      </c>
      <c r="J13" s="102"/>
    </row>
    <row r="14" spans="1:10" ht="18" customHeight="1">
      <c r="A14" s="76">
        <v>41071</v>
      </c>
      <c r="B14" s="85">
        <v>3087</v>
      </c>
      <c r="C14" s="85" t="s">
        <v>65</v>
      </c>
      <c r="D14" s="85"/>
      <c r="E14" s="75"/>
      <c r="F14" s="75">
        <v>2676080</v>
      </c>
      <c r="G14" s="75"/>
      <c r="H14" s="75"/>
      <c r="I14" s="75">
        <f t="shared" ref="I14:I60" si="0">IF(C14&lt;&gt;"",I13+F14+G14-H14,0)</f>
        <v>222933667</v>
      </c>
      <c r="J14" s="102"/>
    </row>
    <row r="15" spans="1:10" ht="18" customHeight="1">
      <c r="A15" s="76">
        <v>41078</v>
      </c>
      <c r="B15" s="85"/>
      <c r="C15" s="116" t="s">
        <v>25</v>
      </c>
      <c r="D15" s="116"/>
      <c r="E15" s="140"/>
      <c r="F15" s="75"/>
      <c r="G15" s="75"/>
      <c r="H15" s="75">
        <v>200000000</v>
      </c>
      <c r="I15" s="75">
        <f t="shared" si="0"/>
        <v>22933667</v>
      </c>
      <c r="J15" s="102"/>
    </row>
    <row r="16" spans="1:10" ht="18" customHeight="1">
      <c r="A16" s="76">
        <v>41090</v>
      </c>
      <c r="B16" s="85">
        <v>3210</v>
      </c>
      <c r="C16" s="85" t="s">
        <v>65</v>
      </c>
      <c r="D16" s="85"/>
      <c r="E16" s="75"/>
      <c r="F16" s="75">
        <v>195019268</v>
      </c>
      <c r="G16" s="75"/>
      <c r="H16" s="75"/>
      <c r="I16" s="75">
        <f t="shared" si="0"/>
        <v>217952935</v>
      </c>
      <c r="J16" s="102"/>
    </row>
    <row r="17" spans="1:10" ht="18" customHeight="1">
      <c r="A17" s="76">
        <v>41121</v>
      </c>
      <c r="B17" s="99">
        <v>3488</v>
      </c>
      <c r="C17" s="85" t="s">
        <v>65</v>
      </c>
      <c r="D17" s="85"/>
      <c r="E17" s="75"/>
      <c r="F17" s="75">
        <v>144006550</v>
      </c>
      <c r="G17" s="75"/>
      <c r="H17" s="75"/>
      <c r="I17" s="75">
        <f t="shared" si="0"/>
        <v>361959485</v>
      </c>
      <c r="J17" s="585" t="s">
        <v>52</v>
      </c>
    </row>
    <row r="18" spans="1:10" ht="18" customHeight="1">
      <c r="A18" s="76">
        <v>41102</v>
      </c>
      <c r="B18" s="99">
        <v>3280</v>
      </c>
      <c r="C18" s="85" t="s">
        <v>65</v>
      </c>
      <c r="D18" s="85"/>
      <c r="E18" s="75"/>
      <c r="F18" s="75"/>
      <c r="G18" s="75"/>
      <c r="H18" s="75"/>
      <c r="I18" s="75">
        <f t="shared" si="0"/>
        <v>361959485</v>
      </c>
      <c r="J18" s="586"/>
    </row>
    <row r="19" spans="1:10" ht="18" customHeight="1">
      <c r="A19" s="76">
        <v>41106</v>
      </c>
      <c r="B19" s="99">
        <v>3311</v>
      </c>
      <c r="C19" s="85" t="s">
        <v>65</v>
      </c>
      <c r="D19" s="85"/>
      <c r="E19" s="75"/>
      <c r="F19" s="75">
        <v>15304235</v>
      </c>
      <c r="G19" s="75"/>
      <c r="H19" s="75"/>
      <c r="I19" s="75">
        <f t="shared" si="0"/>
        <v>377263720</v>
      </c>
      <c r="J19" s="102"/>
    </row>
    <row r="20" spans="1:10" ht="18" customHeight="1">
      <c r="A20" s="76">
        <v>41113</v>
      </c>
      <c r="B20" s="99">
        <v>3363</v>
      </c>
      <c r="C20" s="85" t="s">
        <v>65</v>
      </c>
      <c r="D20" s="85"/>
      <c r="E20" s="75"/>
      <c r="F20" s="75">
        <v>14921786</v>
      </c>
      <c r="G20" s="75"/>
      <c r="H20" s="75"/>
      <c r="I20" s="75">
        <f t="shared" si="0"/>
        <v>392185506</v>
      </c>
      <c r="J20" s="102"/>
    </row>
    <row r="21" spans="1:10" ht="18" customHeight="1">
      <c r="A21" s="76">
        <v>41115</v>
      </c>
      <c r="B21" s="99"/>
      <c r="C21" s="116" t="s">
        <v>25</v>
      </c>
      <c r="D21" s="116"/>
      <c r="E21" s="140"/>
      <c r="F21" s="75"/>
      <c r="G21" s="75"/>
      <c r="H21" s="75">
        <v>200000000</v>
      </c>
      <c r="I21" s="75">
        <f t="shared" si="0"/>
        <v>192185506</v>
      </c>
      <c r="J21" s="102"/>
    </row>
    <row r="22" spans="1:10" ht="18" customHeight="1">
      <c r="A22" s="76">
        <v>41121</v>
      </c>
      <c r="B22" s="99">
        <v>3436</v>
      </c>
      <c r="C22" s="85" t="s">
        <v>65</v>
      </c>
      <c r="D22" s="85"/>
      <c r="E22" s="75"/>
      <c r="F22" s="75">
        <v>156380198</v>
      </c>
      <c r="G22" s="75"/>
      <c r="H22" s="75"/>
      <c r="I22" s="75">
        <f t="shared" si="0"/>
        <v>348565704</v>
      </c>
      <c r="J22" s="102"/>
    </row>
    <row r="23" spans="1:10" ht="18" customHeight="1">
      <c r="A23" s="76">
        <v>41131</v>
      </c>
      <c r="B23" s="99"/>
      <c r="C23" s="116" t="s">
        <v>25</v>
      </c>
      <c r="D23" s="116"/>
      <c r="E23" s="140"/>
      <c r="F23" s="75"/>
      <c r="G23" s="75"/>
      <c r="H23" s="75">
        <v>150000000</v>
      </c>
      <c r="I23" s="75">
        <f t="shared" si="0"/>
        <v>198565704</v>
      </c>
      <c r="J23" s="102"/>
    </row>
    <row r="24" spans="1:10" ht="18" customHeight="1">
      <c r="A24" s="76">
        <v>41158</v>
      </c>
      <c r="B24" s="99"/>
      <c r="C24" s="116" t="s">
        <v>25</v>
      </c>
      <c r="D24" s="116"/>
      <c r="E24" s="140"/>
      <c r="F24" s="75"/>
      <c r="G24" s="75"/>
      <c r="H24" s="75">
        <v>100000000</v>
      </c>
      <c r="I24" s="75">
        <f t="shared" si="0"/>
        <v>98565704</v>
      </c>
      <c r="J24" s="102"/>
    </row>
    <row r="25" spans="1:10" ht="18" customHeight="1">
      <c r="A25" s="76">
        <v>41152</v>
      </c>
      <c r="B25" s="99" t="s">
        <v>53</v>
      </c>
      <c r="C25" s="85" t="s">
        <v>65</v>
      </c>
      <c r="D25" s="85"/>
      <c r="E25" s="75"/>
      <c r="F25" s="75">
        <v>312454577</v>
      </c>
      <c r="G25" s="75"/>
      <c r="H25" s="75"/>
      <c r="I25" s="75">
        <f t="shared" si="0"/>
        <v>411020281</v>
      </c>
      <c r="J25" s="102"/>
    </row>
    <row r="26" spans="1:10" ht="18" customHeight="1">
      <c r="A26" s="76">
        <v>41164</v>
      </c>
      <c r="B26" s="99"/>
      <c r="C26" s="116" t="s">
        <v>25</v>
      </c>
      <c r="D26" s="116"/>
      <c r="E26" s="140"/>
      <c r="F26" s="75"/>
      <c r="G26" s="75"/>
      <c r="H26" s="75">
        <v>98565704</v>
      </c>
      <c r="I26" s="75">
        <f t="shared" si="0"/>
        <v>312454577</v>
      </c>
      <c r="J26" s="102"/>
    </row>
    <row r="27" spans="1:10" ht="18" customHeight="1">
      <c r="A27" s="76">
        <v>41193</v>
      </c>
      <c r="B27" s="99"/>
      <c r="C27" s="116" t="s">
        <v>25</v>
      </c>
      <c r="D27" s="116"/>
      <c r="E27" s="140"/>
      <c r="F27" s="75"/>
      <c r="G27" s="75"/>
      <c r="H27" s="75">
        <v>200000000</v>
      </c>
      <c r="I27" s="75">
        <f t="shared" si="0"/>
        <v>112454577</v>
      </c>
      <c r="J27" s="102"/>
    </row>
    <row r="28" spans="1:10" ht="18" customHeight="1">
      <c r="A28" s="76">
        <v>41264</v>
      </c>
      <c r="B28" s="99"/>
      <c r="C28" s="116" t="s">
        <v>25</v>
      </c>
      <c r="D28" s="116"/>
      <c r="E28" s="140"/>
      <c r="F28" s="75"/>
      <c r="G28" s="75"/>
      <c r="H28" s="75">
        <v>100000000</v>
      </c>
      <c r="I28" s="75">
        <f t="shared" si="0"/>
        <v>12454577</v>
      </c>
      <c r="J28" s="102"/>
    </row>
    <row r="29" spans="1:10" ht="18" customHeight="1">
      <c r="A29" s="76">
        <v>41182</v>
      </c>
      <c r="B29" s="99" t="s">
        <v>54</v>
      </c>
      <c r="C29" s="85" t="s">
        <v>65</v>
      </c>
      <c r="D29" s="85"/>
      <c r="E29" s="75"/>
      <c r="F29" s="75">
        <v>160909426</v>
      </c>
      <c r="G29" s="75"/>
      <c r="H29" s="75"/>
      <c r="I29" s="75">
        <f t="shared" si="0"/>
        <v>173364003</v>
      </c>
      <c r="J29" s="102"/>
    </row>
    <row r="30" spans="1:10" ht="18" customHeight="1">
      <c r="A30" s="76">
        <v>41347</v>
      </c>
      <c r="B30" s="99"/>
      <c r="C30" s="116" t="s">
        <v>25</v>
      </c>
      <c r="D30" s="116"/>
      <c r="E30" s="140"/>
      <c r="F30" s="75"/>
      <c r="G30" s="75"/>
      <c r="H30" s="75">
        <v>100000000</v>
      </c>
      <c r="I30" s="75">
        <f t="shared" si="0"/>
        <v>73364003</v>
      </c>
      <c r="J30" s="102"/>
    </row>
    <row r="31" spans="1:10" ht="18" customHeight="1">
      <c r="A31" s="76">
        <v>41213</v>
      </c>
      <c r="B31" s="99" t="s">
        <v>55</v>
      </c>
      <c r="C31" s="85" t="s">
        <v>65</v>
      </c>
      <c r="D31" s="85"/>
      <c r="E31" s="75"/>
      <c r="F31" s="75">
        <v>3920609</v>
      </c>
      <c r="G31" s="75"/>
      <c r="H31" s="75"/>
      <c r="I31" s="75">
        <f t="shared" si="0"/>
        <v>77284612</v>
      </c>
      <c r="J31" s="102"/>
    </row>
    <row r="32" spans="1:10" ht="18" customHeight="1">
      <c r="A32" s="76">
        <v>41243</v>
      </c>
      <c r="B32" s="99" t="s">
        <v>56</v>
      </c>
      <c r="C32" s="85" t="s">
        <v>65</v>
      </c>
      <c r="D32" s="85"/>
      <c r="E32" s="75"/>
      <c r="F32" s="75">
        <v>162825176</v>
      </c>
      <c r="G32" s="75"/>
      <c r="H32" s="75"/>
      <c r="I32" s="75">
        <f t="shared" si="0"/>
        <v>240109788</v>
      </c>
      <c r="J32" s="102"/>
    </row>
    <row r="33" spans="1:10" ht="18" customHeight="1">
      <c r="A33" s="76">
        <v>41038</v>
      </c>
      <c r="B33" s="99"/>
      <c r="C33" s="116" t="s">
        <v>25</v>
      </c>
      <c r="D33" s="116"/>
      <c r="E33" s="140"/>
      <c r="F33" s="75"/>
      <c r="G33" s="75"/>
      <c r="H33" s="75">
        <v>100000000</v>
      </c>
      <c r="I33" s="75">
        <f t="shared" si="0"/>
        <v>140109788</v>
      </c>
      <c r="J33" s="102"/>
    </row>
    <row r="34" spans="1:10" ht="18" customHeight="1">
      <c r="A34" s="76">
        <v>41274</v>
      </c>
      <c r="B34" s="99" t="s">
        <v>57</v>
      </c>
      <c r="C34" s="85" t="s">
        <v>65</v>
      </c>
      <c r="D34" s="85"/>
      <c r="E34" s="75"/>
      <c r="F34" s="75">
        <v>14806541</v>
      </c>
      <c r="G34" s="75"/>
      <c r="H34" s="75"/>
      <c r="I34" s="75">
        <f t="shared" si="0"/>
        <v>154916329</v>
      </c>
      <c r="J34" s="102"/>
    </row>
    <row r="35" spans="1:10" ht="18" customHeight="1">
      <c r="A35" s="76">
        <v>41305</v>
      </c>
      <c r="B35" s="99" t="s">
        <v>58</v>
      </c>
      <c r="C35" s="85" t="s">
        <v>65</v>
      </c>
      <c r="D35" s="85"/>
      <c r="E35" s="75"/>
      <c r="F35" s="75">
        <v>1667083</v>
      </c>
      <c r="G35" s="75"/>
      <c r="H35" s="75"/>
      <c r="I35" s="75">
        <f t="shared" si="0"/>
        <v>156583412</v>
      </c>
      <c r="J35" s="102"/>
    </row>
    <row r="36" spans="1:10" ht="18" customHeight="1">
      <c r="A36" s="76">
        <v>41333</v>
      </c>
      <c r="B36" s="99" t="s">
        <v>59</v>
      </c>
      <c r="C36" s="85" t="s">
        <v>65</v>
      </c>
      <c r="D36" s="85"/>
      <c r="E36" s="75"/>
      <c r="F36" s="75">
        <v>318965</v>
      </c>
      <c r="G36" s="75"/>
      <c r="H36" s="75"/>
      <c r="I36" s="75">
        <f t="shared" si="0"/>
        <v>156902377</v>
      </c>
      <c r="J36" s="102"/>
    </row>
    <row r="37" spans="1:10" ht="18" customHeight="1">
      <c r="A37" s="76">
        <v>41364</v>
      </c>
      <c r="B37" s="99" t="s">
        <v>60</v>
      </c>
      <c r="C37" s="85" t="s">
        <v>65</v>
      </c>
      <c r="D37" s="85"/>
      <c r="E37" s="75"/>
      <c r="F37" s="75">
        <f>56103474+5</f>
        <v>56103479</v>
      </c>
      <c r="G37" s="75"/>
      <c r="H37" s="75"/>
      <c r="I37" s="75">
        <f t="shared" si="0"/>
        <v>213005856</v>
      </c>
      <c r="J37" s="102"/>
    </row>
    <row r="38" spans="1:10" ht="18" customHeight="1">
      <c r="A38" s="76">
        <v>41429</v>
      </c>
      <c r="B38" s="99"/>
      <c r="C38" s="116" t="s">
        <v>25</v>
      </c>
      <c r="D38" s="116"/>
      <c r="E38" s="140"/>
      <c r="F38" s="75"/>
      <c r="G38" s="75"/>
      <c r="H38" s="75">
        <v>154916329</v>
      </c>
      <c r="I38" s="75">
        <f t="shared" si="0"/>
        <v>58089527</v>
      </c>
      <c r="J38" s="102"/>
    </row>
    <row r="39" spans="1:10" ht="18" customHeight="1">
      <c r="A39" s="76">
        <v>41393</v>
      </c>
      <c r="B39" s="99" t="s">
        <v>61</v>
      </c>
      <c r="C39" s="85" t="s">
        <v>65</v>
      </c>
      <c r="D39" s="85"/>
      <c r="E39" s="75"/>
      <c r="F39" s="75">
        <v>35045781</v>
      </c>
      <c r="G39" s="75"/>
      <c r="H39" s="75"/>
      <c r="I39" s="75">
        <f t="shared" si="0"/>
        <v>93135308</v>
      </c>
      <c r="J39" s="102"/>
    </row>
    <row r="40" spans="1:10" ht="18" customHeight="1">
      <c r="A40" s="76">
        <v>41425</v>
      </c>
      <c r="B40" s="99" t="s">
        <v>62</v>
      </c>
      <c r="C40" s="85" t="s">
        <v>65</v>
      </c>
      <c r="D40" s="85"/>
      <c r="E40" s="75"/>
      <c r="F40" s="75">
        <v>30912134</v>
      </c>
      <c r="G40" s="75"/>
      <c r="H40" s="75"/>
      <c r="I40" s="75">
        <f t="shared" si="0"/>
        <v>124047442</v>
      </c>
      <c r="J40" s="102"/>
    </row>
    <row r="41" spans="1:10" ht="18" customHeight="1">
      <c r="A41" s="76">
        <v>41455</v>
      </c>
      <c r="B41" s="99"/>
      <c r="C41" s="85" t="s">
        <v>65</v>
      </c>
      <c r="D41" s="85"/>
      <c r="E41" s="75"/>
      <c r="F41" s="75">
        <v>14242360</v>
      </c>
      <c r="G41" s="75"/>
      <c r="H41" s="75"/>
      <c r="I41" s="75">
        <f t="shared" si="0"/>
        <v>138289802</v>
      </c>
      <c r="J41" s="102"/>
    </row>
    <row r="42" spans="1:10" ht="18" customHeight="1">
      <c r="A42" s="76">
        <v>41465</v>
      </c>
      <c r="B42" s="99"/>
      <c r="C42" s="116" t="s">
        <v>25</v>
      </c>
      <c r="D42" s="116"/>
      <c r="E42" s="140"/>
      <c r="F42" s="75"/>
      <c r="G42" s="75"/>
      <c r="H42" s="75">
        <v>50000000</v>
      </c>
      <c r="I42" s="75">
        <f t="shared" si="0"/>
        <v>88289802</v>
      </c>
      <c r="J42" s="102"/>
    </row>
    <row r="43" spans="1:10" ht="18" customHeight="1">
      <c r="A43" s="76">
        <v>41514</v>
      </c>
      <c r="B43" s="99"/>
      <c r="C43" s="116" t="s">
        <v>25</v>
      </c>
      <c r="D43" s="116"/>
      <c r="E43" s="140"/>
      <c r="F43" s="75"/>
      <c r="G43" s="75"/>
      <c r="H43" s="75">
        <v>74047442</v>
      </c>
      <c r="I43" s="75">
        <f t="shared" si="0"/>
        <v>14242360</v>
      </c>
      <c r="J43" s="102"/>
    </row>
    <row r="44" spans="1:10" ht="18" customHeight="1">
      <c r="A44" s="76">
        <v>41486</v>
      </c>
      <c r="B44" s="108" t="s">
        <v>79</v>
      </c>
      <c r="C44" s="85" t="s">
        <v>65</v>
      </c>
      <c r="D44" s="132">
        <v>5485</v>
      </c>
      <c r="E44" s="131">
        <v>6000</v>
      </c>
      <c r="F44" s="75">
        <f>D44*E44</f>
        <v>32910000</v>
      </c>
      <c r="G44" s="75">
        <f>ROUND(F44*10%,0)</f>
        <v>3291000</v>
      </c>
      <c r="H44" s="75"/>
      <c r="I44" s="75">
        <f t="shared" si="0"/>
        <v>50443360</v>
      </c>
      <c r="J44" s="102" t="s">
        <v>84</v>
      </c>
    </row>
    <row r="45" spans="1:10" ht="18" customHeight="1">
      <c r="A45" s="76"/>
      <c r="B45" s="85"/>
      <c r="C45" s="85" t="s">
        <v>65</v>
      </c>
      <c r="D45" s="132">
        <v>1</v>
      </c>
      <c r="E45" s="131">
        <v>2000000</v>
      </c>
      <c r="F45" s="75">
        <f>D45*E45</f>
        <v>2000000</v>
      </c>
      <c r="G45" s="75">
        <f t="shared" ref="G45:G108" si="1">ROUND(F45*10%,0)</f>
        <v>200000</v>
      </c>
      <c r="H45" s="75"/>
      <c r="I45" s="75">
        <f t="shared" si="0"/>
        <v>52643360</v>
      </c>
      <c r="J45" s="102" t="s">
        <v>85</v>
      </c>
    </row>
    <row r="46" spans="1:10" ht="18" customHeight="1">
      <c r="A46" s="76"/>
      <c r="B46" s="85"/>
      <c r="C46" s="83" t="s">
        <v>80</v>
      </c>
      <c r="D46" s="132">
        <v>5.4850000000000003</v>
      </c>
      <c r="E46" s="131">
        <v>82000</v>
      </c>
      <c r="F46" s="75">
        <f>D46*E46</f>
        <v>449770</v>
      </c>
      <c r="G46" s="75">
        <f t="shared" si="1"/>
        <v>44977</v>
      </c>
      <c r="H46" s="75"/>
      <c r="I46" s="75">
        <f t="shared" si="0"/>
        <v>53138107</v>
      </c>
      <c r="J46" s="102" t="s">
        <v>84</v>
      </c>
    </row>
    <row r="47" spans="1:10" ht="18" customHeight="1">
      <c r="A47" s="76"/>
      <c r="B47" s="85"/>
      <c r="C47" s="83" t="s">
        <v>81</v>
      </c>
      <c r="D47" s="132">
        <v>5.4850000000000003</v>
      </c>
      <c r="E47" s="131">
        <v>20828</v>
      </c>
      <c r="F47" s="75">
        <f>D47*E47</f>
        <v>114241.58</v>
      </c>
      <c r="G47" s="75">
        <f t="shared" si="1"/>
        <v>11424</v>
      </c>
      <c r="H47" s="75"/>
      <c r="I47" s="75">
        <f t="shared" si="0"/>
        <v>53263772.579999998</v>
      </c>
      <c r="J47" s="102" t="s">
        <v>84</v>
      </c>
    </row>
    <row r="48" spans="1:10" ht="18" customHeight="1">
      <c r="A48" s="76">
        <v>41586</v>
      </c>
      <c r="B48" s="99"/>
      <c r="C48" s="116" t="s">
        <v>25</v>
      </c>
      <c r="D48" s="116"/>
      <c r="E48" s="140"/>
      <c r="F48" s="75"/>
      <c r="G48" s="75">
        <f t="shared" si="1"/>
        <v>0</v>
      </c>
      <c r="H48" s="75">
        <f>I47</f>
        <v>53263772.579999998</v>
      </c>
      <c r="I48" s="75">
        <f t="shared" si="0"/>
        <v>0</v>
      </c>
      <c r="J48" s="102"/>
    </row>
    <row r="49" spans="1:10" ht="18" customHeight="1">
      <c r="A49" s="76">
        <v>41517</v>
      </c>
      <c r="B49" s="108" t="s">
        <v>88</v>
      </c>
      <c r="C49" s="85" t="s">
        <v>65</v>
      </c>
      <c r="D49" s="83"/>
      <c r="E49" s="75"/>
      <c r="F49" s="75">
        <v>13803800</v>
      </c>
      <c r="G49" s="75">
        <f t="shared" si="1"/>
        <v>1380380</v>
      </c>
      <c r="H49" s="75"/>
      <c r="I49" s="75">
        <f t="shared" si="0"/>
        <v>15184180</v>
      </c>
      <c r="J49" s="102"/>
    </row>
    <row r="50" spans="1:10" ht="18" customHeight="1">
      <c r="A50" s="76">
        <v>41547</v>
      </c>
      <c r="B50" s="108" t="s">
        <v>90</v>
      </c>
      <c r="C50" s="85" t="s">
        <v>65</v>
      </c>
      <c r="D50" s="83">
        <v>2406</v>
      </c>
      <c r="E50" s="75">
        <v>6000</v>
      </c>
      <c r="F50" s="75">
        <f>D50*E50</f>
        <v>14436000</v>
      </c>
      <c r="G50" s="75">
        <f t="shared" si="1"/>
        <v>1443600</v>
      </c>
      <c r="H50" s="75"/>
      <c r="I50" s="75">
        <f t="shared" si="0"/>
        <v>31063780</v>
      </c>
      <c r="J50" s="102"/>
    </row>
    <row r="51" spans="1:10" ht="18" customHeight="1">
      <c r="A51" s="76"/>
      <c r="B51" s="85"/>
      <c r="C51" s="85" t="s">
        <v>65</v>
      </c>
      <c r="D51" s="83">
        <v>150</v>
      </c>
      <c r="E51" s="75">
        <v>12000</v>
      </c>
      <c r="F51" s="75">
        <f>D51*E51</f>
        <v>1800000</v>
      </c>
      <c r="G51" s="75">
        <f t="shared" si="1"/>
        <v>180000</v>
      </c>
      <c r="H51" s="75"/>
      <c r="I51" s="75">
        <f t="shared" si="0"/>
        <v>33043780</v>
      </c>
      <c r="J51" s="102"/>
    </row>
    <row r="52" spans="1:10" ht="18" customHeight="1">
      <c r="A52" s="76"/>
      <c r="B52" s="85"/>
      <c r="C52" s="83" t="s">
        <v>80</v>
      </c>
      <c r="D52" s="83">
        <v>2556</v>
      </c>
      <c r="E52" s="75">
        <v>120</v>
      </c>
      <c r="F52" s="75">
        <f>D52*E52</f>
        <v>306720</v>
      </c>
      <c r="G52" s="75">
        <f t="shared" si="1"/>
        <v>30672</v>
      </c>
      <c r="H52" s="75"/>
      <c r="I52" s="75">
        <f t="shared" si="0"/>
        <v>33381172</v>
      </c>
      <c r="J52" s="102"/>
    </row>
    <row r="53" spans="1:10" ht="18" customHeight="1">
      <c r="A53" s="76">
        <v>41577</v>
      </c>
      <c r="B53" s="108" t="s">
        <v>97</v>
      </c>
      <c r="C53" s="85" t="s">
        <v>65</v>
      </c>
      <c r="D53" s="83"/>
      <c r="E53" s="75"/>
      <c r="F53" s="75">
        <v>4000000</v>
      </c>
      <c r="G53" s="75">
        <f t="shared" si="1"/>
        <v>400000</v>
      </c>
      <c r="H53" s="75"/>
      <c r="I53" s="75">
        <f t="shared" si="0"/>
        <v>37781172</v>
      </c>
      <c r="J53" s="102"/>
    </row>
    <row r="54" spans="1:10" ht="18" customHeight="1">
      <c r="A54" s="76">
        <v>41608</v>
      </c>
      <c r="B54" s="108"/>
      <c r="C54" s="85" t="s">
        <v>65</v>
      </c>
      <c r="D54" s="83"/>
      <c r="E54" s="75"/>
      <c r="F54" s="75">
        <v>18142400</v>
      </c>
      <c r="G54" s="75">
        <f t="shared" si="1"/>
        <v>1814240</v>
      </c>
      <c r="H54" s="75"/>
      <c r="I54" s="75">
        <f t="shared" si="0"/>
        <v>57737812</v>
      </c>
      <c r="J54" s="102"/>
    </row>
    <row r="55" spans="1:10" ht="18" customHeight="1">
      <c r="A55" s="76">
        <v>41610</v>
      </c>
      <c r="B55" s="99"/>
      <c r="C55" s="116" t="s">
        <v>25</v>
      </c>
      <c r="D55" s="116"/>
      <c r="E55" s="140"/>
      <c r="F55" s="75"/>
      <c r="G55" s="75">
        <f t="shared" si="1"/>
        <v>0</v>
      </c>
      <c r="H55" s="75">
        <v>63616212</v>
      </c>
      <c r="I55" s="75">
        <f t="shared" si="0"/>
        <v>-5878400</v>
      </c>
      <c r="J55" s="102"/>
    </row>
    <row r="56" spans="1:10" ht="18" customHeight="1">
      <c r="A56" s="76">
        <v>41639</v>
      </c>
      <c r="B56" s="85"/>
      <c r="C56" s="85" t="s">
        <v>65</v>
      </c>
      <c r="D56" s="83"/>
      <c r="E56" s="75"/>
      <c r="F56" s="75">
        <v>7344000</v>
      </c>
      <c r="G56" s="75">
        <f t="shared" si="1"/>
        <v>734400</v>
      </c>
      <c r="H56" s="75"/>
      <c r="I56" s="75">
        <f t="shared" si="0"/>
        <v>2200000</v>
      </c>
      <c r="J56" s="102"/>
    </row>
    <row r="57" spans="1:10" ht="18" customHeight="1">
      <c r="A57" s="76">
        <v>41650</v>
      </c>
      <c r="B57" s="85"/>
      <c r="C57" s="85" t="s">
        <v>65</v>
      </c>
      <c r="D57" s="83"/>
      <c r="E57" s="75"/>
      <c r="F57" s="75">
        <v>20694308</v>
      </c>
      <c r="G57" s="75">
        <f t="shared" si="1"/>
        <v>2069431</v>
      </c>
      <c r="H57" s="75"/>
      <c r="I57" s="75">
        <f t="shared" si="0"/>
        <v>24963739</v>
      </c>
      <c r="J57" s="102"/>
    </row>
    <row r="58" spans="1:10" ht="18" customHeight="1">
      <c r="A58" s="76">
        <v>41653</v>
      </c>
      <c r="B58" s="99"/>
      <c r="C58" s="116" t="s">
        <v>25</v>
      </c>
      <c r="D58" s="116"/>
      <c r="E58" s="140"/>
      <c r="F58" s="75"/>
      <c r="G58" s="75">
        <f t="shared" si="1"/>
        <v>0</v>
      </c>
      <c r="H58" s="75">
        <f>I57</f>
        <v>24963739</v>
      </c>
      <c r="I58" s="75">
        <f t="shared" si="0"/>
        <v>0</v>
      </c>
      <c r="J58" s="102"/>
    </row>
    <row r="59" spans="1:10" ht="18" customHeight="1">
      <c r="A59" s="76">
        <v>41659</v>
      </c>
      <c r="B59" s="85"/>
      <c r="C59" s="83" t="s">
        <v>122</v>
      </c>
      <c r="D59" s="83"/>
      <c r="E59" s="75"/>
      <c r="F59" s="75">
        <v>25090320</v>
      </c>
      <c r="G59" s="75">
        <f t="shared" si="1"/>
        <v>2509032</v>
      </c>
      <c r="H59" s="75"/>
      <c r="I59" s="75">
        <f t="shared" si="0"/>
        <v>27599352</v>
      </c>
      <c r="J59" s="102"/>
    </row>
    <row r="60" spans="1:10" ht="18" customHeight="1">
      <c r="A60" s="76">
        <v>41659</v>
      </c>
      <c r="B60" s="85"/>
      <c r="C60" s="83" t="s">
        <v>80</v>
      </c>
      <c r="D60" s="83"/>
      <c r="E60" s="75"/>
      <c r="F60" s="75">
        <v>501806</v>
      </c>
      <c r="G60" s="75">
        <f t="shared" si="1"/>
        <v>50181</v>
      </c>
      <c r="H60" s="75"/>
      <c r="I60" s="75">
        <f t="shared" si="0"/>
        <v>28151339</v>
      </c>
      <c r="J60" s="102"/>
    </row>
    <row r="61" spans="1:10" ht="18" customHeight="1">
      <c r="A61" s="76">
        <v>41683</v>
      </c>
      <c r="B61" s="99"/>
      <c r="C61" s="116" t="s">
        <v>25</v>
      </c>
      <c r="D61" s="116"/>
      <c r="E61" s="140"/>
      <c r="F61" s="75"/>
      <c r="G61" s="75">
        <f t="shared" si="1"/>
        <v>0</v>
      </c>
      <c r="H61" s="75">
        <f>I60</f>
        <v>28151339</v>
      </c>
      <c r="I61" s="75">
        <f t="shared" ref="I61:I77" si="2">IF(C61&lt;&gt;"",I60+F61+G61-H61,0)</f>
        <v>0</v>
      </c>
      <c r="J61" s="102"/>
    </row>
    <row r="62" spans="1:10" ht="18" customHeight="1">
      <c r="A62" s="77">
        <v>41668</v>
      </c>
      <c r="B62" s="158"/>
      <c r="C62" s="83" t="s">
        <v>125</v>
      </c>
      <c r="D62" s="159"/>
      <c r="E62" s="160"/>
      <c r="F62" s="78">
        <v>189816</v>
      </c>
      <c r="G62" s="75">
        <f t="shared" si="1"/>
        <v>18982</v>
      </c>
      <c r="H62" s="78"/>
      <c r="I62" s="75">
        <f t="shared" si="2"/>
        <v>208798</v>
      </c>
      <c r="J62" s="101"/>
    </row>
    <row r="63" spans="1:10" ht="18" customHeight="1">
      <c r="A63" s="77">
        <v>41668</v>
      </c>
      <c r="B63" s="158"/>
      <c r="C63" s="83" t="s">
        <v>80</v>
      </c>
      <c r="D63" s="159"/>
      <c r="E63" s="160"/>
      <c r="F63" s="78">
        <v>88240</v>
      </c>
      <c r="G63" s="75">
        <f t="shared" si="1"/>
        <v>8824</v>
      </c>
      <c r="H63" s="78"/>
      <c r="I63" s="75">
        <f t="shared" si="2"/>
        <v>305862</v>
      </c>
      <c r="J63" s="101"/>
    </row>
    <row r="64" spans="1:10" ht="18" customHeight="1">
      <c r="A64" s="77">
        <v>41687</v>
      </c>
      <c r="B64" s="158"/>
      <c r="C64" s="83" t="s">
        <v>122</v>
      </c>
      <c r="D64" s="159"/>
      <c r="E64" s="160"/>
      <c r="F64" s="78">
        <f>10800000+1728000</f>
        <v>12528000</v>
      </c>
      <c r="G64" s="75">
        <f t="shared" si="1"/>
        <v>1252800</v>
      </c>
      <c r="H64" s="78"/>
      <c r="I64" s="75">
        <f t="shared" si="2"/>
        <v>14086662</v>
      </c>
      <c r="J64" s="101"/>
    </row>
    <row r="65" spans="1:10" ht="18" customHeight="1">
      <c r="A65" s="77">
        <v>41687</v>
      </c>
      <c r="B65" s="158"/>
      <c r="C65" s="83" t="s">
        <v>80</v>
      </c>
      <c r="D65" s="159"/>
      <c r="E65" s="160"/>
      <c r="F65" s="78">
        <v>233280</v>
      </c>
      <c r="G65" s="75">
        <f t="shared" si="1"/>
        <v>23328</v>
      </c>
      <c r="H65" s="78"/>
      <c r="I65" s="75">
        <f t="shared" si="2"/>
        <v>14343270</v>
      </c>
      <c r="J65" s="101"/>
    </row>
    <row r="66" spans="1:10" ht="18" customHeight="1">
      <c r="A66" s="76">
        <v>41690</v>
      </c>
      <c r="B66" s="99"/>
      <c r="C66" s="116" t="s">
        <v>25</v>
      </c>
      <c r="D66" s="116"/>
      <c r="E66" s="140"/>
      <c r="F66" s="75"/>
      <c r="G66" s="75">
        <f t="shared" si="1"/>
        <v>0</v>
      </c>
      <c r="H66" s="75">
        <f>I65</f>
        <v>14343270</v>
      </c>
      <c r="I66" s="75">
        <f t="shared" si="2"/>
        <v>0</v>
      </c>
      <c r="J66" s="102"/>
    </row>
    <row r="67" spans="1:10" ht="18" customHeight="1">
      <c r="A67" s="77">
        <v>41703</v>
      </c>
      <c r="B67" s="158"/>
      <c r="C67" s="83" t="s">
        <v>122</v>
      </c>
      <c r="D67" s="159"/>
      <c r="E67" s="160"/>
      <c r="F67" s="78">
        <v>11700000</v>
      </c>
      <c r="G67" s="75">
        <f t="shared" si="1"/>
        <v>1170000</v>
      </c>
      <c r="H67" s="78"/>
      <c r="I67" s="75">
        <f t="shared" si="2"/>
        <v>12870000</v>
      </c>
      <c r="J67" s="101"/>
    </row>
    <row r="68" spans="1:10" ht="18" customHeight="1">
      <c r="A68" s="77">
        <v>41703</v>
      </c>
      <c r="B68" s="158"/>
      <c r="C68" s="83" t="s">
        <v>122</v>
      </c>
      <c r="D68" s="159"/>
      <c r="E68" s="160"/>
      <c r="F68" s="78">
        <v>96000</v>
      </c>
      <c r="G68" s="75">
        <f t="shared" si="1"/>
        <v>9600</v>
      </c>
      <c r="H68" s="78"/>
      <c r="I68" s="75">
        <f t="shared" si="2"/>
        <v>12975600</v>
      </c>
      <c r="J68" s="101"/>
    </row>
    <row r="69" spans="1:10" ht="18" customHeight="1">
      <c r="A69" s="77">
        <v>41703</v>
      </c>
      <c r="B69" s="158"/>
      <c r="C69" s="83" t="s">
        <v>80</v>
      </c>
      <c r="D69" s="159"/>
      <c r="E69" s="160"/>
      <c r="F69" s="78">
        <v>234960</v>
      </c>
      <c r="G69" s="75">
        <f t="shared" si="1"/>
        <v>23496</v>
      </c>
      <c r="H69" s="78"/>
      <c r="I69" s="75">
        <f t="shared" si="2"/>
        <v>13234056</v>
      </c>
      <c r="J69" s="101"/>
    </row>
    <row r="70" spans="1:10" ht="18" customHeight="1">
      <c r="A70" s="76">
        <v>41715</v>
      </c>
      <c r="B70" s="99"/>
      <c r="C70" s="116" t="s">
        <v>25</v>
      </c>
      <c r="D70" s="116"/>
      <c r="E70" s="140"/>
      <c r="F70" s="75"/>
      <c r="G70" s="75">
        <f t="shared" si="1"/>
        <v>0</v>
      </c>
      <c r="H70" s="75">
        <f>I69</f>
        <v>13234056</v>
      </c>
      <c r="I70" s="75">
        <f t="shared" si="2"/>
        <v>0</v>
      </c>
      <c r="J70" s="102"/>
    </row>
    <row r="71" spans="1:10" ht="18" customHeight="1">
      <c r="A71" s="77">
        <v>41729</v>
      </c>
      <c r="B71" s="158"/>
      <c r="C71" s="83" t="s">
        <v>122</v>
      </c>
      <c r="D71" s="159"/>
      <c r="E71" s="160"/>
      <c r="F71" s="78">
        <v>11888640</v>
      </c>
      <c r="G71" s="75">
        <f t="shared" si="1"/>
        <v>1188864</v>
      </c>
      <c r="H71" s="78"/>
      <c r="I71" s="75">
        <f t="shared" si="2"/>
        <v>13077504</v>
      </c>
      <c r="J71" s="101"/>
    </row>
    <row r="72" spans="1:10" ht="18" customHeight="1">
      <c r="A72" s="77">
        <v>41739</v>
      </c>
      <c r="B72" s="158"/>
      <c r="C72" s="83" t="s">
        <v>122</v>
      </c>
      <c r="D72" s="159"/>
      <c r="E72" s="160"/>
      <c r="F72" s="78">
        <v>12761280</v>
      </c>
      <c r="G72" s="75">
        <f t="shared" si="1"/>
        <v>1276128</v>
      </c>
      <c r="H72" s="78"/>
      <c r="I72" s="75">
        <f t="shared" si="2"/>
        <v>27114912</v>
      </c>
      <c r="J72" s="101"/>
    </row>
    <row r="73" spans="1:10" ht="18" customHeight="1">
      <c r="A73" s="76">
        <v>41746</v>
      </c>
      <c r="B73" s="99"/>
      <c r="C73" s="116" t="s">
        <v>25</v>
      </c>
      <c r="D73" s="116"/>
      <c r="E73" s="140"/>
      <c r="F73" s="75"/>
      <c r="G73" s="75">
        <f t="shared" si="1"/>
        <v>0</v>
      </c>
      <c r="H73" s="75">
        <f>I72</f>
        <v>27114912</v>
      </c>
      <c r="I73" s="75">
        <f t="shared" si="2"/>
        <v>0</v>
      </c>
      <c r="J73" s="102"/>
    </row>
    <row r="74" spans="1:10" ht="18" customHeight="1">
      <c r="A74" s="77">
        <v>41790</v>
      </c>
      <c r="B74" s="158"/>
      <c r="C74" s="83" t="s">
        <v>122</v>
      </c>
      <c r="D74" s="159"/>
      <c r="E74" s="160"/>
      <c r="F74" s="78">
        <v>10098000</v>
      </c>
      <c r="G74" s="75">
        <f t="shared" si="1"/>
        <v>1009800</v>
      </c>
      <c r="H74" s="78"/>
      <c r="I74" s="75">
        <f t="shared" si="2"/>
        <v>11107800</v>
      </c>
      <c r="J74" s="101"/>
    </row>
    <row r="75" spans="1:10" ht="18" customHeight="1">
      <c r="A75" s="76">
        <v>41803</v>
      </c>
      <c r="B75" s="99"/>
      <c r="C75" s="116" t="s">
        <v>25</v>
      </c>
      <c r="D75" s="116"/>
      <c r="E75" s="140"/>
      <c r="F75" s="75"/>
      <c r="G75" s="75">
        <f t="shared" si="1"/>
        <v>0</v>
      </c>
      <c r="H75" s="75">
        <f>I74</f>
        <v>11107800</v>
      </c>
      <c r="I75" s="75">
        <f t="shared" si="2"/>
        <v>0</v>
      </c>
      <c r="J75" s="102"/>
    </row>
    <row r="76" spans="1:10" ht="18" customHeight="1">
      <c r="A76" s="77">
        <v>41812</v>
      </c>
      <c r="B76" s="158"/>
      <c r="C76" s="83" t="s">
        <v>122</v>
      </c>
      <c r="D76" s="159"/>
      <c r="E76" s="160"/>
      <c r="F76" s="78">
        <v>22491000</v>
      </c>
      <c r="G76" s="75">
        <f t="shared" si="1"/>
        <v>2249100</v>
      </c>
      <c r="H76" s="78"/>
      <c r="I76" s="75">
        <f t="shared" si="2"/>
        <v>24740100</v>
      </c>
      <c r="J76" s="101"/>
    </row>
    <row r="77" spans="1:10" ht="18" customHeight="1">
      <c r="A77" s="76">
        <v>41823</v>
      </c>
      <c r="B77" s="99"/>
      <c r="C77" s="116" t="s">
        <v>25</v>
      </c>
      <c r="D77" s="116"/>
      <c r="E77" s="140"/>
      <c r="F77" s="75"/>
      <c r="G77" s="75">
        <f t="shared" si="1"/>
        <v>0</v>
      </c>
      <c r="H77" s="75">
        <f>I76</f>
        <v>24740100</v>
      </c>
      <c r="I77" s="75">
        <f t="shared" si="2"/>
        <v>0</v>
      </c>
      <c r="J77" s="102"/>
    </row>
    <row r="78" spans="1:10" ht="18" customHeight="1">
      <c r="A78" s="77">
        <v>41820</v>
      </c>
      <c r="B78" s="158"/>
      <c r="C78" s="83" t="s">
        <v>122</v>
      </c>
      <c r="D78" s="159"/>
      <c r="E78" s="160"/>
      <c r="F78" s="78">
        <v>1454400</v>
      </c>
      <c r="G78" s="75">
        <f t="shared" si="1"/>
        <v>145440</v>
      </c>
      <c r="H78" s="78"/>
      <c r="I78" s="75">
        <f t="shared" ref="I78:I115" si="3">IF(C78&lt;&gt;"",I77+F78+G78-H78,0)</f>
        <v>1599840</v>
      </c>
      <c r="J78" s="101"/>
    </row>
    <row r="79" spans="1:10" ht="18" customHeight="1">
      <c r="A79" s="76">
        <v>41837</v>
      </c>
      <c r="B79" s="99"/>
      <c r="C79" s="116" t="s">
        <v>25</v>
      </c>
      <c r="D79" s="116"/>
      <c r="E79" s="140"/>
      <c r="F79" s="75"/>
      <c r="G79" s="75">
        <f t="shared" si="1"/>
        <v>0</v>
      </c>
      <c r="H79" s="75">
        <f>I78</f>
        <v>1599840</v>
      </c>
      <c r="I79" s="75">
        <f t="shared" si="3"/>
        <v>0</v>
      </c>
      <c r="J79" s="102"/>
    </row>
    <row r="80" spans="1:10" ht="18" customHeight="1">
      <c r="A80" s="77">
        <v>41845</v>
      </c>
      <c r="B80" s="158"/>
      <c r="C80" s="83" t="s">
        <v>122</v>
      </c>
      <c r="D80" s="159"/>
      <c r="E80" s="160"/>
      <c r="F80" s="78">
        <v>2000000</v>
      </c>
      <c r="G80" s="75">
        <f t="shared" si="1"/>
        <v>200000</v>
      </c>
      <c r="H80" s="78"/>
      <c r="I80" s="75">
        <f t="shared" si="3"/>
        <v>2200000</v>
      </c>
      <c r="J80" s="101"/>
    </row>
    <row r="81" spans="1:10" ht="18" customHeight="1">
      <c r="A81" s="77">
        <v>41841</v>
      </c>
      <c r="B81" s="158"/>
      <c r="C81" s="83" t="s">
        <v>122</v>
      </c>
      <c r="D81" s="159"/>
      <c r="E81" s="160"/>
      <c r="F81" s="78">
        <v>24483954</v>
      </c>
      <c r="G81" s="75">
        <f>ROUND(F81*10%,0)+1</f>
        <v>2448396</v>
      </c>
      <c r="H81" s="78"/>
      <c r="I81" s="75">
        <f t="shared" si="3"/>
        <v>29132350</v>
      </c>
      <c r="J81" s="101"/>
    </row>
    <row r="82" spans="1:10" ht="18" customHeight="1">
      <c r="A82" s="77">
        <v>41851</v>
      </c>
      <c r="B82" s="158"/>
      <c r="C82" s="83" t="s">
        <v>122</v>
      </c>
      <c r="D82" s="159"/>
      <c r="E82" s="160"/>
      <c r="F82" s="78">
        <v>2000000</v>
      </c>
      <c r="G82" s="75">
        <f t="shared" si="1"/>
        <v>200000</v>
      </c>
      <c r="H82" s="78"/>
      <c r="I82" s="75">
        <f t="shared" si="3"/>
        <v>31332350</v>
      </c>
      <c r="J82" s="101"/>
    </row>
    <row r="83" spans="1:10" ht="18" customHeight="1">
      <c r="A83" s="77">
        <v>41869</v>
      </c>
      <c r="B83" s="158"/>
      <c r="C83" s="83" t="s">
        <v>122</v>
      </c>
      <c r="D83" s="159"/>
      <c r="E83" s="160"/>
      <c r="F83" s="78">
        <v>2357012</v>
      </c>
      <c r="G83" s="75">
        <f t="shared" si="1"/>
        <v>235701</v>
      </c>
      <c r="H83" s="78"/>
      <c r="I83" s="75">
        <f t="shared" si="3"/>
        <v>33925063</v>
      </c>
      <c r="J83" s="101"/>
    </row>
    <row r="84" spans="1:10" ht="18" customHeight="1">
      <c r="A84" s="77">
        <v>41878</v>
      </c>
      <c r="B84" s="158"/>
      <c r="C84" s="83" t="s">
        <v>122</v>
      </c>
      <c r="D84" s="159"/>
      <c r="E84" s="160"/>
      <c r="F84" s="78">
        <v>59843412</v>
      </c>
      <c r="G84" s="75">
        <f t="shared" si="1"/>
        <v>5984341</v>
      </c>
      <c r="H84" s="78"/>
      <c r="I84" s="75">
        <f t="shared" si="3"/>
        <v>99752816</v>
      </c>
      <c r="J84" s="101"/>
    </row>
    <row r="85" spans="1:10" ht="18" customHeight="1">
      <c r="A85" s="77">
        <v>41893</v>
      </c>
      <c r="B85" s="158"/>
      <c r="C85" s="83" t="s">
        <v>122</v>
      </c>
      <c r="D85" s="159"/>
      <c r="E85" s="160"/>
      <c r="F85" s="78">
        <v>2000000</v>
      </c>
      <c r="G85" s="75">
        <f t="shared" si="1"/>
        <v>200000</v>
      </c>
      <c r="H85" s="78"/>
      <c r="I85" s="75">
        <f t="shared" si="3"/>
        <v>101952816</v>
      </c>
      <c r="J85" s="101"/>
    </row>
    <row r="86" spans="1:10" ht="18" customHeight="1">
      <c r="A86" s="77">
        <v>41900</v>
      </c>
      <c r="B86" s="158"/>
      <c r="C86" s="83" t="s">
        <v>122</v>
      </c>
      <c r="D86" s="159"/>
      <c r="E86" s="160"/>
      <c r="F86" s="78">
        <v>11500800</v>
      </c>
      <c r="G86" s="75">
        <f t="shared" si="1"/>
        <v>1150080</v>
      </c>
      <c r="H86" s="78"/>
      <c r="I86" s="75">
        <f t="shared" si="3"/>
        <v>114603696</v>
      </c>
      <c r="J86" s="101"/>
    </row>
    <row r="87" spans="1:10" ht="18" customHeight="1">
      <c r="A87" s="76">
        <v>41907</v>
      </c>
      <c r="B87" s="99"/>
      <c r="C87" s="116" t="s">
        <v>25</v>
      </c>
      <c r="D87" s="116"/>
      <c r="E87" s="140"/>
      <c r="F87" s="75"/>
      <c r="G87" s="75">
        <f t="shared" si="1"/>
        <v>0</v>
      </c>
      <c r="H87" s="75">
        <v>90000000</v>
      </c>
      <c r="I87" s="75">
        <f t="shared" si="3"/>
        <v>24603696</v>
      </c>
      <c r="J87" s="102"/>
    </row>
    <row r="88" spans="1:10" ht="18" customHeight="1">
      <c r="A88" s="77">
        <v>41918</v>
      </c>
      <c r="B88" s="158"/>
      <c r="C88" s="83" t="s">
        <v>122</v>
      </c>
      <c r="D88" s="159"/>
      <c r="E88" s="160"/>
      <c r="F88" s="78">
        <v>2000000</v>
      </c>
      <c r="G88" s="75">
        <f t="shared" si="1"/>
        <v>200000</v>
      </c>
      <c r="H88" s="78"/>
      <c r="I88" s="75">
        <f t="shared" si="3"/>
        <v>26803696</v>
      </c>
      <c r="J88" s="101"/>
    </row>
    <row r="89" spans="1:10" ht="18" customHeight="1">
      <c r="A89" s="76">
        <v>41929</v>
      </c>
      <c r="B89" s="99"/>
      <c r="C89" s="116" t="s">
        <v>25</v>
      </c>
      <c r="D89" s="116"/>
      <c r="E89" s="140"/>
      <c r="F89" s="75"/>
      <c r="G89" s="75">
        <f t="shared" si="1"/>
        <v>0</v>
      </c>
      <c r="H89" s="75">
        <f>I88</f>
        <v>26803696</v>
      </c>
      <c r="I89" s="75">
        <f t="shared" si="3"/>
        <v>0</v>
      </c>
      <c r="J89" s="102"/>
    </row>
    <row r="90" spans="1:10" ht="18" customHeight="1">
      <c r="A90" s="77">
        <v>41939</v>
      </c>
      <c r="B90" s="158"/>
      <c r="C90" s="83" t="s">
        <v>122</v>
      </c>
      <c r="D90" s="159"/>
      <c r="E90" s="160"/>
      <c r="F90" s="78">
        <v>2000000</v>
      </c>
      <c r="G90" s="75">
        <f t="shared" si="1"/>
        <v>200000</v>
      </c>
      <c r="H90" s="78"/>
      <c r="I90" s="75">
        <f t="shared" si="3"/>
        <v>2200000</v>
      </c>
      <c r="J90" s="101"/>
    </row>
    <row r="91" spans="1:10" ht="18" customHeight="1">
      <c r="A91" s="77">
        <v>41951</v>
      </c>
      <c r="B91" s="158"/>
      <c r="C91" s="83" t="s">
        <v>122</v>
      </c>
      <c r="D91" s="159"/>
      <c r="E91" s="160"/>
      <c r="F91" s="78">
        <v>2000000</v>
      </c>
      <c r="G91" s="75">
        <f t="shared" si="1"/>
        <v>200000</v>
      </c>
      <c r="H91" s="78"/>
      <c r="I91" s="75">
        <f t="shared" si="3"/>
        <v>4400000</v>
      </c>
      <c r="J91" s="101"/>
    </row>
    <row r="92" spans="1:10" ht="18" customHeight="1">
      <c r="A92" s="76">
        <v>41963</v>
      </c>
      <c r="B92" s="99"/>
      <c r="C92" s="116" t="s">
        <v>25</v>
      </c>
      <c r="D92" s="116"/>
      <c r="E92" s="140"/>
      <c r="F92" s="75"/>
      <c r="G92" s="75">
        <f t="shared" si="1"/>
        <v>0</v>
      </c>
      <c r="H92" s="75">
        <f>I91</f>
        <v>4400000</v>
      </c>
      <c r="I92" s="75">
        <f t="shared" si="3"/>
        <v>0</v>
      </c>
      <c r="J92" s="102"/>
    </row>
    <row r="93" spans="1:10" ht="18" customHeight="1">
      <c r="A93" s="77">
        <v>41967</v>
      </c>
      <c r="B93" s="158"/>
      <c r="C93" s="83" t="s">
        <v>122</v>
      </c>
      <c r="D93" s="159"/>
      <c r="E93" s="160"/>
      <c r="F93" s="78">
        <v>21681920</v>
      </c>
      <c r="G93" s="75">
        <f t="shared" si="1"/>
        <v>2168192</v>
      </c>
      <c r="H93" s="78"/>
      <c r="I93" s="75">
        <f t="shared" si="3"/>
        <v>23850112</v>
      </c>
      <c r="J93" s="101"/>
    </row>
    <row r="94" spans="1:10" ht="18" customHeight="1">
      <c r="A94" s="76">
        <v>42010</v>
      </c>
      <c r="B94" s="99"/>
      <c r="C94" s="116" t="s">
        <v>25</v>
      </c>
      <c r="D94" s="116"/>
      <c r="E94" s="140"/>
      <c r="F94" s="75"/>
      <c r="G94" s="75">
        <f t="shared" si="1"/>
        <v>0</v>
      </c>
      <c r="H94" s="75">
        <f>I93</f>
        <v>23850112</v>
      </c>
      <c r="I94" s="75">
        <f t="shared" si="3"/>
        <v>0</v>
      </c>
      <c r="J94" s="102"/>
    </row>
    <row r="95" spans="1:10" ht="18" customHeight="1">
      <c r="A95" s="77">
        <v>42004</v>
      </c>
      <c r="B95" s="158"/>
      <c r="C95" s="83" t="s">
        <v>122</v>
      </c>
      <c r="D95" s="159"/>
      <c r="E95" s="160"/>
      <c r="F95" s="78">
        <v>124441299</v>
      </c>
      <c r="G95" s="75">
        <f t="shared" si="1"/>
        <v>12444130</v>
      </c>
      <c r="H95" s="78">
        <v>11090</v>
      </c>
      <c r="I95" s="75">
        <f t="shared" si="3"/>
        <v>136874339</v>
      </c>
      <c r="J95" s="101"/>
    </row>
    <row r="96" spans="1:10" ht="18" customHeight="1">
      <c r="A96" s="77">
        <v>42017</v>
      </c>
      <c r="B96" s="158"/>
      <c r="C96" s="83" t="s">
        <v>122</v>
      </c>
      <c r="D96" s="159"/>
      <c r="E96" s="160"/>
      <c r="F96" s="78">
        <v>2000000</v>
      </c>
      <c r="G96" s="75">
        <f t="shared" si="1"/>
        <v>200000</v>
      </c>
      <c r="H96" s="78"/>
      <c r="I96" s="75">
        <f t="shared" si="3"/>
        <v>139074339</v>
      </c>
      <c r="J96" s="101"/>
    </row>
    <row r="97" spans="1:10" ht="18" customHeight="1">
      <c r="A97" s="77">
        <v>42035</v>
      </c>
      <c r="B97" s="158"/>
      <c r="C97" s="83" t="s">
        <v>122</v>
      </c>
      <c r="D97" s="159"/>
      <c r="E97" s="160"/>
      <c r="F97" s="78">
        <v>95012412</v>
      </c>
      <c r="G97" s="75">
        <f t="shared" si="1"/>
        <v>9501241</v>
      </c>
      <c r="H97" s="78"/>
      <c r="I97" s="75">
        <f t="shared" si="3"/>
        <v>243587992</v>
      </c>
      <c r="J97" s="101"/>
    </row>
    <row r="98" spans="1:10" ht="18" customHeight="1">
      <c r="A98" s="77">
        <v>42046</v>
      </c>
      <c r="B98" s="158"/>
      <c r="C98" s="83" t="s">
        <v>122</v>
      </c>
      <c r="D98" s="159"/>
      <c r="E98" s="160"/>
      <c r="F98" s="78">
        <v>35619666</v>
      </c>
      <c r="G98" s="75">
        <f t="shared" si="1"/>
        <v>3561967</v>
      </c>
      <c r="H98" s="78"/>
      <c r="I98" s="75">
        <f t="shared" si="3"/>
        <v>282769625</v>
      </c>
      <c r="J98" s="101"/>
    </row>
    <row r="99" spans="1:10" ht="18" customHeight="1">
      <c r="A99" s="76">
        <v>42049</v>
      </c>
      <c r="B99" s="99"/>
      <c r="C99" s="116" t="s">
        <v>25</v>
      </c>
      <c r="D99" s="116"/>
      <c r="E99" s="140"/>
      <c r="F99" s="75"/>
      <c r="G99" s="75">
        <f t="shared" si="1"/>
        <v>0</v>
      </c>
      <c r="H99" s="75">
        <v>100000000</v>
      </c>
      <c r="I99" s="75">
        <f t="shared" si="3"/>
        <v>182769625</v>
      </c>
      <c r="J99" s="102"/>
    </row>
    <row r="100" spans="1:10" ht="18" customHeight="1">
      <c r="A100" s="76">
        <v>42063</v>
      </c>
      <c r="B100" s="99"/>
      <c r="C100" s="116" t="s">
        <v>25</v>
      </c>
      <c r="D100" s="116"/>
      <c r="E100" s="140"/>
      <c r="F100" s="75"/>
      <c r="G100" s="75">
        <f t="shared" si="1"/>
        <v>0</v>
      </c>
      <c r="H100" s="75">
        <v>100000000</v>
      </c>
      <c r="I100" s="75">
        <f t="shared" si="3"/>
        <v>82769625</v>
      </c>
      <c r="J100" s="102"/>
    </row>
    <row r="101" spans="1:10" ht="18" customHeight="1">
      <c r="A101" s="77">
        <v>42063</v>
      </c>
      <c r="B101" s="158"/>
      <c r="C101" s="83" t="s">
        <v>122</v>
      </c>
      <c r="D101" s="159"/>
      <c r="E101" s="160"/>
      <c r="F101" s="78">
        <v>66891474</v>
      </c>
      <c r="G101" s="75">
        <f t="shared" si="1"/>
        <v>6689147</v>
      </c>
      <c r="H101" s="78"/>
      <c r="I101" s="75">
        <f t="shared" si="3"/>
        <v>156350246</v>
      </c>
      <c r="J101" s="101"/>
    </row>
    <row r="102" spans="1:10" ht="18" customHeight="1">
      <c r="A102" s="77">
        <v>42072</v>
      </c>
      <c r="B102" s="158"/>
      <c r="C102" s="83" t="s">
        <v>122</v>
      </c>
      <c r="D102" s="159"/>
      <c r="E102" s="160"/>
      <c r="F102" s="78">
        <v>4372896</v>
      </c>
      <c r="G102" s="75">
        <f t="shared" si="1"/>
        <v>437290</v>
      </c>
      <c r="H102" s="78"/>
      <c r="I102" s="75">
        <f t="shared" si="3"/>
        <v>161160432</v>
      </c>
      <c r="J102" s="101"/>
    </row>
    <row r="103" spans="1:10" ht="18" customHeight="1">
      <c r="A103" s="76">
        <v>42098</v>
      </c>
      <c r="B103" s="99"/>
      <c r="C103" s="116" t="s">
        <v>25</v>
      </c>
      <c r="D103" s="116"/>
      <c r="E103" s="140"/>
      <c r="F103" s="75"/>
      <c r="G103" s="75">
        <f t="shared" si="1"/>
        <v>0</v>
      </c>
      <c r="H103" s="75">
        <v>70000000</v>
      </c>
      <c r="I103" s="75">
        <f t="shared" si="3"/>
        <v>91160432</v>
      </c>
      <c r="J103" s="102"/>
    </row>
    <row r="104" spans="1:10" ht="18" customHeight="1">
      <c r="A104" s="76">
        <v>42094</v>
      </c>
      <c r="B104" s="99"/>
      <c r="C104" s="83" t="s">
        <v>122</v>
      </c>
      <c r="D104" s="116"/>
      <c r="E104" s="140"/>
      <c r="F104" s="75">
        <v>42291714</v>
      </c>
      <c r="G104" s="75">
        <f t="shared" si="1"/>
        <v>4229171</v>
      </c>
      <c r="H104" s="75"/>
      <c r="I104" s="75">
        <f t="shared" si="3"/>
        <v>137681317</v>
      </c>
      <c r="J104" s="102"/>
    </row>
    <row r="105" spans="1:10" ht="18" customHeight="1">
      <c r="A105" s="77">
        <v>42103</v>
      </c>
      <c r="B105" s="158"/>
      <c r="C105" s="83" t="s">
        <v>122</v>
      </c>
      <c r="D105" s="159"/>
      <c r="E105" s="160"/>
      <c r="F105" s="78">
        <v>61320000</v>
      </c>
      <c r="G105" s="75">
        <f t="shared" si="1"/>
        <v>6132000</v>
      </c>
      <c r="H105" s="78"/>
      <c r="I105" s="75">
        <f t="shared" si="3"/>
        <v>205133317</v>
      </c>
      <c r="J105" s="101"/>
    </row>
    <row r="106" spans="1:10" ht="18" customHeight="1">
      <c r="A106" s="77">
        <v>42117</v>
      </c>
      <c r="B106" s="158"/>
      <c r="C106" s="83" t="s">
        <v>122</v>
      </c>
      <c r="D106" s="159"/>
      <c r="E106" s="160"/>
      <c r="F106" s="78">
        <v>13311132</v>
      </c>
      <c r="G106" s="75">
        <f t="shared" si="1"/>
        <v>1331113</v>
      </c>
      <c r="H106" s="78"/>
      <c r="I106" s="75">
        <f t="shared" si="3"/>
        <v>219775562</v>
      </c>
      <c r="J106" s="101"/>
    </row>
    <row r="107" spans="1:10" ht="18" customHeight="1">
      <c r="A107" s="76">
        <v>42159</v>
      </c>
      <c r="B107" s="99"/>
      <c r="C107" s="116" t="s">
        <v>25</v>
      </c>
      <c r="D107" s="116"/>
      <c r="E107" s="140"/>
      <c r="F107" s="75"/>
      <c r="G107" s="75">
        <f t="shared" ref="G107" si="4">ROUND(F107*10%,0)</f>
        <v>0</v>
      </c>
      <c r="H107" s="75">
        <v>100000000</v>
      </c>
      <c r="I107" s="75">
        <f t="shared" si="3"/>
        <v>119775562</v>
      </c>
      <c r="J107" s="102"/>
    </row>
    <row r="108" spans="1:10" ht="18" customHeight="1">
      <c r="A108" s="77">
        <v>42170</v>
      </c>
      <c r="B108" s="158"/>
      <c r="C108" s="116" t="s">
        <v>25</v>
      </c>
      <c r="D108" s="159"/>
      <c r="E108" s="160"/>
      <c r="F108" s="78"/>
      <c r="G108" s="75">
        <f t="shared" si="1"/>
        <v>0</v>
      </c>
      <c r="H108" s="78">
        <v>100000000</v>
      </c>
      <c r="I108" s="75">
        <f t="shared" si="3"/>
        <v>19775562</v>
      </c>
      <c r="J108" s="101"/>
    </row>
    <row r="109" spans="1:10" ht="18" customHeight="1">
      <c r="A109" s="77">
        <v>42185</v>
      </c>
      <c r="B109" s="158"/>
      <c r="C109" s="83" t="s">
        <v>122</v>
      </c>
      <c r="D109" s="159"/>
      <c r="E109" s="160"/>
      <c r="F109" s="78">
        <v>34033083</v>
      </c>
      <c r="G109" s="75">
        <f t="shared" ref="G109:G119" si="5">ROUND(F109*10%,0)</f>
        <v>3403308</v>
      </c>
      <c r="H109" s="78"/>
      <c r="I109" s="75">
        <f t="shared" si="3"/>
        <v>57211953</v>
      </c>
      <c r="J109" s="101"/>
    </row>
    <row r="110" spans="1:10" ht="18" customHeight="1">
      <c r="A110" s="77">
        <v>42185</v>
      </c>
      <c r="B110" s="158"/>
      <c r="C110" s="83" t="s">
        <v>122</v>
      </c>
      <c r="D110" s="159"/>
      <c r="E110" s="160"/>
      <c r="F110" s="78">
        <v>2000000</v>
      </c>
      <c r="G110" s="75">
        <f t="shared" si="5"/>
        <v>200000</v>
      </c>
      <c r="H110" s="78"/>
      <c r="I110" s="75">
        <f t="shared" si="3"/>
        <v>59411953</v>
      </c>
      <c r="J110" s="101"/>
    </row>
    <row r="111" spans="1:10" ht="18" customHeight="1">
      <c r="A111" s="77">
        <v>42213</v>
      </c>
      <c r="B111" s="158"/>
      <c r="C111" s="116" t="s">
        <v>25</v>
      </c>
      <c r="D111" s="159"/>
      <c r="E111" s="160"/>
      <c r="F111" s="78"/>
      <c r="G111" s="75">
        <f t="shared" si="5"/>
        <v>0</v>
      </c>
      <c r="H111" s="78">
        <v>66157153</v>
      </c>
      <c r="I111" s="75">
        <f t="shared" si="3"/>
        <v>-6745200</v>
      </c>
      <c r="J111" s="101"/>
    </row>
    <row r="112" spans="1:10" ht="18" customHeight="1">
      <c r="A112" s="77">
        <v>42216</v>
      </c>
      <c r="B112" s="158"/>
      <c r="C112" s="83" t="s">
        <v>122</v>
      </c>
      <c r="D112" s="159"/>
      <c r="E112" s="160"/>
      <c r="F112" s="78">
        <v>2000000</v>
      </c>
      <c r="G112" s="75">
        <f t="shared" ref="G112" si="6">ROUND(F112*10%,0)</f>
        <v>200000</v>
      </c>
      <c r="H112" s="78"/>
      <c r="I112" s="75">
        <f t="shared" ref="I112" si="7">IF(C112&lt;&gt;"",I111+F112+G112-H112,0)</f>
        <v>-4545200</v>
      </c>
      <c r="J112" s="101"/>
    </row>
    <row r="113" spans="1:10" ht="18" customHeight="1">
      <c r="A113" s="77">
        <v>42246</v>
      </c>
      <c r="B113" s="158"/>
      <c r="C113" s="83" t="s">
        <v>122</v>
      </c>
      <c r="D113" s="159"/>
      <c r="E113" s="160"/>
      <c r="F113" s="78">
        <v>2000000</v>
      </c>
      <c r="G113" s="75">
        <f t="shared" si="5"/>
        <v>200000</v>
      </c>
      <c r="H113" s="78"/>
      <c r="I113" s="75">
        <f t="shared" si="3"/>
        <v>-2345200</v>
      </c>
      <c r="J113" s="101"/>
    </row>
    <row r="114" spans="1:10" ht="18" customHeight="1">
      <c r="A114" s="77">
        <v>42265</v>
      </c>
      <c r="B114" s="158"/>
      <c r="C114" s="83" t="s">
        <v>122</v>
      </c>
      <c r="D114" s="159"/>
      <c r="E114" s="160"/>
      <c r="F114" s="78">
        <v>2000000</v>
      </c>
      <c r="G114" s="75">
        <f t="shared" ref="G114" si="8">ROUND(F114*10%,0)</f>
        <v>200000</v>
      </c>
      <c r="H114" s="78"/>
      <c r="I114" s="75">
        <f t="shared" si="3"/>
        <v>-145200</v>
      </c>
      <c r="J114" s="101"/>
    </row>
    <row r="115" spans="1:10" ht="18" customHeight="1">
      <c r="A115" s="77">
        <v>42308</v>
      </c>
      <c r="B115" s="158"/>
      <c r="C115" s="83" t="s">
        <v>122</v>
      </c>
      <c r="D115" s="159"/>
      <c r="E115" s="160"/>
      <c r="F115" s="78">
        <v>2000000</v>
      </c>
      <c r="G115" s="75">
        <f t="shared" ref="G115" si="9">ROUND(F115*10%,0)</f>
        <v>200000</v>
      </c>
      <c r="H115" s="78"/>
      <c r="I115" s="75">
        <f t="shared" si="3"/>
        <v>2054800</v>
      </c>
      <c r="J115" s="101"/>
    </row>
    <row r="116" spans="1:10" ht="18" customHeight="1">
      <c r="A116" s="77"/>
      <c r="B116" s="158"/>
      <c r="C116" s="116"/>
      <c r="D116" s="159"/>
      <c r="E116" s="160"/>
      <c r="F116" s="78"/>
      <c r="G116" s="75">
        <f t="shared" si="5"/>
        <v>0</v>
      </c>
      <c r="H116" s="78"/>
      <c r="I116" s="75">
        <f t="shared" ref="I116:I119" si="10">IF(C116&lt;&gt;"",I115+F116+G116-H116,0)</f>
        <v>0</v>
      </c>
      <c r="J116" s="101"/>
    </row>
    <row r="117" spans="1:10" ht="18" customHeight="1">
      <c r="A117" s="77"/>
      <c r="B117" s="158"/>
      <c r="C117" s="116"/>
      <c r="D117" s="159"/>
      <c r="E117" s="160"/>
      <c r="F117" s="78"/>
      <c r="G117" s="75">
        <f t="shared" si="5"/>
        <v>0</v>
      </c>
      <c r="H117" s="78"/>
      <c r="I117" s="75">
        <f t="shared" si="10"/>
        <v>0</v>
      </c>
      <c r="J117" s="101"/>
    </row>
    <row r="118" spans="1:10" ht="18" customHeight="1">
      <c r="A118" s="77"/>
      <c r="B118" s="158"/>
      <c r="C118" s="116"/>
      <c r="D118" s="159"/>
      <c r="E118" s="160"/>
      <c r="F118" s="78"/>
      <c r="G118" s="75">
        <f t="shared" si="5"/>
        <v>0</v>
      </c>
      <c r="H118" s="78"/>
      <c r="I118" s="75">
        <f t="shared" si="10"/>
        <v>0</v>
      </c>
      <c r="J118" s="101"/>
    </row>
    <row r="119" spans="1:10" ht="18" customHeight="1">
      <c r="A119" s="77"/>
      <c r="B119" s="158"/>
      <c r="C119" s="116"/>
      <c r="D119" s="159"/>
      <c r="E119" s="160"/>
      <c r="F119" s="78"/>
      <c r="G119" s="75">
        <f t="shared" si="5"/>
        <v>0</v>
      </c>
      <c r="H119" s="78"/>
      <c r="I119" s="75">
        <f t="shared" si="10"/>
        <v>0</v>
      </c>
      <c r="J119" s="101"/>
    </row>
    <row r="120" spans="1:10" ht="18" customHeight="1">
      <c r="A120" s="77"/>
      <c r="B120" s="86"/>
      <c r="C120" s="83"/>
      <c r="D120" s="84"/>
      <c r="E120" s="78"/>
      <c r="F120" s="78"/>
      <c r="G120" s="78"/>
      <c r="H120" s="78"/>
      <c r="I120" s="75">
        <f>IF(C120&lt;&gt;"",I119+F120+G120-H120,0)</f>
        <v>0</v>
      </c>
      <c r="J120" s="101"/>
    </row>
    <row r="121" spans="1:10" s="80" customFormat="1" ht="18" customHeight="1">
      <c r="A121" s="588" t="s">
        <v>4</v>
      </c>
      <c r="B121" s="588"/>
      <c r="C121" s="588"/>
      <c r="D121" s="57"/>
      <c r="E121" s="57"/>
      <c r="F121" s="79">
        <f>I12+SUM(F13:F120)</f>
        <v>2388289590.5799999</v>
      </c>
      <c r="G121" s="79">
        <f>SUM(G13:G120)</f>
        <v>84651776</v>
      </c>
      <c r="H121" s="79">
        <f>SUM(H13:H120)</f>
        <v>2470886566.5799999</v>
      </c>
      <c r="I121" s="57">
        <f>F121+G121-H121</f>
        <v>2054800</v>
      </c>
      <c r="J121" s="74"/>
    </row>
    <row r="122" spans="1:10" ht="18" customHeight="1"/>
    <row r="123" spans="1:10" ht="21" hidden="1" customHeight="1">
      <c r="C123" s="58"/>
      <c r="D123" s="58"/>
      <c r="E123" s="58"/>
      <c r="F123" s="81" t="s">
        <v>28</v>
      </c>
      <c r="G123" s="81"/>
    </row>
    <row r="124" spans="1:10" ht="21" hidden="1" customHeight="1"/>
    <row r="125" spans="1:10" ht="21" hidden="1" customHeight="1"/>
    <row r="126" spans="1:10" ht="14.25" hidden="1" customHeight="1">
      <c r="H126" s="82" t="s">
        <v>29</v>
      </c>
    </row>
    <row r="127" spans="1:10" ht="21" hidden="1" customHeight="1">
      <c r="A127" s="67" t="s">
        <v>30</v>
      </c>
      <c r="F127" s="67" t="s">
        <v>31</v>
      </c>
    </row>
    <row r="128" spans="1:10" ht="21" hidden="1" customHeight="1"/>
    <row r="129" ht="21" hidden="1" customHeight="1"/>
    <row r="130" ht="21" hidden="1" customHeight="1"/>
    <row r="131" ht="21" hidden="1" customHeight="1"/>
    <row r="132" ht="21" hidden="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</sheetData>
  <mergeCells count="6">
    <mergeCell ref="A12:C12"/>
    <mergeCell ref="J17:J18"/>
    <mergeCell ref="A2:B2"/>
    <mergeCell ref="A121:C121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18"/>
  <sheetViews>
    <sheetView topLeftCell="A5" zoomScale="95" workbookViewId="0">
      <pane ySplit="7" topLeftCell="A73" activePane="bottomLeft" state="frozen"/>
      <selection activeCell="A5" sqref="A5"/>
      <selection pane="bottomLeft" activeCell="C91" sqref="C91:E91"/>
    </sheetView>
  </sheetViews>
  <sheetFormatPr defaultColWidth="10.28515625" defaultRowHeight="15.75"/>
  <cols>
    <col min="1" max="1" width="11.85546875" style="66" customWidth="1"/>
    <col min="2" max="2" width="11.28515625" style="67" bestFit="1" customWidth="1"/>
    <col min="3" max="3" width="33.28515625" style="69" customWidth="1"/>
    <col min="4" max="4" width="17" style="67" customWidth="1"/>
    <col min="5" max="5" width="16.7109375" style="67" customWidth="1"/>
    <col min="6" max="6" width="14.5703125" style="67" customWidth="1"/>
    <col min="7" max="7" width="27" style="62" customWidth="1"/>
    <col min="8" max="16384" width="10.28515625" style="59"/>
  </cols>
  <sheetData>
    <row r="1" spans="1:7" s="49" customFormat="1" ht="18" customHeight="1">
      <c r="A1" s="48" t="s">
        <v>17</v>
      </c>
      <c r="C1" s="50"/>
      <c r="D1" s="119"/>
      <c r="E1" s="119"/>
      <c r="F1" s="120"/>
      <c r="G1" s="53"/>
    </row>
    <row r="2" spans="1:7" s="49" customFormat="1" ht="18" customHeight="1">
      <c r="A2" s="587" t="s">
        <v>18</v>
      </c>
      <c r="B2" s="587"/>
      <c r="C2" s="50"/>
      <c r="D2" s="119"/>
      <c r="E2" s="119"/>
      <c r="F2" s="120"/>
      <c r="G2" s="53"/>
    </row>
    <row r="3" spans="1:7" s="49" customFormat="1" ht="18" customHeight="1">
      <c r="A3" s="48" t="s">
        <v>19</v>
      </c>
      <c r="B3" s="52"/>
      <c r="C3" s="50"/>
      <c r="D3" s="119"/>
      <c r="E3" s="119"/>
      <c r="F3" s="120"/>
      <c r="G3" s="53"/>
    </row>
    <row r="4" spans="1:7" s="53" customFormat="1" ht="9" customHeight="1">
      <c r="C4" s="54"/>
      <c r="D4" s="121"/>
      <c r="E4" s="121"/>
      <c r="F4" s="122"/>
    </row>
    <row r="5" spans="1:7" s="56" customFormat="1" ht="29.25" customHeight="1">
      <c r="A5" s="589" t="s">
        <v>20</v>
      </c>
      <c r="B5" s="589"/>
      <c r="C5" s="589"/>
      <c r="D5" s="589"/>
      <c r="E5" s="589"/>
      <c r="F5" s="589"/>
      <c r="G5" s="100"/>
    </row>
    <row r="6" spans="1:7" ht="9" hidden="1" customHeight="1">
      <c r="A6" s="590"/>
      <c r="B6" s="590"/>
      <c r="C6" s="590"/>
      <c r="D6" s="590"/>
      <c r="E6" s="590"/>
      <c r="F6" s="590"/>
    </row>
    <row r="7" spans="1:7" s="61" customFormat="1" ht="18" hidden="1" customHeight="1">
      <c r="A7" s="60"/>
      <c r="B7" s="63"/>
      <c r="C7" s="65"/>
      <c r="D7" s="63"/>
      <c r="E7" s="63"/>
      <c r="F7" s="63"/>
      <c r="G7" s="62"/>
    </row>
    <row r="8" spans="1:7" s="61" customFormat="1" ht="18" hidden="1" customHeight="1">
      <c r="A8" s="60"/>
      <c r="B8" s="63"/>
      <c r="C8" s="65"/>
      <c r="D8" s="63"/>
      <c r="E8" s="63"/>
      <c r="F8" s="63"/>
      <c r="G8" s="62"/>
    </row>
    <row r="9" spans="1:7" s="61" customFormat="1" ht="18" hidden="1" customHeight="1">
      <c r="A9" s="60"/>
      <c r="B9" s="63"/>
      <c r="C9" s="65"/>
      <c r="D9" s="63"/>
      <c r="E9" s="63"/>
      <c r="F9" s="63"/>
      <c r="G9" s="62"/>
    </row>
    <row r="10" spans="1:7" ht="8.25" customHeight="1"/>
    <row r="11" spans="1:7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25</v>
      </c>
      <c r="F11" s="72" t="s">
        <v>26</v>
      </c>
      <c r="G11" s="72" t="s">
        <v>27</v>
      </c>
    </row>
    <row r="12" spans="1:7" ht="18" customHeight="1">
      <c r="A12" s="76">
        <v>41437</v>
      </c>
      <c r="B12" s="108" t="s">
        <v>68</v>
      </c>
      <c r="C12" s="117" t="s">
        <v>69</v>
      </c>
      <c r="D12" s="75">
        <v>595000</v>
      </c>
      <c r="E12" s="75"/>
      <c r="F12" s="75">
        <f>IF(C12&lt;&gt;"",D12-E12,0)</f>
        <v>595000</v>
      </c>
      <c r="G12" s="102"/>
    </row>
    <row r="13" spans="1:7" ht="18" customHeight="1">
      <c r="A13" s="76"/>
      <c r="B13" s="85"/>
      <c r="C13" s="117" t="s">
        <v>70</v>
      </c>
      <c r="D13" s="75">
        <v>4400000</v>
      </c>
      <c r="E13" s="75"/>
      <c r="F13" s="75">
        <f t="shared" ref="F13:F53" si="0">IF(C13&lt;&gt;"",F12+D13-E13,0)</f>
        <v>4995000</v>
      </c>
      <c r="G13" s="102"/>
    </row>
    <row r="14" spans="1:7" ht="18" customHeight="1">
      <c r="A14" s="76"/>
      <c r="B14" s="85"/>
      <c r="C14" s="117" t="s">
        <v>71</v>
      </c>
      <c r="D14" s="75">
        <v>40000</v>
      </c>
      <c r="E14" s="75"/>
      <c r="F14" s="75">
        <f t="shared" si="0"/>
        <v>5035000</v>
      </c>
      <c r="G14" s="102"/>
    </row>
    <row r="15" spans="1:7" ht="18" customHeight="1">
      <c r="A15" s="76"/>
      <c r="B15" s="85"/>
      <c r="C15" s="117" t="s">
        <v>72</v>
      </c>
      <c r="D15" s="75">
        <v>80000</v>
      </c>
      <c r="E15" s="75"/>
      <c r="F15" s="75">
        <f t="shared" si="0"/>
        <v>5115000</v>
      </c>
      <c r="G15" s="102"/>
    </row>
    <row r="16" spans="1:7" s="113" customFormat="1" ht="18" customHeight="1">
      <c r="A16" s="109">
        <v>41436</v>
      </c>
      <c r="B16" s="110"/>
      <c r="C16" s="123" t="s">
        <v>25</v>
      </c>
      <c r="D16" s="111"/>
      <c r="E16" s="111">
        <f>F15</f>
        <v>5115000</v>
      </c>
      <c r="F16" s="111">
        <f t="shared" si="0"/>
        <v>0</v>
      </c>
      <c r="G16" s="112" t="s">
        <v>74</v>
      </c>
    </row>
    <row r="17" spans="1:7" ht="18" customHeight="1">
      <c r="A17" s="76"/>
      <c r="B17" s="99"/>
      <c r="C17" s="117" t="s">
        <v>69</v>
      </c>
      <c r="D17" s="75">
        <v>1050000</v>
      </c>
      <c r="E17" s="75"/>
      <c r="F17" s="75">
        <f t="shared" si="0"/>
        <v>1050000</v>
      </c>
      <c r="G17" s="102"/>
    </row>
    <row r="18" spans="1:7" ht="18" customHeight="1">
      <c r="A18" s="76"/>
      <c r="B18" s="99"/>
      <c r="C18" s="117" t="s">
        <v>70</v>
      </c>
      <c r="D18" s="75">
        <v>5500000</v>
      </c>
      <c r="E18" s="75"/>
      <c r="F18" s="75">
        <f t="shared" si="0"/>
        <v>6550000</v>
      </c>
      <c r="G18" s="102"/>
    </row>
    <row r="19" spans="1:7" ht="18" customHeight="1">
      <c r="A19" s="76"/>
      <c r="B19" s="99"/>
      <c r="C19" s="117" t="s">
        <v>71</v>
      </c>
      <c r="D19" s="75">
        <v>50000</v>
      </c>
      <c r="E19" s="75"/>
      <c r="F19" s="75">
        <f t="shared" si="0"/>
        <v>6600000</v>
      </c>
      <c r="G19" s="102"/>
    </row>
    <row r="20" spans="1:7" ht="18" customHeight="1">
      <c r="A20" s="76"/>
      <c r="B20" s="99"/>
      <c r="C20" s="117" t="s">
        <v>72</v>
      </c>
      <c r="D20" s="75">
        <v>200000</v>
      </c>
      <c r="E20" s="75"/>
      <c r="F20" s="75">
        <f t="shared" si="0"/>
        <v>6800000</v>
      </c>
      <c r="G20" s="102"/>
    </row>
    <row r="21" spans="1:7" ht="18" customHeight="1">
      <c r="A21" s="76"/>
      <c r="B21" s="99"/>
      <c r="C21" s="117" t="s">
        <v>75</v>
      </c>
      <c r="D21" s="75">
        <v>2820000</v>
      </c>
      <c r="E21" s="75"/>
      <c r="F21" s="75">
        <f t="shared" si="0"/>
        <v>9620000</v>
      </c>
      <c r="G21" s="102"/>
    </row>
    <row r="22" spans="1:7" s="113" customFormat="1" ht="18" customHeight="1">
      <c r="A22" s="109">
        <v>41460</v>
      </c>
      <c r="B22" s="110"/>
      <c r="C22" s="123" t="s">
        <v>25</v>
      </c>
      <c r="D22" s="111"/>
      <c r="E22" s="111">
        <f>F21</f>
        <v>9620000</v>
      </c>
      <c r="F22" s="111">
        <f>IF(C22&lt;&gt;"",F21+D22-E22,0)</f>
        <v>0</v>
      </c>
      <c r="G22" s="112" t="s">
        <v>74</v>
      </c>
    </row>
    <row r="23" spans="1:7" ht="18" customHeight="1">
      <c r="A23" s="76">
        <v>41460</v>
      </c>
      <c r="B23" s="99"/>
      <c r="C23" s="117" t="s">
        <v>76</v>
      </c>
      <c r="D23" s="75">
        <v>1320000</v>
      </c>
      <c r="E23" s="75"/>
      <c r="F23" s="75">
        <f t="shared" si="0"/>
        <v>1320000</v>
      </c>
      <c r="G23" s="102"/>
    </row>
    <row r="24" spans="1:7" ht="18" customHeight="1">
      <c r="A24" s="76"/>
      <c r="B24" s="99"/>
      <c r="C24" s="117" t="s">
        <v>78</v>
      </c>
      <c r="D24" s="75">
        <v>80000</v>
      </c>
      <c r="E24" s="75"/>
      <c r="F24" s="75">
        <f t="shared" si="0"/>
        <v>1400000</v>
      </c>
      <c r="G24" s="102"/>
    </row>
    <row r="25" spans="1:7" ht="18" customHeight="1">
      <c r="A25" s="76"/>
      <c r="B25" s="99"/>
      <c r="C25" s="117" t="s">
        <v>77</v>
      </c>
      <c r="D25" s="75">
        <v>1270000</v>
      </c>
      <c r="E25" s="75"/>
      <c r="F25" s="75">
        <f t="shared" si="0"/>
        <v>2670000</v>
      </c>
      <c r="G25" s="102"/>
    </row>
    <row r="26" spans="1:7" s="113" customFormat="1" ht="18" customHeight="1">
      <c r="A26" s="109">
        <v>41484</v>
      </c>
      <c r="B26" s="110"/>
      <c r="C26" s="123" t="s">
        <v>25</v>
      </c>
      <c r="D26" s="111"/>
      <c r="E26" s="111">
        <f>F25</f>
        <v>2670000</v>
      </c>
      <c r="F26" s="111">
        <f>IF(C26&lt;&gt;"",F25+D26-E26,0)</f>
        <v>0</v>
      </c>
      <c r="G26" s="112" t="s">
        <v>74</v>
      </c>
    </row>
    <row r="27" spans="1:7" ht="18" customHeight="1">
      <c r="A27" s="76">
        <v>41491</v>
      </c>
      <c r="B27" s="99"/>
      <c r="C27" s="117" t="s">
        <v>78</v>
      </c>
      <c r="D27" s="75">
        <v>40000</v>
      </c>
      <c r="E27" s="75"/>
      <c r="F27" s="75">
        <f t="shared" si="0"/>
        <v>40000</v>
      </c>
      <c r="G27" s="102"/>
    </row>
    <row r="28" spans="1:7" ht="18" customHeight="1">
      <c r="A28" s="76"/>
      <c r="B28" s="99"/>
      <c r="C28" s="117" t="s">
        <v>77</v>
      </c>
      <c r="D28" s="75">
        <v>1810000</v>
      </c>
      <c r="E28" s="75"/>
      <c r="F28" s="75">
        <f t="shared" si="0"/>
        <v>1850000</v>
      </c>
      <c r="G28" s="102"/>
    </row>
    <row r="29" spans="1:7" s="113" customFormat="1" ht="18" customHeight="1">
      <c r="A29" s="109">
        <v>41499</v>
      </c>
      <c r="B29" s="110"/>
      <c r="C29" s="123" t="s">
        <v>25</v>
      </c>
      <c r="D29" s="111"/>
      <c r="E29" s="111">
        <f>F28</f>
        <v>1850000</v>
      </c>
      <c r="F29" s="111">
        <f>IF(C29&lt;&gt;"",F28+D29-E29,0)</f>
        <v>0</v>
      </c>
      <c r="G29" s="112" t="s">
        <v>74</v>
      </c>
    </row>
    <row r="30" spans="1:7" ht="18" customHeight="1">
      <c r="A30" s="76"/>
      <c r="B30" s="99"/>
      <c r="C30" s="117" t="s">
        <v>91</v>
      </c>
      <c r="D30" s="75">
        <v>5205000</v>
      </c>
      <c r="E30" s="75"/>
      <c r="F30" s="75">
        <f t="shared" si="0"/>
        <v>5205000</v>
      </c>
      <c r="G30" s="102"/>
    </row>
    <row r="31" spans="1:7" s="113" customFormat="1" ht="18" customHeight="1">
      <c r="A31" s="109">
        <v>41544</v>
      </c>
      <c r="B31" s="110"/>
      <c r="C31" s="123" t="s">
        <v>25</v>
      </c>
      <c r="D31" s="111"/>
      <c r="E31" s="111">
        <f>F30</f>
        <v>5205000</v>
      </c>
      <c r="F31" s="111">
        <f>IF(C31&lt;&gt;"",F30+D31-E31,0)</f>
        <v>0</v>
      </c>
      <c r="G31" s="112" t="s">
        <v>74</v>
      </c>
    </row>
    <row r="32" spans="1:7" ht="18" customHeight="1">
      <c r="A32" s="76"/>
      <c r="B32" s="99"/>
      <c r="C32" s="117" t="s">
        <v>92</v>
      </c>
      <c r="D32" s="75">
        <v>2820000</v>
      </c>
      <c r="E32" s="75"/>
      <c r="F32" s="75">
        <f>IF(C32&lt;&gt;"",F31+D32-E32,0)</f>
        <v>2820000</v>
      </c>
      <c r="G32" s="102"/>
    </row>
    <row r="33" spans="1:7" s="113" customFormat="1" ht="18" customHeight="1">
      <c r="A33" s="109">
        <v>41559</v>
      </c>
      <c r="B33" s="110"/>
      <c r="C33" s="123" t="s">
        <v>25</v>
      </c>
      <c r="D33" s="111"/>
      <c r="E33" s="111">
        <f>F32</f>
        <v>2820000</v>
      </c>
      <c r="F33" s="111">
        <f>IF(C33&lt;&gt;"",F32+D33-E33,0)</f>
        <v>0</v>
      </c>
      <c r="G33" s="112" t="s">
        <v>74</v>
      </c>
    </row>
    <row r="34" spans="1:7" ht="18" customHeight="1">
      <c r="A34" s="76"/>
      <c r="B34" s="99"/>
      <c r="C34" s="117" t="s">
        <v>98</v>
      </c>
      <c r="D34" s="75">
        <v>6965000</v>
      </c>
      <c r="E34" s="75"/>
      <c r="F34" s="75">
        <f t="shared" si="0"/>
        <v>6965000</v>
      </c>
      <c r="G34" s="102"/>
    </row>
    <row r="35" spans="1:7" s="113" customFormat="1" ht="18" customHeight="1">
      <c r="A35" s="109">
        <v>41596</v>
      </c>
      <c r="B35" s="110"/>
      <c r="C35" s="123" t="s">
        <v>25</v>
      </c>
      <c r="D35" s="111"/>
      <c r="E35" s="111">
        <f>F34</f>
        <v>6965000</v>
      </c>
      <c r="F35" s="111">
        <f>IF(C35&lt;&gt;"",F34+D35-E35,0)</f>
        <v>0</v>
      </c>
      <c r="G35" s="112" t="s">
        <v>74</v>
      </c>
    </row>
    <row r="36" spans="1:7" ht="18" customHeight="1">
      <c r="A36" s="76"/>
      <c r="B36" s="99"/>
      <c r="C36" s="117" t="s">
        <v>99</v>
      </c>
      <c r="D36" s="75">
        <v>1000000</v>
      </c>
      <c r="E36" s="75"/>
      <c r="F36" s="75">
        <f t="shared" si="0"/>
        <v>1000000</v>
      </c>
      <c r="G36" s="102"/>
    </row>
    <row r="37" spans="1:7" s="113" customFormat="1" ht="18" customHeight="1">
      <c r="A37" s="109">
        <v>41635</v>
      </c>
      <c r="B37" s="110"/>
      <c r="C37" s="123" t="s">
        <v>25</v>
      </c>
      <c r="D37" s="111"/>
      <c r="E37" s="111">
        <f>F36</f>
        <v>1000000</v>
      </c>
      <c r="F37" s="111">
        <f>IF(C37&lt;&gt;"",F36+D37-E37,0)</f>
        <v>0</v>
      </c>
      <c r="G37" s="112" t="s">
        <v>74</v>
      </c>
    </row>
    <row r="38" spans="1:7" ht="18" customHeight="1">
      <c r="A38" s="76"/>
      <c r="B38" s="99"/>
      <c r="C38" s="117" t="s">
        <v>120</v>
      </c>
      <c r="D38" s="75">
        <v>3160000</v>
      </c>
      <c r="E38" s="75"/>
      <c r="F38" s="75">
        <f t="shared" si="0"/>
        <v>3160000</v>
      </c>
      <c r="G38" s="102"/>
    </row>
    <row r="39" spans="1:7" ht="18" customHeight="1">
      <c r="A39" s="76"/>
      <c r="B39" s="99"/>
      <c r="C39" s="117" t="s">
        <v>121</v>
      </c>
      <c r="D39" s="75">
        <v>780000</v>
      </c>
      <c r="E39" s="75"/>
      <c r="F39" s="75">
        <f t="shared" si="0"/>
        <v>3940000</v>
      </c>
      <c r="G39" s="102"/>
    </row>
    <row r="40" spans="1:7" s="113" customFormat="1" ht="18" customHeight="1">
      <c r="A40" s="109">
        <v>41655</v>
      </c>
      <c r="B40" s="110"/>
      <c r="C40" s="123" t="s">
        <v>25</v>
      </c>
      <c r="D40" s="111"/>
      <c r="E40" s="111">
        <f>F39</f>
        <v>3940000</v>
      </c>
      <c r="F40" s="111">
        <f>IF(C40&lt;&gt;"",F39+D40-E40,0)</f>
        <v>0</v>
      </c>
      <c r="G40" s="112" t="s">
        <v>74</v>
      </c>
    </row>
    <row r="41" spans="1:7" ht="18" customHeight="1">
      <c r="A41" s="76"/>
      <c r="B41" s="99"/>
      <c r="C41" s="117" t="s">
        <v>121</v>
      </c>
      <c r="D41" s="75">
        <v>4400000</v>
      </c>
      <c r="E41" s="75"/>
      <c r="F41" s="75">
        <f t="shared" si="0"/>
        <v>4400000</v>
      </c>
      <c r="G41" s="102"/>
    </row>
    <row r="42" spans="1:7" s="113" customFormat="1" ht="18" customHeight="1">
      <c r="A42" s="109">
        <v>41715</v>
      </c>
      <c r="B42" s="110"/>
      <c r="C42" s="123" t="s">
        <v>25</v>
      </c>
      <c r="D42" s="111"/>
      <c r="E42" s="111">
        <f>F41</f>
        <v>4400000</v>
      </c>
      <c r="F42" s="111">
        <f>IF(C42&lt;&gt;"",F41+D42-E42,0)</f>
        <v>0</v>
      </c>
      <c r="G42" s="112" t="s">
        <v>74</v>
      </c>
    </row>
    <row r="43" spans="1:7" ht="18" customHeight="1">
      <c r="A43" s="76"/>
      <c r="B43" s="85"/>
      <c r="C43" s="117" t="s">
        <v>126</v>
      </c>
      <c r="D43" s="75">
        <v>4512000</v>
      </c>
      <c r="E43" s="75"/>
      <c r="F43" s="75">
        <f t="shared" si="0"/>
        <v>4512000</v>
      </c>
      <c r="G43" s="102"/>
    </row>
    <row r="44" spans="1:7" ht="18" customHeight="1">
      <c r="A44" s="76"/>
      <c r="B44" s="85"/>
      <c r="C44" s="118"/>
      <c r="D44" s="75"/>
      <c r="E44" s="75">
        <f>F43</f>
        <v>4512000</v>
      </c>
      <c r="F44" s="75">
        <f t="shared" si="0"/>
        <v>0</v>
      </c>
      <c r="G44" s="102"/>
    </row>
    <row r="45" spans="1:7" ht="18" customHeight="1">
      <c r="A45" s="76"/>
      <c r="B45" s="85"/>
      <c r="C45" s="117" t="s">
        <v>126</v>
      </c>
      <c r="D45" s="75">
        <v>2720000</v>
      </c>
      <c r="E45" s="75"/>
      <c r="F45" s="75">
        <f t="shared" si="0"/>
        <v>2720000</v>
      </c>
      <c r="G45" s="102"/>
    </row>
    <row r="46" spans="1:7" s="113" customFormat="1" ht="18" customHeight="1">
      <c r="A46" s="109">
        <v>41795</v>
      </c>
      <c r="B46" s="110"/>
      <c r="C46" s="123" t="s">
        <v>25</v>
      </c>
      <c r="D46" s="111"/>
      <c r="E46" s="111">
        <f>F45</f>
        <v>2720000</v>
      </c>
      <c r="F46" s="111">
        <f>IF(C46&lt;&gt;"",F45+D46-E46,0)</f>
        <v>0</v>
      </c>
      <c r="G46" s="112" t="s">
        <v>74</v>
      </c>
    </row>
    <row r="47" spans="1:7" ht="18" customHeight="1">
      <c r="A47" s="76"/>
      <c r="B47" s="85"/>
      <c r="C47" s="117" t="s">
        <v>128</v>
      </c>
      <c r="D47" s="75">
        <v>2840000</v>
      </c>
      <c r="E47" s="75"/>
      <c r="F47" s="75">
        <f t="shared" si="0"/>
        <v>2840000</v>
      </c>
      <c r="G47" s="102"/>
    </row>
    <row r="48" spans="1:7" ht="18" customHeight="1">
      <c r="A48" s="76"/>
      <c r="B48" s="85"/>
      <c r="C48" s="117" t="s">
        <v>129</v>
      </c>
      <c r="D48" s="75">
        <v>780000</v>
      </c>
      <c r="E48" s="75"/>
      <c r="F48" s="75">
        <f t="shared" si="0"/>
        <v>3620000</v>
      </c>
      <c r="G48" s="102"/>
    </row>
    <row r="49" spans="1:7" s="113" customFormat="1" ht="18" customHeight="1">
      <c r="A49" s="109">
        <v>41803</v>
      </c>
      <c r="B49" s="110"/>
      <c r="C49" s="123" t="s">
        <v>25</v>
      </c>
      <c r="D49" s="111"/>
      <c r="E49" s="111">
        <f>F48</f>
        <v>3620000</v>
      </c>
      <c r="F49" s="111">
        <f>IF(C49&lt;&gt;"",F48+D49-E49,0)</f>
        <v>0</v>
      </c>
      <c r="G49" s="112" t="s">
        <v>74</v>
      </c>
    </row>
    <row r="50" spans="1:7" ht="18" customHeight="1">
      <c r="A50" s="76"/>
      <c r="B50" s="85"/>
      <c r="C50" s="117" t="s">
        <v>130</v>
      </c>
      <c r="D50" s="75">
        <v>1622000</v>
      </c>
      <c r="E50" s="75"/>
      <c r="F50" s="75">
        <f t="shared" si="0"/>
        <v>1622000</v>
      </c>
      <c r="G50" s="102"/>
    </row>
    <row r="51" spans="1:7" s="113" customFormat="1" ht="18" customHeight="1">
      <c r="A51" s="109">
        <v>41842</v>
      </c>
      <c r="B51" s="110"/>
      <c r="C51" s="123" t="s">
        <v>25</v>
      </c>
      <c r="D51" s="111"/>
      <c r="E51" s="111">
        <f>F50</f>
        <v>1622000</v>
      </c>
      <c r="F51" s="111">
        <f>IF(C51&lt;&gt;"",F50+D51-E51,0)</f>
        <v>0</v>
      </c>
      <c r="G51" s="112" t="s">
        <v>74</v>
      </c>
    </row>
    <row r="52" spans="1:7" ht="18" customHeight="1">
      <c r="A52" s="76">
        <v>41857</v>
      </c>
      <c r="B52" s="85"/>
      <c r="C52" s="117" t="s">
        <v>142</v>
      </c>
      <c r="D52" s="75">
        <v>240000</v>
      </c>
      <c r="E52" s="75"/>
      <c r="F52" s="75">
        <f t="shared" si="0"/>
        <v>240000</v>
      </c>
      <c r="G52" s="102"/>
    </row>
    <row r="53" spans="1:7" ht="18" customHeight="1">
      <c r="A53" s="76"/>
      <c r="B53" s="85"/>
      <c r="C53" s="117" t="s">
        <v>143</v>
      </c>
      <c r="D53" s="75">
        <v>780000</v>
      </c>
      <c r="E53" s="75"/>
      <c r="F53" s="75">
        <f t="shared" si="0"/>
        <v>1020000</v>
      </c>
      <c r="G53" s="102"/>
    </row>
    <row r="54" spans="1:7" s="113" customFormat="1" ht="18" customHeight="1">
      <c r="A54" s="109">
        <v>41880</v>
      </c>
      <c r="B54" s="110"/>
      <c r="C54" s="123" t="s">
        <v>25</v>
      </c>
      <c r="D54" s="111"/>
      <c r="E54" s="111">
        <f>F53</f>
        <v>1020000</v>
      </c>
      <c r="F54" s="111">
        <f>IF(C54&lt;&gt;"",F53+D54-E54,0)</f>
        <v>0</v>
      </c>
      <c r="G54" s="112" t="s">
        <v>74</v>
      </c>
    </row>
    <row r="55" spans="1:7" ht="18" customHeight="1">
      <c r="A55" s="76">
        <v>41888</v>
      </c>
      <c r="B55" s="99"/>
      <c r="C55" s="117" t="s">
        <v>141</v>
      </c>
      <c r="D55" s="75">
        <v>1665000</v>
      </c>
      <c r="E55" s="75"/>
      <c r="F55" s="75">
        <f>IF(C55&lt;&gt;"",F54+D55-E55,0)</f>
        <v>1665000</v>
      </c>
      <c r="G55" s="102"/>
    </row>
    <row r="56" spans="1:7" s="113" customFormat="1" ht="18" customHeight="1">
      <c r="A56" s="109">
        <v>41893</v>
      </c>
      <c r="B56" s="110"/>
      <c r="C56" s="123" t="s">
        <v>25</v>
      </c>
      <c r="D56" s="111"/>
      <c r="E56" s="111">
        <f>F55</f>
        <v>1665000</v>
      </c>
      <c r="F56" s="75">
        <f t="shared" ref="F56:F80" si="1">IF(C56&lt;&gt;"",F55+D56-E56,0)</f>
        <v>0</v>
      </c>
      <c r="G56" s="112" t="s">
        <v>74</v>
      </c>
    </row>
    <row r="57" spans="1:7" ht="18" customHeight="1">
      <c r="A57" s="77">
        <v>41922</v>
      </c>
      <c r="B57" s="158"/>
      <c r="C57" s="117" t="s">
        <v>145</v>
      </c>
      <c r="D57" s="75">
        <v>2670000</v>
      </c>
      <c r="E57" s="78"/>
      <c r="F57" s="75">
        <f t="shared" si="1"/>
        <v>2670000</v>
      </c>
      <c r="G57" s="101"/>
    </row>
    <row r="58" spans="1:7" s="113" customFormat="1" ht="18" customHeight="1">
      <c r="A58" s="109">
        <v>41929</v>
      </c>
      <c r="B58" s="110"/>
      <c r="C58" s="123" t="s">
        <v>25</v>
      </c>
      <c r="D58" s="111"/>
      <c r="E58" s="111">
        <f>F57</f>
        <v>2670000</v>
      </c>
      <c r="F58" s="75">
        <f>IF(C58&lt;&gt;"",F57+D58-E58,0)</f>
        <v>0</v>
      </c>
      <c r="G58" s="112" t="s">
        <v>74</v>
      </c>
    </row>
    <row r="59" spans="1:7" ht="18" customHeight="1">
      <c r="A59" s="77">
        <v>41964</v>
      </c>
      <c r="B59" s="158"/>
      <c r="C59" s="117" t="s">
        <v>150</v>
      </c>
      <c r="D59" s="78">
        <v>1015000</v>
      </c>
      <c r="E59" s="78"/>
      <c r="F59" s="75">
        <f t="shared" si="1"/>
        <v>1015000</v>
      </c>
      <c r="G59" s="101"/>
    </row>
    <row r="60" spans="1:7" ht="18" customHeight="1">
      <c r="A60" s="77">
        <v>41964</v>
      </c>
      <c r="B60" s="158"/>
      <c r="C60" s="117" t="s">
        <v>151</v>
      </c>
      <c r="D60" s="78">
        <v>780000</v>
      </c>
      <c r="E60" s="78"/>
      <c r="F60" s="75">
        <f t="shared" si="1"/>
        <v>1795000</v>
      </c>
      <c r="G60" s="101"/>
    </row>
    <row r="61" spans="1:7" ht="18" customHeight="1">
      <c r="A61" s="77">
        <v>41988</v>
      </c>
      <c r="B61" s="158"/>
      <c r="C61" s="117" t="s">
        <v>156</v>
      </c>
      <c r="D61" s="78">
        <v>2740000</v>
      </c>
      <c r="E61" s="78"/>
      <c r="F61" s="75">
        <f t="shared" si="1"/>
        <v>4535000</v>
      </c>
      <c r="G61" s="101"/>
    </row>
    <row r="62" spans="1:7" ht="18" customHeight="1">
      <c r="A62" s="77">
        <v>41988</v>
      </c>
      <c r="B62" s="158"/>
      <c r="C62" s="117" t="s">
        <v>157</v>
      </c>
      <c r="D62" s="78">
        <v>780000</v>
      </c>
      <c r="E62" s="78"/>
      <c r="F62" s="75">
        <f t="shared" si="1"/>
        <v>5315000</v>
      </c>
      <c r="G62" s="101"/>
    </row>
    <row r="63" spans="1:7" s="113" customFormat="1" ht="18" customHeight="1">
      <c r="A63" s="109">
        <v>42010</v>
      </c>
      <c r="B63" s="110"/>
      <c r="C63" s="123" t="s">
        <v>25</v>
      </c>
      <c r="D63" s="111"/>
      <c r="E63" s="111">
        <f>F62</f>
        <v>5315000</v>
      </c>
      <c r="F63" s="75">
        <f>IF(C63&lt;&gt;"",F62+D63-E63,0)</f>
        <v>0</v>
      </c>
      <c r="G63" s="112" t="s">
        <v>74</v>
      </c>
    </row>
    <row r="64" spans="1:7" ht="18" customHeight="1">
      <c r="A64" s="77">
        <v>42004</v>
      </c>
      <c r="B64" s="158"/>
      <c r="C64" s="117" t="s">
        <v>120</v>
      </c>
      <c r="D64" s="78">
        <v>3867000</v>
      </c>
      <c r="E64" s="78"/>
      <c r="F64" s="75">
        <f t="shared" si="1"/>
        <v>3867000</v>
      </c>
      <c r="G64" s="101"/>
    </row>
    <row r="65" spans="1:7" ht="18" customHeight="1">
      <c r="A65" s="77">
        <v>42004</v>
      </c>
      <c r="B65" s="158"/>
      <c r="C65" s="117" t="s">
        <v>182</v>
      </c>
      <c r="D65" s="78">
        <v>780000</v>
      </c>
      <c r="E65" s="78"/>
      <c r="F65" s="75">
        <f t="shared" si="1"/>
        <v>4647000</v>
      </c>
      <c r="G65" s="101"/>
    </row>
    <row r="66" spans="1:7" s="113" customFormat="1" ht="18" customHeight="1">
      <c r="A66" s="109">
        <v>42024</v>
      </c>
      <c r="B66" s="110"/>
      <c r="C66" s="123" t="s">
        <v>25</v>
      </c>
      <c r="D66" s="111"/>
      <c r="E66" s="111">
        <f>F65</f>
        <v>4647000</v>
      </c>
      <c r="F66" s="75">
        <f>IF(C66&lt;&gt;"",F65+D66-E66,0)</f>
        <v>0</v>
      </c>
      <c r="G66" s="112" t="s">
        <v>74</v>
      </c>
    </row>
    <row r="67" spans="1:7" ht="18" customHeight="1">
      <c r="A67" s="77">
        <v>42037</v>
      </c>
      <c r="B67" s="158"/>
      <c r="C67" s="117" t="s">
        <v>186</v>
      </c>
      <c r="D67" s="78">
        <v>2889000</v>
      </c>
      <c r="E67" s="78"/>
      <c r="F67" s="75">
        <f t="shared" si="1"/>
        <v>2889000</v>
      </c>
      <c r="G67" s="101"/>
    </row>
    <row r="68" spans="1:7" s="113" customFormat="1" ht="18" customHeight="1">
      <c r="A68" s="109">
        <v>42049</v>
      </c>
      <c r="B68" s="110"/>
      <c r="C68" s="123" t="s">
        <v>25</v>
      </c>
      <c r="D68" s="111"/>
      <c r="E68" s="111">
        <f>F67</f>
        <v>2889000</v>
      </c>
      <c r="F68" s="75">
        <f>IF(C68&lt;&gt;"",F67+D68-E68,0)</f>
        <v>0</v>
      </c>
      <c r="G68" s="112" t="s">
        <v>74</v>
      </c>
    </row>
    <row r="69" spans="1:7" ht="18" customHeight="1">
      <c r="A69" s="77">
        <v>42065</v>
      </c>
      <c r="B69" s="158"/>
      <c r="C69" s="117" t="s">
        <v>188</v>
      </c>
      <c r="D69" s="78">
        <v>2940000</v>
      </c>
      <c r="E69" s="78"/>
      <c r="F69" s="75">
        <f t="shared" si="1"/>
        <v>2940000</v>
      </c>
      <c r="G69" s="101"/>
    </row>
    <row r="70" spans="1:7" ht="18" customHeight="1">
      <c r="A70" s="77">
        <v>42065</v>
      </c>
      <c r="B70" s="158"/>
      <c r="C70" s="117" t="s">
        <v>189</v>
      </c>
      <c r="D70" s="78">
        <v>1440000</v>
      </c>
      <c r="E70" s="78"/>
      <c r="F70" s="75">
        <f t="shared" si="1"/>
        <v>4380000</v>
      </c>
      <c r="G70" s="101"/>
    </row>
    <row r="71" spans="1:7" s="113" customFormat="1" ht="18" customHeight="1">
      <c r="A71" s="109">
        <v>42098</v>
      </c>
      <c r="B71" s="110"/>
      <c r="C71" s="123" t="s">
        <v>25</v>
      </c>
      <c r="D71" s="111"/>
      <c r="E71" s="111">
        <f>F70</f>
        <v>4380000</v>
      </c>
      <c r="F71" s="75">
        <f>IF(C71&lt;&gt;"",F70+D71-E71,0)</f>
        <v>0</v>
      </c>
      <c r="G71" s="112" t="s">
        <v>74</v>
      </c>
    </row>
    <row r="72" spans="1:7" ht="18" customHeight="1">
      <c r="A72" s="77">
        <v>42094</v>
      </c>
      <c r="B72" s="158"/>
      <c r="C72" s="117" t="s">
        <v>126</v>
      </c>
      <c r="D72" s="78">
        <v>3370000</v>
      </c>
      <c r="E72" s="78"/>
      <c r="F72" s="75">
        <f t="shared" si="1"/>
        <v>3370000</v>
      </c>
      <c r="G72" s="101"/>
    </row>
    <row r="73" spans="1:7" ht="18" customHeight="1">
      <c r="A73" s="77">
        <v>42094</v>
      </c>
      <c r="B73" s="158"/>
      <c r="C73" s="117" t="s">
        <v>264</v>
      </c>
      <c r="D73" s="78">
        <v>180000</v>
      </c>
      <c r="E73" s="78"/>
      <c r="F73" s="75">
        <f t="shared" si="1"/>
        <v>3550000</v>
      </c>
      <c r="G73" s="101"/>
    </row>
    <row r="74" spans="1:7" s="113" customFormat="1" ht="18" customHeight="1">
      <c r="A74" s="109">
        <v>42115</v>
      </c>
      <c r="B74" s="110"/>
      <c r="C74" s="123" t="s">
        <v>25</v>
      </c>
      <c r="D74" s="111"/>
      <c r="E74" s="111">
        <f>F73</f>
        <v>3550000</v>
      </c>
      <c r="F74" s="75">
        <f>IF(C74&lt;&gt;"",F73+D74-E74,0)</f>
        <v>0</v>
      </c>
      <c r="G74" s="112" t="s">
        <v>74</v>
      </c>
    </row>
    <row r="75" spans="1:7" ht="18" customHeight="1">
      <c r="A75" s="77">
        <v>42129</v>
      </c>
      <c r="B75" s="158"/>
      <c r="C75" s="117" t="s">
        <v>759</v>
      </c>
      <c r="D75" s="78">
        <v>2060000</v>
      </c>
      <c r="E75" s="78"/>
      <c r="F75" s="75">
        <f t="shared" si="1"/>
        <v>2060000</v>
      </c>
      <c r="G75" s="101"/>
    </row>
    <row r="76" spans="1:7" ht="18" customHeight="1">
      <c r="A76" s="77"/>
      <c r="B76" s="158"/>
      <c r="C76" s="117" t="s">
        <v>760</v>
      </c>
      <c r="D76" s="78">
        <v>240000</v>
      </c>
      <c r="E76" s="78"/>
      <c r="F76" s="75">
        <f t="shared" si="1"/>
        <v>2300000</v>
      </c>
      <c r="G76" s="101"/>
    </row>
    <row r="77" spans="1:7" s="113" customFormat="1" ht="18" customHeight="1">
      <c r="A77" s="109">
        <v>42143</v>
      </c>
      <c r="B77" s="110"/>
      <c r="C77" s="123" t="s">
        <v>25</v>
      </c>
      <c r="D77" s="111"/>
      <c r="E77" s="111">
        <f>F76</f>
        <v>2300000</v>
      </c>
      <c r="F77" s="75">
        <f>IF(C77&lt;&gt;"",F76+D77-E77,0)</f>
        <v>0</v>
      </c>
      <c r="G77" s="112" t="s">
        <v>74</v>
      </c>
    </row>
    <row r="78" spans="1:7" ht="18" customHeight="1">
      <c r="A78" s="77">
        <v>42166</v>
      </c>
      <c r="B78" s="158"/>
      <c r="C78" s="117" t="s">
        <v>128</v>
      </c>
      <c r="D78" s="78">
        <v>2700000</v>
      </c>
      <c r="E78" s="78"/>
      <c r="F78" s="75">
        <f t="shared" si="1"/>
        <v>2700000</v>
      </c>
      <c r="G78" s="101"/>
    </row>
    <row r="79" spans="1:7" ht="18" customHeight="1">
      <c r="A79" s="77"/>
      <c r="B79" s="158"/>
      <c r="C79" s="117" t="s">
        <v>129</v>
      </c>
      <c r="D79" s="78">
        <v>1020000</v>
      </c>
      <c r="E79" s="78"/>
      <c r="F79" s="75">
        <f t="shared" si="1"/>
        <v>3720000</v>
      </c>
      <c r="G79" s="101"/>
    </row>
    <row r="80" spans="1:7" ht="18" customHeight="1">
      <c r="A80" s="77">
        <v>42181</v>
      </c>
      <c r="B80" s="158"/>
      <c r="C80" s="123" t="s">
        <v>25</v>
      </c>
      <c r="D80" s="111"/>
      <c r="E80" s="111">
        <f>F79</f>
        <v>3720000</v>
      </c>
      <c r="F80" s="75">
        <f t="shared" si="1"/>
        <v>0</v>
      </c>
      <c r="G80" s="112" t="s">
        <v>74</v>
      </c>
    </row>
    <row r="81" spans="1:7" ht="18" customHeight="1">
      <c r="A81" s="77">
        <v>42185</v>
      </c>
      <c r="B81" s="158"/>
      <c r="C81" s="117" t="s">
        <v>130</v>
      </c>
      <c r="D81" s="78">
        <v>3985000</v>
      </c>
      <c r="E81" s="78"/>
      <c r="F81" s="75">
        <f t="shared" ref="F81:F97" si="2">IF(C81&lt;&gt;"",F80+D81-E81,0)</f>
        <v>3985000</v>
      </c>
      <c r="G81" s="101"/>
    </row>
    <row r="82" spans="1:7" ht="18" customHeight="1">
      <c r="A82" s="77"/>
      <c r="B82" s="158"/>
      <c r="C82" s="117" t="s">
        <v>922</v>
      </c>
      <c r="D82" s="78">
        <v>300000</v>
      </c>
      <c r="E82" s="78"/>
      <c r="F82" s="75">
        <f t="shared" si="2"/>
        <v>4285000</v>
      </c>
      <c r="G82" s="101"/>
    </row>
    <row r="83" spans="1:7" ht="18" customHeight="1">
      <c r="A83" s="77">
        <v>42213</v>
      </c>
      <c r="B83" s="158"/>
      <c r="C83" s="123" t="s">
        <v>25</v>
      </c>
      <c r="D83" s="111"/>
      <c r="E83" s="111">
        <f>F82</f>
        <v>4285000</v>
      </c>
      <c r="F83" s="75">
        <f t="shared" si="2"/>
        <v>0</v>
      </c>
      <c r="G83" s="112" t="s">
        <v>74</v>
      </c>
    </row>
    <row r="84" spans="1:7" ht="18" customHeight="1">
      <c r="A84" s="77">
        <v>42220</v>
      </c>
      <c r="B84" s="158"/>
      <c r="C84" s="117" t="s">
        <v>142</v>
      </c>
      <c r="D84" s="78">
        <v>3470000</v>
      </c>
      <c r="E84" s="78"/>
      <c r="F84" s="75">
        <f t="shared" si="2"/>
        <v>3470000</v>
      </c>
      <c r="G84" s="101"/>
    </row>
    <row r="85" spans="1:7" ht="18" customHeight="1">
      <c r="A85" s="77"/>
      <c r="B85" s="158"/>
      <c r="C85" s="117" t="s">
        <v>143</v>
      </c>
      <c r="D85" s="78">
        <v>1260000</v>
      </c>
      <c r="E85" s="78"/>
      <c r="F85" s="75">
        <f t="shared" si="2"/>
        <v>4730000</v>
      </c>
      <c r="G85" s="101"/>
    </row>
    <row r="86" spans="1:7" ht="18" customHeight="1">
      <c r="A86" s="77">
        <v>42254</v>
      </c>
      <c r="B86" s="158"/>
      <c r="C86" s="123" t="s">
        <v>25</v>
      </c>
      <c r="D86" s="111"/>
      <c r="E86" s="111">
        <f>F85</f>
        <v>4730000</v>
      </c>
      <c r="F86" s="75">
        <f t="shared" ref="F86" si="3">IF(C86&lt;&gt;"",F85+D86-E86,0)</f>
        <v>0</v>
      </c>
      <c r="G86" s="112" t="s">
        <v>74</v>
      </c>
    </row>
    <row r="87" spans="1:7" ht="18" customHeight="1">
      <c r="A87" s="77">
        <v>42250</v>
      </c>
      <c r="B87" s="158"/>
      <c r="C87" s="117" t="s">
        <v>141</v>
      </c>
      <c r="D87" s="78">
        <v>3595000</v>
      </c>
      <c r="E87" s="78"/>
      <c r="F87" s="75">
        <f t="shared" si="2"/>
        <v>3595000</v>
      </c>
      <c r="G87" s="101"/>
    </row>
    <row r="88" spans="1:7" ht="18" customHeight="1">
      <c r="A88" s="77">
        <v>42268</v>
      </c>
      <c r="B88" s="158"/>
      <c r="C88" s="123" t="s">
        <v>25</v>
      </c>
      <c r="D88" s="111"/>
      <c r="E88" s="111">
        <f>F87</f>
        <v>3595000</v>
      </c>
      <c r="F88" s="75">
        <f t="shared" si="2"/>
        <v>0</v>
      </c>
      <c r="G88" s="101"/>
    </row>
    <row r="89" spans="1:7" ht="18" customHeight="1">
      <c r="A89" s="77">
        <v>42282</v>
      </c>
      <c r="B89" s="158"/>
      <c r="C89" s="117" t="s">
        <v>142</v>
      </c>
      <c r="D89" s="78">
        <v>5775000</v>
      </c>
      <c r="E89" s="493"/>
      <c r="F89" s="75">
        <f t="shared" si="2"/>
        <v>5775000</v>
      </c>
      <c r="G89" s="101"/>
    </row>
    <row r="90" spans="1:7" ht="18" customHeight="1">
      <c r="A90" s="77"/>
      <c r="B90" s="158"/>
      <c r="C90" s="117" t="s">
        <v>143</v>
      </c>
      <c r="D90" s="78">
        <v>240000</v>
      </c>
      <c r="E90" s="493"/>
      <c r="F90" s="75">
        <f t="shared" si="2"/>
        <v>6015000</v>
      </c>
      <c r="G90" s="101"/>
    </row>
    <row r="91" spans="1:7" ht="18" customHeight="1">
      <c r="A91" s="77">
        <v>42321</v>
      </c>
      <c r="B91" s="158"/>
      <c r="C91" s="123" t="s">
        <v>25</v>
      </c>
      <c r="D91" s="111"/>
      <c r="E91" s="111">
        <f>F90</f>
        <v>6015000</v>
      </c>
      <c r="F91" s="75">
        <f t="shared" si="2"/>
        <v>0</v>
      </c>
      <c r="G91" s="101"/>
    </row>
    <row r="92" spans="1:7" ht="18" customHeight="1">
      <c r="A92" s="77"/>
      <c r="B92" s="158"/>
      <c r="C92" s="123"/>
      <c r="D92" s="493"/>
      <c r="E92" s="493"/>
      <c r="F92" s="75">
        <f t="shared" si="2"/>
        <v>0</v>
      </c>
      <c r="G92" s="101"/>
    </row>
    <row r="93" spans="1:7" ht="18" customHeight="1">
      <c r="A93" s="77"/>
      <c r="B93" s="158"/>
      <c r="C93" s="123"/>
      <c r="D93" s="493"/>
      <c r="E93" s="493"/>
      <c r="F93" s="75">
        <f t="shared" si="2"/>
        <v>0</v>
      </c>
      <c r="G93" s="101"/>
    </row>
    <row r="94" spans="1:7" ht="18" customHeight="1">
      <c r="A94" s="77"/>
      <c r="B94" s="158"/>
      <c r="C94" s="123"/>
      <c r="D94" s="493"/>
      <c r="E94" s="493"/>
      <c r="F94" s="75">
        <f t="shared" si="2"/>
        <v>0</v>
      </c>
      <c r="G94" s="101"/>
    </row>
    <row r="95" spans="1:7" ht="18" customHeight="1">
      <c r="A95" s="77"/>
      <c r="B95" s="158"/>
      <c r="C95" s="123"/>
      <c r="D95" s="493"/>
      <c r="E95" s="493"/>
      <c r="F95" s="75">
        <f t="shared" si="2"/>
        <v>0</v>
      </c>
      <c r="G95" s="101"/>
    </row>
    <row r="96" spans="1:7" ht="18" customHeight="1">
      <c r="A96" s="77"/>
      <c r="B96" s="158"/>
      <c r="C96" s="123"/>
      <c r="D96" s="493"/>
      <c r="E96" s="493"/>
      <c r="F96" s="75">
        <f t="shared" si="2"/>
        <v>0</v>
      </c>
      <c r="G96" s="101"/>
    </row>
    <row r="97" spans="1:7" ht="18" customHeight="1">
      <c r="A97" s="77"/>
      <c r="B97" s="86"/>
      <c r="C97" s="118"/>
      <c r="D97" s="78"/>
      <c r="E97" s="78"/>
      <c r="F97" s="75">
        <f t="shared" si="2"/>
        <v>0</v>
      </c>
      <c r="G97" s="101"/>
    </row>
    <row r="98" spans="1:7" s="80" customFormat="1" ht="18" customHeight="1">
      <c r="A98" s="588" t="s">
        <v>4</v>
      </c>
      <c r="B98" s="588"/>
      <c r="C98" s="588"/>
      <c r="D98" s="79">
        <f>SUM(D12:D97)</f>
        <v>106840000</v>
      </c>
      <c r="E98" s="79">
        <f>SUM(E12:E97)</f>
        <v>106840000</v>
      </c>
      <c r="F98" s="57">
        <f>D98-E98</f>
        <v>0</v>
      </c>
      <c r="G98" s="74"/>
    </row>
    <row r="99" spans="1:7" ht="18" customHeight="1"/>
    <row r="100" spans="1:7" ht="21" customHeight="1">
      <c r="C100" s="58"/>
      <c r="D100" s="81" t="s">
        <v>28</v>
      </c>
    </row>
    <row r="101" spans="1:7" ht="21" customHeight="1"/>
    <row r="102" spans="1:7" ht="21" customHeight="1"/>
    <row r="103" spans="1:7" ht="14.25" customHeight="1">
      <c r="E103" s="82" t="s">
        <v>29</v>
      </c>
    </row>
    <row r="104" spans="1:7" ht="21" customHeight="1">
      <c r="A104" s="67" t="s">
        <v>30</v>
      </c>
      <c r="D104" s="67" t="s">
        <v>31</v>
      </c>
    </row>
    <row r="105" spans="1:7" ht="21" customHeight="1"/>
    <row r="106" spans="1:7" ht="21" customHeight="1"/>
    <row r="107" spans="1:7" ht="21" customHeight="1"/>
    <row r="108" spans="1:7" ht="21" customHeight="1"/>
    <row r="109" spans="1:7" ht="21" customHeight="1"/>
    <row r="110" spans="1:7" ht="21" customHeight="1"/>
    <row r="111" spans="1:7" ht="21" customHeight="1"/>
    <row r="112" spans="1:7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</sheetData>
  <mergeCells count="4">
    <mergeCell ref="A2:B2"/>
    <mergeCell ref="A98:C98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8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87" t="s">
        <v>18</v>
      </c>
      <c r="B2" s="587"/>
      <c r="C2" s="50"/>
      <c r="D2" s="119"/>
      <c r="E2" s="119"/>
      <c r="F2" s="119"/>
      <c r="G2" s="120"/>
      <c r="H2" s="53"/>
    </row>
    <row r="3" spans="1:8" s="49" customFormat="1" ht="18" customHeight="1">
      <c r="A3" s="48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89" t="s">
        <v>20</v>
      </c>
      <c r="B5" s="589"/>
      <c r="C5" s="589"/>
      <c r="D5" s="589"/>
      <c r="E5" s="589"/>
      <c r="F5" s="589"/>
      <c r="G5" s="589"/>
      <c r="H5" s="100"/>
    </row>
    <row r="6" spans="1:8" ht="9" hidden="1" customHeight="1">
      <c r="A6" s="590"/>
      <c r="B6" s="590"/>
      <c r="C6" s="590"/>
      <c r="D6" s="590"/>
      <c r="E6" s="590"/>
      <c r="F6" s="590"/>
      <c r="G6" s="590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41446</v>
      </c>
      <c r="B12" s="108" t="s">
        <v>162</v>
      </c>
      <c r="C12" s="117" t="s">
        <v>163</v>
      </c>
      <c r="D12" s="75">
        <v>5076369</v>
      </c>
      <c r="E12" s="75">
        <f t="shared" ref="E12:E27" si="0">D12*10%</f>
        <v>507636.9</v>
      </c>
      <c r="F12" s="75"/>
      <c r="G12" s="75">
        <f>IF(C12&lt;&gt;"",D12+E12-F12,0)</f>
        <v>5584005.9000000004</v>
      </c>
      <c r="H12" s="102"/>
    </row>
    <row r="13" spans="1:8" s="113" customFormat="1" ht="18" customHeight="1">
      <c r="A13" s="109">
        <v>41460</v>
      </c>
      <c r="B13" s="192"/>
      <c r="C13" s="123" t="s">
        <v>25</v>
      </c>
      <c r="D13" s="111"/>
      <c r="E13" s="111">
        <f t="shared" si="0"/>
        <v>0</v>
      </c>
      <c r="F13" s="111">
        <f>G12</f>
        <v>5584005.9000000004</v>
      </c>
      <c r="G13" s="75">
        <f t="shared" ref="G13:G57" si="1">IF(C13&lt;&gt;"",G12+D13+E13-F13,0)</f>
        <v>0</v>
      </c>
      <c r="H13" s="112" t="s">
        <v>74</v>
      </c>
    </row>
    <row r="14" spans="1:8" ht="18" customHeight="1">
      <c r="A14" s="76">
        <v>41459</v>
      </c>
      <c r="B14" s="108" t="s">
        <v>164</v>
      </c>
      <c r="C14" s="117" t="s">
        <v>165</v>
      </c>
      <c r="D14" s="75">
        <v>3589029</v>
      </c>
      <c r="E14" s="75">
        <f t="shared" si="0"/>
        <v>358902.9</v>
      </c>
      <c r="F14" s="75"/>
      <c r="G14" s="75">
        <f t="shared" si="1"/>
        <v>3947931.9</v>
      </c>
      <c r="H14" s="102"/>
    </row>
    <row r="15" spans="1:8" s="113" customFormat="1" ht="18" customHeight="1">
      <c r="A15" s="109">
        <v>41484</v>
      </c>
      <c r="B15" s="192"/>
      <c r="C15" s="123" t="s">
        <v>25</v>
      </c>
      <c r="D15" s="111"/>
      <c r="E15" s="111">
        <f t="shared" si="0"/>
        <v>0</v>
      </c>
      <c r="F15" s="111">
        <f>G14</f>
        <v>3947931.9</v>
      </c>
      <c r="G15" s="75">
        <f t="shared" si="1"/>
        <v>0</v>
      </c>
      <c r="H15" s="112" t="s">
        <v>74</v>
      </c>
    </row>
    <row r="16" spans="1:8" ht="18" customHeight="1">
      <c r="A16" s="76">
        <v>41516</v>
      </c>
      <c r="B16" s="99"/>
      <c r="C16" s="117" t="s">
        <v>166</v>
      </c>
      <c r="D16" s="75">
        <v>3618699</v>
      </c>
      <c r="E16" s="75">
        <f t="shared" si="0"/>
        <v>361869.9</v>
      </c>
      <c r="F16" s="75"/>
      <c r="G16" s="75">
        <f t="shared" si="1"/>
        <v>3980568.9</v>
      </c>
      <c r="H16" s="102"/>
    </row>
    <row r="17" spans="1:8" s="113" customFormat="1" ht="18" customHeight="1">
      <c r="A17" s="109">
        <v>41522</v>
      </c>
      <c r="B17" s="192"/>
      <c r="C17" s="123" t="s">
        <v>25</v>
      </c>
      <c r="D17" s="111"/>
      <c r="E17" s="111">
        <f t="shared" si="0"/>
        <v>0</v>
      </c>
      <c r="F17" s="111">
        <f>G16</f>
        <v>3980568.9</v>
      </c>
      <c r="G17" s="75">
        <f t="shared" si="1"/>
        <v>0</v>
      </c>
      <c r="H17" s="112" t="s">
        <v>74</v>
      </c>
    </row>
    <row r="18" spans="1:8" ht="18" customHeight="1">
      <c r="A18" s="76">
        <v>41570</v>
      </c>
      <c r="B18" s="99"/>
      <c r="C18" s="117" t="s">
        <v>167</v>
      </c>
      <c r="D18" s="75">
        <v>1399488</v>
      </c>
      <c r="E18" s="75">
        <f t="shared" si="0"/>
        <v>139948.80000000002</v>
      </c>
      <c r="F18" s="75"/>
      <c r="G18" s="75">
        <f t="shared" si="1"/>
        <v>1539436.8</v>
      </c>
      <c r="H18" s="102"/>
    </row>
    <row r="19" spans="1:8" ht="18" customHeight="1">
      <c r="A19" s="76">
        <v>41582</v>
      </c>
      <c r="B19" s="99"/>
      <c r="C19" s="117" t="s">
        <v>168</v>
      </c>
      <c r="D19" s="75">
        <v>3762693</v>
      </c>
      <c r="E19" s="75">
        <f t="shared" si="0"/>
        <v>376269.30000000005</v>
      </c>
      <c r="F19" s="75"/>
      <c r="G19" s="75">
        <f t="shared" si="1"/>
        <v>5678399.0999999996</v>
      </c>
      <c r="H19" s="102"/>
    </row>
    <row r="20" spans="1:8" s="113" customFormat="1" ht="18" customHeight="1">
      <c r="A20" s="109">
        <v>41586</v>
      </c>
      <c r="B20" s="192"/>
      <c r="C20" s="123" t="s">
        <v>25</v>
      </c>
      <c r="D20" s="111"/>
      <c r="E20" s="111">
        <f t="shared" si="0"/>
        <v>0</v>
      </c>
      <c r="F20" s="111">
        <f>G19</f>
        <v>5678399.0999999996</v>
      </c>
      <c r="G20" s="75">
        <f t="shared" si="1"/>
        <v>0</v>
      </c>
      <c r="H20" s="112" t="s">
        <v>74</v>
      </c>
    </row>
    <row r="21" spans="1:8" ht="18" customHeight="1">
      <c r="A21" s="76"/>
      <c r="B21" s="99"/>
      <c r="C21" s="117" t="s">
        <v>169</v>
      </c>
      <c r="D21" s="75">
        <v>5351309</v>
      </c>
      <c r="E21" s="75">
        <f t="shared" si="0"/>
        <v>535130.9</v>
      </c>
      <c r="F21" s="75"/>
      <c r="G21" s="75">
        <f t="shared" si="1"/>
        <v>5886439.9000000004</v>
      </c>
      <c r="H21" s="102"/>
    </row>
    <row r="22" spans="1:8" ht="18" customHeight="1">
      <c r="A22" s="76"/>
      <c r="B22" s="99"/>
      <c r="C22" s="117" t="s">
        <v>170</v>
      </c>
      <c r="D22" s="75">
        <v>5351309</v>
      </c>
      <c r="E22" s="75">
        <f t="shared" si="0"/>
        <v>535130.9</v>
      </c>
      <c r="F22" s="75"/>
      <c r="G22" s="75">
        <f t="shared" si="1"/>
        <v>11772879.800000001</v>
      </c>
      <c r="H22" s="102"/>
    </row>
    <row r="23" spans="1:8" s="113" customFormat="1" ht="18" customHeight="1">
      <c r="A23" s="109">
        <v>41655</v>
      </c>
      <c r="B23" s="192"/>
      <c r="C23" s="123" t="s">
        <v>25</v>
      </c>
      <c r="D23" s="111"/>
      <c r="E23" s="111">
        <f t="shared" si="0"/>
        <v>0</v>
      </c>
      <c r="F23" s="111">
        <f>G22</f>
        <v>11772879.800000001</v>
      </c>
      <c r="G23" s="75">
        <f t="shared" si="1"/>
        <v>0</v>
      </c>
      <c r="H23" s="112" t="s">
        <v>74</v>
      </c>
    </row>
    <row r="24" spans="1:8" ht="18" customHeight="1">
      <c r="A24" s="76">
        <v>41678</v>
      </c>
      <c r="B24" s="99"/>
      <c r="C24" s="117" t="s">
        <v>171</v>
      </c>
      <c r="D24" s="75">
        <v>5556614</v>
      </c>
      <c r="E24" s="75">
        <f t="shared" si="0"/>
        <v>555661.4</v>
      </c>
      <c r="F24" s="75"/>
      <c r="G24" s="75">
        <f t="shared" si="1"/>
        <v>6112275.4000000004</v>
      </c>
      <c r="H24" s="102"/>
    </row>
    <row r="25" spans="1:8" s="113" customFormat="1" ht="18" customHeight="1">
      <c r="A25" s="109">
        <v>41691</v>
      </c>
      <c r="B25" s="192"/>
      <c r="C25" s="123" t="s">
        <v>25</v>
      </c>
      <c r="D25" s="111"/>
      <c r="E25" s="111">
        <f t="shared" si="0"/>
        <v>0</v>
      </c>
      <c r="F25" s="111">
        <f>G24</f>
        <v>6112275.4000000004</v>
      </c>
      <c r="G25" s="75">
        <f t="shared" si="1"/>
        <v>0</v>
      </c>
      <c r="H25" s="112" t="s">
        <v>74</v>
      </c>
    </row>
    <row r="26" spans="1:8" ht="18" customHeight="1">
      <c r="A26" s="76">
        <v>41708</v>
      </c>
      <c r="B26" s="99"/>
      <c r="C26" s="117" t="s">
        <v>172</v>
      </c>
      <c r="D26" s="75">
        <v>5371008</v>
      </c>
      <c r="E26" s="75">
        <f t="shared" si="0"/>
        <v>537100.80000000005</v>
      </c>
      <c r="F26" s="75"/>
      <c r="G26" s="75">
        <f t="shared" si="1"/>
        <v>5908108.7999999998</v>
      </c>
      <c r="H26" s="102"/>
    </row>
    <row r="27" spans="1:8" s="113" customFormat="1" ht="18" customHeight="1">
      <c r="A27" s="109">
        <v>41715</v>
      </c>
      <c r="B27" s="192"/>
      <c r="C27" s="123" t="s">
        <v>25</v>
      </c>
      <c r="D27" s="111"/>
      <c r="E27" s="111">
        <f t="shared" si="0"/>
        <v>0</v>
      </c>
      <c r="F27" s="111">
        <f>G26</f>
        <v>5908108.7999999998</v>
      </c>
      <c r="G27" s="75">
        <f t="shared" si="1"/>
        <v>0</v>
      </c>
      <c r="H27" s="112" t="s">
        <v>74</v>
      </c>
    </row>
    <row r="28" spans="1:8" ht="18" customHeight="1">
      <c r="A28" s="76">
        <v>41731</v>
      </c>
      <c r="B28" s="99"/>
      <c r="C28" s="117" t="s">
        <v>173</v>
      </c>
      <c r="D28" s="75">
        <v>8674944</v>
      </c>
      <c r="E28" s="75">
        <v>867495</v>
      </c>
      <c r="F28" s="75"/>
      <c r="G28" s="75">
        <f t="shared" si="1"/>
        <v>9542439</v>
      </c>
      <c r="H28" s="102"/>
    </row>
    <row r="29" spans="1:8" s="113" customFormat="1" ht="18" customHeight="1">
      <c r="A29" s="109">
        <v>41746</v>
      </c>
      <c r="B29" s="192"/>
      <c r="C29" s="123" t="s">
        <v>25</v>
      </c>
      <c r="D29" s="111"/>
      <c r="E29" s="111">
        <f t="shared" ref="E29:E57" si="2">D29*10%</f>
        <v>0</v>
      </c>
      <c r="F29" s="111">
        <f>G28</f>
        <v>9542439</v>
      </c>
      <c r="G29" s="75">
        <f t="shared" si="1"/>
        <v>0</v>
      </c>
      <c r="H29" s="112" t="s">
        <v>74</v>
      </c>
    </row>
    <row r="30" spans="1:8" ht="18" customHeight="1">
      <c r="A30" s="76"/>
      <c r="B30" s="99"/>
      <c r="C30" s="117" t="s">
        <v>173</v>
      </c>
      <c r="D30" s="75">
        <v>5429818</v>
      </c>
      <c r="E30" s="75">
        <f t="shared" si="2"/>
        <v>542981.80000000005</v>
      </c>
      <c r="F30" s="75"/>
      <c r="G30" s="75">
        <f t="shared" si="1"/>
        <v>5972799.7999999998</v>
      </c>
      <c r="H30" s="102"/>
    </row>
    <row r="31" spans="1:8" s="113" customFormat="1" ht="18" customHeight="1">
      <c r="A31" s="109">
        <v>41774</v>
      </c>
      <c r="B31" s="192"/>
      <c r="C31" s="123" t="s">
        <v>25</v>
      </c>
      <c r="D31" s="111"/>
      <c r="E31" s="111">
        <f t="shared" si="2"/>
        <v>0</v>
      </c>
      <c r="F31" s="111">
        <f>G30</f>
        <v>5972799.7999999998</v>
      </c>
      <c r="G31" s="75">
        <f t="shared" si="1"/>
        <v>0</v>
      </c>
      <c r="H31" s="112" t="s">
        <v>74</v>
      </c>
    </row>
    <row r="32" spans="1:8" ht="18" customHeight="1">
      <c r="A32" s="76"/>
      <c r="B32" s="99"/>
      <c r="C32" s="193" t="s">
        <v>174</v>
      </c>
      <c r="D32" s="75">
        <v>18877600</v>
      </c>
      <c r="E32" s="75">
        <f t="shared" si="2"/>
        <v>1887760</v>
      </c>
      <c r="F32" s="75"/>
      <c r="G32" s="75">
        <f t="shared" si="1"/>
        <v>20765360</v>
      </c>
      <c r="H32" s="102"/>
    </row>
    <row r="33" spans="1:8" s="113" customFormat="1" ht="18" customHeight="1">
      <c r="A33" s="109">
        <v>41795</v>
      </c>
      <c r="B33" s="192"/>
      <c r="C33" s="123" t="s">
        <v>25</v>
      </c>
      <c r="D33" s="111"/>
      <c r="E33" s="111">
        <f t="shared" si="2"/>
        <v>0</v>
      </c>
      <c r="F33" s="111">
        <f>G32</f>
        <v>20765360</v>
      </c>
      <c r="G33" s="75">
        <f t="shared" si="1"/>
        <v>0</v>
      </c>
      <c r="H33" s="112" t="s">
        <v>74</v>
      </c>
    </row>
    <row r="34" spans="1:8" ht="18" customHeight="1">
      <c r="A34" s="76">
        <v>41807</v>
      </c>
      <c r="B34" s="99"/>
      <c r="C34" s="117" t="s">
        <v>175</v>
      </c>
      <c r="D34" s="75">
        <v>4496314</v>
      </c>
      <c r="E34" s="75">
        <f t="shared" si="2"/>
        <v>449631.4</v>
      </c>
      <c r="F34" s="75"/>
      <c r="G34" s="75">
        <f t="shared" si="1"/>
        <v>4945945.4000000004</v>
      </c>
      <c r="H34" s="102"/>
    </row>
    <row r="35" spans="1:8" s="113" customFormat="1" ht="18" customHeight="1">
      <c r="A35" s="109">
        <v>41823</v>
      </c>
      <c r="B35" s="192"/>
      <c r="C35" s="123" t="s">
        <v>25</v>
      </c>
      <c r="D35" s="111"/>
      <c r="E35" s="111">
        <f t="shared" si="2"/>
        <v>0</v>
      </c>
      <c r="F35" s="111">
        <f>G34</f>
        <v>4945945.4000000004</v>
      </c>
      <c r="G35" s="75">
        <f t="shared" si="1"/>
        <v>0</v>
      </c>
      <c r="H35" s="112" t="s">
        <v>74</v>
      </c>
    </row>
    <row r="36" spans="1:8" ht="18" customHeight="1">
      <c r="A36" s="76">
        <v>41835</v>
      </c>
      <c r="B36" s="192" t="s">
        <v>176</v>
      </c>
      <c r="C36" s="117" t="s">
        <v>177</v>
      </c>
      <c r="D36" s="75">
        <v>3627242</v>
      </c>
      <c r="E36" s="75">
        <f t="shared" si="2"/>
        <v>362724.2</v>
      </c>
      <c r="F36" s="75"/>
      <c r="G36" s="75">
        <f t="shared" si="1"/>
        <v>3989966.2</v>
      </c>
      <c r="H36" s="102"/>
    </row>
    <row r="37" spans="1:8" s="113" customFormat="1" ht="18" customHeight="1">
      <c r="A37" s="109">
        <v>41842</v>
      </c>
      <c r="B37" s="192"/>
      <c r="C37" s="123" t="s">
        <v>25</v>
      </c>
      <c r="D37" s="111"/>
      <c r="E37" s="111">
        <f t="shared" si="2"/>
        <v>0</v>
      </c>
      <c r="F37" s="111">
        <f>G36</f>
        <v>3989966.2</v>
      </c>
      <c r="G37" s="75">
        <f t="shared" si="1"/>
        <v>0</v>
      </c>
      <c r="H37" s="112" t="s">
        <v>74</v>
      </c>
    </row>
    <row r="38" spans="1:8" ht="18" customHeight="1">
      <c r="A38" s="76"/>
      <c r="B38" s="99" t="s">
        <v>178</v>
      </c>
      <c r="C38" s="117" t="s">
        <v>179</v>
      </c>
      <c r="D38" s="75">
        <v>5396247</v>
      </c>
      <c r="E38" s="75">
        <f t="shared" si="2"/>
        <v>539624.70000000007</v>
      </c>
      <c r="F38" s="75"/>
      <c r="G38" s="75">
        <f t="shared" si="1"/>
        <v>5935871.7000000002</v>
      </c>
      <c r="H38" s="102"/>
    </row>
    <row r="39" spans="1:8" s="113" customFormat="1" ht="18" customHeight="1">
      <c r="A39" s="109">
        <v>41921</v>
      </c>
      <c r="B39" s="192"/>
      <c r="C39" s="123" t="s">
        <v>25</v>
      </c>
      <c r="D39" s="111"/>
      <c r="E39" s="111">
        <f t="shared" si="2"/>
        <v>0</v>
      </c>
      <c r="F39" s="111">
        <f>G38</f>
        <v>5935871.7000000002</v>
      </c>
      <c r="G39" s="75">
        <f t="shared" si="1"/>
        <v>0</v>
      </c>
      <c r="H39" s="112" t="s">
        <v>74</v>
      </c>
    </row>
    <row r="40" spans="1:8" ht="18" customHeight="1">
      <c r="A40" s="76">
        <v>42011</v>
      </c>
      <c r="B40" s="99" t="s">
        <v>180</v>
      </c>
      <c r="C40" s="117" t="s">
        <v>181</v>
      </c>
      <c r="D40" s="75">
        <v>4881507</v>
      </c>
      <c r="E40" s="75">
        <f t="shared" si="2"/>
        <v>488150.7</v>
      </c>
      <c r="F40" s="75"/>
      <c r="G40" s="75">
        <f t="shared" si="1"/>
        <v>5369657.7000000002</v>
      </c>
      <c r="H40" s="102"/>
    </row>
    <row r="41" spans="1:8" s="113" customFormat="1" ht="18" customHeight="1">
      <c r="A41" s="109">
        <v>42024</v>
      </c>
      <c r="B41" s="192"/>
      <c r="C41" s="123" t="s">
        <v>25</v>
      </c>
      <c r="D41" s="111"/>
      <c r="E41" s="111">
        <f t="shared" si="2"/>
        <v>0</v>
      </c>
      <c r="F41" s="111">
        <f>G40</f>
        <v>5369657.7000000002</v>
      </c>
      <c r="G41" s="75">
        <f>IF(C41&lt;&gt;"",G40+D41+E41-F41,0)</f>
        <v>0</v>
      </c>
      <c r="H41" s="112" t="s">
        <v>74</v>
      </c>
    </row>
    <row r="42" spans="1:8" ht="18" customHeight="1">
      <c r="A42" s="76"/>
      <c r="B42" s="99"/>
      <c r="C42" s="117" t="s">
        <v>181</v>
      </c>
      <c r="D42" s="75">
        <v>10172305</v>
      </c>
      <c r="E42" s="75">
        <f t="shared" si="2"/>
        <v>1017230.5</v>
      </c>
      <c r="F42" s="75"/>
      <c r="G42" s="75">
        <f t="shared" si="1"/>
        <v>11189535.5</v>
      </c>
      <c r="H42" s="102"/>
    </row>
    <row r="43" spans="1:8" s="113" customFormat="1" ht="18" customHeight="1">
      <c r="A43" s="109">
        <v>42049</v>
      </c>
      <c r="B43" s="192"/>
      <c r="C43" s="123" t="s">
        <v>25</v>
      </c>
      <c r="D43" s="111"/>
      <c r="E43" s="111">
        <f t="shared" si="2"/>
        <v>0</v>
      </c>
      <c r="F43" s="111">
        <f>G42</f>
        <v>11189535.5</v>
      </c>
      <c r="G43" s="75">
        <f>IF(C43&lt;&gt;"",G42+D43+E43-F43,0)</f>
        <v>0</v>
      </c>
      <c r="H43" s="112" t="s">
        <v>74</v>
      </c>
    </row>
    <row r="44" spans="1:8" ht="18" customHeight="1">
      <c r="A44" s="76">
        <v>42131</v>
      </c>
      <c r="B44" s="85"/>
      <c r="C44" s="117" t="s">
        <v>265</v>
      </c>
      <c r="D44" s="75">
        <v>3702418</v>
      </c>
      <c r="E44" s="75">
        <f t="shared" si="2"/>
        <v>370241.80000000005</v>
      </c>
      <c r="F44" s="75"/>
      <c r="G44" s="75">
        <f t="shared" si="1"/>
        <v>4072659.8</v>
      </c>
      <c r="H44" s="102"/>
    </row>
    <row r="45" spans="1:8" s="113" customFormat="1" ht="18" customHeight="1">
      <c r="A45" s="109">
        <v>42146</v>
      </c>
      <c r="B45" s="192"/>
      <c r="C45" s="123" t="s">
        <v>25</v>
      </c>
      <c r="D45" s="111"/>
      <c r="E45" s="111">
        <f t="shared" ref="E45" si="3">D45*10%</f>
        <v>0</v>
      </c>
      <c r="F45" s="111">
        <f>G44</f>
        <v>4072659.8</v>
      </c>
      <c r="G45" s="75">
        <f>IF(C45&lt;&gt;"",G44+D45+E45-F45,0)</f>
        <v>0</v>
      </c>
      <c r="H45" s="112" t="s">
        <v>74</v>
      </c>
    </row>
    <row r="46" spans="1:8" ht="18" customHeight="1">
      <c r="A46" s="76"/>
      <c r="B46" s="85"/>
      <c r="C46" s="118"/>
      <c r="D46" s="75"/>
      <c r="E46" s="75">
        <f t="shared" si="2"/>
        <v>0</v>
      </c>
      <c r="F46" s="75"/>
      <c r="G46" s="75">
        <f t="shared" si="1"/>
        <v>0</v>
      </c>
      <c r="H46" s="102"/>
    </row>
    <row r="47" spans="1:8" ht="18" customHeight="1">
      <c r="A47" s="76"/>
      <c r="B47" s="85"/>
      <c r="C47" s="118"/>
      <c r="D47" s="75"/>
      <c r="E47" s="75">
        <f t="shared" si="2"/>
        <v>0</v>
      </c>
      <c r="F47" s="75"/>
      <c r="G47" s="75">
        <f t="shared" si="1"/>
        <v>0</v>
      </c>
      <c r="H47" s="102"/>
    </row>
    <row r="48" spans="1:8" ht="18" customHeight="1">
      <c r="A48" s="76"/>
      <c r="B48" s="85"/>
      <c r="C48" s="118"/>
      <c r="D48" s="75"/>
      <c r="E48" s="75">
        <f t="shared" si="2"/>
        <v>0</v>
      </c>
      <c r="F48" s="75"/>
      <c r="G48" s="75">
        <f t="shared" si="1"/>
        <v>0</v>
      </c>
      <c r="H48" s="102"/>
    </row>
    <row r="49" spans="1:8" ht="18" customHeight="1">
      <c r="A49" s="76"/>
      <c r="B49" s="85"/>
      <c r="C49" s="118"/>
      <c r="D49" s="75"/>
      <c r="E49" s="75">
        <f t="shared" si="2"/>
        <v>0</v>
      </c>
      <c r="F49" s="75"/>
      <c r="G49" s="75">
        <f t="shared" si="1"/>
        <v>0</v>
      </c>
      <c r="H49" s="102"/>
    </row>
    <row r="50" spans="1:8" ht="18" customHeight="1">
      <c r="A50" s="76"/>
      <c r="B50" s="85"/>
      <c r="C50" s="118"/>
      <c r="D50" s="75"/>
      <c r="E50" s="75">
        <f t="shared" si="2"/>
        <v>0</v>
      </c>
      <c r="F50" s="75"/>
      <c r="G50" s="75">
        <f t="shared" si="1"/>
        <v>0</v>
      </c>
      <c r="H50" s="102"/>
    </row>
    <row r="51" spans="1:8" ht="18" customHeight="1">
      <c r="A51" s="76"/>
      <c r="B51" s="85"/>
      <c r="C51" s="118"/>
      <c r="D51" s="75"/>
      <c r="E51" s="75">
        <f t="shared" si="2"/>
        <v>0</v>
      </c>
      <c r="F51" s="75"/>
      <c r="G51" s="75">
        <f t="shared" si="1"/>
        <v>0</v>
      </c>
      <c r="H51" s="102"/>
    </row>
    <row r="52" spans="1:8" ht="18" customHeight="1">
      <c r="A52" s="76"/>
      <c r="B52" s="85"/>
      <c r="C52" s="118"/>
      <c r="D52" s="75"/>
      <c r="E52" s="75">
        <f t="shared" si="2"/>
        <v>0</v>
      </c>
      <c r="F52" s="75"/>
      <c r="G52" s="75">
        <f t="shared" si="1"/>
        <v>0</v>
      </c>
      <c r="H52" s="102"/>
    </row>
    <row r="53" spans="1:8" ht="18" customHeight="1">
      <c r="A53" s="76"/>
      <c r="B53" s="85"/>
      <c r="C53" s="118"/>
      <c r="D53" s="75"/>
      <c r="E53" s="75">
        <f t="shared" si="2"/>
        <v>0</v>
      </c>
      <c r="F53" s="75"/>
      <c r="G53" s="75">
        <f t="shared" si="1"/>
        <v>0</v>
      </c>
      <c r="H53" s="102"/>
    </row>
    <row r="54" spans="1:8" ht="18" customHeight="1">
      <c r="A54" s="76"/>
      <c r="B54" s="85"/>
      <c r="C54" s="118"/>
      <c r="D54" s="75"/>
      <c r="E54" s="75">
        <f t="shared" si="2"/>
        <v>0</v>
      </c>
      <c r="F54" s="75"/>
      <c r="G54" s="75">
        <f t="shared" si="1"/>
        <v>0</v>
      </c>
      <c r="H54" s="102"/>
    </row>
    <row r="55" spans="1:8" ht="18" customHeight="1">
      <c r="A55" s="76"/>
      <c r="B55" s="85"/>
      <c r="C55" s="118"/>
      <c r="D55" s="75"/>
      <c r="E55" s="75">
        <f t="shared" si="2"/>
        <v>0</v>
      </c>
      <c r="F55" s="75"/>
      <c r="G55" s="75">
        <f t="shared" si="1"/>
        <v>0</v>
      </c>
      <c r="H55" s="102"/>
    </row>
    <row r="56" spans="1:8" ht="18" customHeight="1">
      <c r="A56" s="76"/>
      <c r="B56" s="85"/>
      <c r="C56" s="118"/>
      <c r="D56" s="75"/>
      <c r="E56" s="75">
        <f t="shared" si="2"/>
        <v>0</v>
      </c>
      <c r="F56" s="75"/>
      <c r="G56" s="75">
        <f t="shared" si="1"/>
        <v>0</v>
      </c>
      <c r="H56" s="102"/>
    </row>
    <row r="57" spans="1:8" ht="18" customHeight="1">
      <c r="A57" s="77"/>
      <c r="B57" s="86"/>
      <c r="C57" s="118"/>
      <c r="D57" s="78"/>
      <c r="E57" s="75">
        <f t="shared" si="2"/>
        <v>0</v>
      </c>
      <c r="F57" s="78"/>
      <c r="G57" s="75">
        <f t="shared" si="1"/>
        <v>0</v>
      </c>
      <c r="H57" s="101"/>
    </row>
    <row r="58" spans="1:8" s="80" customFormat="1" ht="18" customHeight="1">
      <c r="A58" s="588" t="s">
        <v>4</v>
      </c>
      <c r="B58" s="588"/>
      <c r="C58" s="588"/>
      <c r="D58" s="79">
        <f>SUM(D12:D57)</f>
        <v>104334913</v>
      </c>
      <c r="E58" s="79">
        <f>SUM(E12:E57)</f>
        <v>10433491.9</v>
      </c>
      <c r="F58" s="79">
        <f>SUM(F12:F57)</f>
        <v>114768404.90000001</v>
      </c>
      <c r="G58" s="57">
        <f>D58+E58-F58</f>
        <v>0</v>
      </c>
      <c r="H58" s="74"/>
    </row>
    <row r="59" spans="1:8" ht="18" customHeight="1"/>
    <row r="60" spans="1:8" ht="21" customHeight="1">
      <c r="C60" s="58"/>
      <c r="D60" s="81" t="s">
        <v>28</v>
      </c>
      <c r="E60" s="81"/>
    </row>
    <row r="61" spans="1:8" ht="21" customHeight="1"/>
    <row r="62" spans="1:8" ht="21" customHeight="1"/>
    <row r="63" spans="1:8" ht="14.25" customHeight="1">
      <c r="F63" s="82" t="s">
        <v>29</v>
      </c>
    </row>
    <row r="64" spans="1:8" ht="21" customHeight="1">
      <c r="A64" s="67" t="s">
        <v>30</v>
      </c>
      <c r="D64" s="67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6" customWidth="1"/>
    <col min="2" max="2" width="16.140625" style="67" customWidth="1"/>
    <col min="3" max="3" width="40.5703125" style="69" customWidth="1"/>
    <col min="4" max="4" width="16.140625" style="67" customWidth="1"/>
    <col min="5" max="5" width="12.28515625" style="67" customWidth="1"/>
    <col min="6" max="6" width="16.7109375" style="67" customWidth="1"/>
    <col min="7" max="7" width="14.5703125" style="67" customWidth="1"/>
    <col min="8" max="8" width="27" style="62" customWidth="1"/>
    <col min="9" max="16384" width="10.28515625" style="59"/>
  </cols>
  <sheetData>
    <row r="1" spans="1:8" s="49" customFormat="1" ht="18" customHeight="1">
      <c r="A1" s="423" t="s">
        <v>17</v>
      </c>
      <c r="C1" s="50"/>
      <c r="D1" s="119"/>
      <c r="E1" s="119"/>
      <c r="F1" s="119"/>
      <c r="G1" s="120"/>
      <c r="H1" s="53"/>
    </row>
    <row r="2" spans="1:8" s="49" customFormat="1" ht="18" customHeight="1">
      <c r="A2" s="587" t="s">
        <v>18</v>
      </c>
      <c r="B2" s="587"/>
      <c r="C2" s="50"/>
      <c r="D2" s="119"/>
      <c r="E2" s="119"/>
      <c r="F2" s="119"/>
      <c r="G2" s="120"/>
      <c r="H2" s="53"/>
    </row>
    <row r="3" spans="1:8" s="49" customFormat="1" ht="18" customHeight="1">
      <c r="A3" s="423" t="s">
        <v>19</v>
      </c>
      <c r="B3" s="52"/>
      <c r="C3" s="50"/>
      <c r="D3" s="119"/>
      <c r="E3" s="119"/>
      <c r="F3" s="119"/>
      <c r="G3" s="120"/>
      <c r="H3" s="53"/>
    </row>
    <row r="4" spans="1:8" s="53" customFormat="1" ht="9" customHeight="1">
      <c r="C4" s="54"/>
      <c r="D4" s="121"/>
      <c r="E4" s="121"/>
      <c r="F4" s="121"/>
      <c r="G4" s="122"/>
    </row>
    <row r="5" spans="1:8" s="56" customFormat="1" ht="29.25" customHeight="1">
      <c r="A5" s="589"/>
      <c r="B5" s="589"/>
      <c r="C5" s="589"/>
      <c r="D5" s="589"/>
      <c r="E5" s="589"/>
      <c r="F5" s="589"/>
      <c r="G5" s="589"/>
      <c r="H5" s="100"/>
    </row>
    <row r="6" spans="1:8" ht="9" hidden="1" customHeight="1">
      <c r="A6" s="590"/>
      <c r="B6" s="590"/>
      <c r="C6" s="590"/>
      <c r="D6" s="590"/>
      <c r="E6" s="590"/>
      <c r="F6" s="590"/>
      <c r="G6" s="590"/>
    </row>
    <row r="7" spans="1:8" s="61" customFormat="1" ht="18" hidden="1" customHeight="1">
      <c r="A7" s="60"/>
      <c r="B7" s="63"/>
      <c r="C7" s="65"/>
      <c r="D7" s="63"/>
      <c r="E7" s="63"/>
      <c r="F7" s="63"/>
      <c r="G7" s="63"/>
      <c r="H7" s="62"/>
    </row>
    <row r="8" spans="1:8" s="61" customFormat="1" ht="18" hidden="1" customHeight="1">
      <c r="A8" s="60"/>
      <c r="B8" s="63"/>
      <c r="C8" s="65"/>
      <c r="D8" s="63"/>
      <c r="E8" s="63"/>
      <c r="F8" s="63"/>
      <c r="G8" s="63"/>
      <c r="H8" s="62"/>
    </row>
    <row r="9" spans="1:8" s="61" customFormat="1" ht="18" hidden="1" customHeight="1">
      <c r="A9" s="60"/>
      <c r="B9" s="63"/>
      <c r="C9" s="65"/>
      <c r="D9" s="63"/>
      <c r="E9" s="63"/>
      <c r="F9" s="63"/>
      <c r="G9" s="63"/>
      <c r="H9" s="62"/>
    </row>
    <row r="10" spans="1:8" ht="8.25" customHeight="1"/>
    <row r="11" spans="1:8" s="73" customFormat="1" ht="32.25" customHeight="1">
      <c r="A11" s="70" t="s">
        <v>63</v>
      </c>
      <c r="B11" s="71" t="s">
        <v>48</v>
      </c>
      <c r="C11" s="71" t="s">
        <v>22</v>
      </c>
      <c r="D11" s="72" t="s">
        <v>24</v>
      </c>
      <c r="E11" s="72" t="s">
        <v>161</v>
      </c>
      <c r="F11" s="72" t="s">
        <v>25</v>
      </c>
      <c r="G11" s="72" t="s">
        <v>26</v>
      </c>
      <c r="H11" s="72" t="s">
        <v>27</v>
      </c>
    </row>
    <row r="12" spans="1:8" ht="18" customHeight="1">
      <c r="A12" s="76">
        <v>42135</v>
      </c>
      <c r="B12" s="108"/>
      <c r="C12" s="117" t="s">
        <v>724</v>
      </c>
      <c r="D12" s="75">
        <v>17161455</v>
      </c>
      <c r="E12" s="75">
        <f>ROUND(D12*10%,0)</f>
        <v>1716146</v>
      </c>
      <c r="F12" s="75"/>
      <c r="G12" s="75">
        <f>IF(C12&lt;&gt;"",D12+E12-F12,0)</f>
        <v>18877601</v>
      </c>
      <c r="H12" s="102"/>
    </row>
    <row r="13" spans="1:8" ht="18" customHeight="1">
      <c r="A13" s="76"/>
      <c r="B13" s="85"/>
      <c r="C13" s="117" t="s">
        <v>725</v>
      </c>
      <c r="D13" s="75">
        <v>5184940</v>
      </c>
      <c r="E13" s="75">
        <f t="shared" ref="E13:E26" si="0">ROUND(D13*10%,0)</f>
        <v>518494</v>
      </c>
      <c r="F13" s="75"/>
      <c r="G13" s="75">
        <f t="shared" ref="G13:G26" si="1">IF(C13&lt;&gt;"",G12+D13+E13-F13,0)</f>
        <v>24581035</v>
      </c>
      <c r="H13" s="102"/>
    </row>
    <row r="14" spans="1:8" s="484" customFormat="1" ht="18" customHeight="1">
      <c r="A14" s="479">
        <v>42143</v>
      </c>
      <c r="B14" s="480"/>
      <c r="C14" s="481" t="s">
        <v>25</v>
      </c>
      <c r="D14" s="482"/>
      <c r="E14" s="482">
        <f t="shared" si="0"/>
        <v>0</v>
      </c>
      <c r="F14" s="482">
        <v>5703434</v>
      </c>
      <c r="G14" s="482">
        <f t="shared" si="1"/>
        <v>18877601</v>
      </c>
      <c r="H14" s="483"/>
    </row>
    <row r="15" spans="1:8" s="484" customFormat="1" ht="18" customHeight="1">
      <c r="A15" s="479">
        <v>42146</v>
      </c>
      <c r="B15" s="480"/>
      <c r="C15" s="481" t="s">
        <v>25</v>
      </c>
      <c r="D15" s="482"/>
      <c r="E15" s="482">
        <f t="shared" ref="E15" si="2">ROUND(D15*10%,0)</f>
        <v>0</v>
      </c>
      <c r="F15" s="482">
        <f>G14</f>
        <v>18877601</v>
      </c>
      <c r="G15" s="482">
        <f t="shared" ref="G15" si="3">IF(C15&lt;&gt;"",G14+D15+E15-F15,0)</f>
        <v>0</v>
      </c>
      <c r="H15" s="483"/>
    </row>
    <row r="16" spans="1:8" ht="18" customHeight="1">
      <c r="A16" s="76">
        <v>42174</v>
      </c>
      <c r="B16" s="99"/>
      <c r="C16" s="117" t="s">
        <v>917</v>
      </c>
      <c r="D16" s="75">
        <v>1191595</v>
      </c>
      <c r="E16" s="75">
        <f t="shared" si="0"/>
        <v>119160</v>
      </c>
      <c r="F16" s="75"/>
      <c r="G16" s="75">
        <f t="shared" si="1"/>
        <v>1310755</v>
      </c>
      <c r="H16" s="102"/>
    </row>
    <row r="17" spans="1:8" s="484" customFormat="1" ht="18" customHeight="1">
      <c r="A17" s="479"/>
      <c r="B17" s="480"/>
      <c r="C17" s="481" t="s">
        <v>25</v>
      </c>
      <c r="D17" s="482"/>
      <c r="E17" s="482">
        <f t="shared" si="0"/>
        <v>0</v>
      </c>
      <c r="F17" s="482">
        <f>G16</f>
        <v>1310755</v>
      </c>
      <c r="G17" s="482">
        <f t="shared" si="1"/>
        <v>0</v>
      </c>
      <c r="H17" s="483"/>
    </row>
    <row r="18" spans="1:8" ht="18" customHeight="1">
      <c r="A18" s="76"/>
      <c r="B18" s="99"/>
      <c r="C18" s="117"/>
      <c r="D18" s="75"/>
      <c r="E18" s="75">
        <f t="shared" si="0"/>
        <v>0</v>
      </c>
      <c r="F18" s="75"/>
      <c r="G18" s="75">
        <f t="shared" si="1"/>
        <v>0</v>
      </c>
      <c r="H18" s="102"/>
    </row>
    <row r="19" spans="1:8" ht="18" customHeight="1">
      <c r="A19" s="76"/>
      <c r="B19" s="99"/>
      <c r="C19" s="117"/>
      <c r="D19" s="75"/>
      <c r="E19" s="75">
        <f t="shared" si="0"/>
        <v>0</v>
      </c>
      <c r="F19" s="75"/>
      <c r="G19" s="75">
        <f t="shared" si="1"/>
        <v>0</v>
      </c>
      <c r="H19" s="102"/>
    </row>
    <row r="20" spans="1:8" ht="18" customHeight="1">
      <c r="A20" s="76"/>
      <c r="B20" s="85"/>
      <c r="C20" s="117"/>
      <c r="D20" s="75"/>
      <c r="E20" s="75">
        <f t="shared" si="0"/>
        <v>0</v>
      </c>
      <c r="F20" s="75"/>
      <c r="G20" s="75">
        <f t="shared" si="1"/>
        <v>0</v>
      </c>
      <c r="H20" s="102"/>
    </row>
    <row r="21" spans="1:8" ht="18" customHeight="1">
      <c r="A21" s="76"/>
      <c r="B21" s="99"/>
      <c r="C21" s="117"/>
      <c r="D21" s="75"/>
      <c r="E21" s="75">
        <f t="shared" si="0"/>
        <v>0</v>
      </c>
      <c r="F21" s="75"/>
      <c r="G21" s="75">
        <f t="shared" si="1"/>
        <v>0</v>
      </c>
      <c r="H21" s="102"/>
    </row>
    <row r="22" spans="1:8" ht="18" customHeight="1">
      <c r="A22" s="76"/>
      <c r="B22" s="99"/>
      <c r="C22" s="117"/>
      <c r="D22" s="75"/>
      <c r="E22" s="75">
        <f t="shared" si="0"/>
        <v>0</v>
      </c>
      <c r="F22" s="75"/>
      <c r="G22" s="75">
        <f t="shared" si="1"/>
        <v>0</v>
      </c>
      <c r="H22" s="102"/>
    </row>
    <row r="23" spans="1:8" ht="18" customHeight="1">
      <c r="A23" s="76"/>
      <c r="B23" s="85"/>
      <c r="C23" s="117"/>
      <c r="D23" s="75"/>
      <c r="E23" s="75">
        <f t="shared" si="0"/>
        <v>0</v>
      </c>
      <c r="F23" s="75"/>
      <c r="G23" s="75">
        <f t="shared" si="1"/>
        <v>0</v>
      </c>
      <c r="H23" s="102"/>
    </row>
    <row r="24" spans="1:8" ht="18" customHeight="1">
      <c r="A24" s="76"/>
      <c r="B24" s="99"/>
      <c r="C24" s="117"/>
      <c r="D24" s="75"/>
      <c r="E24" s="75">
        <f t="shared" si="0"/>
        <v>0</v>
      </c>
      <c r="F24" s="75"/>
      <c r="G24" s="75">
        <f t="shared" si="1"/>
        <v>0</v>
      </c>
      <c r="H24" s="102"/>
    </row>
    <row r="25" spans="1:8" ht="18" customHeight="1">
      <c r="A25" s="76"/>
      <c r="B25" s="85"/>
      <c r="C25" s="117"/>
      <c r="D25" s="75"/>
      <c r="E25" s="75">
        <f t="shared" si="0"/>
        <v>0</v>
      </c>
      <c r="F25" s="75"/>
      <c r="G25" s="75">
        <f t="shared" si="1"/>
        <v>0</v>
      </c>
      <c r="H25" s="102"/>
    </row>
    <row r="26" spans="1:8" ht="18" customHeight="1">
      <c r="A26" s="76"/>
      <c r="B26" s="99"/>
      <c r="C26" s="117"/>
      <c r="D26" s="75"/>
      <c r="E26" s="75">
        <f t="shared" si="0"/>
        <v>0</v>
      </c>
      <c r="F26" s="75"/>
      <c r="G26" s="75">
        <f t="shared" si="1"/>
        <v>0</v>
      </c>
      <c r="H26" s="102"/>
    </row>
    <row r="27" spans="1:8" s="80" customFormat="1" ht="18" customHeight="1">
      <c r="A27" s="588" t="s">
        <v>4</v>
      </c>
      <c r="B27" s="588"/>
      <c r="C27" s="588"/>
      <c r="D27" s="79">
        <f>SUM(D12:D26)</f>
        <v>23537990</v>
      </c>
      <c r="E27" s="79">
        <f>SUM(E12:E26)</f>
        <v>2353800</v>
      </c>
      <c r="F27" s="79">
        <f>SUM(F12:F26)</f>
        <v>25891790</v>
      </c>
      <c r="G27" s="424">
        <f>D27+E27-F27</f>
        <v>0</v>
      </c>
      <c r="H27" s="74"/>
    </row>
    <row r="28" spans="1:8" ht="18" customHeight="1"/>
    <row r="29" spans="1:8" ht="21" customHeight="1">
      <c r="C29" s="425"/>
      <c r="D29" s="81" t="s">
        <v>28</v>
      </c>
      <c r="E29" s="81"/>
    </row>
    <row r="30" spans="1:8" ht="21" customHeight="1"/>
    <row r="31" spans="1:8" ht="21" customHeight="1"/>
    <row r="32" spans="1:8" ht="14.25" customHeight="1">
      <c r="F32" s="82" t="s">
        <v>29</v>
      </c>
    </row>
    <row r="33" spans="1:8" ht="21" customHeight="1">
      <c r="A33" s="67" t="s">
        <v>30</v>
      </c>
      <c r="D33" s="67" t="s">
        <v>31</v>
      </c>
    </row>
    <row r="34" spans="1:8" s="66" customFormat="1" ht="21" customHeight="1">
      <c r="B34" s="67"/>
      <c r="C34" s="69"/>
      <c r="D34" s="67"/>
      <c r="E34" s="67"/>
      <c r="F34" s="67"/>
      <c r="G34" s="67"/>
      <c r="H34" s="62"/>
    </row>
    <row r="35" spans="1:8" s="66" customFormat="1" ht="21" customHeight="1">
      <c r="B35" s="67"/>
      <c r="C35" s="69"/>
      <c r="D35" s="67"/>
      <c r="E35" s="67"/>
      <c r="F35" s="67"/>
      <c r="G35" s="67"/>
      <c r="H35" s="62"/>
    </row>
    <row r="36" spans="1:8" s="66" customFormat="1" ht="21" customHeight="1">
      <c r="B36" s="67"/>
      <c r="C36" s="69"/>
      <c r="D36" s="67"/>
      <c r="E36" s="67"/>
      <c r="F36" s="67"/>
      <c r="G36" s="67"/>
      <c r="H36" s="62"/>
    </row>
    <row r="37" spans="1:8" s="66" customFormat="1" ht="21" customHeight="1">
      <c r="B37" s="67"/>
      <c r="C37" s="69"/>
      <c r="D37" s="67"/>
      <c r="E37" s="67"/>
      <c r="F37" s="67"/>
      <c r="G37" s="67"/>
      <c r="H37" s="62"/>
    </row>
    <row r="38" spans="1:8" s="66" customFormat="1" ht="21" customHeight="1">
      <c r="B38" s="67"/>
      <c r="C38" s="69"/>
      <c r="D38" s="67"/>
      <c r="E38" s="67"/>
      <c r="F38" s="67"/>
      <c r="G38" s="67"/>
      <c r="H38" s="62"/>
    </row>
    <row r="39" spans="1:8" s="66" customFormat="1" ht="21" customHeight="1">
      <c r="B39" s="67"/>
      <c r="C39" s="69"/>
      <c r="D39" s="67"/>
      <c r="E39" s="67"/>
      <c r="F39" s="67"/>
      <c r="G39" s="67"/>
      <c r="H39" s="62"/>
    </row>
    <row r="40" spans="1:8" s="66" customFormat="1" ht="21" customHeight="1">
      <c r="B40" s="67"/>
      <c r="C40" s="69"/>
      <c r="D40" s="67"/>
      <c r="E40" s="67"/>
      <c r="F40" s="67"/>
      <c r="G40" s="67"/>
      <c r="H40" s="62"/>
    </row>
    <row r="41" spans="1:8" s="66" customFormat="1" ht="21" customHeight="1">
      <c r="B41" s="67"/>
      <c r="C41" s="69"/>
      <c r="D41" s="67"/>
      <c r="E41" s="67"/>
      <c r="F41" s="67"/>
      <c r="G41" s="67"/>
      <c r="H41" s="62"/>
    </row>
    <row r="42" spans="1:8" s="66" customFormat="1" ht="21" customHeight="1">
      <c r="B42" s="67"/>
      <c r="C42" s="69"/>
      <c r="D42" s="67"/>
      <c r="E42" s="67"/>
      <c r="F42" s="67"/>
      <c r="G42" s="67"/>
      <c r="H42" s="62"/>
    </row>
    <row r="43" spans="1:8" s="66" customFormat="1" ht="21" customHeight="1">
      <c r="B43" s="67"/>
      <c r="C43" s="69"/>
      <c r="D43" s="67"/>
      <c r="E43" s="67"/>
      <c r="F43" s="67"/>
      <c r="G43" s="67"/>
      <c r="H43" s="62"/>
    </row>
    <row r="44" spans="1:8" s="66" customFormat="1" ht="21" customHeight="1">
      <c r="B44" s="67"/>
      <c r="C44" s="69"/>
      <c r="D44" s="67"/>
      <c r="E44" s="67"/>
      <c r="F44" s="67"/>
      <c r="G44" s="67"/>
      <c r="H44" s="62"/>
    </row>
    <row r="45" spans="1:8" s="66" customFormat="1" ht="21" customHeight="1">
      <c r="B45" s="67"/>
      <c r="C45" s="69"/>
      <c r="D45" s="67"/>
      <c r="E45" s="67"/>
      <c r="F45" s="67"/>
      <c r="G45" s="67"/>
      <c r="H45" s="62"/>
    </row>
    <row r="46" spans="1:8" s="66" customFormat="1" ht="21" customHeight="1">
      <c r="B46" s="67"/>
      <c r="C46" s="69"/>
      <c r="D46" s="67"/>
      <c r="E46" s="67"/>
      <c r="F46" s="67"/>
      <c r="G46" s="67"/>
      <c r="H46" s="62"/>
    </row>
    <row r="47" spans="1:8" s="66" customFormat="1" ht="21" customHeight="1">
      <c r="B47" s="67"/>
      <c r="C47" s="69"/>
      <c r="D47" s="67"/>
      <c r="E47" s="67"/>
      <c r="F47" s="67"/>
      <c r="G47" s="67"/>
      <c r="H47" s="62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7"/>
  <sheetViews>
    <sheetView topLeftCell="A5" zoomScale="90" workbookViewId="0">
      <pane ySplit="7" topLeftCell="A71" activePane="bottomLeft" state="frozen"/>
      <selection activeCell="B61" sqref="B61"/>
      <selection pane="bottomLeft" activeCell="B92" sqref="B92"/>
    </sheetView>
  </sheetViews>
  <sheetFormatPr defaultColWidth="10.28515625" defaultRowHeight="15.75"/>
  <cols>
    <col min="1" max="1" width="11.85546875" style="66" customWidth="1"/>
    <col min="2" max="2" width="14.140625" style="164" customWidth="1"/>
    <col min="3" max="3" width="11.28515625" style="67" hidden="1" customWidth="1"/>
    <col min="4" max="4" width="24" style="68" hidden="1" customWidth="1"/>
    <col min="5" max="5" width="35.28515625" style="69" customWidth="1"/>
    <col min="6" max="6" width="14.28515625" style="67" customWidth="1"/>
    <col min="7" max="7" width="12.140625" style="67" customWidth="1"/>
    <col min="8" max="8" width="14.42578125" style="67" customWidth="1"/>
    <col min="9" max="9" width="14.5703125" style="67" customWidth="1"/>
    <col min="10" max="10" width="11.7109375" style="62" customWidth="1"/>
    <col min="11" max="16384" width="10.28515625" style="59"/>
  </cols>
  <sheetData>
    <row r="1" spans="1:10" s="23" customFormat="1" ht="18" customHeight="1">
      <c r="A1" s="167" t="s">
        <v>17</v>
      </c>
      <c r="B1" s="168"/>
      <c r="D1" s="105"/>
      <c r="E1" s="169"/>
      <c r="F1" s="170"/>
      <c r="G1" s="170"/>
      <c r="H1" s="170"/>
      <c r="J1" s="171"/>
    </row>
    <row r="2" spans="1:10" s="23" customFormat="1" ht="18" customHeight="1">
      <c r="A2" s="591" t="s">
        <v>18</v>
      </c>
      <c r="B2" s="591"/>
      <c r="C2" s="591"/>
      <c r="D2" s="591"/>
      <c r="E2" s="169"/>
      <c r="F2" s="170"/>
      <c r="G2" s="170"/>
      <c r="H2" s="170"/>
      <c r="J2" s="171"/>
    </row>
    <row r="3" spans="1:10" s="23" customFormat="1" ht="18" customHeight="1">
      <c r="A3" s="167" t="s">
        <v>19</v>
      </c>
      <c r="B3" s="168"/>
      <c r="C3" s="172"/>
      <c r="D3" s="106"/>
      <c r="E3" s="169"/>
      <c r="F3" s="170"/>
      <c r="G3" s="170"/>
      <c r="H3" s="170"/>
      <c r="J3" s="171"/>
    </row>
    <row r="4" spans="1:10" s="171" customFormat="1" ht="9" customHeight="1">
      <c r="D4" s="107"/>
      <c r="E4" s="173"/>
      <c r="F4" s="174"/>
      <c r="G4" s="174"/>
      <c r="H4" s="174"/>
    </row>
    <row r="5" spans="1:10" s="56" customFormat="1" ht="29.25" customHeight="1">
      <c r="A5" s="589" t="s">
        <v>187</v>
      </c>
      <c r="B5" s="589"/>
      <c r="C5" s="589"/>
      <c r="D5" s="589"/>
      <c r="E5" s="589"/>
      <c r="F5" s="589"/>
      <c r="G5" s="589"/>
      <c r="H5" s="589"/>
      <c r="I5" s="589"/>
      <c r="J5" s="100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61" customFormat="1" ht="18" hidden="1" customHeight="1">
      <c r="A7" s="60"/>
      <c r="B7" s="166"/>
      <c r="C7" s="63"/>
      <c r="D7" s="64"/>
      <c r="E7" s="65"/>
      <c r="F7" s="63"/>
      <c r="G7" s="63"/>
      <c r="H7" s="63"/>
      <c r="I7" s="63"/>
      <c r="J7" s="62"/>
    </row>
    <row r="8" spans="1:10" s="61" customFormat="1" ht="18" hidden="1" customHeight="1">
      <c r="A8" s="60"/>
      <c r="B8" s="166"/>
      <c r="C8" s="63"/>
      <c r="D8" s="64"/>
      <c r="E8" s="65"/>
      <c r="F8" s="63"/>
      <c r="G8" s="63"/>
      <c r="H8" s="63"/>
      <c r="I8" s="63"/>
      <c r="J8" s="62"/>
    </row>
    <row r="9" spans="1:10" s="61" customFormat="1" ht="18" hidden="1" customHeight="1">
      <c r="A9" s="60"/>
      <c r="B9" s="166"/>
      <c r="C9" s="63"/>
      <c r="D9" s="64"/>
      <c r="E9" s="65"/>
      <c r="F9" s="63"/>
      <c r="G9" s="63"/>
      <c r="H9" s="63"/>
      <c r="I9" s="63"/>
      <c r="J9" s="62"/>
    </row>
    <row r="10" spans="1:10" ht="8.25" customHeight="1"/>
    <row r="11" spans="1:10" s="73" customFormat="1" ht="32.25" customHeight="1">
      <c r="A11" s="70" t="s">
        <v>21</v>
      </c>
      <c r="B11" s="70" t="s">
        <v>50</v>
      </c>
      <c r="C11" s="71" t="s">
        <v>48</v>
      </c>
      <c r="D11" s="72" t="s">
        <v>49</v>
      </c>
      <c r="E11" s="71" t="s">
        <v>22</v>
      </c>
      <c r="F11" s="72" t="s">
        <v>24</v>
      </c>
      <c r="G11" s="72" t="s">
        <v>23</v>
      </c>
      <c r="H11" s="72" t="s">
        <v>25</v>
      </c>
      <c r="I11" s="72" t="s">
        <v>26</v>
      </c>
      <c r="J11" s="72" t="s">
        <v>27</v>
      </c>
    </row>
    <row r="12" spans="1:10" ht="18" customHeight="1">
      <c r="A12" s="76">
        <v>41838</v>
      </c>
      <c r="B12" s="76" t="s">
        <v>127</v>
      </c>
      <c r="C12" s="85"/>
      <c r="D12" s="75" t="s">
        <v>131</v>
      </c>
      <c r="E12" s="85" t="s">
        <v>154</v>
      </c>
      <c r="F12" s="75">
        <v>6825500</v>
      </c>
      <c r="G12" s="75"/>
      <c r="H12" s="75"/>
      <c r="I12" s="75">
        <f>IF(E12&lt;&gt;"",F12+G12-H12,0)</f>
        <v>6825500</v>
      </c>
      <c r="J12" s="104"/>
    </row>
    <row r="13" spans="1:10" ht="18" customHeight="1">
      <c r="A13" s="76">
        <v>41838</v>
      </c>
      <c r="B13" s="164" t="s">
        <v>127</v>
      </c>
      <c r="C13" s="85"/>
      <c r="D13" s="75" t="s">
        <v>131</v>
      </c>
      <c r="E13" s="85" t="s">
        <v>51</v>
      </c>
      <c r="F13" s="75">
        <v>91375000</v>
      </c>
      <c r="G13" s="75"/>
      <c r="H13" s="75"/>
      <c r="I13" s="75">
        <f t="shared" ref="I13:I29" si="0">IF(E13&lt;&gt;"",I12+F13+G13-H13,0)</f>
        <v>98200500</v>
      </c>
      <c r="J13" s="104"/>
    </row>
    <row r="14" spans="1:10" ht="18" customHeight="1">
      <c r="A14" s="76">
        <v>41839</v>
      </c>
      <c r="B14" s="76" t="s">
        <v>123</v>
      </c>
      <c r="C14" s="76"/>
      <c r="D14" s="75" t="s">
        <v>132</v>
      </c>
      <c r="E14" s="85" t="s">
        <v>154</v>
      </c>
      <c r="F14" s="75">
        <v>5680125</v>
      </c>
      <c r="G14" s="75"/>
      <c r="H14" s="75"/>
      <c r="I14" s="75">
        <f t="shared" si="0"/>
        <v>103880625</v>
      </c>
      <c r="J14" s="104"/>
    </row>
    <row r="15" spans="1:10" ht="18" customHeight="1">
      <c r="A15" s="76">
        <v>41839</v>
      </c>
      <c r="B15" s="164" t="s">
        <v>123</v>
      </c>
      <c r="C15" s="76"/>
      <c r="D15" s="75" t="s">
        <v>132</v>
      </c>
      <c r="E15" s="85" t="s">
        <v>51</v>
      </c>
      <c r="F15" s="75">
        <v>14450000</v>
      </c>
      <c r="G15" s="75"/>
      <c r="H15" s="75"/>
      <c r="I15" s="75">
        <f t="shared" si="0"/>
        <v>118330625</v>
      </c>
      <c r="J15" s="104"/>
    </row>
    <row r="16" spans="1:10" s="185" customFormat="1" ht="18" customHeight="1">
      <c r="A16" s="181">
        <v>41869</v>
      </c>
      <c r="B16" s="181" t="s">
        <v>135</v>
      </c>
      <c r="C16" s="182"/>
      <c r="D16" s="183" t="s">
        <v>134</v>
      </c>
      <c r="E16" s="182" t="s">
        <v>154</v>
      </c>
      <c r="F16" s="75">
        <v>4482720</v>
      </c>
      <c r="G16" s="183"/>
      <c r="H16" s="75"/>
      <c r="I16" s="183">
        <f t="shared" si="0"/>
        <v>122813345</v>
      </c>
      <c r="J16" s="184"/>
    </row>
    <row r="17" spans="1:10" s="185" customFormat="1" ht="18" customHeight="1">
      <c r="A17" s="181">
        <v>41869</v>
      </c>
      <c r="B17" s="181" t="s">
        <v>135</v>
      </c>
      <c r="C17" s="182"/>
      <c r="D17" s="183" t="s">
        <v>134</v>
      </c>
      <c r="E17" s="182" t="s">
        <v>51</v>
      </c>
      <c r="F17" s="75">
        <v>15282000</v>
      </c>
      <c r="G17" s="183"/>
      <c r="H17" s="183"/>
      <c r="I17" s="183">
        <f t="shared" si="0"/>
        <v>138095345</v>
      </c>
      <c r="J17" s="184"/>
    </row>
    <row r="18" spans="1:10" ht="18" customHeight="1">
      <c r="A18" s="76">
        <v>41890</v>
      </c>
      <c r="B18" s="76" t="s">
        <v>124</v>
      </c>
      <c r="C18" s="85"/>
      <c r="D18" s="75" t="s">
        <v>136</v>
      </c>
      <c r="E18" s="85" t="s">
        <v>154</v>
      </c>
      <c r="F18" s="75">
        <v>7772886</v>
      </c>
      <c r="G18" s="75"/>
      <c r="H18" s="75"/>
      <c r="I18" s="75">
        <f t="shared" si="0"/>
        <v>145868231</v>
      </c>
      <c r="J18" s="104"/>
    </row>
    <row r="19" spans="1:10" ht="18" customHeight="1">
      <c r="A19" s="76">
        <v>41890</v>
      </c>
      <c r="B19" s="164" t="s">
        <v>124</v>
      </c>
      <c r="C19" s="85"/>
      <c r="D19" s="75" t="s">
        <v>136</v>
      </c>
      <c r="E19" s="85" t="s">
        <v>51</v>
      </c>
      <c r="F19" s="75">
        <v>14429600</v>
      </c>
      <c r="G19" s="75"/>
      <c r="H19" s="75"/>
      <c r="I19" s="75">
        <f t="shared" si="0"/>
        <v>160297831</v>
      </c>
      <c r="J19" s="104"/>
    </row>
    <row r="20" spans="1:10" ht="18" customHeight="1">
      <c r="A20" s="76">
        <v>41899</v>
      </c>
      <c r="B20" s="76" t="s">
        <v>139</v>
      </c>
      <c r="C20" s="99"/>
      <c r="D20" s="75" t="s">
        <v>140</v>
      </c>
      <c r="E20" s="85" t="s">
        <v>154</v>
      </c>
      <c r="F20" s="75">
        <v>5673443</v>
      </c>
      <c r="G20" s="75"/>
      <c r="H20" s="75"/>
      <c r="I20" s="75">
        <f t="shared" si="0"/>
        <v>165971274</v>
      </c>
      <c r="J20" s="104"/>
    </row>
    <row r="21" spans="1:10" ht="18" customHeight="1">
      <c r="A21" s="77">
        <v>41899</v>
      </c>
      <c r="B21" s="164" t="s">
        <v>139</v>
      </c>
      <c r="C21" s="158"/>
      <c r="D21" s="78" t="s">
        <v>140</v>
      </c>
      <c r="E21" s="85" t="s">
        <v>51</v>
      </c>
      <c r="F21" s="78">
        <v>14857500</v>
      </c>
      <c r="G21" s="78"/>
      <c r="H21" s="78"/>
      <c r="I21" s="75">
        <f t="shared" si="0"/>
        <v>180828774</v>
      </c>
      <c r="J21" s="179"/>
    </row>
    <row r="22" spans="1:10" ht="18" customHeight="1">
      <c r="A22" s="77">
        <v>41907</v>
      </c>
      <c r="B22" s="180" t="s">
        <v>138</v>
      </c>
      <c r="C22" s="158"/>
      <c r="D22" s="78" t="s">
        <v>137</v>
      </c>
      <c r="E22" s="85" t="s">
        <v>154</v>
      </c>
      <c r="F22" s="78">
        <v>6613569</v>
      </c>
      <c r="G22" s="78"/>
      <c r="H22" s="75"/>
      <c r="I22" s="75">
        <f t="shared" si="0"/>
        <v>187442343</v>
      </c>
      <c r="J22" s="179"/>
    </row>
    <row r="23" spans="1:10" ht="18" customHeight="1">
      <c r="A23" s="76">
        <v>41907</v>
      </c>
      <c r="B23" s="103" t="s">
        <v>138</v>
      </c>
      <c r="C23" s="99"/>
      <c r="D23" s="75" t="s">
        <v>137</v>
      </c>
      <c r="E23" s="85" t="s">
        <v>51</v>
      </c>
      <c r="F23" s="75">
        <v>84980000</v>
      </c>
      <c r="G23" s="75"/>
      <c r="H23" s="75"/>
      <c r="I23" s="75">
        <f t="shared" si="0"/>
        <v>272422343</v>
      </c>
      <c r="J23" s="104"/>
    </row>
    <row r="24" spans="1:10" ht="18" customHeight="1">
      <c r="A24" s="76">
        <v>41921</v>
      </c>
      <c r="B24" s="180" t="s">
        <v>87</v>
      </c>
      <c r="C24" s="99"/>
      <c r="D24" s="83" t="s">
        <v>144</v>
      </c>
      <c r="E24" s="85" t="s">
        <v>154</v>
      </c>
      <c r="F24" s="75">
        <v>5688144</v>
      </c>
      <c r="G24" s="75"/>
      <c r="H24" s="75"/>
      <c r="I24" s="75">
        <f t="shared" si="0"/>
        <v>278110487</v>
      </c>
      <c r="J24" s="104"/>
    </row>
    <row r="25" spans="1:10" ht="18" customHeight="1">
      <c r="A25" s="76">
        <v>41921</v>
      </c>
      <c r="B25" s="103" t="s">
        <v>87</v>
      </c>
      <c r="C25" s="99"/>
      <c r="D25" s="83" t="s">
        <v>144</v>
      </c>
      <c r="E25" s="85" t="s">
        <v>51</v>
      </c>
      <c r="F25" s="75">
        <v>22344000</v>
      </c>
      <c r="G25" s="75"/>
      <c r="H25" s="75"/>
      <c r="I25" s="75">
        <f t="shared" si="0"/>
        <v>300454487</v>
      </c>
      <c r="J25" s="104"/>
    </row>
    <row r="26" spans="1:10" ht="18" customHeight="1">
      <c r="A26" s="76">
        <v>41927</v>
      </c>
      <c r="B26" s="164" t="s">
        <v>148</v>
      </c>
      <c r="C26" s="85"/>
      <c r="D26" s="83" t="s">
        <v>146</v>
      </c>
      <c r="E26" s="85" t="s">
        <v>154</v>
      </c>
      <c r="F26" s="75">
        <v>4397603</v>
      </c>
      <c r="G26" s="75"/>
      <c r="H26" s="75"/>
      <c r="I26" s="75">
        <f t="shared" si="0"/>
        <v>304852090</v>
      </c>
      <c r="J26" s="102"/>
    </row>
    <row r="27" spans="1:10" ht="18" customHeight="1">
      <c r="A27" s="76">
        <v>41927</v>
      </c>
      <c r="B27" s="76" t="s">
        <v>149</v>
      </c>
      <c r="C27" s="85"/>
      <c r="D27" s="83" t="s">
        <v>147</v>
      </c>
      <c r="E27" s="85" t="s">
        <v>154</v>
      </c>
      <c r="F27" s="75">
        <v>8023285</v>
      </c>
      <c r="G27" s="75"/>
      <c r="H27" s="75"/>
      <c r="I27" s="75">
        <f t="shared" si="0"/>
        <v>312875375</v>
      </c>
      <c r="J27" s="102"/>
    </row>
    <row r="28" spans="1:10" ht="18" customHeight="1">
      <c r="A28" s="76">
        <v>41927</v>
      </c>
      <c r="B28" s="76" t="s">
        <v>148</v>
      </c>
      <c r="C28" s="85"/>
      <c r="D28" s="83" t="s">
        <v>146</v>
      </c>
      <c r="E28" s="85" t="s">
        <v>51</v>
      </c>
      <c r="F28" s="75">
        <v>14460200</v>
      </c>
      <c r="G28" s="75"/>
      <c r="H28" s="75"/>
      <c r="I28" s="75">
        <f t="shared" si="0"/>
        <v>327335575</v>
      </c>
      <c r="J28" s="102"/>
    </row>
    <row r="29" spans="1:10" ht="18" customHeight="1">
      <c r="A29" s="76">
        <v>41927</v>
      </c>
      <c r="B29" s="76" t="s">
        <v>149</v>
      </c>
      <c r="C29" s="85"/>
      <c r="D29" s="83" t="s">
        <v>147</v>
      </c>
      <c r="E29" s="85" t="s">
        <v>51</v>
      </c>
      <c r="F29" s="75">
        <v>15310800</v>
      </c>
      <c r="G29" s="75"/>
      <c r="H29" s="75"/>
      <c r="I29" s="75">
        <f t="shared" si="0"/>
        <v>342646375</v>
      </c>
      <c r="J29" s="102"/>
    </row>
    <row r="30" spans="1:10" s="129" customFormat="1" ht="18" customHeight="1">
      <c r="A30" s="76">
        <v>41928</v>
      </c>
      <c r="B30" s="164"/>
      <c r="C30" s="125"/>
      <c r="D30" s="126"/>
      <c r="E30" s="76" t="s">
        <v>25</v>
      </c>
      <c r="F30" s="75"/>
      <c r="G30" s="127"/>
      <c r="H30" s="127">
        <v>100000000</v>
      </c>
      <c r="I30" s="75">
        <f t="shared" ref="I30:I36" si="1">IF(E30&lt;&gt;"",I29+F30+G30-H30,0)</f>
        <v>242646375</v>
      </c>
      <c r="J30" s="128"/>
    </row>
    <row r="31" spans="1:10" s="129" customFormat="1" ht="18" customHeight="1">
      <c r="A31" s="76">
        <v>41963</v>
      </c>
      <c r="B31" s="76"/>
      <c r="C31" s="125"/>
      <c r="D31" s="126"/>
      <c r="E31" s="76" t="s">
        <v>25</v>
      </c>
      <c r="F31" s="75"/>
      <c r="G31" s="127"/>
      <c r="H31" s="127">
        <v>100000000</v>
      </c>
      <c r="I31" s="75">
        <f t="shared" si="1"/>
        <v>142646375</v>
      </c>
      <c r="J31" s="128"/>
    </row>
    <row r="32" spans="1:10" s="129" customFormat="1" ht="18" customHeight="1">
      <c r="A32" s="77">
        <v>41953</v>
      </c>
      <c r="B32" s="191" t="s">
        <v>159</v>
      </c>
      <c r="C32" s="175"/>
      <c r="D32" s="176"/>
      <c r="E32" s="85" t="s">
        <v>154</v>
      </c>
      <c r="F32" s="78">
        <v>4175435</v>
      </c>
      <c r="G32" s="177"/>
      <c r="H32" s="177"/>
      <c r="I32" s="75">
        <f t="shared" si="1"/>
        <v>146821810</v>
      </c>
      <c r="J32" s="178"/>
    </row>
    <row r="33" spans="1:10" s="129" customFormat="1" ht="18" customHeight="1">
      <c r="A33" s="77">
        <v>41953</v>
      </c>
      <c r="B33" s="191" t="s">
        <v>159</v>
      </c>
      <c r="C33" s="175"/>
      <c r="D33" s="176"/>
      <c r="E33" s="85" t="s">
        <v>51</v>
      </c>
      <c r="F33" s="78">
        <v>1492750</v>
      </c>
      <c r="G33" s="177"/>
      <c r="H33" s="177"/>
      <c r="I33" s="75">
        <f t="shared" si="1"/>
        <v>148314560</v>
      </c>
      <c r="J33" s="178"/>
    </row>
    <row r="34" spans="1:10" ht="18" customHeight="1">
      <c r="A34" s="77">
        <v>41970</v>
      </c>
      <c r="B34" s="164" t="s">
        <v>155</v>
      </c>
      <c r="C34" s="158"/>
      <c r="D34" s="84"/>
      <c r="E34" s="85" t="s">
        <v>51</v>
      </c>
      <c r="F34" s="78">
        <v>14980000</v>
      </c>
      <c r="G34" s="78"/>
      <c r="H34" s="78"/>
      <c r="I34" s="75">
        <f t="shared" si="1"/>
        <v>163294560</v>
      </c>
      <c r="J34" s="179"/>
    </row>
    <row r="35" spans="1:10" ht="18" customHeight="1">
      <c r="A35" s="77">
        <v>41970</v>
      </c>
      <c r="B35" s="164" t="s">
        <v>155</v>
      </c>
      <c r="C35" s="158"/>
      <c r="D35" s="84"/>
      <c r="E35" s="85" t="s">
        <v>154</v>
      </c>
      <c r="F35" s="78">
        <v>5720220</v>
      </c>
      <c r="G35" s="78"/>
      <c r="H35" s="75"/>
      <c r="I35" s="75">
        <f t="shared" si="1"/>
        <v>169014780</v>
      </c>
      <c r="J35" s="179"/>
    </row>
    <row r="36" spans="1:10" s="185" customFormat="1" ht="18" customHeight="1">
      <c r="A36" s="186">
        <v>41977</v>
      </c>
      <c r="B36" s="181" t="s">
        <v>152</v>
      </c>
      <c r="C36" s="187"/>
      <c r="D36" s="188"/>
      <c r="E36" s="182" t="s">
        <v>154</v>
      </c>
      <c r="F36" s="78">
        <v>5009334</v>
      </c>
      <c r="G36" s="189"/>
      <c r="H36" s="75"/>
      <c r="I36" s="75">
        <f t="shared" si="1"/>
        <v>174024114</v>
      </c>
      <c r="J36" s="190"/>
    </row>
    <row r="37" spans="1:10" s="185" customFormat="1" ht="18" customHeight="1">
      <c r="A37" s="186">
        <v>41977</v>
      </c>
      <c r="B37" s="181" t="s">
        <v>152</v>
      </c>
      <c r="C37" s="187"/>
      <c r="D37" s="188"/>
      <c r="E37" s="182" t="s">
        <v>51</v>
      </c>
      <c r="F37" s="78">
        <v>14538400</v>
      </c>
      <c r="G37" s="189"/>
      <c r="H37" s="189"/>
      <c r="I37" s="183">
        <f t="shared" ref="I37:I106" si="2">IF(E37&lt;&gt;"",I36+F37+G37-H37,0)</f>
        <v>188562514</v>
      </c>
      <c r="J37" s="190"/>
    </row>
    <row r="38" spans="1:10" s="202" customFormat="1" ht="18" customHeight="1">
      <c r="A38" s="195">
        <v>41998</v>
      </c>
      <c r="B38" s="195" t="s">
        <v>153</v>
      </c>
      <c r="C38" s="196"/>
      <c r="D38" s="197"/>
      <c r="E38" s="198" t="s">
        <v>154</v>
      </c>
      <c r="F38" s="199">
        <v>6545649</v>
      </c>
      <c r="G38" s="199"/>
      <c r="H38" s="200"/>
      <c r="I38" s="200">
        <f t="shared" si="2"/>
        <v>195108163</v>
      </c>
      <c r="J38" s="201"/>
    </row>
    <row r="39" spans="1:10" s="202" customFormat="1" ht="18" customHeight="1">
      <c r="A39" s="195">
        <v>41998</v>
      </c>
      <c r="B39" s="195" t="s">
        <v>153</v>
      </c>
      <c r="C39" s="196"/>
      <c r="D39" s="197"/>
      <c r="E39" s="198" t="s">
        <v>51</v>
      </c>
      <c r="F39" s="199">
        <v>14555400</v>
      </c>
      <c r="G39" s="199"/>
      <c r="H39" s="199"/>
      <c r="I39" s="200">
        <f t="shared" si="2"/>
        <v>209663563</v>
      </c>
      <c r="J39" s="201"/>
    </row>
    <row r="40" spans="1:10" s="208" customFormat="1" ht="18" customHeight="1">
      <c r="A40" s="203">
        <v>42003</v>
      </c>
      <c r="B40" s="203" t="s">
        <v>158</v>
      </c>
      <c r="C40" s="204"/>
      <c r="D40" s="205"/>
      <c r="E40" s="198" t="s">
        <v>51</v>
      </c>
      <c r="F40" s="200">
        <v>80268750</v>
      </c>
      <c r="G40" s="206"/>
      <c r="H40" s="206"/>
      <c r="I40" s="200">
        <f t="shared" si="2"/>
        <v>289932313</v>
      </c>
      <c r="J40" s="207"/>
    </row>
    <row r="41" spans="1:10" s="208" customFormat="1" ht="18" customHeight="1">
      <c r="A41" s="203">
        <v>42003</v>
      </c>
      <c r="B41" s="203" t="s">
        <v>158</v>
      </c>
      <c r="C41" s="204"/>
      <c r="D41" s="205"/>
      <c r="E41" s="198" t="s">
        <v>154</v>
      </c>
      <c r="F41" s="200">
        <f>4173975+171240+749175+642150+417398+17124+74918+64215</f>
        <v>6310195</v>
      </c>
      <c r="G41" s="206"/>
      <c r="H41" s="200"/>
      <c r="I41" s="200">
        <f t="shared" si="2"/>
        <v>296242508</v>
      </c>
      <c r="J41" s="207"/>
    </row>
    <row r="42" spans="1:10" s="129" customFormat="1" ht="18" customHeight="1">
      <c r="A42" s="76">
        <v>42011</v>
      </c>
      <c r="B42" s="76"/>
      <c r="C42" s="125"/>
      <c r="D42" s="126"/>
      <c r="E42" s="76" t="s">
        <v>25</v>
      </c>
      <c r="F42" s="75"/>
      <c r="G42" s="127"/>
      <c r="H42" s="127">
        <v>100000000</v>
      </c>
      <c r="I42" s="75">
        <f t="shared" si="2"/>
        <v>196242508</v>
      </c>
      <c r="J42" s="178"/>
    </row>
    <row r="43" spans="1:10" s="129" customFormat="1" ht="18" customHeight="1">
      <c r="A43" s="76">
        <v>42012</v>
      </c>
      <c r="B43" s="76"/>
      <c r="C43" s="125"/>
      <c r="D43" s="126"/>
      <c r="E43" s="76" t="s">
        <v>25</v>
      </c>
      <c r="F43" s="75"/>
      <c r="G43" s="127"/>
      <c r="H43" s="127">
        <v>76607913</v>
      </c>
      <c r="I43" s="75">
        <f t="shared" si="2"/>
        <v>119634595</v>
      </c>
      <c r="J43" s="178"/>
    </row>
    <row r="44" spans="1:10" s="129" customFormat="1" ht="18" customHeight="1">
      <c r="A44" s="77">
        <v>42012</v>
      </c>
      <c r="B44" s="77" t="s">
        <v>160</v>
      </c>
      <c r="C44" s="175"/>
      <c r="D44" s="176"/>
      <c r="E44" s="85" t="s">
        <v>154</v>
      </c>
      <c r="F44" s="78">
        <v>2683750</v>
      </c>
      <c r="G44" s="177">
        <f>F44*10%</f>
        <v>268375</v>
      </c>
      <c r="H44" s="177"/>
      <c r="I44" s="75">
        <f t="shared" si="2"/>
        <v>122586720</v>
      </c>
      <c r="J44" s="178"/>
    </row>
    <row r="45" spans="1:10" s="129" customFormat="1" ht="18" customHeight="1">
      <c r="A45" s="77">
        <v>42012</v>
      </c>
      <c r="B45" s="77" t="s">
        <v>160</v>
      </c>
      <c r="C45" s="175"/>
      <c r="D45" s="176"/>
      <c r="E45" s="85" t="s">
        <v>51</v>
      </c>
      <c r="F45" s="78">
        <v>15029000</v>
      </c>
      <c r="G45" s="177"/>
      <c r="H45" s="177"/>
      <c r="I45" s="75">
        <f t="shared" si="2"/>
        <v>137615720</v>
      </c>
      <c r="J45" s="178"/>
    </row>
    <row r="46" spans="1:10" s="129" customFormat="1" ht="18" customHeight="1">
      <c r="A46" s="77">
        <v>42012</v>
      </c>
      <c r="B46" s="77" t="s">
        <v>160</v>
      </c>
      <c r="C46" s="175"/>
      <c r="D46" s="176"/>
      <c r="E46" s="85" t="s">
        <v>154</v>
      </c>
      <c r="F46" s="78">
        <v>3284910</v>
      </c>
      <c r="G46" s="177">
        <f>F46*10%</f>
        <v>328491</v>
      </c>
      <c r="H46" s="177"/>
      <c r="I46" s="75">
        <f t="shared" si="2"/>
        <v>141229121</v>
      </c>
      <c r="J46" s="178"/>
    </row>
    <row r="47" spans="1:10" s="129" customFormat="1" ht="18" customHeight="1">
      <c r="A47" s="77">
        <v>42015</v>
      </c>
      <c r="B47" s="77" t="s">
        <v>183</v>
      </c>
      <c r="C47" s="175"/>
      <c r="D47" s="176"/>
      <c r="E47" s="85" t="s">
        <v>51</v>
      </c>
      <c r="F47" s="78">
        <v>13910000</v>
      </c>
      <c r="G47" s="177"/>
      <c r="H47" s="177"/>
      <c r="I47" s="75">
        <f t="shared" si="2"/>
        <v>155139121</v>
      </c>
      <c r="J47" s="178"/>
    </row>
    <row r="48" spans="1:10" s="129" customFormat="1" ht="18" customHeight="1">
      <c r="A48" s="77">
        <v>42015</v>
      </c>
      <c r="B48" s="77" t="s">
        <v>183</v>
      </c>
      <c r="C48" s="175"/>
      <c r="D48" s="176"/>
      <c r="E48" s="85" t="s">
        <v>154</v>
      </c>
      <c r="F48" s="78">
        <v>5949200</v>
      </c>
      <c r="G48" s="177">
        <f>F48*10%</f>
        <v>594920</v>
      </c>
      <c r="H48" s="177"/>
      <c r="I48" s="75">
        <f t="shared" si="2"/>
        <v>161683241</v>
      </c>
      <c r="J48" s="178"/>
    </row>
    <row r="49" spans="1:10" s="129" customFormat="1" ht="18" customHeight="1">
      <c r="A49" s="77">
        <v>42023</v>
      </c>
      <c r="B49" s="77" t="s">
        <v>184</v>
      </c>
      <c r="C49" s="175"/>
      <c r="D49" s="176"/>
      <c r="E49" s="85" t="s">
        <v>51</v>
      </c>
      <c r="F49" s="78">
        <v>14531600</v>
      </c>
      <c r="G49" s="177"/>
      <c r="H49" s="177"/>
      <c r="I49" s="75">
        <f>IF(E49&lt;&gt;"",I48+F49+G49-H49,0)</f>
        <v>176214841</v>
      </c>
      <c r="J49" s="178"/>
    </row>
    <row r="50" spans="1:10" s="129" customFormat="1" ht="18" customHeight="1">
      <c r="A50" s="77">
        <v>42023</v>
      </c>
      <c r="B50" s="77" t="s">
        <v>184</v>
      </c>
      <c r="C50" s="175"/>
      <c r="D50" s="176"/>
      <c r="E50" s="85" t="s">
        <v>154</v>
      </c>
      <c r="F50" s="78">
        <v>5940860</v>
      </c>
      <c r="G50" s="177">
        <f>F50*10%</f>
        <v>594086</v>
      </c>
      <c r="H50" s="177"/>
      <c r="I50" s="75">
        <f>IF(E50&lt;&gt;"",I49+F50+G50-H50,0)</f>
        <v>182749787</v>
      </c>
      <c r="J50" s="178"/>
    </row>
    <row r="51" spans="1:10" s="129" customFormat="1" ht="18" customHeight="1">
      <c r="A51" s="77">
        <v>42041</v>
      </c>
      <c r="B51" s="77" t="s">
        <v>185</v>
      </c>
      <c r="C51" s="175"/>
      <c r="D51" s="176"/>
      <c r="E51" s="85" t="s">
        <v>51</v>
      </c>
      <c r="F51" s="78">
        <v>145248000</v>
      </c>
      <c r="G51" s="177"/>
      <c r="H51" s="177"/>
      <c r="I51" s="75">
        <f t="shared" si="2"/>
        <v>327997787</v>
      </c>
      <c r="J51" s="178"/>
    </row>
    <row r="52" spans="1:10" s="129" customFormat="1" ht="18" customHeight="1">
      <c r="A52" s="77">
        <v>42041</v>
      </c>
      <c r="B52" s="77" t="s">
        <v>185</v>
      </c>
      <c r="C52" s="175"/>
      <c r="D52" s="176"/>
      <c r="E52" s="85" t="s">
        <v>154</v>
      </c>
      <c r="F52" s="78">
        <v>11662560</v>
      </c>
      <c r="G52" s="177">
        <f>F52*10%</f>
        <v>1166256</v>
      </c>
      <c r="H52" s="177"/>
      <c r="I52" s="75">
        <f t="shared" si="2"/>
        <v>340826603</v>
      </c>
      <c r="J52" s="178"/>
    </row>
    <row r="53" spans="1:10" s="129" customFormat="1" ht="18" customHeight="1">
      <c r="A53" s="76">
        <v>42063</v>
      </c>
      <c r="B53" s="76"/>
      <c r="C53" s="125"/>
      <c r="D53" s="126"/>
      <c r="E53" s="76" t="s">
        <v>25</v>
      </c>
      <c r="F53" s="75"/>
      <c r="G53" s="127"/>
      <c r="H53" s="127">
        <v>100000000</v>
      </c>
      <c r="I53" s="75">
        <f t="shared" si="2"/>
        <v>240826603</v>
      </c>
      <c r="J53" s="178"/>
    </row>
    <row r="54" spans="1:10" s="129" customFormat="1" ht="18" customHeight="1">
      <c r="A54" s="76">
        <v>42073</v>
      </c>
      <c r="B54" s="76"/>
      <c r="C54" s="125"/>
      <c r="D54" s="126"/>
      <c r="E54" s="76" t="s">
        <v>25</v>
      </c>
      <c r="F54" s="75"/>
      <c r="G54" s="127"/>
      <c r="H54" s="127">
        <v>112000000</v>
      </c>
      <c r="I54" s="75">
        <f t="shared" si="2"/>
        <v>128826603</v>
      </c>
      <c r="J54" s="178"/>
    </row>
    <row r="55" spans="1:10" s="129" customFormat="1" ht="18" customHeight="1">
      <c r="A55" s="76">
        <v>42098</v>
      </c>
      <c r="B55" s="76"/>
      <c r="C55" s="125"/>
      <c r="D55" s="126"/>
      <c r="E55" s="76" t="s">
        <v>25</v>
      </c>
      <c r="F55" s="75"/>
      <c r="G55" s="127"/>
      <c r="H55" s="127">
        <v>70000000</v>
      </c>
      <c r="I55" s="75">
        <f t="shared" si="2"/>
        <v>58826603</v>
      </c>
      <c r="J55" s="178"/>
    </row>
    <row r="56" spans="1:10" s="129" customFormat="1" ht="18" customHeight="1">
      <c r="A56" s="77">
        <v>42083</v>
      </c>
      <c r="B56" s="77" t="s">
        <v>190</v>
      </c>
      <c r="C56" s="175"/>
      <c r="D56" s="176"/>
      <c r="E56" s="85" t="s">
        <v>51</v>
      </c>
      <c r="F56" s="78">
        <v>19798400</v>
      </c>
      <c r="G56" s="177"/>
      <c r="H56" s="177"/>
      <c r="I56" s="75">
        <f t="shared" si="2"/>
        <v>78625003</v>
      </c>
      <c r="J56" s="178"/>
    </row>
    <row r="57" spans="1:10" s="129" customFormat="1" ht="18" customHeight="1">
      <c r="A57" s="77">
        <v>42083</v>
      </c>
      <c r="B57" s="77" t="s">
        <v>190</v>
      </c>
      <c r="C57" s="175"/>
      <c r="D57" s="176"/>
      <c r="E57" s="85" t="s">
        <v>154</v>
      </c>
      <c r="F57" s="78">
        <v>3806480</v>
      </c>
      <c r="G57" s="177">
        <f>F57*10%</f>
        <v>380648</v>
      </c>
      <c r="H57" s="177"/>
      <c r="I57" s="75">
        <f t="shared" si="2"/>
        <v>82812131</v>
      </c>
      <c r="J57" s="178"/>
    </row>
    <row r="58" spans="1:10" s="129" customFormat="1" ht="18" customHeight="1">
      <c r="A58" s="77">
        <v>42120</v>
      </c>
      <c r="B58" s="77" t="s">
        <v>248</v>
      </c>
      <c r="C58" s="175"/>
      <c r="D58" s="176"/>
      <c r="E58" s="85" t="s">
        <v>51</v>
      </c>
      <c r="F58" s="78">
        <v>50807000</v>
      </c>
      <c r="G58" s="177"/>
      <c r="H58" s="177"/>
      <c r="I58" s="75">
        <f t="shared" si="2"/>
        <v>133619131</v>
      </c>
      <c r="J58" s="178"/>
    </row>
    <row r="59" spans="1:10" s="129" customFormat="1" ht="18" customHeight="1">
      <c r="A59" s="77">
        <v>42120</v>
      </c>
      <c r="B59" s="77" t="s">
        <v>248</v>
      </c>
      <c r="C59" s="175"/>
      <c r="D59" s="176"/>
      <c r="E59" s="85" t="s">
        <v>154</v>
      </c>
      <c r="F59" s="78">
        <v>5902260</v>
      </c>
      <c r="G59" s="177">
        <f>F59*10%</f>
        <v>590226</v>
      </c>
      <c r="H59" s="177"/>
      <c r="I59" s="75">
        <f t="shared" si="2"/>
        <v>140111617</v>
      </c>
      <c r="J59" s="178"/>
    </row>
    <row r="60" spans="1:10" s="129" customFormat="1" ht="18" customHeight="1">
      <c r="A60" s="77">
        <v>42134</v>
      </c>
      <c r="B60" s="77" t="s">
        <v>836</v>
      </c>
      <c r="C60" s="175"/>
      <c r="D60" s="176"/>
      <c r="E60" s="85" t="s">
        <v>51</v>
      </c>
      <c r="F60" s="78">
        <v>64044500</v>
      </c>
      <c r="G60" s="177"/>
      <c r="H60" s="177"/>
      <c r="I60" s="75">
        <f t="shared" si="2"/>
        <v>204156117</v>
      </c>
      <c r="J60" s="178"/>
    </row>
    <row r="61" spans="1:10" s="129" customFormat="1" ht="18" customHeight="1">
      <c r="A61" s="77"/>
      <c r="B61" s="77" t="s">
        <v>836</v>
      </c>
      <c r="C61" s="175"/>
      <c r="D61" s="176"/>
      <c r="E61" s="85" t="s">
        <v>154</v>
      </c>
      <c r="F61" s="78">
        <v>5926830</v>
      </c>
      <c r="G61" s="177">
        <f>F61*10%</f>
        <v>592683</v>
      </c>
      <c r="H61" s="177"/>
      <c r="I61" s="75">
        <f t="shared" si="2"/>
        <v>210675630</v>
      </c>
      <c r="J61" s="178"/>
    </row>
    <row r="62" spans="1:10" s="129" customFormat="1" ht="18" customHeight="1">
      <c r="A62" s="77"/>
      <c r="B62" s="77" t="s">
        <v>836</v>
      </c>
      <c r="C62" s="175"/>
      <c r="D62" s="176"/>
      <c r="E62" s="76" t="s">
        <v>837</v>
      </c>
      <c r="F62" s="78">
        <f>450000+510000</f>
        <v>960000</v>
      </c>
      <c r="G62" s="177"/>
      <c r="H62" s="177"/>
      <c r="I62" s="75">
        <f t="shared" si="2"/>
        <v>211635630</v>
      </c>
      <c r="J62" s="178"/>
    </row>
    <row r="63" spans="1:10" s="129" customFormat="1" ht="18" customHeight="1">
      <c r="A63" s="76">
        <v>42146</v>
      </c>
      <c r="B63" s="76"/>
      <c r="C63" s="125"/>
      <c r="D63" s="126"/>
      <c r="E63" s="76" t="s">
        <v>25</v>
      </c>
      <c r="F63" s="75"/>
      <c r="G63" s="127"/>
      <c r="H63" s="127">
        <v>100000000</v>
      </c>
      <c r="I63" s="75">
        <f t="shared" ref="I63" si="3">IF(E63&lt;&gt;"",I62+F63+G63-H63,0)</f>
        <v>111635630</v>
      </c>
      <c r="J63" s="178"/>
    </row>
    <row r="64" spans="1:10" s="129" customFormat="1" ht="18" customHeight="1">
      <c r="A64" s="77">
        <v>42181</v>
      </c>
      <c r="B64" s="77"/>
      <c r="C64" s="175"/>
      <c r="D64" s="176"/>
      <c r="E64" s="76" t="s">
        <v>25</v>
      </c>
      <c r="F64" s="78"/>
      <c r="G64" s="177"/>
      <c r="H64" s="177">
        <v>20000000</v>
      </c>
      <c r="I64" s="75">
        <f t="shared" si="2"/>
        <v>91635630</v>
      </c>
      <c r="J64" s="178"/>
    </row>
    <row r="65" spans="1:10" s="129" customFormat="1" ht="18" customHeight="1">
      <c r="A65" s="77">
        <v>42152</v>
      </c>
      <c r="B65" s="77" t="s">
        <v>918</v>
      </c>
      <c r="C65" s="175"/>
      <c r="D65" s="176"/>
      <c r="E65" s="85" t="s">
        <v>51</v>
      </c>
      <c r="F65" s="78">
        <v>21403200</v>
      </c>
      <c r="G65" s="177"/>
      <c r="H65" s="177"/>
      <c r="I65" s="75">
        <f t="shared" si="2"/>
        <v>113038830</v>
      </c>
      <c r="J65" s="178"/>
    </row>
    <row r="66" spans="1:10" s="129" customFormat="1" ht="18" customHeight="1">
      <c r="A66" s="77"/>
      <c r="B66" s="77" t="s">
        <v>918</v>
      </c>
      <c r="C66" s="175"/>
      <c r="D66" s="176"/>
      <c r="E66" s="85" t="s">
        <v>154</v>
      </c>
      <c r="F66" s="78">
        <v>6617520</v>
      </c>
      <c r="G66" s="177">
        <f>F66*10%</f>
        <v>661752</v>
      </c>
      <c r="H66" s="177"/>
      <c r="I66" s="75">
        <f t="shared" si="2"/>
        <v>120318102</v>
      </c>
      <c r="J66" s="178"/>
    </row>
    <row r="67" spans="1:10" s="129" customFormat="1" ht="18" customHeight="1">
      <c r="A67" s="77">
        <v>42144</v>
      </c>
      <c r="B67" s="77" t="s">
        <v>919</v>
      </c>
      <c r="C67" s="175"/>
      <c r="D67" s="176"/>
      <c r="E67" s="85" t="s">
        <v>51</v>
      </c>
      <c r="F67" s="78">
        <v>37128000</v>
      </c>
      <c r="G67" s="177"/>
      <c r="H67" s="177"/>
      <c r="I67" s="75">
        <f t="shared" si="2"/>
        <v>157446102</v>
      </c>
      <c r="J67" s="178"/>
    </row>
    <row r="68" spans="1:10" s="129" customFormat="1" ht="18" customHeight="1">
      <c r="A68" s="77"/>
      <c r="B68" s="77" t="s">
        <v>919</v>
      </c>
      <c r="C68" s="175"/>
      <c r="D68" s="176"/>
      <c r="E68" s="85" t="s">
        <v>154</v>
      </c>
      <c r="F68" s="78">
        <v>6617520</v>
      </c>
      <c r="G68" s="177">
        <f>F68*10%</f>
        <v>661752</v>
      </c>
      <c r="H68" s="177"/>
      <c r="I68" s="75">
        <f t="shared" si="2"/>
        <v>164725374</v>
      </c>
      <c r="J68" s="178"/>
    </row>
    <row r="69" spans="1:10" s="129" customFormat="1" ht="18" customHeight="1">
      <c r="A69" s="77"/>
      <c r="B69" s="77" t="s">
        <v>921</v>
      </c>
      <c r="C69" s="175"/>
      <c r="D69" s="176"/>
      <c r="E69" s="85" t="s">
        <v>51</v>
      </c>
      <c r="F69" s="78">
        <v>12443100</v>
      </c>
      <c r="G69" s="177"/>
      <c r="H69" s="177"/>
      <c r="I69" s="75">
        <f t="shared" si="2"/>
        <v>177168474</v>
      </c>
      <c r="J69" s="178"/>
    </row>
    <row r="70" spans="1:10" s="129" customFormat="1" ht="18" customHeight="1">
      <c r="A70" s="77"/>
      <c r="B70" s="77" t="s">
        <v>921</v>
      </c>
      <c r="C70" s="175"/>
      <c r="D70" s="176"/>
      <c r="E70" s="85" t="s">
        <v>154</v>
      </c>
      <c r="F70" s="78">
        <v>4977240</v>
      </c>
      <c r="G70" s="177">
        <f t="shared" ref="G70:G78" si="4">F70*10%</f>
        <v>497724</v>
      </c>
      <c r="H70" s="177"/>
      <c r="I70" s="75">
        <f t="shared" ref="I70:I83" si="5">IF(E70&lt;&gt;"",I69+F70+G70-H70,0)</f>
        <v>182643438</v>
      </c>
      <c r="J70" s="178"/>
    </row>
    <row r="71" spans="1:10" s="129" customFormat="1" ht="18" customHeight="1">
      <c r="A71" s="76">
        <v>42213</v>
      </c>
      <c r="B71" s="76"/>
      <c r="C71" s="125"/>
      <c r="D71" s="126"/>
      <c r="E71" s="76" t="s">
        <v>25</v>
      </c>
      <c r="F71" s="75"/>
      <c r="G71" s="127"/>
      <c r="H71" s="127">
        <v>100000000</v>
      </c>
      <c r="I71" s="75">
        <f t="shared" si="5"/>
        <v>82643438</v>
      </c>
      <c r="J71" s="178"/>
    </row>
    <row r="72" spans="1:10" s="129" customFormat="1" ht="18" customHeight="1">
      <c r="A72" s="76">
        <v>42254</v>
      </c>
      <c r="B72" s="76"/>
      <c r="C72" s="125"/>
      <c r="D72" s="126"/>
      <c r="E72" s="76" t="s">
        <v>25</v>
      </c>
      <c r="F72" s="75"/>
      <c r="G72" s="127"/>
      <c r="H72" s="127">
        <v>57697877</v>
      </c>
      <c r="I72" s="75">
        <f t="shared" si="5"/>
        <v>24945561</v>
      </c>
      <c r="J72" s="178"/>
    </row>
    <row r="73" spans="1:10" s="129" customFormat="1" ht="18" customHeight="1">
      <c r="A73" s="77">
        <v>42215</v>
      </c>
      <c r="B73" s="77" t="s">
        <v>87</v>
      </c>
      <c r="C73" s="175"/>
      <c r="D73" s="176"/>
      <c r="E73" s="85" t="s">
        <v>1015</v>
      </c>
      <c r="F73" s="78">
        <v>3900000</v>
      </c>
      <c r="G73" s="177">
        <f t="shared" si="4"/>
        <v>390000</v>
      </c>
      <c r="H73" s="177"/>
      <c r="I73" s="75">
        <f t="shared" si="5"/>
        <v>29235561</v>
      </c>
      <c r="J73" s="178"/>
    </row>
    <row r="74" spans="1:10" s="129" customFormat="1" ht="18" customHeight="1">
      <c r="A74" s="77">
        <v>42209</v>
      </c>
      <c r="B74" s="77" t="s">
        <v>87</v>
      </c>
      <c r="C74" s="175"/>
      <c r="D74" s="176"/>
      <c r="E74" s="85" t="s">
        <v>51</v>
      </c>
      <c r="F74" s="78">
        <v>22604400</v>
      </c>
      <c r="G74" s="177"/>
      <c r="H74" s="177"/>
      <c r="I74" s="75">
        <f t="shared" si="5"/>
        <v>51839961</v>
      </c>
      <c r="J74" s="178"/>
    </row>
    <row r="75" spans="1:10" s="129" customFormat="1" ht="18" customHeight="1">
      <c r="A75" s="77"/>
      <c r="B75" s="77" t="s">
        <v>87</v>
      </c>
      <c r="C75" s="175"/>
      <c r="D75" s="176"/>
      <c r="E75" s="85" t="s">
        <v>154</v>
      </c>
      <c r="F75" s="78">
        <v>6617520</v>
      </c>
      <c r="G75" s="177">
        <f t="shared" si="4"/>
        <v>661752</v>
      </c>
      <c r="H75" s="177"/>
      <c r="I75" s="75">
        <f t="shared" si="5"/>
        <v>59119233</v>
      </c>
      <c r="J75" s="178"/>
    </row>
    <row r="76" spans="1:10" s="129" customFormat="1" ht="18" customHeight="1">
      <c r="A76" s="77">
        <v>42278</v>
      </c>
      <c r="B76" s="77"/>
      <c r="C76" s="175"/>
      <c r="D76" s="176"/>
      <c r="E76" s="76" t="s">
        <v>25</v>
      </c>
      <c r="F76" s="75"/>
      <c r="G76" s="127"/>
      <c r="H76" s="127">
        <v>34173672</v>
      </c>
      <c r="I76" s="75">
        <f t="shared" si="5"/>
        <v>24945561</v>
      </c>
      <c r="J76" s="178"/>
    </row>
    <row r="77" spans="1:10" s="129" customFormat="1" ht="18" customHeight="1">
      <c r="A77" s="77">
        <v>42233</v>
      </c>
      <c r="B77" s="77" t="s">
        <v>1016</v>
      </c>
      <c r="C77" s="175"/>
      <c r="D77" s="176"/>
      <c r="E77" s="85" t="s">
        <v>51</v>
      </c>
      <c r="F77" s="78">
        <v>11716180</v>
      </c>
      <c r="G77" s="177"/>
      <c r="H77" s="177"/>
      <c r="I77" s="75">
        <f t="shared" si="5"/>
        <v>36661741</v>
      </c>
      <c r="J77" s="178"/>
    </row>
    <row r="78" spans="1:10" s="129" customFormat="1" ht="18" customHeight="1">
      <c r="A78" s="77"/>
      <c r="B78" s="77" t="s">
        <v>1016</v>
      </c>
      <c r="C78" s="175"/>
      <c r="D78" s="176"/>
      <c r="E78" s="85" t="s">
        <v>154</v>
      </c>
      <c r="F78" s="78">
        <v>5040168</v>
      </c>
      <c r="G78" s="177">
        <f t="shared" si="4"/>
        <v>504016.80000000005</v>
      </c>
      <c r="H78" s="177"/>
      <c r="I78" s="75">
        <f t="shared" si="5"/>
        <v>42205925.799999997</v>
      </c>
      <c r="J78" s="178"/>
    </row>
    <row r="79" spans="1:10" s="129" customFormat="1" ht="18" customHeight="1">
      <c r="A79" s="77">
        <v>42242</v>
      </c>
      <c r="B79" s="77" t="s">
        <v>219</v>
      </c>
      <c r="C79" s="175"/>
      <c r="D79" s="176"/>
      <c r="E79" s="85" t="s">
        <v>51</v>
      </c>
      <c r="F79" s="78">
        <v>21419650</v>
      </c>
      <c r="G79" s="177"/>
      <c r="H79" s="177"/>
      <c r="I79" s="75">
        <f t="shared" si="5"/>
        <v>63625575.799999997</v>
      </c>
      <c r="J79" s="178"/>
    </row>
    <row r="80" spans="1:10" s="129" customFormat="1" ht="18" customHeight="1">
      <c r="A80" s="77"/>
      <c r="B80" s="77" t="s">
        <v>219</v>
      </c>
      <c r="C80" s="175"/>
      <c r="D80" s="176"/>
      <c r="E80" s="85" t="s">
        <v>154</v>
      </c>
      <c r="F80" s="78">
        <v>6493536</v>
      </c>
      <c r="G80" s="177">
        <f t="shared" ref="G80" si="6">F80*10%</f>
        <v>649353.60000000009</v>
      </c>
      <c r="H80" s="177"/>
      <c r="I80" s="75">
        <f t="shared" si="5"/>
        <v>70768465.399999991</v>
      </c>
      <c r="J80" s="178"/>
    </row>
    <row r="81" spans="1:10" s="129" customFormat="1" ht="18" customHeight="1">
      <c r="A81" s="77">
        <v>42265</v>
      </c>
      <c r="B81" s="77" t="s">
        <v>232</v>
      </c>
      <c r="C81" s="175"/>
      <c r="D81" s="176"/>
      <c r="E81" s="85" t="s">
        <v>51</v>
      </c>
      <c r="F81" s="78">
        <v>23635500</v>
      </c>
      <c r="G81" s="177"/>
      <c r="H81" s="177"/>
      <c r="I81" s="75">
        <f t="shared" si="5"/>
        <v>94403965.399999991</v>
      </c>
      <c r="J81" s="178"/>
    </row>
    <row r="82" spans="1:10" s="129" customFormat="1" ht="18" customHeight="1">
      <c r="A82" s="77"/>
      <c r="B82" s="77" t="s">
        <v>232</v>
      </c>
      <c r="C82" s="175"/>
      <c r="D82" s="176"/>
      <c r="E82" s="85" t="s">
        <v>154</v>
      </c>
      <c r="F82" s="78">
        <v>6482880</v>
      </c>
      <c r="G82" s="177">
        <f t="shared" ref="G82:G84" si="7">F82*10%</f>
        <v>648288</v>
      </c>
      <c r="H82" s="177"/>
      <c r="I82" s="75">
        <f t="shared" si="5"/>
        <v>101535133.39999999</v>
      </c>
      <c r="J82" s="178"/>
    </row>
    <row r="83" spans="1:10" s="129" customFormat="1" ht="18" customHeight="1">
      <c r="A83" s="77">
        <v>42300</v>
      </c>
      <c r="B83" s="77" t="s">
        <v>235</v>
      </c>
      <c r="C83" s="175"/>
      <c r="D83" s="176"/>
      <c r="E83" s="85" t="s">
        <v>51</v>
      </c>
      <c r="F83" s="78">
        <v>22350000</v>
      </c>
      <c r="G83" s="177"/>
      <c r="H83" s="177"/>
      <c r="I83" s="75">
        <f t="shared" si="5"/>
        <v>123885133.39999999</v>
      </c>
      <c r="J83" s="178"/>
    </row>
    <row r="84" spans="1:10" s="129" customFormat="1" ht="18" customHeight="1">
      <c r="A84" s="77"/>
      <c r="B84" s="77" t="s">
        <v>235</v>
      </c>
      <c r="C84" s="175"/>
      <c r="D84" s="176"/>
      <c r="E84" s="85" t="s">
        <v>154</v>
      </c>
      <c r="F84" s="78">
        <v>6436800</v>
      </c>
      <c r="G84" s="177">
        <f t="shared" si="7"/>
        <v>643680</v>
      </c>
      <c r="H84" s="177"/>
      <c r="I84" s="75">
        <f t="shared" ref="I84:I105" si="8">IF(E84&lt;&gt;"",I83+F84+G84-H84,0)</f>
        <v>130965613.39999999</v>
      </c>
      <c r="J84" s="178"/>
    </row>
    <row r="85" spans="1:10" s="129" customFormat="1" ht="18" customHeight="1">
      <c r="A85" s="77">
        <v>42321</v>
      </c>
      <c r="B85" s="77"/>
      <c r="C85" s="175"/>
      <c r="D85" s="176"/>
      <c r="E85" s="76" t="s">
        <v>25</v>
      </c>
      <c r="F85" s="75"/>
      <c r="G85" s="177"/>
      <c r="H85" s="177">
        <v>76589573</v>
      </c>
      <c r="I85" s="75">
        <f t="shared" si="8"/>
        <v>54376040.399999991</v>
      </c>
      <c r="J85" s="178"/>
    </row>
    <row r="86" spans="1:10" s="129" customFormat="1" ht="18" customHeight="1">
      <c r="A86" s="77">
        <v>42321</v>
      </c>
      <c r="B86" s="77" t="s">
        <v>1339</v>
      </c>
      <c r="C86" s="175"/>
      <c r="D86" s="176"/>
      <c r="E86" s="85" t="s">
        <v>51</v>
      </c>
      <c r="F86" s="78">
        <v>10102500</v>
      </c>
      <c r="G86" s="177"/>
      <c r="H86" s="177"/>
      <c r="I86" s="75">
        <f t="shared" si="8"/>
        <v>64478540.399999991</v>
      </c>
      <c r="J86" s="178"/>
    </row>
    <row r="87" spans="1:10" s="129" customFormat="1" ht="18" customHeight="1">
      <c r="A87" s="77"/>
      <c r="B87" s="77" t="s">
        <v>1339</v>
      </c>
      <c r="C87" s="175"/>
      <c r="D87" s="176"/>
      <c r="E87" s="85" t="s">
        <v>154</v>
      </c>
      <c r="F87" s="78">
        <v>6353350</v>
      </c>
      <c r="G87" s="177">
        <f t="shared" ref="G87" si="9">F87*10%</f>
        <v>635335</v>
      </c>
      <c r="H87" s="177"/>
      <c r="I87" s="75">
        <f t="shared" si="8"/>
        <v>71467225.399999991</v>
      </c>
      <c r="J87" s="178"/>
    </row>
    <row r="88" spans="1:10" s="129" customFormat="1" ht="18" customHeight="1">
      <c r="A88" s="77"/>
      <c r="B88" s="77"/>
      <c r="C88" s="175"/>
      <c r="D88" s="176"/>
      <c r="E88" s="76"/>
      <c r="F88" s="78"/>
      <c r="G88" s="177"/>
      <c r="H88" s="177"/>
      <c r="I88" s="75">
        <f t="shared" si="8"/>
        <v>0</v>
      </c>
      <c r="J88" s="178"/>
    </row>
    <row r="89" spans="1:10" s="129" customFormat="1" ht="18" customHeight="1">
      <c r="A89" s="77"/>
      <c r="B89" s="77"/>
      <c r="C89" s="175"/>
      <c r="D89" s="176"/>
      <c r="E89" s="76"/>
      <c r="F89" s="78"/>
      <c r="G89" s="177"/>
      <c r="H89" s="177"/>
      <c r="I89" s="75">
        <f t="shared" si="8"/>
        <v>0</v>
      </c>
      <c r="J89" s="178"/>
    </row>
    <row r="90" spans="1:10" s="129" customFormat="1" ht="18" customHeight="1">
      <c r="A90" s="77"/>
      <c r="B90" s="77"/>
      <c r="C90" s="175"/>
      <c r="D90" s="176"/>
      <c r="E90" s="76"/>
      <c r="F90" s="78"/>
      <c r="G90" s="177"/>
      <c r="H90" s="177"/>
      <c r="I90" s="75">
        <f t="shared" si="8"/>
        <v>0</v>
      </c>
      <c r="J90" s="178"/>
    </row>
    <row r="91" spans="1:10" s="129" customFormat="1" ht="18" customHeight="1">
      <c r="A91" s="77"/>
      <c r="B91" s="77"/>
      <c r="C91" s="175"/>
      <c r="D91" s="176"/>
      <c r="E91" s="76"/>
      <c r="F91" s="78"/>
      <c r="G91" s="177"/>
      <c r="H91" s="177"/>
      <c r="I91" s="75">
        <f t="shared" si="8"/>
        <v>0</v>
      </c>
      <c r="J91" s="178"/>
    </row>
    <row r="92" spans="1:10" s="129" customFormat="1" ht="18" customHeight="1">
      <c r="A92" s="77"/>
      <c r="B92" s="77"/>
      <c r="C92" s="175"/>
      <c r="D92" s="176"/>
      <c r="E92" s="76"/>
      <c r="F92" s="78"/>
      <c r="G92" s="177"/>
      <c r="H92" s="177"/>
      <c r="I92" s="75">
        <f t="shared" si="8"/>
        <v>0</v>
      </c>
      <c r="J92" s="178"/>
    </row>
    <row r="93" spans="1:10" s="129" customFormat="1" ht="18" customHeight="1">
      <c r="A93" s="77"/>
      <c r="B93" s="77"/>
      <c r="C93" s="175"/>
      <c r="D93" s="176"/>
      <c r="E93" s="76"/>
      <c r="F93" s="78"/>
      <c r="G93" s="177"/>
      <c r="H93" s="177"/>
      <c r="I93" s="75">
        <f t="shared" si="8"/>
        <v>0</v>
      </c>
      <c r="J93" s="178"/>
    </row>
    <row r="94" spans="1:10" s="129" customFormat="1" ht="18" customHeight="1">
      <c r="A94" s="77"/>
      <c r="B94" s="77"/>
      <c r="C94" s="175"/>
      <c r="D94" s="176"/>
      <c r="E94" s="76"/>
      <c r="F94" s="78"/>
      <c r="G94" s="177"/>
      <c r="H94" s="177"/>
      <c r="I94" s="75">
        <f t="shared" si="8"/>
        <v>0</v>
      </c>
      <c r="J94" s="178"/>
    </row>
    <row r="95" spans="1:10" s="129" customFormat="1" ht="18" customHeight="1">
      <c r="A95" s="77"/>
      <c r="B95" s="77"/>
      <c r="C95" s="175"/>
      <c r="D95" s="176"/>
      <c r="E95" s="76"/>
      <c r="F95" s="78"/>
      <c r="G95" s="177"/>
      <c r="H95" s="177"/>
      <c r="I95" s="75">
        <f t="shared" si="8"/>
        <v>0</v>
      </c>
      <c r="J95" s="178"/>
    </row>
    <row r="96" spans="1:10" s="129" customFormat="1" ht="18" customHeight="1">
      <c r="A96" s="77"/>
      <c r="B96" s="77"/>
      <c r="C96" s="175"/>
      <c r="D96" s="176"/>
      <c r="E96" s="76"/>
      <c r="F96" s="78"/>
      <c r="G96" s="177"/>
      <c r="H96" s="177"/>
      <c r="I96" s="75">
        <f t="shared" si="8"/>
        <v>0</v>
      </c>
      <c r="J96" s="178"/>
    </row>
    <row r="97" spans="1:10" s="129" customFormat="1" ht="18" customHeight="1">
      <c r="A97" s="77"/>
      <c r="B97" s="77"/>
      <c r="C97" s="175"/>
      <c r="D97" s="176"/>
      <c r="E97" s="76"/>
      <c r="F97" s="78"/>
      <c r="G97" s="177"/>
      <c r="H97" s="177"/>
      <c r="I97" s="75">
        <f t="shared" si="8"/>
        <v>0</v>
      </c>
      <c r="J97" s="178"/>
    </row>
    <row r="98" spans="1:10" s="129" customFormat="1" ht="18" customHeight="1">
      <c r="A98" s="77"/>
      <c r="B98" s="77"/>
      <c r="C98" s="175"/>
      <c r="D98" s="176"/>
      <c r="E98" s="76"/>
      <c r="F98" s="78"/>
      <c r="G98" s="177"/>
      <c r="H98" s="177"/>
      <c r="I98" s="75">
        <f t="shared" si="8"/>
        <v>0</v>
      </c>
      <c r="J98" s="178"/>
    </row>
    <row r="99" spans="1:10" s="129" customFormat="1" ht="18" customHeight="1">
      <c r="A99" s="77"/>
      <c r="B99" s="77"/>
      <c r="C99" s="175"/>
      <c r="D99" s="176"/>
      <c r="E99" s="76"/>
      <c r="F99" s="78"/>
      <c r="G99" s="177"/>
      <c r="H99" s="177"/>
      <c r="I99" s="75">
        <f t="shared" si="8"/>
        <v>0</v>
      </c>
      <c r="J99" s="178"/>
    </row>
    <row r="100" spans="1:10" s="129" customFormat="1" ht="18" customHeight="1">
      <c r="A100" s="77"/>
      <c r="B100" s="77"/>
      <c r="C100" s="175"/>
      <c r="D100" s="176"/>
      <c r="E100" s="76"/>
      <c r="F100" s="78"/>
      <c r="G100" s="177"/>
      <c r="H100" s="177"/>
      <c r="I100" s="75">
        <f t="shared" si="8"/>
        <v>0</v>
      </c>
      <c r="J100" s="178"/>
    </row>
    <row r="101" spans="1:10" s="129" customFormat="1" ht="18" customHeight="1">
      <c r="A101" s="77"/>
      <c r="B101" s="77"/>
      <c r="C101" s="175"/>
      <c r="D101" s="176"/>
      <c r="E101" s="76"/>
      <c r="F101" s="78"/>
      <c r="G101" s="177"/>
      <c r="H101" s="177"/>
      <c r="I101" s="75">
        <f t="shared" si="8"/>
        <v>0</v>
      </c>
      <c r="J101" s="178"/>
    </row>
    <row r="102" spans="1:10" s="129" customFormat="1" ht="18" customHeight="1">
      <c r="A102" s="77"/>
      <c r="B102" s="77"/>
      <c r="C102" s="175"/>
      <c r="D102" s="176"/>
      <c r="E102" s="76"/>
      <c r="F102" s="78"/>
      <c r="G102" s="177"/>
      <c r="H102" s="177"/>
      <c r="I102" s="75">
        <f t="shared" si="8"/>
        <v>0</v>
      </c>
      <c r="J102" s="178"/>
    </row>
    <row r="103" spans="1:10" s="129" customFormat="1" ht="18" customHeight="1">
      <c r="A103" s="77"/>
      <c r="B103" s="77"/>
      <c r="C103" s="175"/>
      <c r="D103" s="176"/>
      <c r="E103" s="76"/>
      <c r="F103" s="78"/>
      <c r="G103" s="177"/>
      <c r="H103" s="177"/>
      <c r="I103" s="75">
        <f t="shared" si="8"/>
        <v>0</v>
      </c>
      <c r="J103" s="178"/>
    </row>
    <row r="104" spans="1:10" s="129" customFormat="1" ht="18" customHeight="1">
      <c r="A104" s="77"/>
      <c r="B104" s="77"/>
      <c r="C104" s="175"/>
      <c r="D104" s="176"/>
      <c r="E104" s="76"/>
      <c r="F104" s="78"/>
      <c r="G104" s="177"/>
      <c r="H104" s="177"/>
      <c r="I104" s="75">
        <f t="shared" si="8"/>
        <v>0</v>
      </c>
      <c r="J104" s="178"/>
    </row>
    <row r="105" spans="1:10" s="129" customFormat="1" ht="18" customHeight="1">
      <c r="A105" s="77"/>
      <c r="B105" s="77"/>
      <c r="C105" s="175"/>
      <c r="D105" s="176"/>
      <c r="E105" s="76"/>
      <c r="F105" s="78"/>
      <c r="G105" s="177"/>
      <c r="H105" s="177"/>
      <c r="I105" s="75">
        <f t="shared" si="8"/>
        <v>0</v>
      </c>
      <c r="J105" s="178"/>
    </row>
    <row r="106" spans="1:10" ht="18" customHeight="1">
      <c r="A106" s="77"/>
      <c r="B106" s="77"/>
      <c r="C106" s="86"/>
      <c r="D106" s="84"/>
      <c r="E106" s="83"/>
      <c r="F106" s="78"/>
      <c r="G106" s="78"/>
      <c r="H106" s="78"/>
      <c r="I106" s="75">
        <f t="shared" si="2"/>
        <v>0</v>
      </c>
      <c r="J106" s="101"/>
    </row>
    <row r="107" spans="1:10" s="80" customFormat="1" ht="18" customHeight="1">
      <c r="A107" s="588" t="s">
        <v>4</v>
      </c>
      <c r="B107" s="588"/>
      <c r="C107" s="588"/>
      <c r="D107" s="588"/>
      <c r="E107" s="588"/>
      <c r="F107" s="79">
        <f>SUM(F12:F106)</f>
        <v>1108066922</v>
      </c>
      <c r="G107" s="79">
        <f>SUM(G12:G106)</f>
        <v>10469338.4</v>
      </c>
      <c r="H107" s="79">
        <f>SUM(H12:H106)</f>
        <v>1047069035</v>
      </c>
      <c r="I107" s="57">
        <f>F107+G107-H107</f>
        <v>71467225.400000095</v>
      </c>
      <c r="J107" s="74"/>
    </row>
    <row r="108" spans="1:10" ht="18" customHeight="1"/>
    <row r="109" spans="1:10" ht="21" customHeight="1">
      <c r="D109" s="592">
        <f>I107</f>
        <v>71467225.400000095</v>
      </c>
      <c r="E109" s="592"/>
      <c r="F109" s="81" t="s">
        <v>28</v>
      </c>
      <c r="G109" s="81"/>
    </row>
    <row r="110" spans="1:10" ht="21" customHeight="1"/>
    <row r="111" spans="1:10" ht="21" customHeight="1"/>
    <row r="112" spans="1:10" ht="14.25" customHeight="1">
      <c r="H112" s="82" t="s">
        <v>29</v>
      </c>
    </row>
    <row r="113" spans="1:6" ht="21" customHeight="1">
      <c r="A113" s="67" t="s">
        <v>30</v>
      </c>
      <c r="B113" s="82"/>
      <c r="F113" s="67" t="s">
        <v>31</v>
      </c>
    </row>
    <row r="114" spans="1:6" ht="21" customHeight="1"/>
    <row r="115" spans="1:6" ht="21" customHeight="1"/>
    <row r="116" spans="1:6" ht="21" customHeight="1"/>
    <row r="117" spans="1:6" ht="21" customHeight="1"/>
    <row r="118" spans="1:6" ht="21" customHeight="1"/>
    <row r="119" spans="1:6" ht="21" customHeight="1"/>
    <row r="120" spans="1:6" ht="21" customHeight="1"/>
    <row r="121" spans="1:6" ht="21" customHeight="1"/>
    <row r="122" spans="1:6" ht="21" customHeight="1"/>
    <row r="123" spans="1:6" ht="21" customHeight="1"/>
    <row r="124" spans="1:6" ht="21" customHeight="1"/>
    <row r="125" spans="1:6" ht="21" customHeight="1"/>
    <row r="126" spans="1:6" ht="21" customHeight="1"/>
    <row r="127" spans="1:6" ht="21" customHeight="1"/>
  </sheetData>
  <autoFilter ref="A11:J107"/>
  <mergeCells count="5">
    <mergeCell ref="A2:D2"/>
    <mergeCell ref="A107:E107"/>
    <mergeCell ref="D109:E109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8" customWidth="1"/>
    <col min="2" max="2" width="14.140625" style="509" customWidth="1"/>
    <col min="3" max="3" width="11.28515625" style="510" hidden="1" customWidth="1"/>
    <col min="4" max="4" width="24" style="511" hidden="1" customWidth="1"/>
    <col min="5" max="5" width="35.28515625" style="512" customWidth="1"/>
    <col min="6" max="6" width="14.28515625" style="510" customWidth="1"/>
    <col min="7" max="7" width="12.140625" style="510" customWidth="1"/>
    <col min="8" max="8" width="14.42578125" style="510" customWidth="1"/>
    <col min="9" max="9" width="14.5703125" style="510" customWidth="1"/>
    <col min="10" max="10" width="11.7109375" style="513" customWidth="1"/>
    <col min="11" max="16384" width="10.28515625" style="514"/>
  </cols>
  <sheetData>
    <row r="1" spans="1:10" s="496" customFormat="1" ht="18" customHeight="1">
      <c r="A1" s="494" t="s">
        <v>17</v>
      </c>
      <c r="B1" s="495"/>
      <c r="D1" s="497"/>
      <c r="E1" s="498"/>
      <c r="F1" s="499"/>
      <c r="G1" s="499"/>
      <c r="H1" s="499"/>
      <c r="J1" s="500"/>
    </row>
    <row r="2" spans="1:10" s="496" customFormat="1" ht="18" customHeight="1">
      <c r="A2" s="593" t="s">
        <v>18</v>
      </c>
      <c r="B2" s="593"/>
      <c r="C2" s="593"/>
      <c r="D2" s="593"/>
      <c r="E2" s="498"/>
      <c r="F2" s="499"/>
      <c r="G2" s="499"/>
      <c r="H2" s="499"/>
      <c r="J2" s="500"/>
    </row>
    <row r="3" spans="1:10" s="496" customFormat="1" ht="18" customHeight="1">
      <c r="A3" s="494" t="s">
        <v>19</v>
      </c>
      <c r="B3" s="495"/>
      <c r="C3" s="501"/>
      <c r="D3" s="502"/>
      <c r="E3" s="498"/>
      <c r="F3" s="499"/>
      <c r="G3" s="499"/>
      <c r="H3" s="499"/>
      <c r="J3" s="500"/>
    </row>
    <row r="4" spans="1:10" s="500" customFormat="1" ht="9" customHeight="1">
      <c r="D4" s="503"/>
      <c r="E4" s="504"/>
      <c r="F4" s="505"/>
      <c r="G4" s="505"/>
      <c r="H4" s="505"/>
    </row>
    <row r="5" spans="1:10" s="507" customFormat="1" ht="29.25" customHeight="1">
      <c r="A5" s="594" t="s">
        <v>187</v>
      </c>
      <c r="B5" s="594"/>
      <c r="C5" s="594"/>
      <c r="D5" s="594"/>
      <c r="E5" s="594"/>
      <c r="F5" s="594"/>
      <c r="G5" s="594"/>
      <c r="H5" s="594"/>
      <c r="I5" s="594"/>
      <c r="J5" s="506"/>
    </row>
    <row r="6" spans="1:10" ht="8.25" customHeight="1"/>
    <row r="7" spans="1:10" s="518" customFormat="1" ht="32.25" customHeight="1">
      <c r="A7" s="515" t="s">
        <v>21</v>
      </c>
      <c r="B7" s="515" t="s">
        <v>50</v>
      </c>
      <c r="C7" s="516" t="s">
        <v>48</v>
      </c>
      <c r="D7" s="517" t="s">
        <v>49</v>
      </c>
      <c r="E7" s="516" t="s">
        <v>22</v>
      </c>
      <c r="F7" s="517" t="s">
        <v>24</v>
      </c>
      <c r="G7" s="517" t="s">
        <v>23</v>
      </c>
      <c r="H7" s="517" t="s">
        <v>25</v>
      </c>
      <c r="I7" s="517" t="s">
        <v>26</v>
      </c>
      <c r="J7" s="517" t="s">
        <v>27</v>
      </c>
    </row>
    <row r="8" spans="1:10" ht="18" customHeight="1">
      <c r="A8" s="519">
        <v>42277</v>
      </c>
      <c r="B8" s="77" t="s">
        <v>1153</v>
      </c>
      <c r="C8" s="175"/>
      <c r="D8" s="176"/>
      <c r="E8" s="85" t="s">
        <v>51</v>
      </c>
      <c r="F8" s="232">
        <v>10129500</v>
      </c>
      <c r="G8" s="232"/>
      <c r="H8" s="232"/>
      <c r="I8" s="232">
        <f>IF(E8&lt;&gt;"",F8+G8-H8,0)</f>
        <v>10129500</v>
      </c>
      <c r="J8" s="521"/>
    </row>
    <row r="9" spans="1:10" ht="18" customHeight="1">
      <c r="A9" s="519"/>
      <c r="B9" s="77" t="s">
        <v>1153</v>
      </c>
      <c r="C9" s="175"/>
      <c r="D9" s="176"/>
      <c r="E9" s="85" t="s">
        <v>154</v>
      </c>
      <c r="F9" s="232">
        <v>3756380</v>
      </c>
      <c r="G9" s="177">
        <f t="shared" ref="G9" si="0">F9*10%</f>
        <v>375638</v>
      </c>
      <c r="H9" s="232"/>
      <c r="I9" s="232">
        <f t="shared" ref="I9:I72" si="1">IF(E9&lt;&gt;"",I8+F9+G9-H9,0)</f>
        <v>14261518</v>
      </c>
      <c r="J9" s="521"/>
    </row>
    <row r="10" spans="1:10" ht="18" customHeight="1">
      <c r="A10" s="519">
        <v>42321</v>
      </c>
      <c r="B10" s="519"/>
      <c r="C10" s="519"/>
      <c r="D10" s="232"/>
      <c r="E10" s="520" t="s">
        <v>25</v>
      </c>
      <c r="F10" s="232"/>
      <c r="G10" s="232"/>
      <c r="H10" s="232">
        <f>I9</f>
        <v>14261518</v>
      </c>
      <c r="I10" s="232">
        <f t="shared" si="1"/>
        <v>0</v>
      </c>
      <c r="J10" s="521"/>
    </row>
    <row r="11" spans="1:10" ht="18" customHeight="1">
      <c r="A11" s="519"/>
      <c r="C11" s="519"/>
      <c r="D11" s="232"/>
      <c r="E11" s="520"/>
      <c r="F11" s="232"/>
      <c r="G11" s="232"/>
      <c r="H11" s="232"/>
      <c r="I11" s="232">
        <f t="shared" si="1"/>
        <v>0</v>
      </c>
      <c r="J11" s="521"/>
    </row>
    <row r="12" spans="1:10" s="526" customFormat="1" ht="18" customHeight="1">
      <c r="A12" s="522"/>
      <c r="B12" s="522"/>
      <c r="C12" s="523"/>
      <c r="D12" s="524"/>
      <c r="E12" s="523"/>
      <c r="F12" s="232"/>
      <c r="G12" s="524"/>
      <c r="H12" s="232"/>
      <c r="I12" s="524">
        <f t="shared" si="1"/>
        <v>0</v>
      </c>
      <c r="J12" s="525"/>
    </row>
    <row r="13" spans="1:10" s="526" customFormat="1" ht="18" customHeight="1">
      <c r="A13" s="522"/>
      <c r="B13" s="522"/>
      <c r="C13" s="523"/>
      <c r="D13" s="524"/>
      <c r="E13" s="523"/>
      <c r="F13" s="232"/>
      <c r="G13" s="524"/>
      <c r="H13" s="524"/>
      <c r="I13" s="524">
        <f t="shared" si="1"/>
        <v>0</v>
      </c>
      <c r="J13" s="525"/>
    </row>
    <row r="14" spans="1:10" ht="18" customHeight="1">
      <c r="A14" s="519"/>
      <c r="B14" s="519"/>
      <c r="C14" s="520"/>
      <c r="D14" s="232"/>
      <c r="E14" s="520"/>
      <c r="F14" s="232"/>
      <c r="G14" s="232"/>
      <c r="H14" s="232"/>
      <c r="I14" s="232">
        <f t="shared" si="1"/>
        <v>0</v>
      </c>
      <c r="J14" s="521"/>
    </row>
    <row r="15" spans="1:10" ht="18" customHeight="1">
      <c r="A15" s="519"/>
      <c r="C15" s="520"/>
      <c r="D15" s="232"/>
      <c r="E15" s="520"/>
      <c r="F15" s="232"/>
      <c r="G15" s="232"/>
      <c r="H15" s="232"/>
      <c r="I15" s="232">
        <f t="shared" si="1"/>
        <v>0</v>
      </c>
      <c r="J15" s="521"/>
    </row>
    <row r="16" spans="1:10" ht="18" customHeight="1">
      <c r="A16" s="519"/>
      <c r="B16" s="519"/>
      <c r="C16" s="527"/>
      <c r="D16" s="232"/>
      <c r="E16" s="520"/>
      <c r="F16" s="232"/>
      <c r="G16" s="232"/>
      <c r="H16" s="232"/>
      <c r="I16" s="232">
        <f t="shared" si="1"/>
        <v>0</v>
      </c>
      <c r="J16" s="521"/>
    </row>
    <row r="17" spans="1:10" ht="18" customHeight="1">
      <c r="A17" s="528"/>
      <c r="C17" s="529"/>
      <c r="D17" s="530"/>
      <c r="E17" s="520"/>
      <c r="F17" s="530"/>
      <c r="G17" s="530"/>
      <c r="H17" s="530"/>
      <c r="I17" s="232">
        <f t="shared" si="1"/>
        <v>0</v>
      </c>
      <c r="J17" s="531"/>
    </row>
    <row r="18" spans="1:10" ht="18" customHeight="1">
      <c r="A18" s="528"/>
      <c r="B18" s="532"/>
      <c r="C18" s="529"/>
      <c r="D18" s="530"/>
      <c r="E18" s="520"/>
      <c r="F18" s="530"/>
      <c r="G18" s="530"/>
      <c r="H18" s="232"/>
      <c r="I18" s="232">
        <f t="shared" si="1"/>
        <v>0</v>
      </c>
      <c r="J18" s="531"/>
    </row>
    <row r="19" spans="1:10" ht="18" customHeight="1">
      <c r="A19" s="519"/>
      <c r="B19" s="533"/>
      <c r="C19" s="527"/>
      <c r="D19" s="232"/>
      <c r="E19" s="520"/>
      <c r="F19" s="232"/>
      <c r="G19" s="232"/>
      <c r="H19" s="232"/>
      <c r="I19" s="232">
        <f t="shared" si="1"/>
        <v>0</v>
      </c>
      <c r="J19" s="521"/>
    </row>
    <row r="20" spans="1:10" ht="18" customHeight="1">
      <c r="A20" s="519"/>
      <c r="B20" s="532"/>
      <c r="C20" s="527"/>
      <c r="D20" s="534"/>
      <c r="E20" s="520"/>
      <c r="F20" s="232"/>
      <c r="G20" s="232"/>
      <c r="H20" s="232"/>
      <c r="I20" s="232">
        <f t="shared" si="1"/>
        <v>0</v>
      </c>
      <c r="J20" s="521"/>
    </row>
    <row r="21" spans="1:10" ht="18" customHeight="1">
      <c r="A21" s="519"/>
      <c r="B21" s="533"/>
      <c r="C21" s="527"/>
      <c r="D21" s="534"/>
      <c r="E21" s="520"/>
      <c r="F21" s="232"/>
      <c r="G21" s="232"/>
      <c r="H21" s="232"/>
      <c r="I21" s="232">
        <f t="shared" si="1"/>
        <v>0</v>
      </c>
      <c r="J21" s="521"/>
    </row>
    <row r="22" spans="1:10" ht="18" customHeight="1">
      <c r="A22" s="519"/>
      <c r="C22" s="520"/>
      <c r="D22" s="534"/>
      <c r="E22" s="520"/>
      <c r="F22" s="232"/>
      <c r="G22" s="232"/>
      <c r="H22" s="232"/>
      <c r="I22" s="232">
        <f t="shared" si="1"/>
        <v>0</v>
      </c>
      <c r="J22" s="535"/>
    </row>
    <row r="23" spans="1:10" ht="18" customHeight="1">
      <c r="A23" s="519"/>
      <c r="B23" s="519"/>
      <c r="C23" s="520"/>
      <c r="D23" s="534"/>
      <c r="E23" s="520"/>
      <c r="F23" s="232"/>
      <c r="G23" s="232"/>
      <c r="H23" s="232"/>
      <c r="I23" s="232">
        <f t="shared" si="1"/>
        <v>0</v>
      </c>
      <c r="J23" s="535"/>
    </row>
    <row r="24" spans="1:10" ht="18" customHeight="1">
      <c r="A24" s="519"/>
      <c r="B24" s="519"/>
      <c r="C24" s="520"/>
      <c r="D24" s="534"/>
      <c r="E24" s="520"/>
      <c r="F24" s="232"/>
      <c r="G24" s="232"/>
      <c r="H24" s="232"/>
      <c r="I24" s="232">
        <f t="shared" si="1"/>
        <v>0</v>
      </c>
      <c r="J24" s="535"/>
    </row>
    <row r="25" spans="1:10" ht="18" customHeight="1">
      <c r="A25" s="519"/>
      <c r="B25" s="519"/>
      <c r="C25" s="520"/>
      <c r="D25" s="534"/>
      <c r="E25" s="520"/>
      <c r="F25" s="232"/>
      <c r="G25" s="232"/>
      <c r="H25" s="232"/>
      <c r="I25" s="232">
        <f t="shared" si="1"/>
        <v>0</v>
      </c>
      <c r="J25" s="535"/>
    </row>
    <row r="26" spans="1:10" s="540" customFormat="1" ht="18" customHeight="1">
      <c r="A26" s="519"/>
      <c r="B26" s="509"/>
      <c r="C26" s="536"/>
      <c r="D26" s="537"/>
      <c r="E26" s="519"/>
      <c r="F26" s="232"/>
      <c r="G26" s="538"/>
      <c r="H26" s="538"/>
      <c r="I26" s="232">
        <f t="shared" si="1"/>
        <v>0</v>
      </c>
      <c r="J26" s="539"/>
    </row>
    <row r="27" spans="1:10" s="540" customFormat="1" ht="18" customHeight="1">
      <c r="A27" s="519"/>
      <c r="B27" s="519"/>
      <c r="C27" s="536"/>
      <c r="D27" s="537"/>
      <c r="E27" s="519"/>
      <c r="F27" s="232"/>
      <c r="G27" s="538"/>
      <c r="H27" s="538"/>
      <c r="I27" s="232">
        <f t="shared" si="1"/>
        <v>0</v>
      </c>
      <c r="J27" s="539"/>
    </row>
    <row r="28" spans="1:10" s="540" customFormat="1" ht="18" customHeight="1">
      <c r="A28" s="528"/>
      <c r="B28" s="541"/>
      <c r="C28" s="542"/>
      <c r="D28" s="543"/>
      <c r="E28" s="520"/>
      <c r="F28" s="530"/>
      <c r="G28" s="544"/>
      <c r="H28" s="544"/>
      <c r="I28" s="232">
        <f t="shared" si="1"/>
        <v>0</v>
      </c>
      <c r="J28" s="545"/>
    </row>
    <row r="29" spans="1:10" s="540" customFormat="1" ht="18" customHeight="1">
      <c r="A29" s="528"/>
      <c r="B29" s="541"/>
      <c r="C29" s="542"/>
      <c r="D29" s="543"/>
      <c r="E29" s="520"/>
      <c r="F29" s="530"/>
      <c r="G29" s="544"/>
      <c r="H29" s="544"/>
      <c r="I29" s="232">
        <f t="shared" si="1"/>
        <v>0</v>
      </c>
      <c r="J29" s="545"/>
    </row>
    <row r="30" spans="1:10" ht="18" customHeight="1">
      <c r="A30" s="528"/>
      <c r="C30" s="529"/>
      <c r="D30" s="546"/>
      <c r="E30" s="520"/>
      <c r="F30" s="530"/>
      <c r="G30" s="530"/>
      <c r="H30" s="530"/>
      <c r="I30" s="232">
        <f t="shared" si="1"/>
        <v>0</v>
      </c>
      <c r="J30" s="531"/>
    </row>
    <row r="31" spans="1:10" ht="18" customHeight="1">
      <c r="A31" s="528"/>
      <c r="C31" s="529"/>
      <c r="D31" s="546"/>
      <c r="E31" s="520"/>
      <c r="F31" s="530"/>
      <c r="G31" s="530"/>
      <c r="H31" s="232"/>
      <c r="I31" s="232">
        <f t="shared" si="1"/>
        <v>0</v>
      </c>
      <c r="J31" s="531"/>
    </row>
    <row r="32" spans="1:10" s="526" customFormat="1" ht="18" customHeight="1">
      <c r="A32" s="547"/>
      <c r="B32" s="522"/>
      <c r="C32" s="548"/>
      <c r="D32" s="549"/>
      <c r="E32" s="523"/>
      <c r="F32" s="530"/>
      <c r="G32" s="550"/>
      <c r="H32" s="232"/>
      <c r="I32" s="232">
        <f t="shared" si="1"/>
        <v>0</v>
      </c>
      <c r="J32" s="551"/>
    </row>
    <row r="33" spans="1:10" s="526" customFormat="1" ht="18" customHeight="1">
      <c r="A33" s="547"/>
      <c r="B33" s="522"/>
      <c r="C33" s="548"/>
      <c r="D33" s="549"/>
      <c r="E33" s="523"/>
      <c r="F33" s="530"/>
      <c r="G33" s="550"/>
      <c r="H33" s="550"/>
      <c r="I33" s="524">
        <f t="shared" si="1"/>
        <v>0</v>
      </c>
      <c r="J33" s="551"/>
    </row>
    <row r="34" spans="1:10" ht="18" customHeight="1">
      <c r="A34" s="528"/>
      <c r="B34" s="528"/>
      <c r="C34" s="529"/>
      <c r="D34" s="546"/>
      <c r="E34" s="520"/>
      <c r="F34" s="530"/>
      <c r="G34" s="530"/>
      <c r="H34" s="232"/>
      <c r="I34" s="232">
        <f t="shared" si="1"/>
        <v>0</v>
      </c>
      <c r="J34" s="531"/>
    </row>
    <row r="35" spans="1:10" ht="18" customHeight="1">
      <c r="A35" s="528"/>
      <c r="B35" s="528"/>
      <c r="C35" s="529"/>
      <c r="D35" s="546"/>
      <c r="E35" s="520"/>
      <c r="F35" s="530"/>
      <c r="G35" s="530"/>
      <c r="H35" s="530"/>
      <c r="I35" s="232">
        <f t="shared" si="1"/>
        <v>0</v>
      </c>
      <c r="J35" s="531"/>
    </row>
    <row r="36" spans="1:10" s="540" customFormat="1" ht="18" customHeight="1">
      <c r="A36" s="519"/>
      <c r="B36" s="519"/>
      <c r="C36" s="536"/>
      <c r="D36" s="537"/>
      <c r="E36" s="520"/>
      <c r="F36" s="232"/>
      <c r="G36" s="538"/>
      <c r="H36" s="538"/>
      <c r="I36" s="232">
        <f t="shared" si="1"/>
        <v>0</v>
      </c>
      <c r="J36" s="545"/>
    </row>
    <row r="37" spans="1:10" s="540" customFormat="1" ht="18" customHeight="1">
      <c r="A37" s="519"/>
      <c r="B37" s="519"/>
      <c r="C37" s="536"/>
      <c r="D37" s="537"/>
      <c r="E37" s="520"/>
      <c r="F37" s="232"/>
      <c r="G37" s="538"/>
      <c r="H37" s="232"/>
      <c r="I37" s="232">
        <f t="shared" si="1"/>
        <v>0</v>
      </c>
      <c r="J37" s="545"/>
    </row>
    <row r="38" spans="1:10" s="540" customFormat="1" ht="18" customHeight="1">
      <c r="A38" s="519"/>
      <c r="B38" s="519"/>
      <c r="C38" s="536"/>
      <c r="D38" s="537"/>
      <c r="E38" s="519"/>
      <c r="F38" s="232"/>
      <c r="G38" s="538"/>
      <c r="H38" s="538"/>
      <c r="I38" s="232">
        <f t="shared" si="1"/>
        <v>0</v>
      </c>
      <c r="J38" s="545"/>
    </row>
    <row r="39" spans="1:10" s="540" customFormat="1" ht="18" customHeight="1">
      <c r="A39" s="519"/>
      <c r="B39" s="519"/>
      <c r="C39" s="536"/>
      <c r="D39" s="537"/>
      <c r="E39" s="519"/>
      <c r="F39" s="232"/>
      <c r="G39" s="538"/>
      <c r="H39" s="538"/>
      <c r="I39" s="232">
        <f t="shared" si="1"/>
        <v>0</v>
      </c>
      <c r="J39" s="545"/>
    </row>
    <row r="40" spans="1:10" s="540" customFormat="1" ht="18" customHeight="1">
      <c r="A40" s="528"/>
      <c r="B40" s="528"/>
      <c r="C40" s="542"/>
      <c r="D40" s="543"/>
      <c r="E40" s="520"/>
      <c r="F40" s="530"/>
      <c r="G40" s="544"/>
      <c r="H40" s="544"/>
      <c r="I40" s="232">
        <f t="shared" si="1"/>
        <v>0</v>
      </c>
      <c r="J40" s="545"/>
    </row>
    <row r="41" spans="1:10" s="540" customFormat="1" ht="18" customHeight="1">
      <c r="A41" s="528"/>
      <c r="B41" s="528"/>
      <c r="C41" s="542"/>
      <c r="D41" s="543"/>
      <c r="E41" s="520"/>
      <c r="F41" s="530"/>
      <c r="G41" s="544"/>
      <c r="H41" s="544"/>
      <c r="I41" s="232">
        <f t="shared" si="1"/>
        <v>0</v>
      </c>
      <c r="J41" s="545"/>
    </row>
    <row r="42" spans="1:10" s="540" customFormat="1" ht="18" customHeight="1">
      <c r="A42" s="528"/>
      <c r="B42" s="528"/>
      <c r="C42" s="542"/>
      <c r="D42" s="543"/>
      <c r="E42" s="520"/>
      <c r="F42" s="530"/>
      <c r="G42" s="544"/>
      <c r="H42" s="544"/>
      <c r="I42" s="232">
        <f t="shared" si="1"/>
        <v>0</v>
      </c>
      <c r="J42" s="545"/>
    </row>
    <row r="43" spans="1:10" s="540" customFormat="1" ht="18" customHeight="1">
      <c r="A43" s="528"/>
      <c r="B43" s="528"/>
      <c r="C43" s="542"/>
      <c r="D43" s="543"/>
      <c r="E43" s="520"/>
      <c r="F43" s="530"/>
      <c r="G43" s="544"/>
      <c r="H43" s="544"/>
      <c r="I43" s="232">
        <f t="shared" si="1"/>
        <v>0</v>
      </c>
      <c r="J43" s="545"/>
    </row>
    <row r="44" spans="1:10" s="540" customFormat="1" ht="18" customHeight="1">
      <c r="A44" s="528"/>
      <c r="B44" s="528"/>
      <c r="C44" s="542"/>
      <c r="D44" s="543"/>
      <c r="E44" s="520"/>
      <c r="F44" s="530"/>
      <c r="G44" s="544"/>
      <c r="H44" s="544"/>
      <c r="I44" s="232">
        <f t="shared" si="1"/>
        <v>0</v>
      </c>
      <c r="J44" s="545"/>
    </row>
    <row r="45" spans="1:10" s="540" customFormat="1" ht="18" customHeight="1">
      <c r="A45" s="528"/>
      <c r="B45" s="528"/>
      <c r="C45" s="542"/>
      <c r="D45" s="543"/>
      <c r="E45" s="520"/>
      <c r="F45" s="530"/>
      <c r="G45" s="544"/>
      <c r="H45" s="544"/>
      <c r="I45" s="232">
        <f>IF(E45&lt;&gt;"",I44+F45+G45-H45,0)</f>
        <v>0</v>
      </c>
      <c r="J45" s="545"/>
    </row>
    <row r="46" spans="1:10" s="540" customFormat="1" ht="18" customHeight="1">
      <c r="A46" s="528"/>
      <c r="B46" s="528"/>
      <c r="C46" s="542"/>
      <c r="D46" s="543"/>
      <c r="E46" s="520"/>
      <c r="F46" s="530"/>
      <c r="G46" s="544"/>
      <c r="H46" s="544"/>
      <c r="I46" s="232">
        <f>IF(E46&lt;&gt;"",I45+F46+G46-H46,0)</f>
        <v>0</v>
      </c>
      <c r="J46" s="545"/>
    </row>
    <row r="47" spans="1:10" s="540" customFormat="1" ht="18" customHeight="1">
      <c r="A47" s="528"/>
      <c r="B47" s="528"/>
      <c r="C47" s="542"/>
      <c r="D47" s="543"/>
      <c r="E47" s="520"/>
      <c r="F47" s="530"/>
      <c r="G47" s="544"/>
      <c r="H47" s="544"/>
      <c r="I47" s="232">
        <f t="shared" si="1"/>
        <v>0</v>
      </c>
      <c r="J47" s="545"/>
    </row>
    <row r="48" spans="1:10" s="540" customFormat="1" ht="18" customHeight="1">
      <c r="A48" s="528"/>
      <c r="B48" s="528"/>
      <c r="C48" s="542"/>
      <c r="D48" s="543"/>
      <c r="E48" s="520"/>
      <c r="F48" s="530"/>
      <c r="G48" s="544"/>
      <c r="H48" s="544"/>
      <c r="I48" s="232">
        <f t="shared" si="1"/>
        <v>0</v>
      </c>
      <c r="J48" s="545"/>
    </row>
    <row r="49" spans="1:10" s="540" customFormat="1" ht="18" customHeight="1">
      <c r="A49" s="519"/>
      <c r="B49" s="519"/>
      <c r="C49" s="536"/>
      <c r="D49" s="537"/>
      <c r="E49" s="519"/>
      <c r="F49" s="232"/>
      <c r="G49" s="538"/>
      <c r="H49" s="538"/>
      <c r="I49" s="232">
        <f t="shared" si="1"/>
        <v>0</v>
      </c>
      <c r="J49" s="545"/>
    </row>
    <row r="50" spans="1:10" s="540" customFormat="1" ht="18" customHeight="1">
      <c r="A50" s="519"/>
      <c r="B50" s="519"/>
      <c r="C50" s="536"/>
      <c r="D50" s="537"/>
      <c r="E50" s="519"/>
      <c r="F50" s="232"/>
      <c r="G50" s="538"/>
      <c r="H50" s="538"/>
      <c r="I50" s="232">
        <f t="shared" si="1"/>
        <v>0</v>
      </c>
      <c r="J50" s="545"/>
    </row>
    <row r="51" spans="1:10" s="540" customFormat="1" ht="18" customHeight="1">
      <c r="A51" s="519"/>
      <c r="B51" s="519"/>
      <c r="C51" s="536"/>
      <c r="D51" s="537"/>
      <c r="E51" s="519"/>
      <c r="F51" s="232"/>
      <c r="G51" s="538"/>
      <c r="H51" s="538"/>
      <c r="I51" s="232">
        <f t="shared" si="1"/>
        <v>0</v>
      </c>
      <c r="J51" s="545"/>
    </row>
    <row r="52" spans="1:10" s="540" customFormat="1" ht="18" customHeight="1">
      <c r="A52" s="528"/>
      <c r="B52" s="528"/>
      <c r="C52" s="542"/>
      <c r="D52" s="543"/>
      <c r="E52" s="520"/>
      <c r="F52" s="530"/>
      <c r="G52" s="544"/>
      <c r="H52" s="544"/>
      <c r="I52" s="232">
        <f t="shared" si="1"/>
        <v>0</v>
      </c>
      <c r="J52" s="545"/>
    </row>
    <row r="53" spans="1:10" s="540" customFormat="1" ht="18" customHeight="1">
      <c r="A53" s="528"/>
      <c r="B53" s="528"/>
      <c r="C53" s="542"/>
      <c r="D53" s="543"/>
      <c r="E53" s="520"/>
      <c r="F53" s="530"/>
      <c r="G53" s="544"/>
      <c r="H53" s="544"/>
      <c r="I53" s="232">
        <f t="shared" si="1"/>
        <v>0</v>
      </c>
      <c r="J53" s="545"/>
    </row>
    <row r="54" spans="1:10" s="540" customFormat="1" ht="18" customHeight="1">
      <c r="A54" s="528"/>
      <c r="B54" s="528"/>
      <c r="C54" s="542"/>
      <c r="D54" s="543"/>
      <c r="E54" s="520"/>
      <c r="F54" s="530"/>
      <c r="G54" s="544"/>
      <c r="H54" s="544"/>
      <c r="I54" s="232">
        <f t="shared" si="1"/>
        <v>0</v>
      </c>
      <c r="J54" s="545"/>
    </row>
    <row r="55" spans="1:10" s="540" customFormat="1" ht="18" customHeight="1">
      <c r="A55" s="528"/>
      <c r="B55" s="528"/>
      <c r="C55" s="542"/>
      <c r="D55" s="543"/>
      <c r="E55" s="520"/>
      <c r="F55" s="530"/>
      <c r="G55" s="544"/>
      <c r="H55" s="544"/>
      <c r="I55" s="232">
        <f t="shared" si="1"/>
        <v>0</v>
      </c>
      <c r="J55" s="545"/>
    </row>
    <row r="56" spans="1:10" s="540" customFormat="1" ht="18" customHeight="1">
      <c r="A56" s="528"/>
      <c r="B56" s="528"/>
      <c r="C56" s="542"/>
      <c r="D56" s="543"/>
      <c r="E56" s="520"/>
      <c r="F56" s="530"/>
      <c r="G56" s="544"/>
      <c r="H56" s="544"/>
      <c r="I56" s="232">
        <f t="shared" si="1"/>
        <v>0</v>
      </c>
      <c r="J56" s="545"/>
    </row>
    <row r="57" spans="1:10" s="540" customFormat="1" ht="18" customHeight="1">
      <c r="A57" s="528"/>
      <c r="B57" s="528"/>
      <c r="C57" s="542"/>
      <c r="D57" s="543"/>
      <c r="E57" s="520"/>
      <c r="F57" s="530"/>
      <c r="G57" s="544"/>
      <c r="H57" s="544"/>
      <c r="I57" s="232">
        <f t="shared" si="1"/>
        <v>0</v>
      </c>
      <c r="J57" s="545"/>
    </row>
    <row r="58" spans="1:10" s="540" customFormat="1" ht="18" customHeight="1">
      <c r="A58" s="528"/>
      <c r="B58" s="528"/>
      <c r="C58" s="542"/>
      <c r="D58" s="543"/>
      <c r="E58" s="519"/>
      <c r="F58" s="530"/>
      <c r="G58" s="544"/>
      <c r="H58" s="544"/>
      <c r="I58" s="232">
        <f t="shared" si="1"/>
        <v>0</v>
      </c>
      <c r="J58" s="545"/>
    </row>
    <row r="59" spans="1:10" s="540" customFormat="1" ht="18" customHeight="1">
      <c r="A59" s="519"/>
      <c r="B59" s="519"/>
      <c r="C59" s="536"/>
      <c r="D59" s="537"/>
      <c r="E59" s="519"/>
      <c r="F59" s="232"/>
      <c r="G59" s="538"/>
      <c r="H59" s="538"/>
      <c r="I59" s="232">
        <f t="shared" si="1"/>
        <v>0</v>
      </c>
      <c r="J59" s="545"/>
    </row>
    <row r="60" spans="1:10" s="540" customFormat="1" ht="18" customHeight="1">
      <c r="A60" s="528"/>
      <c r="B60" s="528"/>
      <c r="C60" s="542"/>
      <c r="D60" s="543"/>
      <c r="E60" s="519"/>
      <c r="F60" s="530"/>
      <c r="G60" s="544"/>
      <c r="H60" s="544"/>
      <c r="I60" s="232">
        <f t="shared" si="1"/>
        <v>0</v>
      </c>
      <c r="J60" s="545"/>
    </row>
    <row r="61" spans="1:10" s="540" customFormat="1" ht="18" customHeight="1">
      <c r="A61" s="528"/>
      <c r="B61" s="528"/>
      <c r="C61" s="542"/>
      <c r="D61" s="543"/>
      <c r="E61" s="520"/>
      <c r="F61" s="530"/>
      <c r="G61" s="544"/>
      <c r="H61" s="544"/>
      <c r="I61" s="232">
        <f t="shared" si="1"/>
        <v>0</v>
      </c>
      <c r="J61" s="545"/>
    </row>
    <row r="62" spans="1:10" s="540" customFormat="1" ht="18" customHeight="1">
      <c r="A62" s="528"/>
      <c r="B62" s="528"/>
      <c r="C62" s="542"/>
      <c r="D62" s="543"/>
      <c r="E62" s="520"/>
      <c r="F62" s="530"/>
      <c r="G62" s="544"/>
      <c r="H62" s="544"/>
      <c r="I62" s="232">
        <f t="shared" si="1"/>
        <v>0</v>
      </c>
      <c r="J62" s="545"/>
    </row>
    <row r="63" spans="1:10" s="540" customFormat="1" ht="18" customHeight="1">
      <c r="A63" s="528"/>
      <c r="B63" s="528"/>
      <c r="C63" s="542"/>
      <c r="D63" s="543"/>
      <c r="E63" s="520"/>
      <c r="F63" s="530"/>
      <c r="G63" s="544"/>
      <c r="H63" s="544"/>
      <c r="I63" s="232">
        <f t="shared" si="1"/>
        <v>0</v>
      </c>
      <c r="J63" s="545"/>
    </row>
    <row r="64" spans="1:10" s="540" customFormat="1" ht="18" customHeight="1">
      <c r="A64" s="528"/>
      <c r="B64" s="528"/>
      <c r="C64" s="542"/>
      <c r="D64" s="543"/>
      <c r="E64" s="520"/>
      <c r="F64" s="530"/>
      <c r="G64" s="544"/>
      <c r="H64" s="544"/>
      <c r="I64" s="232">
        <f t="shared" si="1"/>
        <v>0</v>
      </c>
      <c r="J64" s="545"/>
    </row>
    <row r="65" spans="1:10" s="540" customFormat="1" ht="18" customHeight="1">
      <c r="A65" s="528"/>
      <c r="B65" s="528"/>
      <c r="C65" s="542"/>
      <c r="D65" s="543"/>
      <c r="E65" s="520"/>
      <c r="F65" s="530"/>
      <c r="G65" s="544"/>
      <c r="H65" s="544"/>
      <c r="I65" s="232">
        <f t="shared" si="1"/>
        <v>0</v>
      </c>
      <c r="J65" s="545"/>
    </row>
    <row r="66" spans="1:10" s="540" customFormat="1" ht="18" customHeight="1">
      <c r="A66" s="528"/>
      <c r="B66" s="528"/>
      <c r="C66" s="542"/>
      <c r="D66" s="543"/>
      <c r="E66" s="520"/>
      <c r="F66" s="530"/>
      <c r="G66" s="544"/>
      <c r="H66" s="544"/>
      <c r="I66" s="232">
        <f t="shared" si="1"/>
        <v>0</v>
      </c>
      <c r="J66" s="545"/>
    </row>
    <row r="67" spans="1:10" s="540" customFormat="1" ht="18" customHeight="1">
      <c r="A67" s="519"/>
      <c r="B67" s="519"/>
      <c r="C67" s="536"/>
      <c r="D67" s="537"/>
      <c r="E67" s="519"/>
      <c r="F67" s="232"/>
      <c r="G67" s="538"/>
      <c r="H67" s="538"/>
      <c r="I67" s="232">
        <f t="shared" si="1"/>
        <v>0</v>
      </c>
      <c r="J67" s="545"/>
    </row>
    <row r="68" spans="1:10" s="540" customFormat="1" ht="18" customHeight="1">
      <c r="A68" s="519"/>
      <c r="B68" s="519"/>
      <c r="C68" s="536"/>
      <c r="D68" s="537"/>
      <c r="E68" s="519"/>
      <c r="F68" s="232"/>
      <c r="G68" s="538"/>
      <c r="H68" s="538"/>
      <c r="I68" s="232">
        <f t="shared" si="1"/>
        <v>0</v>
      </c>
      <c r="J68" s="545"/>
    </row>
    <row r="69" spans="1:10" s="540" customFormat="1" ht="18" customHeight="1">
      <c r="A69" s="528"/>
      <c r="B69" s="528"/>
      <c r="C69" s="542"/>
      <c r="D69" s="543"/>
      <c r="E69" s="520"/>
      <c r="F69" s="530"/>
      <c r="G69" s="544"/>
      <c r="H69" s="544"/>
      <c r="I69" s="232">
        <f t="shared" si="1"/>
        <v>0</v>
      </c>
      <c r="J69" s="545"/>
    </row>
    <row r="70" spans="1:10" s="540" customFormat="1" ht="18" customHeight="1">
      <c r="A70" s="528"/>
      <c r="B70" s="528"/>
      <c r="C70" s="542"/>
      <c r="D70" s="543"/>
      <c r="E70" s="520"/>
      <c r="F70" s="530"/>
      <c r="G70" s="544"/>
      <c r="H70" s="544"/>
      <c r="I70" s="232">
        <f t="shared" si="1"/>
        <v>0</v>
      </c>
      <c r="J70" s="545"/>
    </row>
    <row r="71" spans="1:10" s="540" customFormat="1" ht="18" customHeight="1">
      <c r="A71" s="528"/>
      <c r="B71" s="528"/>
      <c r="C71" s="542"/>
      <c r="D71" s="543"/>
      <c r="E71" s="520"/>
      <c r="F71" s="530"/>
      <c r="G71" s="544"/>
      <c r="H71" s="544"/>
      <c r="I71" s="232">
        <f t="shared" si="1"/>
        <v>0</v>
      </c>
      <c r="J71" s="545"/>
    </row>
    <row r="72" spans="1:10" s="540" customFormat="1" ht="18" customHeight="1">
      <c r="A72" s="528"/>
      <c r="B72" s="528"/>
      <c r="C72" s="542"/>
      <c r="D72" s="543"/>
      <c r="E72" s="520"/>
      <c r="F72" s="530"/>
      <c r="G72" s="544"/>
      <c r="H72" s="544"/>
      <c r="I72" s="232">
        <f t="shared" si="1"/>
        <v>0</v>
      </c>
      <c r="J72" s="545"/>
    </row>
    <row r="73" spans="1:10" s="540" customFormat="1" ht="18" customHeight="1">
      <c r="A73" s="528"/>
      <c r="B73" s="528"/>
      <c r="C73" s="542"/>
      <c r="D73" s="543"/>
      <c r="E73" s="520"/>
      <c r="F73" s="530"/>
      <c r="G73" s="544"/>
      <c r="H73" s="544"/>
      <c r="I73" s="232">
        <f t="shared" ref="I73:I81" si="2">IF(E73&lt;&gt;"",I72+F73+G73-H73,0)</f>
        <v>0</v>
      </c>
      <c r="J73" s="545"/>
    </row>
    <row r="74" spans="1:10" s="540" customFormat="1" ht="18" customHeight="1">
      <c r="A74" s="528"/>
      <c r="B74" s="528"/>
      <c r="C74" s="542"/>
      <c r="D74" s="543"/>
      <c r="E74" s="520"/>
      <c r="F74" s="530"/>
      <c r="G74" s="544"/>
      <c r="H74" s="544"/>
      <c r="I74" s="232">
        <f t="shared" si="2"/>
        <v>0</v>
      </c>
      <c r="J74" s="545"/>
    </row>
    <row r="75" spans="1:10" s="540" customFormat="1" ht="18" customHeight="1">
      <c r="A75" s="528"/>
      <c r="B75" s="528"/>
      <c r="C75" s="542"/>
      <c r="D75" s="543"/>
      <c r="E75" s="520"/>
      <c r="F75" s="530"/>
      <c r="G75" s="544"/>
      <c r="H75" s="544"/>
      <c r="I75" s="232">
        <f t="shared" si="2"/>
        <v>0</v>
      </c>
      <c r="J75" s="545"/>
    </row>
    <row r="76" spans="1:10" s="540" customFormat="1" ht="18" customHeight="1">
      <c r="A76" s="528"/>
      <c r="B76" s="528"/>
      <c r="C76" s="542"/>
      <c r="D76" s="543"/>
      <c r="E76" s="520"/>
      <c r="F76" s="530"/>
      <c r="G76" s="544"/>
      <c r="H76" s="544"/>
      <c r="I76" s="232">
        <f t="shared" si="2"/>
        <v>0</v>
      </c>
      <c r="J76" s="545"/>
    </row>
    <row r="77" spans="1:10" s="540" customFormat="1" ht="18" customHeight="1">
      <c r="A77" s="528"/>
      <c r="B77" s="528"/>
      <c r="C77" s="542"/>
      <c r="D77" s="543"/>
      <c r="E77" s="520"/>
      <c r="F77" s="530"/>
      <c r="G77" s="544"/>
      <c r="H77" s="544"/>
      <c r="I77" s="232">
        <f t="shared" si="2"/>
        <v>0</v>
      </c>
      <c r="J77" s="545"/>
    </row>
    <row r="78" spans="1:10" s="540" customFormat="1" ht="18" customHeight="1">
      <c r="A78" s="528"/>
      <c r="B78" s="528"/>
      <c r="C78" s="542"/>
      <c r="D78" s="543"/>
      <c r="E78" s="519"/>
      <c r="F78" s="530"/>
      <c r="G78" s="544"/>
      <c r="H78" s="544"/>
      <c r="I78" s="232">
        <f t="shared" si="2"/>
        <v>0</v>
      </c>
      <c r="J78" s="545"/>
    </row>
    <row r="79" spans="1:10" s="540" customFormat="1" ht="18" customHeight="1">
      <c r="A79" s="528"/>
      <c r="B79" s="528"/>
      <c r="C79" s="542"/>
      <c r="D79" s="543"/>
      <c r="E79" s="519"/>
      <c r="F79" s="530"/>
      <c r="G79" s="544"/>
      <c r="H79" s="544"/>
      <c r="I79" s="232">
        <f t="shared" si="2"/>
        <v>0</v>
      </c>
      <c r="J79" s="545"/>
    </row>
    <row r="80" spans="1:10" s="540" customFormat="1" ht="18" customHeight="1">
      <c r="A80" s="528"/>
      <c r="B80" s="528"/>
      <c r="C80" s="542"/>
      <c r="D80" s="543"/>
      <c r="E80" s="519"/>
      <c r="F80" s="530"/>
      <c r="G80" s="544"/>
      <c r="H80" s="544"/>
      <c r="I80" s="232">
        <f t="shared" si="2"/>
        <v>0</v>
      </c>
      <c r="J80" s="545"/>
    </row>
    <row r="81" spans="1:10" ht="18" customHeight="1">
      <c r="A81" s="528"/>
      <c r="B81" s="528"/>
      <c r="C81" s="552"/>
      <c r="D81" s="546"/>
      <c r="E81" s="534"/>
      <c r="F81" s="530"/>
      <c r="G81" s="530"/>
      <c r="H81" s="530"/>
      <c r="I81" s="232">
        <f t="shared" si="2"/>
        <v>0</v>
      </c>
      <c r="J81" s="553"/>
    </row>
    <row r="82" spans="1:10" s="557" customFormat="1" ht="18" customHeight="1">
      <c r="A82" s="595" t="s">
        <v>4</v>
      </c>
      <c r="B82" s="595"/>
      <c r="C82" s="595"/>
      <c r="D82" s="595"/>
      <c r="E82" s="595"/>
      <c r="F82" s="554">
        <f>SUM(F8:F81)</f>
        <v>13885880</v>
      </c>
      <c r="G82" s="554">
        <f>SUM(G8:G81)</f>
        <v>375638</v>
      </c>
      <c r="H82" s="554">
        <f>SUM(H8:H81)</f>
        <v>14261518</v>
      </c>
      <c r="I82" s="555">
        <f>F82+G82-H82</f>
        <v>0</v>
      </c>
      <c r="J82" s="556"/>
    </row>
    <row r="83" spans="1:10" ht="18" customHeight="1"/>
    <row r="84" spans="1:10" ht="21" customHeight="1">
      <c r="D84" s="596">
        <f>I82</f>
        <v>0</v>
      </c>
      <c r="E84" s="596"/>
      <c r="F84" s="558" t="s">
        <v>28</v>
      </c>
      <c r="G84" s="558"/>
    </row>
    <row r="85" spans="1:10" ht="21" customHeight="1"/>
    <row r="86" spans="1:10" ht="21" customHeight="1"/>
    <row r="87" spans="1:10" ht="14.25" customHeight="1">
      <c r="H87" s="559" t="s">
        <v>29</v>
      </c>
    </row>
    <row r="88" spans="1:10" ht="21" customHeight="1">
      <c r="A88" s="510" t="s">
        <v>30</v>
      </c>
      <c r="B88" s="559"/>
      <c r="F88" s="510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8" customFormat="1" ht="21" customHeight="1">
      <c r="B93" s="509"/>
      <c r="C93" s="510"/>
      <c r="D93" s="511"/>
      <c r="E93" s="512"/>
      <c r="F93" s="510"/>
      <c r="G93" s="510"/>
      <c r="H93" s="510"/>
      <c r="I93" s="510"/>
      <c r="J93" s="513"/>
    </row>
    <row r="94" spans="1:10" s="508" customFormat="1" ht="21" customHeight="1">
      <c r="B94" s="509"/>
      <c r="C94" s="510"/>
      <c r="D94" s="511"/>
      <c r="E94" s="512"/>
      <c r="F94" s="510"/>
      <c r="G94" s="510"/>
      <c r="H94" s="510"/>
      <c r="I94" s="510"/>
      <c r="J94" s="513"/>
    </row>
    <row r="95" spans="1:10" s="508" customFormat="1" ht="21" customHeight="1">
      <c r="B95" s="509"/>
      <c r="C95" s="510"/>
      <c r="D95" s="511"/>
      <c r="E95" s="512"/>
      <c r="F95" s="510"/>
      <c r="G95" s="510"/>
      <c r="H95" s="510"/>
      <c r="I95" s="510"/>
      <c r="J95" s="513"/>
    </row>
    <row r="96" spans="1:10" s="508" customFormat="1" ht="21" customHeight="1">
      <c r="B96" s="509"/>
      <c r="C96" s="510"/>
      <c r="D96" s="511"/>
      <c r="E96" s="512"/>
      <c r="F96" s="510"/>
      <c r="G96" s="510"/>
      <c r="H96" s="510"/>
      <c r="I96" s="510"/>
      <c r="J96" s="513"/>
    </row>
    <row r="97" spans="2:10" s="508" customFormat="1" ht="21" customHeight="1">
      <c r="B97" s="509"/>
      <c r="C97" s="510"/>
      <c r="D97" s="511"/>
      <c r="E97" s="512"/>
      <c r="F97" s="510"/>
      <c r="G97" s="510"/>
      <c r="H97" s="510"/>
      <c r="I97" s="510"/>
      <c r="J97" s="513"/>
    </row>
    <row r="98" spans="2:10" s="508" customFormat="1" ht="21" customHeight="1">
      <c r="B98" s="509"/>
      <c r="C98" s="510"/>
      <c r="D98" s="511"/>
      <c r="E98" s="512"/>
      <c r="F98" s="510"/>
      <c r="G98" s="510"/>
      <c r="H98" s="510"/>
      <c r="I98" s="510"/>
      <c r="J98" s="513"/>
    </row>
    <row r="99" spans="2:10" s="508" customFormat="1" ht="21" customHeight="1">
      <c r="B99" s="509"/>
      <c r="C99" s="510"/>
      <c r="D99" s="511"/>
      <c r="E99" s="512"/>
      <c r="F99" s="510"/>
      <c r="G99" s="510"/>
      <c r="H99" s="510"/>
      <c r="I99" s="510"/>
      <c r="J99" s="513"/>
    </row>
    <row r="100" spans="2:10" s="508" customFormat="1" ht="21" customHeight="1">
      <c r="B100" s="509"/>
      <c r="C100" s="510"/>
      <c r="D100" s="511"/>
      <c r="E100" s="512"/>
      <c r="F100" s="510"/>
      <c r="G100" s="510"/>
      <c r="H100" s="510"/>
      <c r="I100" s="510"/>
      <c r="J100" s="513"/>
    </row>
    <row r="101" spans="2:10" s="508" customFormat="1" ht="21" customHeight="1">
      <c r="B101" s="509"/>
      <c r="C101" s="510"/>
      <c r="D101" s="511"/>
      <c r="E101" s="512"/>
      <c r="F101" s="510"/>
      <c r="G101" s="510"/>
      <c r="H101" s="510"/>
      <c r="I101" s="510"/>
      <c r="J101" s="513"/>
    </row>
    <row r="102" spans="2:10" s="508" customFormat="1" ht="21" customHeight="1">
      <c r="B102" s="509"/>
      <c r="C102" s="510"/>
      <c r="D102" s="511"/>
      <c r="E102" s="512"/>
      <c r="F102" s="510"/>
      <c r="G102" s="510"/>
      <c r="H102" s="510"/>
      <c r="I102" s="510"/>
      <c r="J102" s="513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222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6" customWidth="1"/>
    <col min="2" max="2" width="14.7109375" style="66" customWidth="1"/>
    <col min="3" max="3" width="21.7109375" style="68" customWidth="1"/>
    <col min="4" max="4" width="27" style="69" customWidth="1"/>
    <col min="5" max="5" width="14.140625" style="67" customWidth="1"/>
    <col min="6" max="6" width="12.140625" style="67" customWidth="1"/>
    <col min="7" max="7" width="13.28515625" style="67" customWidth="1"/>
    <col min="8" max="8" width="14.5703125" style="67" customWidth="1"/>
    <col min="9" max="9" width="8.140625" style="62" customWidth="1"/>
    <col min="10" max="16384" width="10.28515625" style="59"/>
  </cols>
  <sheetData>
    <row r="1" spans="1:9" s="49" customFormat="1" ht="18" hidden="1" customHeight="1">
      <c r="A1" s="48" t="s">
        <v>17</v>
      </c>
      <c r="B1" s="48"/>
      <c r="C1" s="105"/>
      <c r="D1" s="50"/>
      <c r="E1" s="51"/>
      <c r="F1" s="51"/>
      <c r="G1" s="51"/>
      <c r="I1" s="53"/>
    </row>
    <row r="2" spans="1:9" s="49" customFormat="1" ht="18" hidden="1" customHeight="1">
      <c r="A2" s="587" t="s">
        <v>18</v>
      </c>
      <c r="B2" s="587"/>
      <c r="C2" s="587"/>
      <c r="D2" s="50"/>
      <c r="E2" s="51"/>
      <c r="F2" s="51"/>
      <c r="G2" s="51"/>
      <c r="I2" s="53"/>
    </row>
    <row r="3" spans="1:9" s="49" customFormat="1" ht="18" hidden="1" customHeight="1">
      <c r="A3" s="48" t="s">
        <v>19</v>
      </c>
      <c r="B3" s="48"/>
      <c r="C3" s="106"/>
      <c r="D3" s="50"/>
      <c r="E3" s="51"/>
      <c r="F3" s="51"/>
      <c r="G3" s="51"/>
      <c r="I3" s="53"/>
    </row>
    <row r="4" spans="1:9" s="53" customFormat="1" ht="9" hidden="1" customHeight="1">
      <c r="C4" s="107"/>
      <c r="D4" s="54"/>
      <c r="E4" s="55"/>
      <c r="F4" s="55"/>
      <c r="G4" s="55"/>
    </row>
    <row r="5" spans="1:9" s="56" customFormat="1" ht="29.25" hidden="1" customHeight="1">
      <c r="A5" s="589" t="s">
        <v>20</v>
      </c>
      <c r="B5" s="589"/>
      <c r="C5" s="589"/>
      <c r="D5" s="589"/>
      <c r="E5" s="589"/>
      <c r="F5" s="589"/>
      <c r="G5" s="589"/>
      <c r="H5" s="589"/>
      <c r="I5" s="100"/>
    </row>
    <row r="6" spans="1:9" ht="9" hidden="1" customHeight="1">
      <c r="A6" s="590"/>
      <c r="B6" s="590"/>
      <c r="C6" s="590"/>
      <c r="D6" s="590"/>
      <c r="E6" s="590"/>
      <c r="F6" s="590"/>
      <c r="G6" s="590"/>
      <c r="H6" s="590"/>
    </row>
    <row r="7" spans="1:9" s="61" customFormat="1" ht="18" hidden="1" customHeight="1">
      <c r="A7" s="60"/>
      <c r="B7" s="60"/>
      <c r="C7" s="64"/>
      <c r="D7" s="65"/>
      <c r="E7" s="63"/>
      <c r="F7" s="63"/>
      <c r="G7" s="63"/>
      <c r="H7" s="63"/>
      <c r="I7" s="62"/>
    </row>
    <row r="8" spans="1:9" s="61" customFormat="1" ht="18" hidden="1" customHeight="1">
      <c r="A8" s="60"/>
      <c r="B8" s="60"/>
      <c r="C8" s="64"/>
      <c r="D8" s="65"/>
      <c r="E8" s="63"/>
      <c r="F8" s="63"/>
      <c r="G8" s="63"/>
      <c r="H8" s="63"/>
      <c r="I8" s="62"/>
    </row>
    <row r="9" spans="1:9" s="61" customFormat="1" ht="18" hidden="1" customHeight="1">
      <c r="A9" s="60"/>
      <c r="B9" s="60"/>
      <c r="C9" s="64"/>
      <c r="D9" s="65"/>
      <c r="E9" s="63"/>
      <c r="F9" s="63"/>
      <c r="G9" s="63"/>
      <c r="H9" s="63"/>
      <c r="I9" s="62"/>
    </row>
    <row r="10" spans="1:9" ht="8.25" customHeight="1"/>
    <row r="11" spans="1:9" s="73" customFormat="1" ht="32.25" customHeight="1">
      <c r="A11" s="70" t="s">
        <v>21</v>
      </c>
      <c r="B11" s="70" t="s">
        <v>50</v>
      </c>
      <c r="C11" s="72" t="s">
        <v>49</v>
      </c>
      <c r="D11" s="71" t="s">
        <v>22</v>
      </c>
      <c r="E11" s="72" t="s">
        <v>24</v>
      </c>
      <c r="F11" s="72" t="s">
        <v>23</v>
      </c>
      <c r="G11" s="72" t="s">
        <v>25</v>
      </c>
      <c r="H11" s="72" t="s">
        <v>26</v>
      </c>
      <c r="I11" s="72" t="s">
        <v>27</v>
      </c>
    </row>
    <row r="12" spans="1:9" s="214" customFormat="1" ht="18" customHeight="1">
      <c r="A12" s="209">
        <v>41445</v>
      </c>
      <c r="B12" s="210" t="s">
        <v>191</v>
      </c>
      <c r="C12" s="211" t="s">
        <v>192</v>
      </c>
      <c r="D12" s="212" t="s">
        <v>51</v>
      </c>
      <c r="E12" s="211">
        <v>57849000</v>
      </c>
      <c r="F12" s="211"/>
      <c r="G12" s="211"/>
      <c r="H12" s="213">
        <f>E12+F12-G12</f>
        <v>57849000</v>
      </c>
      <c r="I12" s="213" t="s">
        <v>193</v>
      </c>
    </row>
    <row r="13" spans="1:9" s="217" customFormat="1" ht="18" customHeight="1">
      <c r="A13" s="209"/>
      <c r="B13" s="209" t="s">
        <v>193</v>
      </c>
      <c r="C13" s="215"/>
      <c r="D13" s="212" t="s">
        <v>194</v>
      </c>
      <c r="E13" s="215">
        <v>3807516</v>
      </c>
      <c r="F13" s="215">
        <f>E13*10%</f>
        <v>380751.60000000003</v>
      </c>
      <c r="G13" s="215"/>
      <c r="H13" s="215">
        <f t="shared" ref="H13:H76" si="0">IF(D13&lt;&gt;"",H12+E13+F13-G13,0)</f>
        <v>62037267.600000001</v>
      </c>
      <c r="I13" s="216" t="s">
        <v>193</v>
      </c>
    </row>
    <row r="14" spans="1:9" s="217" customFormat="1" ht="18" customHeight="1">
      <c r="A14" s="209"/>
      <c r="B14" s="209"/>
      <c r="C14" s="215"/>
      <c r="D14" s="212" t="s">
        <v>195</v>
      </c>
      <c r="E14" s="215">
        <v>126216</v>
      </c>
      <c r="F14" s="215">
        <f>E14*10%</f>
        <v>12621.6</v>
      </c>
      <c r="G14" s="215"/>
      <c r="H14" s="215">
        <f t="shared" si="0"/>
        <v>62176105.200000003</v>
      </c>
      <c r="I14" s="216" t="s">
        <v>193</v>
      </c>
    </row>
    <row r="15" spans="1:9" s="217" customFormat="1" ht="18" customHeight="1">
      <c r="A15" s="209"/>
      <c r="B15" s="209"/>
      <c r="C15" s="215"/>
      <c r="D15" s="212" t="s">
        <v>196</v>
      </c>
      <c r="E15" s="215">
        <v>525900</v>
      </c>
      <c r="F15" s="215">
        <f>E15*10%</f>
        <v>52590</v>
      </c>
      <c r="G15" s="215"/>
      <c r="H15" s="215">
        <f t="shared" si="0"/>
        <v>62754595.200000003</v>
      </c>
      <c r="I15" s="216" t="s">
        <v>193</v>
      </c>
    </row>
    <row r="16" spans="1:9" s="217" customFormat="1" ht="18" customHeight="1">
      <c r="A16" s="209"/>
      <c r="B16" s="209"/>
      <c r="C16" s="215"/>
      <c r="D16" s="216" t="s">
        <v>197</v>
      </c>
      <c r="E16" s="215">
        <v>600000</v>
      </c>
      <c r="F16" s="215">
        <f>E16*10%</f>
        <v>60000</v>
      </c>
      <c r="G16" s="215"/>
      <c r="H16" s="215">
        <f t="shared" si="0"/>
        <v>63414595.200000003</v>
      </c>
      <c r="I16" s="216" t="s">
        <v>193</v>
      </c>
    </row>
    <row r="17" spans="1:9" ht="18" customHeight="1">
      <c r="A17" s="76">
        <v>41452</v>
      </c>
      <c r="B17" s="76" t="s">
        <v>183</v>
      </c>
      <c r="C17" s="83" t="s">
        <v>198</v>
      </c>
      <c r="D17" s="85" t="s">
        <v>51</v>
      </c>
      <c r="E17" s="75">
        <v>9907956</v>
      </c>
      <c r="F17" s="75"/>
      <c r="G17" s="75"/>
      <c r="H17" s="75">
        <f t="shared" si="0"/>
        <v>73322551.200000003</v>
      </c>
      <c r="I17" s="102" t="s">
        <v>199</v>
      </c>
    </row>
    <row r="18" spans="1:9" ht="18" customHeight="1">
      <c r="A18" s="76"/>
      <c r="B18" s="76" t="s">
        <v>199</v>
      </c>
      <c r="C18" s="83"/>
      <c r="D18" s="85" t="s">
        <v>200</v>
      </c>
      <c r="E18" s="75">
        <v>1430448</v>
      </c>
      <c r="F18" s="75">
        <f>E18*10%</f>
        <v>143044.80000000002</v>
      </c>
      <c r="G18" s="75"/>
      <c r="H18" s="75">
        <f t="shared" si="0"/>
        <v>74896044</v>
      </c>
      <c r="I18" s="102" t="s">
        <v>199</v>
      </c>
    </row>
    <row r="19" spans="1:9" ht="18" customHeight="1">
      <c r="A19" s="76"/>
      <c r="B19" s="76"/>
      <c r="C19" s="83"/>
      <c r="D19" s="83" t="s">
        <v>201</v>
      </c>
      <c r="E19" s="75">
        <v>400000</v>
      </c>
      <c r="F19" s="75">
        <f>E19*10%</f>
        <v>40000</v>
      </c>
      <c r="G19" s="75"/>
      <c r="H19" s="75">
        <f t="shared" si="0"/>
        <v>75336044</v>
      </c>
      <c r="I19" s="102" t="s">
        <v>199</v>
      </c>
    </row>
    <row r="20" spans="1:9" s="113" customFormat="1" ht="18" customHeight="1">
      <c r="A20" s="109">
        <v>41499</v>
      </c>
      <c r="B20" s="218"/>
      <c r="C20" s="219"/>
      <c r="D20" s="192" t="s">
        <v>25</v>
      </c>
      <c r="E20" s="111"/>
      <c r="F20" s="111"/>
      <c r="G20" s="111">
        <v>70000000</v>
      </c>
      <c r="H20" s="75">
        <f t="shared" si="0"/>
        <v>5336044</v>
      </c>
      <c r="I20" s="111" t="s">
        <v>193</v>
      </c>
    </row>
    <row r="21" spans="1:9" s="113" customFormat="1" ht="18" customHeight="1">
      <c r="A21" s="109">
        <v>41514</v>
      </c>
      <c r="B21" s="218"/>
      <c r="C21" s="219"/>
      <c r="D21" s="192" t="s">
        <v>25</v>
      </c>
      <c r="E21" s="111"/>
      <c r="F21" s="111"/>
      <c r="G21" s="111">
        <v>11921449</v>
      </c>
      <c r="H21" s="75">
        <f t="shared" si="0"/>
        <v>-6585405</v>
      </c>
      <c r="I21" s="111" t="s">
        <v>199</v>
      </c>
    </row>
    <row r="22" spans="1:9" s="217" customFormat="1" ht="18" customHeight="1">
      <c r="A22" s="209">
        <v>41456</v>
      </c>
      <c r="B22" s="209" t="s">
        <v>202</v>
      </c>
      <c r="C22" s="220"/>
      <c r="D22" s="212" t="s">
        <v>51</v>
      </c>
      <c r="E22" s="215">
        <v>58355000</v>
      </c>
      <c r="F22" s="215"/>
      <c r="G22" s="215"/>
      <c r="H22" s="215">
        <f t="shared" si="0"/>
        <v>51769595</v>
      </c>
      <c r="I22" s="216" t="s">
        <v>193</v>
      </c>
    </row>
    <row r="23" spans="1:9" s="217" customFormat="1" ht="18" customHeight="1">
      <c r="A23" s="209"/>
      <c r="B23" s="209" t="s">
        <v>193</v>
      </c>
      <c r="C23" s="220"/>
      <c r="D23" s="212" t="s">
        <v>194</v>
      </c>
      <c r="E23" s="215">
        <v>3840820</v>
      </c>
      <c r="F23" s="215">
        <f>E23*10%</f>
        <v>384082</v>
      </c>
      <c r="G23" s="215"/>
      <c r="H23" s="215">
        <f t="shared" si="0"/>
        <v>55994497</v>
      </c>
      <c r="I23" s="216" t="s">
        <v>193</v>
      </c>
    </row>
    <row r="24" spans="1:9" s="217" customFormat="1" ht="18" customHeight="1">
      <c r="A24" s="209"/>
      <c r="B24" s="209"/>
      <c r="C24" s="220"/>
      <c r="D24" s="220" t="s">
        <v>203</v>
      </c>
      <c r="E24" s="215">
        <v>127320</v>
      </c>
      <c r="F24" s="215">
        <f>E24*10%</f>
        <v>12732</v>
      </c>
      <c r="G24" s="215"/>
      <c r="H24" s="215">
        <f t="shared" si="0"/>
        <v>56134549</v>
      </c>
      <c r="I24" s="216" t="s">
        <v>193</v>
      </c>
    </row>
    <row r="25" spans="1:9" s="217" customFormat="1" ht="18" customHeight="1">
      <c r="A25" s="209"/>
      <c r="B25" s="209"/>
      <c r="C25" s="220"/>
      <c r="D25" s="220" t="s">
        <v>197</v>
      </c>
      <c r="E25" s="215">
        <v>600000</v>
      </c>
      <c r="F25" s="215">
        <f>E25*10%</f>
        <v>60000</v>
      </c>
      <c r="G25" s="215"/>
      <c r="H25" s="215">
        <f t="shared" si="0"/>
        <v>56794549</v>
      </c>
      <c r="I25" s="216" t="s">
        <v>193</v>
      </c>
    </row>
    <row r="26" spans="1:9" s="217" customFormat="1" ht="18" customHeight="1">
      <c r="A26" s="209"/>
      <c r="B26" s="209"/>
      <c r="C26" s="220"/>
      <c r="D26" s="220" t="s">
        <v>196</v>
      </c>
      <c r="E26" s="215">
        <v>530500</v>
      </c>
      <c r="F26" s="215">
        <f>E26*10%</f>
        <v>53050</v>
      </c>
      <c r="G26" s="215"/>
      <c r="H26" s="215">
        <f t="shared" si="0"/>
        <v>57378099</v>
      </c>
      <c r="I26" s="216" t="s">
        <v>193</v>
      </c>
    </row>
    <row r="27" spans="1:9" s="113" customFormat="1" ht="18" customHeight="1">
      <c r="A27" s="109">
        <v>41549</v>
      </c>
      <c r="B27" s="218"/>
      <c r="C27" s="219"/>
      <c r="D27" s="192" t="s">
        <v>25</v>
      </c>
      <c r="E27" s="111"/>
      <c r="F27" s="111"/>
      <c r="G27" s="111">
        <f>H26</f>
        <v>57378099</v>
      </c>
      <c r="H27" s="75">
        <f t="shared" si="0"/>
        <v>0</v>
      </c>
      <c r="I27" s="111" t="s">
        <v>199</v>
      </c>
    </row>
    <row r="28" spans="1:9" ht="18" customHeight="1">
      <c r="A28" s="76">
        <v>41500</v>
      </c>
      <c r="B28" s="76" t="s">
        <v>184</v>
      </c>
      <c r="C28" s="83"/>
      <c r="D28" s="85" t="s">
        <v>51</v>
      </c>
      <c r="E28" s="75">
        <v>14787500</v>
      </c>
      <c r="F28" s="75"/>
      <c r="G28" s="75"/>
      <c r="H28" s="75">
        <f t="shared" si="0"/>
        <v>14787500</v>
      </c>
      <c r="I28" s="102" t="s">
        <v>199</v>
      </c>
    </row>
    <row r="29" spans="1:9" ht="18" customHeight="1">
      <c r="A29" s="76"/>
      <c r="B29" s="76" t="s">
        <v>199</v>
      </c>
      <c r="C29" s="83"/>
      <c r="D29" s="85" t="s">
        <v>200</v>
      </c>
      <c r="E29" s="75">
        <v>2598373</v>
      </c>
      <c r="F29" s="75">
        <f>E29*10%</f>
        <v>259837.30000000002</v>
      </c>
      <c r="G29" s="75"/>
      <c r="H29" s="75">
        <f t="shared" si="0"/>
        <v>17645710.300000001</v>
      </c>
      <c r="I29" s="102" t="s">
        <v>199</v>
      </c>
    </row>
    <row r="30" spans="1:9" ht="18" customHeight="1">
      <c r="A30" s="76"/>
      <c r="B30" s="76"/>
      <c r="C30" s="83"/>
      <c r="D30" s="83" t="s">
        <v>201</v>
      </c>
      <c r="E30" s="75">
        <v>400000</v>
      </c>
      <c r="F30" s="75">
        <f>E30*10%</f>
        <v>40000</v>
      </c>
      <c r="G30" s="75"/>
      <c r="H30" s="75">
        <f t="shared" si="0"/>
        <v>18085710.300000001</v>
      </c>
      <c r="I30" s="102" t="s">
        <v>199</v>
      </c>
    </row>
    <row r="31" spans="1:9" s="224" customFormat="1" ht="18" customHeight="1">
      <c r="A31" s="221">
        <v>41502</v>
      </c>
      <c r="B31" s="221" t="s">
        <v>204</v>
      </c>
      <c r="C31" s="222"/>
      <c r="D31" s="116" t="s">
        <v>51</v>
      </c>
      <c r="E31" s="140">
        <v>6506500</v>
      </c>
      <c r="F31" s="140"/>
      <c r="G31" s="140"/>
      <c r="H31" s="140">
        <f t="shared" si="0"/>
        <v>24592210.300000001</v>
      </c>
      <c r="I31" s="223" t="s">
        <v>199</v>
      </c>
    </row>
    <row r="32" spans="1:9" s="224" customFormat="1" ht="18" customHeight="1">
      <c r="A32" s="221"/>
      <c r="B32" s="221" t="s">
        <v>199</v>
      </c>
      <c r="C32" s="222"/>
      <c r="D32" s="116" t="s">
        <v>200</v>
      </c>
      <c r="E32" s="140">
        <v>929500</v>
      </c>
      <c r="F32" s="140">
        <f>E32*10%</f>
        <v>92950</v>
      </c>
      <c r="G32" s="140"/>
      <c r="H32" s="140">
        <f t="shared" si="0"/>
        <v>25614660.300000001</v>
      </c>
      <c r="I32" s="223" t="s">
        <v>199</v>
      </c>
    </row>
    <row r="33" spans="1:9" s="224" customFormat="1" ht="18" customHeight="1">
      <c r="A33" s="221"/>
      <c r="B33" s="221"/>
      <c r="C33" s="222"/>
      <c r="D33" s="222" t="s">
        <v>197</v>
      </c>
      <c r="E33" s="140">
        <v>400000</v>
      </c>
      <c r="F33" s="140">
        <f>E33*10%</f>
        <v>40000</v>
      </c>
      <c r="G33" s="140"/>
      <c r="H33" s="140">
        <f t="shared" si="0"/>
        <v>26054660.300000001</v>
      </c>
      <c r="I33" s="223" t="s">
        <v>199</v>
      </c>
    </row>
    <row r="34" spans="1:9" ht="18" customHeight="1">
      <c r="A34" s="76">
        <v>41514</v>
      </c>
      <c r="B34" s="76" t="s">
        <v>205</v>
      </c>
      <c r="C34" s="83" t="s">
        <v>206</v>
      </c>
      <c r="D34" s="85" t="s">
        <v>51</v>
      </c>
      <c r="E34" s="75">
        <v>16536000</v>
      </c>
      <c r="F34" s="75"/>
      <c r="G34" s="75"/>
      <c r="H34" s="75">
        <f t="shared" si="0"/>
        <v>42590660.299999997</v>
      </c>
      <c r="I34" s="102" t="s">
        <v>199</v>
      </c>
    </row>
    <row r="35" spans="1:9" ht="18" customHeight="1">
      <c r="A35" s="76"/>
      <c r="B35" s="76" t="s">
        <v>199</v>
      </c>
      <c r="C35" s="83"/>
      <c r="D35" s="85" t="s">
        <v>200</v>
      </c>
      <c r="E35" s="75">
        <v>2607600</v>
      </c>
      <c r="F35" s="75">
        <f>E35*10%</f>
        <v>260760</v>
      </c>
      <c r="G35" s="75"/>
      <c r="H35" s="75">
        <f t="shared" si="0"/>
        <v>45459020.299999997</v>
      </c>
      <c r="I35" s="102" t="s">
        <v>199</v>
      </c>
    </row>
    <row r="36" spans="1:9" ht="18" customHeight="1">
      <c r="A36" s="76"/>
      <c r="B36" s="76"/>
      <c r="C36" s="83"/>
      <c r="D36" s="83" t="s">
        <v>197</v>
      </c>
      <c r="E36" s="75">
        <v>600000</v>
      </c>
      <c r="F36" s="75">
        <f>E36*10%</f>
        <v>60000</v>
      </c>
      <c r="G36" s="75"/>
      <c r="H36" s="75">
        <f t="shared" si="0"/>
        <v>46119020.299999997</v>
      </c>
      <c r="I36" s="102" t="s">
        <v>199</v>
      </c>
    </row>
    <row r="37" spans="1:9" ht="18" customHeight="1">
      <c r="A37" s="76">
        <v>41520</v>
      </c>
      <c r="B37" s="76"/>
      <c r="C37" s="83"/>
      <c r="D37" s="83" t="s">
        <v>207</v>
      </c>
      <c r="E37" s="75">
        <v>3700000</v>
      </c>
      <c r="F37" s="75">
        <f>E37*10%</f>
        <v>370000</v>
      </c>
      <c r="G37" s="75"/>
      <c r="H37" s="75">
        <f t="shared" si="0"/>
        <v>50189020.299999997</v>
      </c>
      <c r="I37" s="102" t="s">
        <v>199</v>
      </c>
    </row>
    <row r="38" spans="1:9" ht="18" customHeight="1">
      <c r="A38" s="76"/>
      <c r="B38" s="76"/>
      <c r="C38" s="83"/>
      <c r="D38" s="83" t="s">
        <v>208</v>
      </c>
      <c r="E38" s="75">
        <v>231818</v>
      </c>
      <c r="F38" s="75">
        <f>E38*10%</f>
        <v>23181.800000000003</v>
      </c>
      <c r="G38" s="75"/>
      <c r="H38" s="75">
        <f t="shared" si="0"/>
        <v>50444020.099999994</v>
      </c>
      <c r="I38" s="102" t="s">
        <v>199</v>
      </c>
    </row>
    <row r="39" spans="1:9" ht="18" customHeight="1">
      <c r="A39" s="76"/>
      <c r="B39" s="76"/>
      <c r="C39" s="83"/>
      <c r="D39" s="83" t="s">
        <v>209</v>
      </c>
      <c r="E39" s="75">
        <v>250000</v>
      </c>
      <c r="F39" s="75">
        <f>E39*10%</f>
        <v>25000</v>
      </c>
      <c r="G39" s="75"/>
      <c r="H39" s="75">
        <f t="shared" si="0"/>
        <v>50719020.099999994</v>
      </c>
      <c r="I39" s="102" t="s">
        <v>199</v>
      </c>
    </row>
    <row r="40" spans="1:9" s="224" customFormat="1" ht="18" customHeight="1">
      <c r="A40" s="221">
        <v>41514</v>
      </c>
      <c r="B40" s="221" t="s">
        <v>87</v>
      </c>
      <c r="C40" s="222" t="s">
        <v>210</v>
      </c>
      <c r="D40" s="116" t="s">
        <v>51</v>
      </c>
      <c r="E40" s="140">
        <v>24380000</v>
      </c>
      <c r="F40" s="140"/>
      <c r="G40" s="140"/>
      <c r="H40" s="140">
        <f t="shared" si="0"/>
        <v>75099020.099999994</v>
      </c>
      <c r="I40" s="223" t="s">
        <v>199</v>
      </c>
    </row>
    <row r="41" spans="1:9" s="224" customFormat="1" ht="18" customHeight="1">
      <c r="A41" s="221"/>
      <c r="B41" s="221" t="s">
        <v>199</v>
      </c>
      <c r="C41" s="222"/>
      <c r="D41" s="116" t="s">
        <v>200</v>
      </c>
      <c r="E41" s="140">
        <v>2522800</v>
      </c>
      <c r="F41" s="140">
        <f>E41*10%</f>
        <v>252280</v>
      </c>
      <c r="G41" s="140"/>
      <c r="H41" s="140">
        <f t="shared" si="0"/>
        <v>77874100.099999994</v>
      </c>
      <c r="I41" s="223" t="s">
        <v>199</v>
      </c>
    </row>
    <row r="42" spans="1:9" s="224" customFormat="1" ht="18" customHeight="1">
      <c r="A42" s="221"/>
      <c r="B42" s="221"/>
      <c r="C42" s="222"/>
      <c r="D42" s="222" t="s">
        <v>197</v>
      </c>
      <c r="E42" s="140">
        <v>600000</v>
      </c>
      <c r="F42" s="140">
        <f>E42*10%</f>
        <v>60000</v>
      </c>
      <c r="G42" s="140"/>
      <c r="H42" s="140">
        <f t="shared" si="0"/>
        <v>78534100.099999994</v>
      </c>
      <c r="I42" s="223" t="s">
        <v>199</v>
      </c>
    </row>
    <row r="43" spans="1:9" s="224" customFormat="1" ht="18" customHeight="1">
      <c r="A43" s="221">
        <v>41520</v>
      </c>
      <c r="B43" s="221"/>
      <c r="C43" s="222"/>
      <c r="D43" s="222" t="s">
        <v>207</v>
      </c>
      <c r="E43" s="140">
        <v>3700000</v>
      </c>
      <c r="F43" s="140">
        <f>E43*10%</f>
        <v>370000</v>
      </c>
      <c r="G43" s="140"/>
      <c r="H43" s="140">
        <f t="shared" si="0"/>
        <v>82604100.099999994</v>
      </c>
      <c r="I43" s="223" t="s">
        <v>199</v>
      </c>
    </row>
    <row r="44" spans="1:9" s="224" customFormat="1" ht="18" customHeight="1">
      <c r="A44" s="221"/>
      <c r="B44" s="221"/>
      <c r="C44" s="222"/>
      <c r="D44" s="222" t="s">
        <v>208</v>
      </c>
      <c r="E44" s="140">
        <v>250000</v>
      </c>
      <c r="F44" s="140">
        <f>E44*10%</f>
        <v>25000</v>
      </c>
      <c r="G44" s="140"/>
      <c r="H44" s="140">
        <f t="shared" si="0"/>
        <v>82879100.099999994</v>
      </c>
      <c r="I44" s="223" t="s">
        <v>199</v>
      </c>
    </row>
    <row r="45" spans="1:9" s="224" customFormat="1" ht="18" customHeight="1">
      <c r="A45" s="221"/>
      <c r="B45" s="221"/>
      <c r="C45" s="222"/>
      <c r="D45" s="222" t="s">
        <v>209</v>
      </c>
      <c r="E45" s="140">
        <v>250000</v>
      </c>
      <c r="F45" s="140">
        <f>E45*10%</f>
        <v>25000</v>
      </c>
      <c r="G45" s="140"/>
      <c r="H45" s="140">
        <f t="shared" si="0"/>
        <v>83154100.099999994</v>
      </c>
      <c r="I45" s="223" t="s">
        <v>199</v>
      </c>
    </row>
    <row r="46" spans="1:9" ht="18" customHeight="1">
      <c r="A46" s="76">
        <v>41516</v>
      </c>
      <c r="B46" s="76" t="s">
        <v>211</v>
      </c>
      <c r="C46" s="83" t="s">
        <v>212</v>
      </c>
      <c r="D46" s="85" t="s">
        <v>51</v>
      </c>
      <c r="E46" s="75">
        <v>14826000</v>
      </c>
      <c r="F46" s="75"/>
      <c r="G46" s="75"/>
      <c r="H46" s="75">
        <f t="shared" si="0"/>
        <v>97980100.099999994</v>
      </c>
      <c r="I46" s="102" t="s">
        <v>199</v>
      </c>
    </row>
    <row r="47" spans="1:9" ht="18" customHeight="1">
      <c r="A47" s="76"/>
      <c r="B47" s="76" t="s">
        <v>199</v>
      </c>
      <c r="C47" s="83"/>
      <c r="D47" s="85" t="s">
        <v>200</v>
      </c>
      <c r="E47" s="75">
        <v>2605140</v>
      </c>
      <c r="F47" s="75">
        <f>E47*10%</f>
        <v>260514</v>
      </c>
      <c r="G47" s="75"/>
      <c r="H47" s="75">
        <f t="shared" si="0"/>
        <v>100845754.09999999</v>
      </c>
      <c r="I47" s="102" t="s">
        <v>199</v>
      </c>
    </row>
    <row r="48" spans="1:9" ht="18" customHeight="1">
      <c r="A48" s="76"/>
      <c r="B48" s="76"/>
      <c r="C48" s="83"/>
      <c r="D48" s="83" t="s">
        <v>197</v>
      </c>
      <c r="E48" s="75">
        <v>800000</v>
      </c>
      <c r="F48" s="75">
        <f>E48*10%</f>
        <v>80000</v>
      </c>
      <c r="G48" s="75"/>
      <c r="H48" s="75">
        <f t="shared" si="0"/>
        <v>101725754.09999999</v>
      </c>
      <c r="I48" s="102" t="s">
        <v>199</v>
      </c>
    </row>
    <row r="49" spans="1:9" ht="18" customHeight="1">
      <c r="A49" s="76">
        <v>41520</v>
      </c>
      <c r="B49" s="76"/>
      <c r="C49" s="83"/>
      <c r="D49" s="83" t="s">
        <v>207</v>
      </c>
      <c r="E49" s="75">
        <v>3700000</v>
      </c>
      <c r="F49" s="75">
        <f>E49*10%</f>
        <v>370000</v>
      </c>
      <c r="G49" s="75"/>
      <c r="H49" s="75">
        <f t="shared" si="0"/>
        <v>105795754.09999999</v>
      </c>
      <c r="I49" s="102" t="s">
        <v>199</v>
      </c>
    </row>
    <row r="50" spans="1:9" ht="18" customHeight="1">
      <c r="A50" s="76"/>
      <c r="B50" s="76"/>
      <c r="C50" s="83"/>
      <c r="D50" s="83" t="s">
        <v>208</v>
      </c>
      <c r="E50" s="75">
        <v>231818</v>
      </c>
      <c r="F50" s="75">
        <f>E50*10%</f>
        <v>23181.800000000003</v>
      </c>
      <c r="G50" s="75"/>
      <c r="H50" s="75">
        <f t="shared" si="0"/>
        <v>106050753.89999999</v>
      </c>
      <c r="I50" s="102" t="s">
        <v>199</v>
      </c>
    </row>
    <row r="51" spans="1:9" ht="18" customHeight="1">
      <c r="A51" s="76"/>
      <c r="B51" s="76"/>
      <c r="C51" s="83"/>
      <c r="D51" s="83" t="s">
        <v>209</v>
      </c>
      <c r="E51" s="75">
        <v>250000</v>
      </c>
      <c r="F51" s="75">
        <f>E51*10%</f>
        <v>25000</v>
      </c>
      <c r="G51" s="75"/>
      <c r="H51" s="75">
        <f t="shared" si="0"/>
        <v>106325753.89999999</v>
      </c>
      <c r="I51" s="102" t="s">
        <v>199</v>
      </c>
    </row>
    <row r="52" spans="1:9" s="224" customFormat="1" ht="18" customHeight="1">
      <c r="A52" s="221">
        <v>41521</v>
      </c>
      <c r="B52" s="221" t="s">
        <v>213</v>
      </c>
      <c r="C52" s="222" t="s">
        <v>214</v>
      </c>
      <c r="D52" s="116" t="s">
        <v>51</v>
      </c>
      <c r="E52" s="140">
        <v>62495750</v>
      </c>
      <c r="F52" s="140"/>
      <c r="G52" s="140"/>
      <c r="H52" s="140">
        <f t="shared" si="0"/>
        <v>168821503.89999998</v>
      </c>
      <c r="I52" s="223" t="s">
        <v>199</v>
      </c>
    </row>
    <row r="53" spans="1:9" s="224" customFormat="1" ht="18" customHeight="1">
      <c r="A53" s="221"/>
      <c r="B53" s="221" t="s">
        <v>199</v>
      </c>
      <c r="C53" s="222"/>
      <c r="D53" s="116" t="s">
        <v>200</v>
      </c>
      <c r="E53" s="140">
        <v>4152260</v>
      </c>
      <c r="F53" s="140">
        <f t="shared" ref="F53:F59" si="1">E53*10%</f>
        <v>415226</v>
      </c>
      <c r="G53" s="140"/>
      <c r="H53" s="140">
        <f t="shared" si="0"/>
        <v>173388989.89999998</v>
      </c>
      <c r="I53" s="223" t="s">
        <v>199</v>
      </c>
    </row>
    <row r="54" spans="1:9" s="224" customFormat="1" ht="18" customHeight="1">
      <c r="A54" s="221"/>
      <c r="B54" s="221"/>
      <c r="C54" s="222"/>
      <c r="D54" s="222" t="s">
        <v>197</v>
      </c>
      <c r="E54" s="140">
        <v>600000</v>
      </c>
      <c r="F54" s="140">
        <f t="shared" si="1"/>
        <v>60000</v>
      </c>
      <c r="G54" s="140"/>
      <c r="H54" s="140">
        <f t="shared" si="0"/>
        <v>174048989.89999998</v>
      </c>
      <c r="I54" s="223" t="s">
        <v>199</v>
      </c>
    </row>
    <row r="55" spans="1:9" s="224" customFormat="1" ht="18" customHeight="1">
      <c r="A55" s="221"/>
      <c r="B55" s="221"/>
      <c r="C55" s="222"/>
      <c r="D55" s="222" t="s">
        <v>215</v>
      </c>
      <c r="E55" s="140">
        <v>529625</v>
      </c>
      <c r="F55" s="140">
        <f t="shared" si="1"/>
        <v>52962.5</v>
      </c>
      <c r="G55" s="140"/>
      <c r="H55" s="140">
        <f t="shared" si="0"/>
        <v>174631577.39999998</v>
      </c>
      <c r="I55" s="223" t="s">
        <v>199</v>
      </c>
    </row>
    <row r="56" spans="1:9" s="224" customFormat="1" ht="18" customHeight="1">
      <c r="A56" s="221">
        <v>41520</v>
      </c>
      <c r="B56" s="221"/>
      <c r="C56" s="222"/>
      <c r="D56" s="222" t="s">
        <v>207</v>
      </c>
      <c r="E56" s="140">
        <v>3700000</v>
      </c>
      <c r="F56" s="140">
        <f t="shared" si="1"/>
        <v>370000</v>
      </c>
      <c r="G56" s="140"/>
      <c r="H56" s="140">
        <f t="shared" si="0"/>
        <v>178701577.39999998</v>
      </c>
      <c r="I56" s="223" t="s">
        <v>199</v>
      </c>
    </row>
    <row r="57" spans="1:9" s="224" customFormat="1" ht="18" customHeight="1">
      <c r="A57" s="221"/>
      <c r="B57" s="221"/>
      <c r="C57" s="222"/>
      <c r="D57" s="222" t="s">
        <v>208</v>
      </c>
      <c r="E57" s="140">
        <v>404545</v>
      </c>
      <c r="F57" s="140">
        <f t="shared" si="1"/>
        <v>40454.5</v>
      </c>
      <c r="G57" s="140"/>
      <c r="H57" s="140">
        <f t="shared" si="0"/>
        <v>179146576.89999998</v>
      </c>
      <c r="I57" s="223" t="s">
        <v>199</v>
      </c>
    </row>
    <row r="58" spans="1:9" s="224" customFormat="1" ht="18" customHeight="1">
      <c r="A58" s="221"/>
      <c r="B58" s="221"/>
      <c r="C58" s="222"/>
      <c r="D58" s="222" t="s">
        <v>209</v>
      </c>
      <c r="E58" s="140">
        <v>440909</v>
      </c>
      <c r="F58" s="140">
        <f t="shared" si="1"/>
        <v>44090.9</v>
      </c>
      <c r="G58" s="140"/>
      <c r="H58" s="140">
        <f t="shared" si="0"/>
        <v>179631576.79999998</v>
      </c>
      <c r="I58" s="223" t="s">
        <v>199</v>
      </c>
    </row>
    <row r="59" spans="1:9" s="224" customFormat="1" ht="18" customHeight="1">
      <c r="A59" s="221">
        <v>41544</v>
      </c>
      <c r="B59" s="221"/>
      <c r="C59" s="222"/>
      <c r="D59" s="222" t="s">
        <v>216</v>
      </c>
      <c r="E59" s="140">
        <v>860000</v>
      </c>
      <c r="F59" s="140">
        <f t="shared" si="1"/>
        <v>86000</v>
      </c>
      <c r="G59" s="140"/>
      <c r="H59" s="140">
        <f t="shared" si="0"/>
        <v>180577576.79999998</v>
      </c>
      <c r="I59" s="223"/>
    </row>
    <row r="60" spans="1:9" s="113" customFormat="1" ht="18" customHeight="1">
      <c r="A60" s="109">
        <v>41586</v>
      </c>
      <c r="B60" s="218"/>
      <c r="C60" s="219"/>
      <c r="D60" s="192" t="s">
        <v>25</v>
      </c>
      <c r="E60" s="111"/>
      <c r="F60" s="111"/>
      <c r="G60" s="111">
        <v>120000000</v>
      </c>
      <c r="H60" s="140">
        <f t="shared" si="0"/>
        <v>60577576.799999982</v>
      </c>
      <c r="I60" s="111" t="s">
        <v>199</v>
      </c>
    </row>
    <row r="61" spans="1:9" ht="18" customHeight="1">
      <c r="A61" s="76">
        <v>41542</v>
      </c>
      <c r="B61" s="76" t="s">
        <v>217</v>
      </c>
      <c r="C61" s="83" t="s">
        <v>218</v>
      </c>
      <c r="D61" s="85" t="s">
        <v>51</v>
      </c>
      <c r="E61" s="75">
        <v>16912000</v>
      </c>
      <c r="F61" s="75"/>
      <c r="G61" s="75"/>
      <c r="H61" s="75">
        <f t="shared" si="0"/>
        <v>77489576.799999982</v>
      </c>
      <c r="I61" s="102" t="s">
        <v>199</v>
      </c>
    </row>
    <row r="62" spans="1:9" ht="18" customHeight="1">
      <c r="A62" s="76"/>
      <c r="B62" s="76" t="s">
        <v>199</v>
      </c>
      <c r="C62" s="83"/>
      <c r="D62" s="85" t="s">
        <v>200</v>
      </c>
      <c r="E62" s="75">
        <f>2515660+126840</f>
        <v>2642500</v>
      </c>
      <c r="F62" s="75">
        <f>E62*10%</f>
        <v>264250</v>
      </c>
      <c r="G62" s="75"/>
      <c r="H62" s="75">
        <f t="shared" si="0"/>
        <v>80396326.799999982</v>
      </c>
      <c r="I62" s="102" t="s">
        <v>199</v>
      </c>
    </row>
    <row r="63" spans="1:9" ht="18" customHeight="1">
      <c r="A63" s="76"/>
      <c r="B63" s="76"/>
      <c r="C63" s="83"/>
      <c r="D63" s="83" t="s">
        <v>197</v>
      </c>
      <c r="E63" s="75">
        <v>1200000</v>
      </c>
      <c r="F63" s="75">
        <f>E63*10%</f>
        <v>120000</v>
      </c>
      <c r="G63" s="75"/>
      <c r="H63" s="75">
        <f t="shared" si="0"/>
        <v>81716326.799999982</v>
      </c>
      <c r="I63" s="102" t="s">
        <v>199</v>
      </c>
    </row>
    <row r="64" spans="1:9" ht="18" customHeight="1">
      <c r="A64" s="76">
        <v>41548</v>
      </c>
      <c r="B64" s="76"/>
      <c r="C64" s="83"/>
      <c r="D64" s="83" t="s">
        <v>207</v>
      </c>
      <c r="E64" s="75">
        <v>3700000</v>
      </c>
      <c r="F64" s="75">
        <f>E64*10%</f>
        <v>370000</v>
      </c>
      <c r="G64" s="75"/>
      <c r="H64" s="75">
        <f t="shared" si="0"/>
        <v>85786326.799999982</v>
      </c>
      <c r="I64" s="102" t="s">
        <v>199</v>
      </c>
    </row>
    <row r="65" spans="1:9" ht="18" customHeight="1">
      <c r="A65" s="76"/>
      <c r="B65" s="76"/>
      <c r="C65" s="83"/>
      <c r="D65" s="83" t="s">
        <v>208</v>
      </c>
      <c r="E65" s="75">
        <v>250000</v>
      </c>
      <c r="F65" s="75">
        <f>E65*10%</f>
        <v>25000</v>
      </c>
      <c r="G65" s="75"/>
      <c r="H65" s="75">
        <f t="shared" si="0"/>
        <v>86061326.799999982</v>
      </c>
      <c r="I65" s="102" t="s">
        <v>199</v>
      </c>
    </row>
    <row r="66" spans="1:9" ht="18" customHeight="1">
      <c r="A66" s="76"/>
      <c r="B66" s="76"/>
      <c r="C66" s="83"/>
      <c r="D66" s="83" t="s">
        <v>209</v>
      </c>
      <c r="E66" s="75">
        <v>250000</v>
      </c>
      <c r="F66" s="75">
        <f>E66*10%</f>
        <v>25000</v>
      </c>
      <c r="G66" s="75"/>
      <c r="H66" s="75">
        <f t="shared" si="0"/>
        <v>86336326.799999982</v>
      </c>
      <c r="I66" s="102" t="s">
        <v>199</v>
      </c>
    </row>
    <row r="67" spans="1:9" s="224" customFormat="1" ht="18" customHeight="1">
      <c r="A67" s="221">
        <v>41544</v>
      </c>
      <c r="B67" s="221" t="s">
        <v>219</v>
      </c>
      <c r="C67" s="222" t="s">
        <v>220</v>
      </c>
      <c r="D67" s="116" t="s">
        <v>51</v>
      </c>
      <c r="E67" s="140">
        <v>24322500</v>
      </c>
      <c r="F67" s="140"/>
      <c r="G67" s="140"/>
      <c r="H67" s="140">
        <f t="shared" si="0"/>
        <v>110658826.79999998</v>
      </c>
      <c r="I67" s="102" t="s">
        <v>199</v>
      </c>
    </row>
    <row r="68" spans="1:9" s="224" customFormat="1" ht="18" customHeight="1">
      <c r="A68" s="221"/>
      <c r="B68" s="221" t="s">
        <v>199</v>
      </c>
      <c r="C68" s="222"/>
      <c r="D68" s="116" t="s">
        <v>200</v>
      </c>
      <c r="E68" s="140">
        <v>2516850</v>
      </c>
      <c r="F68" s="140">
        <f>E68*10%</f>
        <v>251685</v>
      </c>
      <c r="G68" s="140"/>
      <c r="H68" s="140">
        <f t="shared" si="0"/>
        <v>113427361.79999998</v>
      </c>
      <c r="I68" s="102" t="s">
        <v>199</v>
      </c>
    </row>
    <row r="69" spans="1:9" s="224" customFormat="1" ht="18" customHeight="1">
      <c r="A69" s="221"/>
      <c r="B69" s="221"/>
      <c r="C69" s="222"/>
      <c r="D69" s="222" t="s">
        <v>197</v>
      </c>
      <c r="E69" s="140">
        <v>600000</v>
      </c>
      <c r="F69" s="140">
        <f>E69*10%</f>
        <v>60000</v>
      </c>
      <c r="G69" s="140"/>
      <c r="H69" s="140">
        <f t="shared" si="0"/>
        <v>114087361.79999998</v>
      </c>
      <c r="I69" s="102" t="s">
        <v>199</v>
      </c>
    </row>
    <row r="70" spans="1:9" s="224" customFormat="1" ht="18" customHeight="1">
      <c r="A70" s="221">
        <v>41548</v>
      </c>
      <c r="B70" s="221"/>
      <c r="C70" s="222"/>
      <c r="D70" s="222" t="s">
        <v>207</v>
      </c>
      <c r="E70" s="140">
        <v>3700000</v>
      </c>
      <c r="F70" s="140">
        <f>E70*10%</f>
        <v>370000</v>
      </c>
      <c r="G70" s="140"/>
      <c r="H70" s="140">
        <f t="shared" si="0"/>
        <v>118157361.79999998</v>
      </c>
      <c r="I70" s="102" t="s">
        <v>199</v>
      </c>
    </row>
    <row r="71" spans="1:9" s="224" customFormat="1" ht="18" customHeight="1">
      <c r="A71" s="221"/>
      <c r="B71" s="221"/>
      <c r="C71" s="222"/>
      <c r="D71" s="222" t="s">
        <v>208</v>
      </c>
      <c r="E71" s="140">
        <v>231818</v>
      </c>
      <c r="F71" s="140">
        <f>E71*10%</f>
        <v>23181.800000000003</v>
      </c>
      <c r="G71" s="140"/>
      <c r="H71" s="140">
        <f t="shared" si="0"/>
        <v>118412361.59999998</v>
      </c>
      <c r="I71" s="102" t="s">
        <v>199</v>
      </c>
    </row>
    <row r="72" spans="1:9" s="224" customFormat="1" ht="18" customHeight="1">
      <c r="A72" s="221"/>
      <c r="B72" s="221"/>
      <c r="C72" s="222"/>
      <c r="D72" s="222" t="s">
        <v>209</v>
      </c>
      <c r="E72" s="140">
        <v>250000</v>
      </c>
      <c r="F72" s="140">
        <f>E72*10%</f>
        <v>25000</v>
      </c>
      <c r="G72" s="140"/>
      <c r="H72" s="140">
        <f t="shared" si="0"/>
        <v>118687361.59999998</v>
      </c>
      <c r="I72" s="102" t="s">
        <v>199</v>
      </c>
    </row>
    <row r="73" spans="1:9" ht="18" customHeight="1">
      <c r="A73" s="76">
        <v>41564</v>
      </c>
      <c r="B73" s="76" t="s">
        <v>221</v>
      </c>
      <c r="C73" s="83" t="s">
        <v>222</v>
      </c>
      <c r="D73" s="85" t="s">
        <v>51</v>
      </c>
      <c r="E73" s="75">
        <v>3172500</v>
      </c>
      <c r="F73" s="75"/>
      <c r="G73" s="75"/>
      <c r="H73" s="75">
        <f t="shared" si="0"/>
        <v>121859861.59999998</v>
      </c>
      <c r="I73" s="102" t="s">
        <v>199</v>
      </c>
    </row>
    <row r="74" spans="1:9" ht="18" customHeight="1">
      <c r="A74" s="76"/>
      <c r="B74" s="76"/>
      <c r="C74" s="83"/>
      <c r="D74" s="83" t="s">
        <v>197</v>
      </c>
      <c r="E74" s="75">
        <v>700000</v>
      </c>
      <c r="F74" s="75">
        <f t="shared" ref="F74:F80" si="2">E74*10%</f>
        <v>70000</v>
      </c>
      <c r="G74" s="75"/>
      <c r="H74" s="75">
        <f t="shared" si="0"/>
        <v>122629861.59999998</v>
      </c>
      <c r="I74" s="102" t="s">
        <v>199</v>
      </c>
    </row>
    <row r="75" spans="1:9" ht="18" customHeight="1">
      <c r="A75" s="76"/>
      <c r="B75" s="76"/>
      <c r="C75" s="83"/>
      <c r="D75" s="85" t="s">
        <v>194</v>
      </c>
      <c r="E75" s="75">
        <v>1797750</v>
      </c>
      <c r="F75" s="75">
        <f t="shared" si="2"/>
        <v>179775</v>
      </c>
      <c r="G75" s="75"/>
      <c r="H75" s="75">
        <f t="shared" si="0"/>
        <v>124607386.59999998</v>
      </c>
      <c r="I75" s="102" t="s">
        <v>199</v>
      </c>
    </row>
    <row r="76" spans="1:9" ht="18" customHeight="1">
      <c r="A76" s="76"/>
      <c r="B76" s="76"/>
      <c r="C76" s="83"/>
      <c r="D76" s="83" t="s">
        <v>203</v>
      </c>
      <c r="E76" s="75">
        <v>169200</v>
      </c>
      <c r="F76" s="75">
        <f t="shared" si="2"/>
        <v>16920</v>
      </c>
      <c r="G76" s="75"/>
      <c r="H76" s="75">
        <f t="shared" si="0"/>
        <v>124793506.59999998</v>
      </c>
      <c r="I76" s="102" t="s">
        <v>199</v>
      </c>
    </row>
    <row r="77" spans="1:9" ht="18" customHeight="1">
      <c r="A77" s="76"/>
      <c r="B77" s="76"/>
      <c r="C77" s="83"/>
      <c r="D77" s="85" t="s">
        <v>223</v>
      </c>
      <c r="E77" s="75">
        <v>769091</v>
      </c>
      <c r="F77" s="75">
        <f t="shared" si="2"/>
        <v>76909.100000000006</v>
      </c>
      <c r="G77" s="75"/>
      <c r="H77" s="75">
        <f t="shared" ref="H77:H140" si="3">IF(D77&lt;&gt;"",H76+E77+F77-G77,0)</f>
        <v>125639506.69999997</v>
      </c>
      <c r="I77" s="102" t="s">
        <v>199</v>
      </c>
    </row>
    <row r="78" spans="1:9" ht="18" customHeight="1">
      <c r="A78" s="76">
        <v>41579</v>
      </c>
      <c r="B78" s="76"/>
      <c r="C78" s="83"/>
      <c r="D78" s="83" t="s">
        <v>207</v>
      </c>
      <c r="E78" s="75">
        <v>3700000</v>
      </c>
      <c r="F78" s="75">
        <f t="shared" si="2"/>
        <v>370000</v>
      </c>
      <c r="G78" s="75"/>
      <c r="H78" s="75">
        <f t="shared" si="3"/>
        <v>129709506.69999997</v>
      </c>
      <c r="I78" s="102" t="s">
        <v>199</v>
      </c>
    </row>
    <row r="79" spans="1:9" ht="18" customHeight="1">
      <c r="A79" s="76"/>
      <c r="B79" s="76"/>
      <c r="C79" s="83"/>
      <c r="D79" s="83" t="s">
        <v>208</v>
      </c>
      <c r="E79" s="75">
        <v>200000</v>
      </c>
      <c r="F79" s="75">
        <f t="shared" si="2"/>
        <v>20000</v>
      </c>
      <c r="G79" s="75"/>
      <c r="H79" s="75">
        <f t="shared" si="3"/>
        <v>129929506.69999997</v>
      </c>
      <c r="I79" s="102" t="s">
        <v>199</v>
      </c>
    </row>
    <row r="80" spans="1:9" ht="18" customHeight="1">
      <c r="A80" s="76"/>
      <c r="B80" s="76"/>
      <c r="C80" s="83"/>
      <c r="D80" s="83" t="s">
        <v>209</v>
      </c>
      <c r="E80" s="75">
        <v>250000</v>
      </c>
      <c r="F80" s="75">
        <f t="shared" si="2"/>
        <v>25000</v>
      </c>
      <c r="G80" s="75"/>
      <c r="H80" s="75">
        <f t="shared" si="3"/>
        <v>130204506.69999997</v>
      </c>
      <c r="I80" s="102" t="s">
        <v>199</v>
      </c>
    </row>
    <row r="81" spans="1:9" s="113" customFormat="1" ht="18" customHeight="1">
      <c r="A81" s="109">
        <v>41627</v>
      </c>
      <c r="B81" s="218"/>
      <c r="C81" s="219"/>
      <c r="D81" s="192" t="s">
        <v>25</v>
      </c>
      <c r="E81" s="111"/>
      <c r="F81" s="111"/>
      <c r="G81" s="111">
        <v>100000000</v>
      </c>
      <c r="H81" s="75">
        <f t="shared" si="3"/>
        <v>30204506.699999973</v>
      </c>
      <c r="I81" s="111" t="s">
        <v>199</v>
      </c>
    </row>
    <row r="82" spans="1:9" s="230" customFormat="1" ht="18" customHeight="1">
      <c r="A82" s="225">
        <v>41572</v>
      </c>
      <c r="B82" s="597" t="s">
        <v>224</v>
      </c>
      <c r="C82" s="226" t="s">
        <v>225</v>
      </c>
      <c r="D82" s="227" t="s">
        <v>51</v>
      </c>
      <c r="E82" s="228">
        <v>43296000</v>
      </c>
      <c r="F82" s="228"/>
      <c r="G82" s="228"/>
      <c r="H82" s="215">
        <f t="shared" si="3"/>
        <v>73500506.699999973</v>
      </c>
      <c r="I82" s="229" t="s">
        <v>193</v>
      </c>
    </row>
    <row r="83" spans="1:9" s="230" customFormat="1" ht="18" customHeight="1">
      <c r="A83" s="225"/>
      <c r="B83" s="598"/>
      <c r="C83" s="226"/>
      <c r="D83" s="227" t="s">
        <v>200</v>
      </c>
      <c r="E83" s="228">
        <f>2640000+126720</f>
        <v>2766720</v>
      </c>
      <c r="F83" s="228">
        <f t="shared" ref="F83:F90" si="4">E83*10%</f>
        <v>276672</v>
      </c>
      <c r="G83" s="228"/>
      <c r="H83" s="215">
        <f t="shared" si="3"/>
        <v>76543898.699999973</v>
      </c>
      <c r="I83" s="229" t="s">
        <v>193</v>
      </c>
    </row>
    <row r="84" spans="1:9" s="230" customFormat="1" ht="18" customHeight="1">
      <c r="A84" s="225"/>
      <c r="B84" s="225" t="s">
        <v>193</v>
      </c>
      <c r="C84" s="226"/>
      <c r="D84" s="226" t="s">
        <v>197</v>
      </c>
      <c r="E84" s="228">
        <v>600000</v>
      </c>
      <c r="F84" s="228">
        <f t="shared" si="4"/>
        <v>60000</v>
      </c>
      <c r="G84" s="228"/>
      <c r="H84" s="215">
        <f t="shared" si="3"/>
        <v>77203898.699999973</v>
      </c>
      <c r="I84" s="229" t="s">
        <v>193</v>
      </c>
    </row>
    <row r="85" spans="1:9" s="230" customFormat="1" ht="18" customHeight="1">
      <c r="A85" s="225"/>
      <c r="B85" s="225"/>
      <c r="C85" s="226"/>
      <c r="D85" s="226" t="s">
        <v>215</v>
      </c>
      <c r="E85" s="228">
        <v>528000</v>
      </c>
      <c r="F85" s="228">
        <f t="shared" si="4"/>
        <v>52800</v>
      </c>
      <c r="G85" s="228"/>
      <c r="H85" s="215">
        <f t="shared" si="3"/>
        <v>77784698.699999973</v>
      </c>
      <c r="I85" s="229" t="s">
        <v>193</v>
      </c>
    </row>
    <row r="86" spans="1:9" s="224" customFormat="1" ht="18" customHeight="1">
      <c r="A86" s="221">
        <v>41579</v>
      </c>
      <c r="B86" s="221"/>
      <c r="C86" s="222"/>
      <c r="D86" s="222" t="s">
        <v>216</v>
      </c>
      <c r="E86" s="140">
        <v>860000</v>
      </c>
      <c r="F86" s="140">
        <f t="shared" si="4"/>
        <v>86000</v>
      </c>
      <c r="G86" s="140"/>
      <c r="H86" s="231">
        <f t="shared" si="3"/>
        <v>78730698.699999973</v>
      </c>
      <c r="I86" s="102" t="s">
        <v>199</v>
      </c>
    </row>
    <row r="87" spans="1:9" s="224" customFormat="1" ht="18" customHeight="1">
      <c r="A87" s="221"/>
      <c r="B87" s="221"/>
      <c r="C87" s="222"/>
      <c r="D87" s="222" t="s">
        <v>226</v>
      </c>
      <c r="E87" s="140">
        <v>600000</v>
      </c>
      <c r="F87" s="140">
        <f t="shared" si="4"/>
        <v>60000</v>
      </c>
      <c r="G87" s="140"/>
      <c r="H87" s="231">
        <f t="shared" si="3"/>
        <v>79390698.699999973</v>
      </c>
      <c r="I87" s="102" t="s">
        <v>199</v>
      </c>
    </row>
    <row r="88" spans="1:9" s="224" customFormat="1" ht="18" customHeight="1">
      <c r="A88" s="221">
        <v>41579</v>
      </c>
      <c r="B88" s="221"/>
      <c r="C88" s="222"/>
      <c r="D88" s="222" t="s">
        <v>207</v>
      </c>
      <c r="E88" s="140">
        <v>3700000</v>
      </c>
      <c r="F88" s="140">
        <f t="shared" si="4"/>
        <v>370000</v>
      </c>
      <c r="G88" s="140"/>
      <c r="H88" s="140">
        <f t="shared" si="3"/>
        <v>83460698.699999973</v>
      </c>
      <c r="I88" s="102" t="s">
        <v>199</v>
      </c>
    </row>
    <row r="89" spans="1:9" s="224" customFormat="1" ht="18" customHeight="1">
      <c r="A89" s="221"/>
      <c r="B89" s="221"/>
      <c r="C89" s="222"/>
      <c r="D89" s="222" t="s">
        <v>208</v>
      </c>
      <c r="E89" s="140">
        <v>354545</v>
      </c>
      <c r="F89" s="140">
        <f t="shared" si="4"/>
        <v>35454.5</v>
      </c>
      <c r="G89" s="140"/>
      <c r="H89" s="140">
        <f t="shared" si="3"/>
        <v>83850698.199999973</v>
      </c>
      <c r="I89" s="102" t="s">
        <v>199</v>
      </c>
    </row>
    <row r="90" spans="1:9" s="224" customFormat="1" ht="18" customHeight="1">
      <c r="A90" s="221"/>
      <c r="B90" s="221"/>
      <c r="C90" s="222"/>
      <c r="D90" s="222" t="s">
        <v>209</v>
      </c>
      <c r="E90" s="140">
        <v>440909</v>
      </c>
      <c r="F90" s="140">
        <f t="shared" si="4"/>
        <v>44090.9</v>
      </c>
      <c r="G90" s="140"/>
      <c r="H90" s="140">
        <f t="shared" si="3"/>
        <v>84335698.099999979</v>
      </c>
      <c r="I90" s="102" t="s">
        <v>199</v>
      </c>
    </row>
    <row r="91" spans="1:9" ht="18" customHeight="1">
      <c r="A91" s="76">
        <v>41575</v>
      </c>
      <c r="B91" s="76" t="s">
        <v>227</v>
      </c>
      <c r="C91" s="83" t="s">
        <v>228</v>
      </c>
      <c r="D91" s="85" t="s">
        <v>51</v>
      </c>
      <c r="E91" s="75">
        <v>14780500</v>
      </c>
      <c r="F91" s="75"/>
      <c r="G91" s="75"/>
      <c r="H91" s="75">
        <f t="shared" si="3"/>
        <v>99116198.099999979</v>
      </c>
      <c r="I91" s="102" t="s">
        <v>199</v>
      </c>
    </row>
    <row r="92" spans="1:9" ht="18" customHeight="1">
      <c r="A92" s="76"/>
      <c r="B92" s="76" t="s">
        <v>199</v>
      </c>
      <c r="C92" s="83"/>
      <c r="D92" s="85" t="s">
        <v>200</v>
      </c>
      <c r="E92" s="75">
        <f>2639375+147805</f>
        <v>2787180</v>
      </c>
      <c r="F92" s="75">
        <f t="shared" ref="F92:F105" si="5">E92*10%</f>
        <v>278718</v>
      </c>
      <c r="G92" s="75"/>
      <c r="H92" s="232">
        <f t="shared" si="3"/>
        <v>102182096.09999998</v>
      </c>
      <c r="I92" s="102" t="s">
        <v>199</v>
      </c>
    </row>
    <row r="93" spans="1:9" ht="18" customHeight="1">
      <c r="A93" s="76"/>
      <c r="B93" s="76"/>
      <c r="C93" s="83"/>
      <c r="D93" s="83" t="s">
        <v>197</v>
      </c>
      <c r="E93" s="75">
        <f>600000*2</f>
        <v>1200000</v>
      </c>
      <c r="F93" s="75">
        <f t="shared" si="5"/>
        <v>120000</v>
      </c>
      <c r="G93" s="75"/>
      <c r="H93" s="232">
        <f t="shared" si="3"/>
        <v>103502096.09999998</v>
      </c>
      <c r="I93" s="102" t="s">
        <v>199</v>
      </c>
    </row>
    <row r="94" spans="1:9" ht="18" customHeight="1">
      <c r="A94" s="76">
        <v>41579</v>
      </c>
      <c r="B94" s="76"/>
      <c r="C94" s="83"/>
      <c r="D94" s="83" t="s">
        <v>207</v>
      </c>
      <c r="E94" s="75">
        <v>3700000</v>
      </c>
      <c r="F94" s="75">
        <f t="shared" si="5"/>
        <v>370000</v>
      </c>
      <c r="G94" s="75"/>
      <c r="H94" s="75">
        <f t="shared" si="3"/>
        <v>107572096.09999998</v>
      </c>
      <c r="I94" s="102" t="s">
        <v>199</v>
      </c>
    </row>
    <row r="95" spans="1:9" ht="18" customHeight="1">
      <c r="A95" s="76"/>
      <c r="B95" s="76"/>
      <c r="C95" s="83"/>
      <c r="D95" s="83" t="s">
        <v>208</v>
      </c>
      <c r="E95" s="75">
        <v>231818</v>
      </c>
      <c r="F95" s="75">
        <f t="shared" si="5"/>
        <v>23181.800000000003</v>
      </c>
      <c r="G95" s="75"/>
      <c r="H95" s="75">
        <f t="shared" si="3"/>
        <v>107827095.89999998</v>
      </c>
      <c r="I95" s="102" t="s">
        <v>199</v>
      </c>
    </row>
    <row r="96" spans="1:9" ht="18" customHeight="1">
      <c r="A96" s="76"/>
      <c r="B96" s="76"/>
      <c r="C96" s="83"/>
      <c r="D96" s="83" t="s">
        <v>209</v>
      </c>
      <c r="E96" s="75">
        <v>250000</v>
      </c>
      <c r="F96" s="75">
        <f t="shared" si="5"/>
        <v>25000</v>
      </c>
      <c r="G96" s="75"/>
      <c r="H96" s="75">
        <f t="shared" si="3"/>
        <v>108102095.89999998</v>
      </c>
      <c r="I96" s="102" t="s">
        <v>199</v>
      </c>
    </row>
    <row r="97" spans="1:9" s="224" customFormat="1" ht="18" customHeight="1">
      <c r="A97" s="221">
        <v>41579</v>
      </c>
      <c r="B97" s="221" t="s">
        <v>229</v>
      </c>
      <c r="C97" s="222"/>
      <c r="D97" s="222" t="s">
        <v>207</v>
      </c>
      <c r="E97" s="140">
        <v>3700000</v>
      </c>
      <c r="F97" s="140">
        <f t="shared" si="5"/>
        <v>370000</v>
      </c>
      <c r="G97" s="140"/>
      <c r="H97" s="140">
        <f t="shared" si="3"/>
        <v>112172095.89999998</v>
      </c>
      <c r="I97" s="102" t="s">
        <v>199</v>
      </c>
    </row>
    <row r="98" spans="1:9" s="224" customFormat="1" ht="18" customHeight="1">
      <c r="A98" s="221"/>
      <c r="B98" s="221"/>
      <c r="C98" s="222"/>
      <c r="D98" s="222" t="s">
        <v>208</v>
      </c>
      <c r="E98" s="140">
        <v>231818</v>
      </c>
      <c r="F98" s="140">
        <f t="shared" si="5"/>
        <v>23181.800000000003</v>
      </c>
      <c r="G98" s="140"/>
      <c r="H98" s="140">
        <f t="shared" si="3"/>
        <v>112427095.69999997</v>
      </c>
      <c r="I98" s="102" t="s">
        <v>199</v>
      </c>
    </row>
    <row r="99" spans="1:9" s="224" customFormat="1" ht="18" customHeight="1">
      <c r="A99" s="221"/>
      <c r="B99" s="221"/>
      <c r="C99" s="222"/>
      <c r="D99" s="222" t="s">
        <v>209</v>
      </c>
      <c r="E99" s="140">
        <v>250000</v>
      </c>
      <c r="F99" s="140">
        <f t="shared" si="5"/>
        <v>25000</v>
      </c>
      <c r="G99" s="140"/>
      <c r="H99" s="140">
        <f t="shared" si="3"/>
        <v>112702095.69999997</v>
      </c>
      <c r="I99" s="102" t="s">
        <v>199</v>
      </c>
    </row>
    <row r="100" spans="1:9" ht="18" customHeight="1">
      <c r="A100" s="76">
        <v>41579</v>
      </c>
      <c r="B100" s="76" t="s">
        <v>230</v>
      </c>
      <c r="C100" s="83"/>
      <c r="D100" s="83" t="s">
        <v>207</v>
      </c>
      <c r="E100" s="75">
        <v>3700000</v>
      </c>
      <c r="F100" s="75">
        <f t="shared" si="5"/>
        <v>370000</v>
      </c>
      <c r="G100" s="75"/>
      <c r="H100" s="75">
        <f t="shared" si="3"/>
        <v>116772095.69999997</v>
      </c>
      <c r="I100" s="102" t="s">
        <v>199</v>
      </c>
    </row>
    <row r="101" spans="1:9" ht="18" customHeight="1">
      <c r="A101" s="76"/>
      <c r="B101" s="76"/>
      <c r="C101" s="83"/>
      <c r="D101" s="83" t="s">
        <v>208</v>
      </c>
      <c r="E101" s="75">
        <v>404545</v>
      </c>
      <c r="F101" s="75">
        <f t="shared" si="5"/>
        <v>40454.5</v>
      </c>
      <c r="G101" s="75"/>
      <c r="H101" s="75">
        <f t="shared" si="3"/>
        <v>117217095.19999997</v>
      </c>
      <c r="I101" s="102" t="s">
        <v>199</v>
      </c>
    </row>
    <row r="102" spans="1:9" ht="18" customHeight="1">
      <c r="A102" s="76"/>
      <c r="B102" s="76"/>
      <c r="C102" s="83"/>
      <c r="D102" s="83" t="s">
        <v>209</v>
      </c>
      <c r="E102" s="75">
        <v>440909</v>
      </c>
      <c r="F102" s="75">
        <f t="shared" si="5"/>
        <v>44090.9</v>
      </c>
      <c r="G102" s="75"/>
      <c r="H102" s="75">
        <f t="shared" si="3"/>
        <v>117702095.09999998</v>
      </c>
      <c r="I102" s="102" t="s">
        <v>199</v>
      </c>
    </row>
    <row r="103" spans="1:9" s="224" customFormat="1" ht="18" customHeight="1">
      <c r="A103" s="221">
        <v>41579</v>
      </c>
      <c r="B103" s="221" t="s">
        <v>231</v>
      </c>
      <c r="C103" s="222"/>
      <c r="D103" s="222" t="s">
        <v>207</v>
      </c>
      <c r="E103" s="140">
        <v>3700000</v>
      </c>
      <c r="F103" s="140">
        <f t="shared" si="5"/>
        <v>370000</v>
      </c>
      <c r="G103" s="140"/>
      <c r="H103" s="140">
        <f t="shared" si="3"/>
        <v>121772095.09999998</v>
      </c>
      <c r="I103" s="102" t="s">
        <v>199</v>
      </c>
    </row>
    <row r="104" spans="1:9" s="224" customFormat="1" ht="18" customHeight="1">
      <c r="A104" s="221"/>
      <c r="B104" s="221"/>
      <c r="C104" s="222"/>
      <c r="D104" s="222" t="s">
        <v>208</v>
      </c>
      <c r="E104" s="140">
        <v>231818</v>
      </c>
      <c r="F104" s="140">
        <f t="shared" si="5"/>
        <v>23181.800000000003</v>
      </c>
      <c r="G104" s="140"/>
      <c r="H104" s="140">
        <f t="shared" si="3"/>
        <v>122027094.89999998</v>
      </c>
      <c r="I104" s="102" t="s">
        <v>199</v>
      </c>
    </row>
    <row r="105" spans="1:9" s="224" customFormat="1" ht="18" customHeight="1">
      <c r="A105" s="221"/>
      <c r="B105" s="221"/>
      <c r="C105" s="222"/>
      <c r="D105" s="222" t="s">
        <v>209</v>
      </c>
      <c r="E105" s="140">
        <v>231818</v>
      </c>
      <c r="F105" s="140">
        <f t="shared" si="5"/>
        <v>23181.800000000003</v>
      </c>
      <c r="G105" s="140"/>
      <c r="H105" s="140">
        <f t="shared" si="3"/>
        <v>122282094.69999997</v>
      </c>
      <c r="I105" s="102" t="s">
        <v>199</v>
      </c>
    </row>
    <row r="106" spans="1:9" ht="18" customHeight="1">
      <c r="A106" s="76">
        <v>41589</v>
      </c>
      <c r="B106" s="76" t="s">
        <v>232</v>
      </c>
      <c r="C106" s="83" t="s">
        <v>233</v>
      </c>
      <c r="D106" s="85" t="s">
        <v>51</v>
      </c>
      <c r="E106" s="75">
        <v>23232000</v>
      </c>
      <c r="F106" s="75"/>
      <c r="G106" s="75"/>
      <c r="H106" s="75">
        <f t="shared" si="3"/>
        <v>145514094.69999999</v>
      </c>
      <c r="I106" s="102" t="s">
        <v>199</v>
      </c>
    </row>
    <row r="107" spans="1:9" ht="18" customHeight="1">
      <c r="A107" s="76"/>
      <c r="B107" s="76" t="s">
        <v>199</v>
      </c>
      <c r="C107" s="83"/>
      <c r="D107" s="85" t="s">
        <v>200</v>
      </c>
      <c r="E107" s="75">
        <v>2513280</v>
      </c>
      <c r="F107" s="75">
        <f t="shared" ref="F107:F114" si="6">E107*10%</f>
        <v>251328</v>
      </c>
      <c r="G107" s="75"/>
      <c r="H107" s="75">
        <f t="shared" si="3"/>
        <v>148278702.69999999</v>
      </c>
      <c r="I107" s="102" t="s">
        <v>199</v>
      </c>
    </row>
    <row r="108" spans="1:9" ht="18" customHeight="1">
      <c r="A108" s="76"/>
      <c r="B108" s="76"/>
      <c r="C108" s="83"/>
      <c r="D108" s="83" t="s">
        <v>197</v>
      </c>
      <c r="E108" s="75">
        <v>600000</v>
      </c>
      <c r="F108" s="75">
        <f t="shared" si="6"/>
        <v>60000</v>
      </c>
      <c r="G108" s="75"/>
      <c r="H108" s="75">
        <f t="shared" si="3"/>
        <v>148938702.69999999</v>
      </c>
      <c r="I108" s="102" t="s">
        <v>199</v>
      </c>
    </row>
    <row r="109" spans="1:9" ht="18" customHeight="1">
      <c r="A109" s="76">
        <v>41610</v>
      </c>
      <c r="B109" s="76"/>
      <c r="C109" s="83"/>
      <c r="D109" s="83" t="s">
        <v>207</v>
      </c>
      <c r="E109" s="75">
        <v>3700000</v>
      </c>
      <c r="F109" s="75">
        <f t="shared" si="6"/>
        <v>370000</v>
      </c>
      <c r="G109" s="75"/>
      <c r="H109" s="75">
        <f t="shared" si="3"/>
        <v>153008702.69999999</v>
      </c>
      <c r="I109" s="102" t="s">
        <v>199</v>
      </c>
    </row>
    <row r="110" spans="1:9" ht="18" customHeight="1">
      <c r="A110" s="76"/>
      <c r="B110" s="76"/>
      <c r="C110" s="83"/>
      <c r="D110" s="83" t="s">
        <v>208</v>
      </c>
      <c r="E110" s="75">
        <v>250000</v>
      </c>
      <c r="F110" s="75">
        <f t="shared" si="6"/>
        <v>25000</v>
      </c>
      <c r="G110" s="75"/>
      <c r="H110" s="75">
        <f t="shared" si="3"/>
        <v>153283702.69999999</v>
      </c>
      <c r="I110" s="102" t="s">
        <v>199</v>
      </c>
    </row>
    <row r="111" spans="1:9" ht="18" customHeight="1">
      <c r="A111" s="76"/>
      <c r="B111" s="76"/>
      <c r="C111" s="83"/>
      <c r="D111" s="83" t="s">
        <v>209</v>
      </c>
      <c r="E111" s="75">
        <v>250000</v>
      </c>
      <c r="F111" s="75">
        <f t="shared" si="6"/>
        <v>25000</v>
      </c>
      <c r="G111" s="75"/>
      <c r="H111" s="75">
        <f t="shared" si="3"/>
        <v>153558702.69999999</v>
      </c>
      <c r="I111" s="102" t="s">
        <v>199</v>
      </c>
    </row>
    <row r="112" spans="1:9" s="230" customFormat="1" ht="18" customHeight="1">
      <c r="A112" s="233">
        <v>41610</v>
      </c>
      <c r="B112" s="233" t="s">
        <v>234</v>
      </c>
      <c r="C112" s="234"/>
      <c r="D112" s="234" t="s">
        <v>207</v>
      </c>
      <c r="E112" s="231">
        <v>3700000</v>
      </c>
      <c r="F112" s="231">
        <f t="shared" si="6"/>
        <v>370000</v>
      </c>
      <c r="G112" s="231"/>
      <c r="H112" s="231">
        <f t="shared" si="3"/>
        <v>157628702.69999999</v>
      </c>
      <c r="I112" s="235" t="s">
        <v>199</v>
      </c>
    </row>
    <row r="113" spans="1:9" s="230" customFormat="1" ht="18" customHeight="1">
      <c r="A113" s="233"/>
      <c r="B113" s="233"/>
      <c r="C113" s="234"/>
      <c r="D113" s="234" t="s">
        <v>208</v>
      </c>
      <c r="E113" s="231">
        <v>250000</v>
      </c>
      <c r="F113" s="231">
        <f t="shared" si="6"/>
        <v>25000</v>
      </c>
      <c r="G113" s="231"/>
      <c r="H113" s="231">
        <f t="shared" si="3"/>
        <v>157903702.69999999</v>
      </c>
      <c r="I113" s="235" t="s">
        <v>199</v>
      </c>
    </row>
    <row r="114" spans="1:9" s="230" customFormat="1" ht="18" customHeight="1">
      <c r="A114" s="233"/>
      <c r="B114" s="233"/>
      <c r="C114" s="234"/>
      <c r="D114" s="234" t="s">
        <v>209</v>
      </c>
      <c r="E114" s="231">
        <v>250000</v>
      </c>
      <c r="F114" s="231">
        <f t="shared" si="6"/>
        <v>25000</v>
      </c>
      <c r="G114" s="231"/>
      <c r="H114" s="231">
        <f t="shared" si="3"/>
        <v>158178702.69999999</v>
      </c>
      <c r="I114" s="235" t="s">
        <v>199</v>
      </c>
    </row>
    <row r="115" spans="1:9" ht="18" customHeight="1">
      <c r="A115" s="76">
        <v>41618</v>
      </c>
      <c r="B115" s="76" t="s">
        <v>235</v>
      </c>
      <c r="C115" s="83" t="s">
        <v>236</v>
      </c>
      <c r="D115" s="85" t="s">
        <v>51</v>
      </c>
      <c r="E115" s="75">
        <v>25368000</v>
      </c>
      <c r="F115" s="75"/>
      <c r="G115" s="75"/>
      <c r="H115" s="75">
        <f t="shared" si="3"/>
        <v>183546702.69999999</v>
      </c>
      <c r="I115" s="102" t="s">
        <v>199</v>
      </c>
    </row>
    <row r="116" spans="1:9" ht="18" customHeight="1">
      <c r="A116" s="76"/>
      <c r="B116" s="76" t="s">
        <v>199</v>
      </c>
      <c r="C116" s="83"/>
      <c r="D116" s="85" t="s">
        <v>200</v>
      </c>
      <c r="E116" s="75">
        <f>2557940+84560</f>
        <v>2642500</v>
      </c>
      <c r="F116" s="75">
        <f>E116*10%</f>
        <v>264250</v>
      </c>
      <c r="G116" s="75"/>
      <c r="H116" s="75">
        <f t="shared" si="3"/>
        <v>186453452.69999999</v>
      </c>
      <c r="I116" s="102" t="s">
        <v>199</v>
      </c>
    </row>
    <row r="117" spans="1:9" ht="18" customHeight="1">
      <c r="A117" s="76"/>
      <c r="B117" s="76"/>
      <c r="C117" s="83"/>
      <c r="D117" s="83" t="s">
        <v>197</v>
      </c>
      <c r="E117" s="75">
        <v>400000</v>
      </c>
      <c r="F117" s="75">
        <f>E117*10%</f>
        <v>40000</v>
      </c>
      <c r="G117" s="75"/>
      <c r="H117" s="75">
        <f t="shared" si="3"/>
        <v>186893452.69999999</v>
      </c>
      <c r="I117" s="102" t="s">
        <v>199</v>
      </c>
    </row>
    <row r="118" spans="1:9" ht="18" customHeight="1">
      <c r="A118" s="76">
        <v>41641</v>
      </c>
      <c r="B118" s="76"/>
      <c r="C118" s="83"/>
      <c r="D118" s="83" t="s">
        <v>207</v>
      </c>
      <c r="E118" s="75">
        <v>3700000</v>
      </c>
      <c r="F118" s="75">
        <f>E118*10%</f>
        <v>370000</v>
      </c>
      <c r="G118" s="75"/>
      <c r="H118" s="75">
        <f t="shared" si="3"/>
        <v>190963452.69999999</v>
      </c>
      <c r="I118" s="102" t="s">
        <v>199</v>
      </c>
    </row>
    <row r="119" spans="1:9" ht="18" customHeight="1">
      <c r="A119" s="76"/>
      <c r="B119" s="76"/>
      <c r="C119" s="83"/>
      <c r="D119" s="83" t="s">
        <v>208</v>
      </c>
      <c r="E119" s="75">
        <v>231818</v>
      </c>
      <c r="F119" s="75">
        <f>E119*10%</f>
        <v>23181.800000000003</v>
      </c>
      <c r="G119" s="75"/>
      <c r="H119" s="75">
        <f t="shared" si="3"/>
        <v>191218452.5</v>
      </c>
      <c r="I119" s="102" t="s">
        <v>199</v>
      </c>
    </row>
    <row r="120" spans="1:9" ht="18" customHeight="1">
      <c r="A120" s="76"/>
      <c r="B120" s="76"/>
      <c r="C120" s="83"/>
      <c r="D120" s="83" t="s">
        <v>209</v>
      </c>
      <c r="E120" s="75">
        <v>250000</v>
      </c>
      <c r="F120" s="75">
        <f>E120*10%</f>
        <v>25000</v>
      </c>
      <c r="G120" s="75"/>
      <c r="H120" s="75">
        <f t="shared" si="3"/>
        <v>191493452.5</v>
      </c>
      <c r="I120" s="102" t="s">
        <v>199</v>
      </c>
    </row>
    <row r="121" spans="1:9" ht="18" customHeight="1">
      <c r="A121" s="76">
        <v>41634</v>
      </c>
      <c r="B121" s="76" t="s">
        <v>123</v>
      </c>
      <c r="C121" s="83" t="s">
        <v>237</v>
      </c>
      <c r="D121" s="85" t="s">
        <v>51</v>
      </c>
      <c r="E121" s="75">
        <v>4328575</v>
      </c>
      <c r="F121" s="75"/>
      <c r="G121" s="75"/>
      <c r="H121" s="75">
        <f t="shared" si="3"/>
        <v>195822027.5</v>
      </c>
      <c r="I121" s="102" t="s">
        <v>199</v>
      </c>
    </row>
    <row r="122" spans="1:9" ht="18" customHeight="1">
      <c r="A122" s="76"/>
      <c r="B122" s="76" t="s">
        <v>199</v>
      </c>
      <c r="C122" s="83"/>
      <c r="D122" s="85" t="s">
        <v>200</v>
      </c>
      <c r="E122" s="75">
        <v>591220</v>
      </c>
      <c r="F122" s="75">
        <f>E122*10%</f>
        <v>59122</v>
      </c>
      <c r="G122" s="75"/>
      <c r="H122" s="75">
        <f t="shared" si="3"/>
        <v>196472369.5</v>
      </c>
      <c r="I122" s="102" t="s">
        <v>199</v>
      </c>
    </row>
    <row r="123" spans="1:9" ht="18" customHeight="1">
      <c r="A123" s="76"/>
      <c r="B123" s="76"/>
      <c r="C123" s="83"/>
      <c r="D123" s="83" t="s">
        <v>197</v>
      </c>
      <c r="E123" s="75">
        <v>600000</v>
      </c>
      <c r="F123" s="75">
        <f>E123*10%</f>
        <v>60000</v>
      </c>
      <c r="G123" s="75"/>
      <c r="H123" s="75">
        <f t="shared" si="3"/>
        <v>197132369.5</v>
      </c>
      <c r="I123" s="102" t="s">
        <v>199</v>
      </c>
    </row>
    <row r="124" spans="1:9" ht="18" customHeight="1">
      <c r="A124" s="76">
        <v>41639</v>
      </c>
      <c r="B124" s="76" t="s">
        <v>124</v>
      </c>
      <c r="C124" s="83" t="s">
        <v>238</v>
      </c>
      <c r="D124" s="85" t="s">
        <v>51</v>
      </c>
      <c r="E124" s="75">
        <v>14794500</v>
      </c>
      <c r="F124" s="75"/>
      <c r="G124" s="75"/>
      <c r="H124" s="75">
        <f t="shared" si="3"/>
        <v>211926869.5</v>
      </c>
      <c r="I124" s="102" t="s">
        <v>199</v>
      </c>
    </row>
    <row r="125" spans="1:9" ht="18" customHeight="1">
      <c r="A125" s="76"/>
      <c r="B125" s="76" t="s">
        <v>199</v>
      </c>
      <c r="C125" s="83"/>
      <c r="D125" s="85" t="s">
        <v>200</v>
      </c>
      <c r="E125" s="75">
        <f>2641875+169080</f>
        <v>2810955</v>
      </c>
      <c r="F125" s="75">
        <f t="shared" ref="F125:F130" si="7">E125*10%</f>
        <v>281095.5</v>
      </c>
      <c r="G125" s="75"/>
      <c r="H125" s="75">
        <f t="shared" si="3"/>
        <v>215018920</v>
      </c>
      <c r="I125" s="102" t="s">
        <v>199</v>
      </c>
    </row>
    <row r="126" spans="1:9" ht="18" customHeight="1">
      <c r="A126" s="76"/>
      <c r="B126" s="76"/>
      <c r="C126" s="83"/>
      <c r="D126" s="83" t="s">
        <v>197</v>
      </c>
      <c r="E126" s="75">
        <v>700000</v>
      </c>
      <c r="F126" s="75">
        <f t="shared" si="7"/>
        <v>70000</v>
      </c>
      <c r="G126" s="75"/>
      <c r="H126" s="75">
        <f t="shared" si="3"/>
        <v>215788920</v>
      </c>
      <c r="I126" s="102" t="s">
        <v>199</v>
      </c>
    </row>
    <row r="127" spans="1:9" ht="18" customHeight="1">
      <c r="A127" s="76"/>
      <c r="B127" s="76"/>
      <c r="C127" s="83"/>
      <c r="D127" s="83" t="s">
        <v>239</v>
      </c>
      <c r="E127" s="75">
        <v>700000</v>
      </c>
      <c r="F127" s="75">
        <f t="shared" si="7"/>
        <v>70000</v>
      </c>
      <c r="G127" s="75"/>
      <c r="H127" s="75">
        <f t="shared" si="3"/>
        <v>216558920</v>
      </c>
      <c r="I127" s="102" t="s">
        <v>199</v>
      </c>
    </row>
    <row r="128" spans="1:9" ht="18" customHeight="1">
      <c r="A128" s="76">
        <v>41641</v>
      </c>
      <c r="B128" s="76"/>
      <c r="C128" s="83"/>
      <c r="D128" s="83" t="s">
        <v>207</v>
      </c>
      <c r="E128" s="75">
        <v>3700000</v>
      </c>
      <c r="F128" s="75">
        <f t="shared" si="7"/>
        <v>370000</v>
      </c>
      <c r="G128" s="75"/>
      <c r="H128" s="75">
        <f t="shared" si="3"/>
        <v>220628920</v>
      </c>
      <c r="I128" s="102" t="s">
        <v>199</v>
      </c>
    </row>
    <row r="129" spans="1:9" ht="18" customHeight="1">
      <c r="A129" s="76"/>
      <c r="B129" s="76"/>
      <c r="C129" s="83"/>
      <c r="D129" s="83" t="s">
        <v>208</v>
      </c>
      <c r="E129" s="75">
        <v>231818</v>
      </c>
      <c r="F129" s="75">
        <f t="shared" si="7"/>
        <v>23181.800000000003</v>
      </c>
      <c r="G129" s="75"/>
      <c r="H129" s="75">
        <f t="shared" si="3"/>
        <v>220883919.80000001</v>
      </c>
      <c r="I129" s="102" t="s">
        <v>199</v>
      </c>
    </row>
    <row r="130" spans="1:9" ht="18" customHeight="1">
      <c r="A130" s="76"/>
      <c r="B130" s="76"/>
      <c r="C130" s="83"/>
      <c r="D130" s="83" t="s">
        <v>209</v>
      </c>
      <c r="E130" s="75">
        <v>250000</v>
      </c>
      <c r="F130" s="75">
        <f t="shared" si="7"/>
        <v>25000</v>
      </c>
      <c r="G130" s="75"/>
      <c r="H130" s="75">
        <f t="shared" si="3"/>
        <v>221158919.80000001</v>
      </c>
      <c r="I130" s="102" t="s">
        <v>199</v>
      </c>
    </row>
    <row r="131" spans="1:9" s="224" customFormat="1" ht="18" customHeight="1">
      <c r="A131" s="221">
        <v>41652</v>
      </c>
      <c r="B131" s="221" t="s">
        <v>183</v>
      </c>
      <c r="C131" s="222" t="s">
        <v>240</v>
      </c>
      <c r="D131" s="116" t="s">
        <v>51</v>
      </c>
      <c r="E131" s="140">
        <v>14780500</v>
      </c>
      <c r="F131" s="140"/>
      <c r="G131" s="140"/>
      <c r="H131" s="140">
        <f t="shared" si="3"/>
        <v>235939419.80000001</v>
      </c>
      <c r="I131" s="223" t="s">
        <v>199</v>
      </c>
    </row>
    <row r="132" spans="1:9" s="224" customFormat="1" ht="18" customHeight="1">
      <c r="A132" s="221"/>
      <c r="B132" s="221" t="s">
        <v>199</v>
      </c>
      <c r="C132" s="222"/>
      <c r="D132" s="116" t="s">
        <v>200</v>
      </c>
      <c r="E132" s="140">
        <f>2639375+168920</f>
        <v>2808295</v>
      </c>
      <c r="F132" s="140">
        <f>E132*10%</f>
        <v>280829.5</v>
      </c>
      <c r="G132" s="140"/>
      <c r="H132" s="140">
        <f t="shared" si="3"/>
        <v>239028544.30000001</v>
      </c>
      <c r="I132" s="223" t="s">
        <v>199</v>
      </c>
    </row>
    <row r="133" spans="1:9" s="224" customFormat="1" ht="18" customHeight="1">
      <c r="A133" s="221"/>
      <c r="B133" s="221"/>
      <c r="C133" s="222"/>
      <c r="D133" s="222" t="s">
        <v>197</v>
      </c>
      <c r="E133" s="140">
        <v>700000</v>
      </c>
      <c r="F133" s="140">
        <f>E133*10%</f>
        <v>70000</v>
      </c>
      <c r="G133" s="140"/>
      <c r="H133" s="140">
        <f t="shared" si="3"/>
        <v>239798544.30000001</v>
      </c>
      <c r="I133" s="223" t="s">
        <v>199</v>
      </c>
    </row>
    <row r="134" spans="1:9" s="224" customFormat="1" ht="18" customHeight="1">
      <c r="A134" s="221">
        <v>41653</v>
      </c>
      <c r="B134" s="221"/>
      <c r="C134" s="222"/>
      <c r="D134" s="222" t="s">
        <v>207</v>
      </c>
      <c r="E134" s="140">
        <v>3850000</v>
      </c>
      <c r="F134" s="140">
        <f>E134*10%</f>
        <v>385000</v>
      </c>
      <c r="G134" s="140"/>
      <c r="H134" s="140">
        <f t="shared" si="3"/>
        <v>244033544.30000001</v>
      </c>
      <c r="I134" s="223" t="s">
        <v>199</v>
      </c>
    </row>
    <row r="135" spans="1:9" s="224" customFormat="1" ht="18" customHeight="1">
      <c r="A135" s="221"/>
      <c r="B135" s="221"/>
      <c r="C135" s="222"/>
      <c r="D135" s="222" t="s">
        <v>208</v>
      </c>
      <c r="E135" s="140">
        <v>231818</v>
      </c>
      <c r="F135" s="140">
        <f>E135*10%</f>
        <v>23181.800000000003</v>
      </c>
      <c r="G135" s="140"/>
      <c r="H135" s="140">
        <f t="shared" si="3"/>
        <v>244288544.10000002</v>
      </c>
      <c r="I135" s="223" t="s">
        <v>199</v>
      </c>
    </row>
    <row r="136" spans="1:9" s="224" customFormat="1" ht="18" customHeight="1">
      <c r="A136" s="221"/>
      <c r="B136" s="221"/>
      <c r="C136" s="222"/>
      <c r="D136" s="222" t="s">
        <v>209</v>
      </c>
      <c r="E136" s="140">
        <v>250000</v>
      </c>
      <c r="F136" s="140">
        <f>E136*10%</f>
        <v>25000</v>
      </c>
      <c r="G136" s="140"/>
      <c r="H136" s="140">
        <f t="shared" si="3"/>
        <v>244563544.10000002</v>
      </c>
      <c r="I136" s="223" t="s">
        <v>199</v>
      </c>
    </row>
    <row r="137" spans="1:9" ht="18" customHeight="1">
      <c r="A137" s="76">
        <v>41661</v>
      </c>
      <c r="B137" s="76" t="s">
        <v>241</v>
      </c>
      <c r="C137" s="83" t="s">
        <v>242</v>
      </c>
      <c r="D137" s="85" t="s">
        <v>51</v>
      </c>
      <c r="E137" s="75">
        <v>31665000</v>
      </c>
      <c r="F137" s="75"/>
      <c r="G137" s="75"/>
      <c r="H137" s="75">
        <f t="shared" si="3"/>
        <v>276228544.10000002</v>
      </c>
      <c r="I137" s="102" t="s">
        <v>199</v>
      </c>
    </row>
    <row r="138" spans="1:9" ht="18" customHeight="1">
      <c r="A138" s="76"/>
      <c r="B138" s="76" t="s">
        <v>199</v>
      </c>
      <c r="C138" s="83"/>
      <c r="D138" s="85" t="s">
        <v>200</v>
      </c>
      <c r="E138" s="75">
        <v>2512090</v>
      </c>
      <c r="F138" s="75">
        <f t="shared" ref="F138:F144" si="8">E138*10%</f>
        <v>251209</v>
      </c>
      <c r="G138" s="75"/>
      <c r="H138" s="75">
        <f t="shared" si="3"/>
        <v>278991843.10000002</v>
      </c>
      <c r="I138" s="102" t="s">
        <v>199</v>
      </c>
    </row>
    <row r="139" spans="1:9" ht="18" customHeight="1">
      <c r="A139" s="76"/>
      <c r="B139" s="76"/>
      <c r="C139" s="83"/>
      <c r="D139" s="83" t="s">
        <v>197</v>
      </c>
      <c r="E139" s="75">
        <v>633300</v>
      </c>
      <c r="F139" s="75">
        <f t="shared" si="8"/>
        <v>63330</v>
      </c>
      <c r="G139" s="75"/>
      <c r="H139" s="75">
        <f t="shared" si="3"/>
        <v>279688473.10000002</v>
      </c>
      <c r="I139" s="102" t="s">
        <v>199</v>
      </c>
    </row>
    <row r="140" spans="1:9" ht="18" customHeight="1">
      <c r="A140" s="76"/>
      <c r="B140" s="76"/>
      <c r="C140" s="83"/>
      <c r="D140" s="83" t="s">
        <v>243</v>
      </c>
      <c r="E140" s="75">
        <v>1055500</v>
      </c>
      <c r="F140" s="75">
        <f t="shared" si="8"/>
        <v>105550</v>
      </c>
      <c r="G140" s="75"/>
      <c r="H140" s="75">
        <f t="shared" si="3"/>
        <v>280849523.10000002</v>
      </c>
      <c r="I140" s="102" t="s">
        <v>199</v>
      </c>
    </row>
    <row r="141" spans="1:9" ht="18" customHeight="1">
      <c r="A141" s="76"/>
      <c r="B141" s="76"/>
      <c r="C141" s="83"/>
      <c r="D141" s="83" t="s">
        <v>244</v>
      </c>
      <c r="E141" s="75">
        <v>9621305</v>
      </c>
      <c r="F141" s="75">
        <f t="shared" si="8"/>
        <v>962130.5</v>
      </c>
      <c r="G141" s="75"/>
      <c r="H141" s="75">
        <f t="shared" ref="H141:H204" si="9">IF(D141&lt;&gt;"",H140+E141+F141-G141,0)</f>
        <v>291432958.60000002</v>
      </c>
      <c r="I141" s="102" t="s">
        <v>199</v>
      </c>
    </row>
    <row r="142" spans="1:9" ht="18" customHeight="1">
      <c r="A142" s="76">
        <v>41661</v>
      </c>
      <c r="B142" s="76"/>
      <c r="C142" s="83"/>
      <c r="D142" s="83" t="s">
        <v>207</v>
      </c>
      <c r="E142" s="75">
        <v>3850000</v>
      </c>
      <c r="F142" s="75">
        <f t="shared" si="8"/>
        <v>385000</v>
      </c>
      <c r="G142" s="75"/>
      <c r="H142" s="75">
        <f t="shared" si="9"/>
        <v>295667958.60000002</v>
      </c>
      <c r="I142" s="102" t="s">
        <v>199</v>
      </c>
    </row>
    <row r="143" spans="1:9" ht="18" customHeight="1">
      <c r="A143" s="76"/>
      <c r="B143" s="76"/>
      <c r="C143" s="83"/>
      <c r="D143" s="83" t="s">
        <v>208</v>
      </c>
      <c r="E143" s="75">
        <v>200000</v>
      </c>
      <c r="F143" s="75">
        <f t="shared" si="8"/>
        <v>20000</v>
      </c>
      <c r="G143" s="75"/>
      <c r="H143" s="75">
        <f t="shared" si="9"/>
        <v>295887958.60000002</v>
      </c>
      <c r="I143" s="102" t="s">
        <v>199</v>
      </c>
    </row>
    <row r="144" spans="1:9" ht="18" customHeight="1">
      <c r="A144" s="76"/>
      <c r="B144" s="76"/>
      <c r="C144" s="83"/>
      <c r="D144" s="83" t="s">
        <v>209</v>
      </c>
      <c r="E144" s="75">
        <v>250000</v>
      </c>
      <c r="F144" s="75">
        <f t="shared" si="8"/>
        <v>25000</v>
      </c>
      <c r="G144" s="75"/>
      <c r="H144" s="75">
        <f t="shared" si="9"/>
        <v>296162958.60000002</v>
      </c>
      <c r="I144" s="102" t="s">
        <v>199</v>
      </c>
    </row>
    <row r="145" spans="1:9" ht="18" customHeight="1">
      <c r="A145" s="76">
        <v>41684</v>
      </c>
      <c r="B145" s="76" t="s">
        <v>245</v>
      </c>
      <c r="C145" s="83"/>
      <c r="D145" s="85" t="s">
        <v>51</v>
      </c>
      <c r="E145" s="75">
        <v>99311000</v>
      </c>
      <c r="F145" s="75"/>
      <c r="G145" s="75"/>
      <c r="H145" s="75">
        <f t="shared" si="9"/>
        <v>395473958.60000002</v>
      </c>
      <c r="I145" s="102" t="s">
        <v>199</v>
      </c>
    </row>
    <row r="146" spans="1:9" s="113" customFormat="1" ht="18" customHeight="1">
      <c r="A146" s="109">
        <v>41695</v>
      </c>
      <c r="B146" s="218"/>
      <c r="C146" s="219"/>
      <c r="D146" s="192" t="s">
        <v>25</v>
      </c>
      <c r="E146" s="111"/>
      <c r="F146" s="111"/>
      <c r="G146" s="111">
        <v>150000000</v>
      </c>
      <c r="H146" s="75">
        <f t="shared" si="9"/>
        <v>245473958.60000002</v>
      </c>
      <c r="I146" s="111" t="s">
        <v>199</v>
      </c>
    </row>
    <row r="147" spans="1:9" ht="18" customHeight="1">
      <c r="A147" s="76">
        <v>41676</v>
      </c>
      <c r="B147" s="76"/>
      <c r="C147" s="83"/>
      <c r="D147" s="83" t="s">
        <v>207</v>
      </c>
      <c r="E147" s="75">
        <v>4000000</v>
      </c>
      <c r="F147" s="75">
        <f>E147*10%</f>
        <v>400000</v>
      </c>
      <c r="G147" s="75"/>
      <c r="H147" s="75">
        <f t="shared" si="9"/>
        <v>249873958.60000002</v>
      </c>
      <c r="I147" s="102" t="s">
        <v>199</v>
      </c>
    </row>
    <row r="148" spans="1:9" ht="18" customHeight="1">
      <c r="A148" s="76"/>
      <c r="B148" s="76"/>
      <c r="C148" s="83"/>
      <c r="D148" s="83" t="s">
        <v>208</v>
      </c>
      <c r="E148" s="75">
        <v>345455</v>
      </c>
      <c r="F148" s="75">
        <f>E148*10%</f>
        <v>34545.5</v>
      </c>
      <c r="G148" s="75"/>
      <c r="H148" s="75">
        <f t="shared" si="9"/>
        <v>250253959.10000002</v>
      </c>
      <c r="I148" s="102" t="s">
        <v>199</v>
      </c>
    </row>
    <row r="149" spans="1:9" ht="18" customHeight="1">
      <c r="A149" s="76"/>
      <c r="B149" s="76"/>
      <c r="C149" s="83"/>
      <c r="D149" s="83" t="s">
        <v>209</v>
      </c>
      <c r="E149" s="75">
        <v>440909</v>
      </c>
      <c r="F149" s="75">
        <f>E149*10%</f>
        <v>44090.9</v>
      </c>
      <c r="G149" s="75"/>
      <c r="H149" s="75">
        <f t="shared" si="9"/>
        <v>250738959.00000003</v>
      </c>
      <c r="I149" s="102" t="s">
        <v>199</v>
      </c>
    </row>
    <row r="150" spans="1:9" ht="18" customHeight="1">
      <c r="A150" s="76">
        <v>41719</v>
      </c>
      <c r="B150" s="76" t="s">
        <v>190</v>
      </c>
      <c r="C150" s="83" t="s">
        <v>246</v>
      </c>
      <c r="D150" s="116" t="s">
        <v>51</v>
      </c>
      <c r="E150" s="75">
        <v>23232000</v>
      </c>
      <c r="F150" s="75"/>
      <c r="G150" s="75"/>
      <c r="H150" s="75">
        <f t="shared" si="9"/>
        <v>273970959</v>
      </c>
      <c r="I150" s="102"/>
    </row>
    <row r="151" spans="1:9" ht="18" customHeight="1">
      <c r="A151" s="76"/>
      <c r="B151" s="76"/>
      <c r="C151" s="83"/>
      <c r="D151" s="116" t="s">
        <v>200</v>
      </c>
      <c r="E151" s="75">
        <f>2513280+633600*2</f>
        <v>3780480</v>
      </c>
      <c r="F151" s="75">
        <f>E151*10%</f>
        <v>378048</v>
      </c>
      <c r="G151" s="75"/>
      <c r="H151" s="75">
        <f t="shared" si="9"/>
        <v>278129487</v>
      </c>
      <c r="I151" s="102"/>
    </row>
    <row r="152" spans="1:9" ht="18" customHeight="1">
      <c r="A152" s="76"/>
      <c r="B152" s="76"/>
      <c r="C152" s="83"/>
      <c r="D152" s="222" t="s">
        <v>197</v>
      </c>
      <c r="E152" s="75">
        <f>600000*2</f>
        <v>1200000</v>
      </c>
      <c r="F152" s="75">
        <f>E152*10%</f>
        <v>120000</v>
      </c>
      <c r="G152" s="75"/>
      <c r="H152" s="75">
        <f t="shared" si="9"/>
        <v>279449487</v>
      </c>
      <c r="I152" s="102"/>
    </row>
    <row r="153" spans="1:9" ht="18" customHeight="1">
      <c r="A153" s="76">
        <v>41730</v>
      </c>
      <c r="B153" s="76"/>
      <c r="C153" s="83"/>
      <c r="D153" s="83" t="s">
        <v>207</v>
      </c>
      <c r="E153" s="75">
        <v>3900000</v>
      </c>
      <c r="F153" s="75">
        <f>E153*10%</f>
        <v>390000</v>
      </c>
      <c r="G153" s="75"/>
      <c r="H153" s="75">
        <f t="shared" si="9"/>
        <v>283739487</v>
      </c>
      <c r="I153" s="102" t="s">
        <v>199</v>
      </c>
    </row>
    <row r="154" spans="1:9" ht="18" customHeight="1">
      <c r="A154" s="76"/>
      <c r="B154" s="76"/>
      <c r="C154" s="83"/>
      <c r="D154" s="83" t="s">
        <v>208</v>
      </c>
      <c r="E154" s="75">
        <v>250000</v>
      </c>
      <c r="F154" s="75">
        <f>E154*10%</f>
        <v>25000</v>
      </c>
      <c r="G154" s="75"/>
      <c r="H154" s="75">
        <f t="shared" si="9"/>
        <v>284014487</v>
      </c>
      <c r="I154" s="102" t="s">
        <v>199</v>
      </c>
    </row>
    <row r="155" spans="1:9" ht="18" customHeight="1">
      <c r="A155" s="76"/>
      <c r="B155" s="76"/>
      <c r="C155" s="83"/>
      <c r="D155" s="83" t="s">
        <v>209</v>
      </c>
      <c r="E155" s="75">
        <v>477273</v>
      </c>
      <c r="F155" s="75">
        <f>E155*10%</f>
        <v>47727.3</v>
      </c>
      <c r="G155" s="75"/>
      <c r="H155" s="75">
        <f t="shared" si="9"/>
        <v>284539487.30000001</v>
      </c>
      <c r="I155" s="102" t="s">
        <v>199</v>
      </c>
    </row>
    <row r="156" spans="1:9" s="113" customFormat="1" ht="18" customHeight="1">
      <c r="A156" s="109">
        <v>41724</v>
      </c>
      <c r="B156" s="218"/>
      <c r="C156" s="219"/>
      <c r="D156" s="192" t="s">
        <v>25</v>
      </c>
      <c r="E156" s="111"/>
      <c r="F156" s="111"/>
      <c r="G156" s="111">
        <v>47580192</v>
      </c>
      <c r="H156" s="75">
        <f t="shared" si="9"/>
        <v>236959295.30000001</v>
      </c>
      <c r="I156" s="111" t="s">
        <v>193</v>
      </c>
    </row>
    <row r="157" spans="1:9" s="113" customFormat="1" ht="18" customHeight="1">
      <c r="A157" s="109">
        <v>41724</v>
      </c>
      <c r="B157" s="109"/>
      <c r="C157" s="219"/>
      <c r="D157" s="192" t="s">
        <v>25</v>
      </c>
      <c r="E157" s="111"/>
      <c r="F157" s="111">
        <f>E157*10%</f>
        <v>0</v>
      </c>
      <c r="G157" s="111">
        <v>40000000</v>
      </c>
      <c r="H157" s="75">
        <f t="shared" si="9"/>
        <v>196959295.30000001</v>
      </c>
      <c r="I157" s="112" t="s">
        <v>199</v>
      </c>
    </row>
    <row r="158" spans="1:9" s="113" customFormat="1" ht="18" customHeight="1">
      <c r="A158" s="109">
        <v>41747</v>
      </c>
      <c r="B158" s="109"/>
      <c r="C158" s="219"/>
      <c r="D158" s="192" t="s">
        <v>25</v>
      </c>
      <c r="E158" s="111"/>
      <c r="F158" s="111">
        <f>E158*10%</f>
        <v>0</v>
      </c>
      <c r="G158" s="111">
        <v>50000000</v>
      </c>
      <c r="H158" s="75">
        <f t="shared" si="9"/>
        <v>146959295.30000001</v>
      </c>
      <c r="I158" s="112" t="s">
        <v>199</v>
      </c>
    </row>
    <row r="159" spans="1:9" ht="18" customHeight="1">
      <c r="A159" s="76">
        <v>41736</v>
      </c>
      <c r="B159" s="221" t="s">
        <v>184</v>
      </c>
      <c r="C159" s="83" t="s">
        <v>247</v>
      </c>
      <c r="D159" s="85" t="s">
        <v>51</v>
      </c>
      <c r="E159" s="75">
        <v>909235</v>
      </c>
      <c r="F159" s="75"/>
      <c r="G159" s="75"/>
      <c r="H159" s="75">
        <f t="shared" si="9"/>
        <v>147868530.30000001</v>
      </c>
      <c r="I159" s="112" t="s">
        <v>199</v>
      </c>
    </row>
    <row r="160" spans="1:9" ht="18" customHeight="1">
      <c r="A160" s="76"/>
      <c r="B160" s="76"/>
      <c r="C160" s="83"/>
      <c r="D160" s="85" t="s">
        <v>200</v>
      </c>
      <c r="E160" s="75">
        <f>169160+634350</f>
        <v>803510</v>
      </c>
      <c r="F160" s="75">
        <f>E160*10%</f>
        <v>80351</v>
      </c>
      <c r="G160" s="75"/>
      <c r="H160" s="75">
        <f t="shared" si="9"/>
        <v>148752391.30000001</v>
      </c>
      <c r="I160" s="112" t="s">
        <v>199</v>
      </c>
    </row>
    <row r="161" spans="1:9" ht="18" customHeight="1">
      <c r="A161" s="76"/>
      <c r="B161" s="76"/>
      <c r="C161" s="83"/>
      <c r="D161" s="83" t="s">
        <v>197</v>
      </c>
      <c r="E161" s="75">
        <v>700000</v>
      </c>
      <c r="F161" s="75">
        <f>E161*10%</f>
        <v>70000</v>
      </c>
      <c r="G161" s="75"/>
      <c r="H161" s="75">
        <f t="shared" si="9"/>
        <v>149522391.30000001</v>
      </c>
      <c r="I161" s="112" t="s">
        <v>199</v>
      </c>
    </row>
    <row r="162" spans="1:9" ht="18" customHeight="1">
      <c r="A162" s="76">
        <v>41726</v>
      </c>
      <c r="B162" s="76" t="s">
        <v>248</v>
      </c>
      <c r="C162" s="83" t="s">
        <v>249</v>
      </c>
      <c r="D162" s="85" t="s">
        <v>51</v>
      </c>
      <c r="E162" s="75">
        <v>60206250</v>
      </c>
      <c r="F162" s="75"/>
      <c r="G162" s="75"/>
      <c r="H162" s="75">
        <f t="shared" si="9"/>
        <v>209728641.30000001</v>
      </c>
      <c r="I162" s="112" t="s">
        <v>199</v>
      </c>
    </row>
    <row r="163" spans="1:9" ht="18" customHeight="1">
      <c r="A163" s="76"/>
      <c r="B163" s="76"/>
      <c r="C163" s="83"/>
      <c r="D163" s="85" t="s">
        <v>200</v>
      </c>
      <c r="E163" s="75">
        <f>4013750+147875</f>
        <v>4161625</v>
      </c>
      <c r="F163" s="75">
        <f t="shared" ref="F163:F168" si="10">E163*10%</f>
        <v>416162.5</v>
      </c>
      <c r="G163" s="75"/>
      <c r="H163" s="75">
        <f t="shared" si="9"/>
        <v>214306428.80000001</v>
      </c>
      <c r="I163" s="112" t="s">
        <v>199</v>
      </c>
    </row>
    <row r="164" spans="1:9" ht="18" customHeight="1">
      <c r="A164" s="76"/>
      <c r="B164" s="76"/>
      <c r="C164" s="83"/>
      <c r="D164" s="83" t="s">
        <v>197</v>
      </c>
      <c r="E164" s="75">
        <v>600000</v>
      </c>
      <c r="F164" s="75">
        <f t="shared" si="10"/>
        <v>60000</v>
      </c>
      <c r="G164" s="75"/>
      <c r="H164" s="75">
        <f t="shared" si="9"/>
        <v>214966428.80000001</v>
      </c>
      <c r="I164" s="112" t="s">
        <v>199</v>
      </c>
    </row>
    <row r="165" spans="1:9" ht="18" customHeight="1">
      <c r="A165" s="76"/>
      <c r="B165" s="76"/>
      <c r="C165" s="83"/>
      <c r="D165" s="83" t="s">
        <v>215</v>
      </c>
      <c r="E165" s="75">
        <v>633750</v>
      </c>
      <c r="F165" s="75">
        <f t="shared" si="10"/>
        <v>63375</v>
      </c>
      <c r="G165" s="75"/>
      <c r="H165" s="75">
        <f t="shared" si="9"/>
        <v>215663553.80000001</v>
      </c>
      <c r="I165" s="112" t="s">
        <v>199</v>
      </c>
    </row>
    <row r="166" spans="1:9" ht="18" customHeight="1">
      <c r="A166" s="76">
        <v>41730</v>
      </c>
      <c r="B166" s="76"/>
      <c r="C166" s="83"/>
      <c r="D166" s="83" t="s">
        <v>207</v>
      </c>
      <c r="E166" s="75">
        <v>3900000</v>
      </c>
      <c r="F166" s="75">
        <f t="shared" si="10"/>
        <v>390000</v>
      </c>
      <c r="G166" s="75"/>
      <c r="H166" s="75">
        <f t="shared" si="9"/>
        <v>219953553.80000001</v>
      </c>
      <c r="I166" s="102" t="s">
        <v>199</v>
      </c>
    </row>
    <row r="167" spans="1:9" ht="18" customHeight="1">
      <c r="A167" s="76"/>
      <c r="B167" s="76"/>
      <c r="C167" s="83"/>
      <c r="D167" s="83" t="s">
        <v>208</v>
      </c>
      <c r="E167" s="75">
        <v>404545</v>
      </c>
      <c r="F167" s="75">
        <f t="shared" si="10"/>
        <v>40454.5</v>
      </c>
      <c r="G167" s="75"/>
      <c r="H167" s="75">
        <f t="shared" si="9"/>
        <v>220398553.30000001</v>
      </c>
      <c r="I167" s="102" t="s">
        <v>199</v>
      </c>
    </row>
    <row r="168" spans="1:9" ht="18" customHeight="1">
      <c r="A168" s="76"/>
      <c r="B168" s="76"/>
      <c r="C168" s="83"/>
      <c r="D168" s="83" t="s">
        <v>209</v>
      </c>
      <c r="E168" s="75">
        <v>440909</v>
      </c>
      <c r="F168" s="75">
        <f t="shared" si="10"/>
        <v>44090.9</v>
      </c>
      <c r="G168" s="75"/>
      <c r="H168" s="75">
        <f t="shared" si="9"/>
        <v>220883553.20000002</v>
      </c>
      <c r="I168" s="102" t="s">
        <v>199</v>
      </c>
    </row>
    <row r="169" spans="1:9" ht="18" customHeight="1">
      <c r="A169" s="76">
        <v>41755</v>
      </c>
      <c r="B169" s="76" t="s">
        <v>127</v>
      </c>
      <c r="C169" s="83" t="s">
        <v>250</v>
      </c>
      <c r="D169" s="85" t="s">
        <v>51</v>
      </c>
      <c r="E169" s="75">
        <v>86612500</v>
      </c>
      <c r="F169" s="75"/>
      <c r="G169" s="75"/>
      <c r="H169" s="75">
        <f t="shared" si="9"/>
        <v>307496053.20000005</v>
      </c>
      <c r="I169" s="102" t="s">
        <v>199</v>
      </c>
    </row>
    <row r="170" spans="1:9" ht="18" customHeight="1">
      <c r="A170" s="76"/>
      <c r="B170" s="76"/>
      <c r="C170" s="83"/>
      <c r="D170" s="85" t="s">
        <v>251</v>
      </c>
      <c r="E170" s="75">
        <f>4288375+190125+633750</f>
        <v>5112250</v>
      </c>
      <c r="F170" s="75">
        <f t="shared" ref="F170:F178" si="11">E170*10%</f>
        <v>511225</v>
      </c>
      <c r="G170" s="75"/>
      <c r="H170" s="75">
        <f t="shared" si="9"/>
        <v>313119528.20000005</v>
      </c>
      <c r="I170" s="102" t="s">
        <v>199</v>
      </c>
    </row>
    <row r="171" spans="1:9" ht="18" customHeight="1">
      <c r="A171" s="76"/>
      <c r="B171" s="76"/>
      <c r="C171" s="83"/>
      <c r="D171" s="83" t="s">
        <v>197</v>
      </c>
      <c r="E171" s="75">
        <v>500000</v>
      </c>
      <c r="F171" s="75">
        <f t="shared" si="11"/>
        <v>50000</v>
      </c>
      <c r="G171" s="75"/>
      <c r="H171" s="75">
        <f t="shared" si="9"/>
        <v>313669528.20000005</v>
      </c>
      <c r="I171" s="102" t="s">
        <v>199</v>
      </c>
    </row>
    <row r="172" spans="1:9" ht="18" customHeight="1">
      <c r="A172" s="76">
        <v>41730</v>
      </c>
      <c r="B172" s="76"/>
      <c r="C172" s="83" t="s">
        <v>250</v>
      </c>
      <c r="D172" s="83" t="s">
        <v>207</v>
      </c>
      <c r="E172" s="75">
        <v>3900000</v>
      </c>
      <c r="F172" s="75">
        <f t="shared" si="11"/>
        <v>390000</v>
      </c>
      <c r="G172" s="75"/>
      <c r="H172" s="75">
        <f t="shared" si="9"/>
        <v>317959528.20000005</v>
      </c>
      <c r="I172" s="102" t="s">
        <v>199</v>
      </c>
    </row>
    <row r="173" spans="1:9" ht="18" customHeight="1">
      <c r="A173" s="76"/>
      <c r="B173" s="76"/>
      <c r="C173" s="83"/>
      <c r="D173" s="83" t="s">
        <v>208</v>
      </c>
      <c r="E173" s="75">
        <v>404545</v>
      </c>
      <c r="F173" s="75">
        <f t="shared" si="11"/>
        <v>40454.5</v>
      </c>
      <c r="G173" s="75"/>
      <c r="H173" s="75">
        <f t="shared" si="9"/>
        <v>318404527.70000005</v>
      </c>
      <c r="I173" s="102" t="s">
        <v>199</v>
      </c>
    </row>
    <row r="174" spans="1:9" ht="18" customHeight="1">
      <c r="A174" s="76"/>
      <c r="B174" s="76"/>
      <c r="C174" s="83"/>
      <c r="D174" s="83" t="s">
        <v>209</v>
      </c>
      <c r="E174" s="75">
        <v>440910</v>
      </c>
      <c r="F174" s="75">
        <f t="shared" si="11"/>
        <v>44091</v>
      </c>
      <c r="G174" s="75"/>
      <c r="H174" s="75">
        <f t="shared" si="9"/>
        <v>318889528.70000005</v>
      </c>
      <c r="I174" s="102" t="s">
        <v>199</v>
      </c>
    </row>
    <row r="175" spans="1:9" ht="18" customHeight="1">
      <c r="A175" s="76">
        <v>41730</v>
      </c>
      <c r="B175" s="76" t="s">
        <v>252</v>
      </c>
      <c r="C175" s="83" t="s">
        <v>253</v>
      </c>
      <c r="D175" s="83" t="s">
        <v>207</v>
      </c>
      <c r="E175" s="75">
        <v>3900000</v>
      </c>
      <c r="F175" s="75">
        <f t="shared" si="11"/>
        <v>390000</v>
      </c>
      <c r="G175" s="75"/>
      <c r="H175" s="75">
        <f t="shared" si="9"/>
        <v>323179528.70000005</v>
      </c>
      <c r="I175" s="102" t="s">
        <v>199</v>
      </c>
    </row>
    <row r="176" spans="1:9" ht="18" customHeight="1">
      <c r="A176" s="76"/>
      <c r="B176" s="76"/>
      <c r="C176" s="83"/>
      <c r="D176" s="83" t="s">
        <v>208</v>
      </c>
      <c r="E176" s="75">
        <v>345455</v>
      </c>
      <c r="F176" s="75">
        <f t="shared" si="11"/>
        <v>34545.5</v>
      </c>
      <c r="G176" s="75"/>
      <c r="H176" s="75">
        <f t="shared" si="9"/>
        <v>323559529.20000005</v>
      </c>
      <c r="I176" s="102" t="s">
        <v>199</v>
      </c>
    </row>
    <row r="177" spans="1:9" ht="18" customHeight="1">
      <c r="A177" s="76"/>
      <c r="B177" s="76"/>
      <c r="C177" s="83"/>
      <c r="D177" s="83" t="s">
        <v>209</v>
      </c>
      <c r="E177" s="75">
        <v>440909</v>
      </c>
      <c r="F177" s="75">
        <f t="shared" si="11"/>
        <v>44090.9</v>
      </c>
      <c r="G177" s="75"/>
      <c r="H177" s="75">
        <f t="shared" si="9"/>
        <v>324044529.10000002</v>
      </c>
      <c r="I177" s="102" t="s">
        <v>199</v>
      </c>
    </row>
    <row r="178" spans="1:9" s="113" customFormat="1" ht="18" customHeight="1">
      <c r="A178" s="109">
        <v>41774</v>
      </c>
      <c r="B178" s="109"/>
      <c r="C178" s="219"/>
      <c r="D178" s="192" t="s">
        <v>25</v>
      </c>
      <c r="E178" s="111"/>
      <c r="F178" s="111">
        <f t="shared" si="11"/>
        <v>0</v>
      </c>
      <c r="G178" s="111">
        <v>120000000</v>
      </c>
      <c r="H178" s="75">
        <f t="shared" si="9"/>
        <v>204044529.10000002</v>
      </c>
      <c r="I178" s="112" t="s">
        <v>199</v>
      </c>
    </row>
    <row r="179" spans="1:9" ht="18" customHeight="1">
      <c r="A179" s="76">
        <v>41768</v>
      </c>
      <c r="B179" s="221" t="s">
        <v>204</v>
      </c>
      <c r="C179" s="83" t="s">
        <v>254</v>
      </c>
      <c r="D179" s="85" t="s">
        <v>51</v>
      </c>
      <c r="E179" s="75">
        <v>16262400</v>
      </c>
      <c r="F179" s="75"/>
      <c r="G179" s="75"/>
      <c r="H179" s="75">
        <f t="shared" si="9"/>
        <v>220306929.10000002</v>
      </c>
      <c r="I179" s="102"/>
    </row>
    <row r="180" spans="1:9" ht="18" customHeight="1">
      <c r="A180" s="76"/>
      <c r="B180" s="76"/>
      <c r="C180" s="83"/>
      <c r="D180" s="85" t="s">
        <v>251</v>
      </c>
      <c r="E180" s="75">
        <f>2513280+126720+633600</f>
        <v>3273600</v>
      </c>
      <c r="F180" s="75">
        <f>E180*10%</f>
        <v>327360</v>
      </c>
      <c r="G180" s="75"/>
      <c r="H180" s="75">
        <f t="shared" si="9"/>
        <v>223907889.10000002</v>
      </c>
      <c r="I180" s="102"/>
    </row>
    <row r="181" spans="1:9" ht="18" customHeight="1">
      <c r="A181" s="76"/>
      <c r="B181" s="76"/>
      <c r="C181" s="83"/>
      <c r="D181" s="83" t="s">
        <v>197</v>
      </c>
      <c r="E181" s="75">
        <v>600000</v>
      </c>
      <c r="F181" s="75">
        <f>E181*10%</f>
        <v>60000</v>
      </c>
      <c r="G181" s="75"/>
      <c r="H181" s="75">
        <f t="shared" si="9"/>
        <v>224567889.10000002</v>
      </c>
      <c r="I181" s="102"/>
    </row>
    <row r="182" spans="1:9" ht="18" customHeight="1">
      <c r="A182" s="76"/>
      <c r="B182" s="76"/>
      <c r="C182" s="83"/>
      <c r="D182" s="83" t="s">
        <v>207</v>
      </c>
      <c r="E182" s="75">
        <v>4100000</v>
      </c>
      <c r="F182" s="75">
        <f>E182*10%</f>
        <v>410000</v>
      </c>
      <c r="G182" s="75"/>
      <c r="H182" s="75">
        <f t="shared" si="9"/>
        <v>229077889.10000002</v>
      </c>
      <c r="I182" s="102"/>
    </row>
    <row r="183" spans="1:9" ht="18" customHeight="1">
      <c r="A183" s="76"/>
      <c r="B183" s="76"/>
      <c r="C183" s="83"/>
      <c r="D183" s="83" t="s">
        <v>208</v>
      </c>
      <c r="E183" s="75">
        <v>231818</v>
      </c>
      <c r="F183" s="75">
        <f>E183*10%</f>
        <v>23181.800000000003</v>
      </c>
      <c r="G183" s="75"/>
      <c r="H183" s="75">
        <f t="shared" si="9"/>
        <v>229332888.90000004</v>
      </c>
      <c r="I183" s="102"/>
    </row>
    <row r="184" spans="1:9" ht="18" customHeight="1">
      <c r="A184" s="76"/>
      <c r="B184" s="76"/>
      <c r="C184" s="83"/>
      <c r="D184" s="83" t="s">
        <v>209</v>
      </c>
      <c r="E184" s="75">
        <v>250000</v>
      </c>
      <c r="F184" s="75">
        <f>E184*10%</f>
        <v>25000</v>
      </c>
      <c r="G184" s="75"/>
      <c r="H184" s="75">
        <f t="shared" si="9"/>
        <v>229607888.90000004</v>
      </c>
      <c r="I184" s="102"/>
    </row>
    <row r="185" spans="1:9" ht="18" customHeight="1">
      <c r="A185" s="76">
        <v>41768</v>
      </c>
      <c r="B185" s="221" t="s">
        <v>211</v>
      </c>
      <c r="C185" s="83" t="s">
        <v>255</v>
      </c>
      <c r="D185" s="85" t="s">
        <v>51</v>
      </c>
      <c r="E185" s="75">
        <v>4836480</v>
      </c>
      <c r="F185" s="75"/>
      <c r="G185" s="75"/>
      <c r="H185" s="75">
        <f t="shared" si="9"/>
        <v>234444368.90000004</v>
      </c>
      <c r="I185" s="102"/>
    </row>
    <row r="186" spans="1:9" ht="18" customHeight="1">
      <c r="A186" s="76"/>
      <c r="B186" s="76"/>
      <c r="C186" s="83"/>
      <c r="D186" s="85" t="s">
        <v>251</v>
      </c>
      <c r="E186" s="75">
        <f>675840+633600</f>
        <v>1309440</v>
      </c>
      <c r="F186" s="75">
        <f>E186*10%</f>
        <v>130944</v>
      </c>
      <c r="G186" s="75"/>
      <c r="H186" s="75">
        <f t="shared" si="9"/>
        <v>235884752.90000004</v>
      </c>
      <c r="I186" s="102"/>
    </row>
    <row r="187" spans="1:9" ht="18" customHeight="1">
      <c r="A187" s="76"/>
      <c r="B187" s="76"/>
      <c r="C187" s="83"/>
      <c r="D187" s="83" t="s">
        <v>197</v>
      </c>
      <c r="E187" s="75">
        <v>600000</v>
      </c>
      <c r="F187" s="75">
        <f>E187*10%</f>
        <v>60000</v>
      </c>
      <c r="G187" s="75"/>
      <c r="H187" s="75">
        <f t="shared" si="9"/>
        <v>236544752.90000004</v>
      </c>
      <c r="I187" s="102"/>
    </row>
    <row r="188" spans="1:9" ht="18" customHeight="1">
      <c r="A188" s="76">
        <v>41802</v>
      </c>
      <c r="B188" s="76"/>
      <c r="C188" s="83"/>
      <c r="D188" s="83" t="s">
        <v>207</v>
      </c>
      <c r="E188" s="75">
        <v>5000000</v>
      </c>
      <c r="F188" s="75">
        <f>E188*10%</f>
        <v>500000</v>
      </c>
      <c r="G188" s="75"/>
      <c r="H188" s="75">
        <f t="shared" si="9"/>
        <v>242044752.90000004</v>
      </c>
      <c r="I188" s="102"/>
    </row>
    <row r="189" spans="1:9" ht="18" customHeight="1">
      <c r="A189" s="76"/>
      <c r="B189" s="76"/>
      <c r="C189" s="83"/>
      <c r="D189" s="83" t="s">
        <v>208</v>
      </c>
      <c r="E189" s="75">
        <v>231818</v>
      </c>
      <c r="F189" s="75">
        <f>E189*10%</f>
        <v>23181.800000000003</v>
      </c>
      <c r="G189" s="75"/>
      <c r="H189" s="75">
        <f t="shared" si="9"/>
        <v>242299752.70000005</v>
      </c>
      <c r="I189" s="102"/>
    </row>
    <row r="190" spans="1:9" ht="18" customHeight="1">
      <c r="A190" s="76"/>
      <c r="B190" s="76"/>
      <c r="C190" s="83"/>
      <c r="D190" s="83" t="s">
        <v>209</v>
      </c>
      <c r="E190" s="75">
        <v>250000</v>
      </c>
      <c r="F190" s="75">
        <f>E190*10%</f>
        <v>25000</v>
      </c>
      <c r="G190" s="75"/>
      <c r="H190" s="75">
        <f t="shared" si="9"/>
        <v>242574752.70000005</v>
      </c>
      <c r="I190" s="102"/>
    </row>
    <row r="191" spans="1:9" ht="18" customHeight="1">
      <c r="A191" s="76">
        <v>41788</v>
      </c>
      <c r="B191" s="76" t="s">
        <v>256</v>
      </c>
      <c r="C191" s="83" t="s">
        <v>257</v>
      </c>
      <c r="D191" s="85" t="s">
        <v>51</v>
      </c>
      <c r="E191" s="75">
        <v>14836500</v>
      </c>
      <c r="F191" s="75"/>
      <c r="G191" s="75"/>
      <c r="H191" s="75">
        <f t="shared" si="9"/>
        <v>257411252.70000005</v>
      </c>
      <c r="I191" s="102"/>
    </row>
    <row r="192" spans="1:9" ht="18" customHeight="1">
      <c r="A192" s="76"/>
      <c r="B192" s="76"/>
      <c r="C192" s="83"/>
      <c r="D192" s="85" t="s">
        <v>251</v>
      </c>
      <c r="E192" s="75">
        <f>2967300+190755+635850</f>
        <v>3793905</v>
      </c>
      <c r="F192" s="75">
        <f>E192*10%</f>
        <v>379390.5</v>
      </c>
      <c r="G192" s="75"/>
      <c r="H192" s="75">
        <f t="shared" si="9"/>
        <v>261584548.20000005</v>
      </c>
      <c r="I192" s="102"/>
    </row>
    <row r="193" spans="1:9" ht="18" customHeight="1">
      <c r="A193" s="76"/>
      <c r="B193" s="76"/>
      <c r="C193" s="83"/>
      <c r="D193" s="83" t="s">
        <v>197</v>
      </c>
      <c r="E193" s="75">
        <v>700000</v>
      </c>
      <c r="F193" s="75">
        <f>E193*10%</f>
        <v>70000</v>
      </c>
      <c r="G193" s="75"/>
      <c r="H193" s="75">
        <f t="shared" si="9"/>
        <v>262354548.20000005</v>
      </c>
      <c r="I193" s="102"/>
    </row>
    <row r="194" spans="1:9" ht="18" customHeight="1">
      <c r="A194" s="76">
        <v>41793</v>
      </c>
      <c r="B194" s="221" t="s">
        <v>217</v>
      </c>
      <c r="C194" s="83" t="s">
        <v>258</v>
      </c>
      <c r="D194" s="85" t="s">
        <v>51</v>
      </c>
      <c r="E194" s="75">
        <v>2459200</v>
      </c>
      <c r="F194" s="75"/>
      <c r="G194" s="75"/>
      <c r="H194" s="75">
        <f t="shared" si="9"/>
        <v>264813748.20000005</v>
      </c>
      <c r="I194" s="102"/>
    </row>
    <row r="195" spans="1:9" ht="18" customHeight="1">
      <c r="A195" s="76"/>
      <c r="B195" s="76"/>
      <c r="C195" s="83"/>
      <c r="D195" s="85" t="s">
        <v>251</v>
      </c>
      <c r="E195" s="75">
        <f>466400+636000</f>
        <v>1102400</v>
      </c>
      <c r="F195" s="75">
        <f>E195*10%</f>
        <v>110240</v>
      </c>
      <c r="G195" s="75"/>
      <c r="H195" s="75">
        <f t="shared" si="9"/>
        <v>266026388.20000005</v>
      </c>
      <c r="I195" s="102"/>
    </row>
    <row r="196" spans="1:9" ht="18" customHeight="1">
      <c r="A196" s="76"/>
      <c r="B196" s="76"/>
      <c r="C196" s="83"/>
      <c r="D196" s="83" t="s">
        <v>197</v>
      </c>
      <c r="E196" s="75">
        <v>700000</v>
      </c>
      <c r="F196" s="75">
        <f>E196*10%</f>
        <v>70000</v>
      </c>
      <c r="G196" s="75"/>
      <c r="H196" s="75">
        <f t="shared" si="9"/>
        <v>266796388.20000005</v>
      </c>
      <c r="I196" s="102"/>
    </row>
    <row r="197" spans="1:9" ht="18" customHeight="1">
      <c r="A197" s="76">
        <v>41802</v>
      </c>
      <c r="B197" s="76" t="s">
        <v>259</v>
      </c>
      <c r="C197" s="83" t="s">
        <v>260</v>
      </c>
      <c r="D197" s="85" t="s">
        <v>51</v>
      </c>
      <c r="E197" s="75">
        <v>69046250</v>
      </c>
      <c r="F197" s="75"/>
      <c r="G197" s="75"/>
      <c r="H197" s="75">
        <f t="shared" si="9"/>
        <v>335842638.20000005</v>
      </c>
      <c r="I197" s="102"/>
    </row>
    <row r="198" spans="1:9" ht="18" customHeight="1">
      <c r="A198" s="76"/>
      <c r="B198" s="76"/>
      <c r="C198" s="83" t="s">
        <v>261</v>
      </c>
      <c r="D198" s="85" t="s">
        <v>251</v>
      </c>
      <c r="E198" s="75">
        <f>4036550+148715</f>
        <v>4185265</v>
      </c>
      <c r="F198" s="75">
        <f t="shared" ref="F198:F204" si="12">E198*10%</f>
        <v>418526.5</v>
      </c>
      <c r="G198" s="75"/>
      <c r="H198" s="75">
        <f t="shared" si="9"/>
        <v>340446429.70000005</v>
      </c>
      <c r="I198" s="102"/>
    </row>
    <row r="199" spans="1:9" ht="18" customHeight="1">
      <c r="A199" s="76"/>
      <c r="B199" s="76"/>
      <c r="C199" s="83"/>
      <c r="D199" s="83" t="s">
        <v>197</v>
      </c>
      <c r="E199" s="75">
        <f>600000*2</f>
        <v>1200000</v>
      </c>
      <c r="F199" s="75">
        <f t="shared" si="12"/>
        <v>120000</v>
      </c>
      <c r="G199" s="75"/>
      <c r="H199" s="75">
        <f t="shared" si="9"/>
        <v>341766429.70000005</v>
      </c>
      <c r="I199" s="102"/>
    </row>
    <row r="200" spans="1:9" ht="18" customHeight="1">
      <c r="A200" s="76"/>
      <c r="B200" s="76"/>
      <c r="C200" s="83"/>
      <c r="D200" s="83" t="s">
        <v>215</v>
      </c>
      <c r="E200" s="75">
        <f>637350*2</f>
        <v>1274700</v>
      </c>
      <c r="F200" s="75">
        <f t="shared" si="12"/>
        <v>127470</v>
      </c>
      <c r="G200" s="75"/>
      <c r="H200" s="75">
        <f t="shared" si="9"/>
        <v>343168599.70000005</v>
      </c>
      <c r="I200" s="102"/>
    </row>
    <row r="201" spans="1:9" ht="18" customHeight="1">
      <c r="A201" s="76">
        <v>41835</v>
      </c>
      <c r="B201" s="76"/>
      <c r="C201" s="83"/>
      <c r="D201" s="83" t="s">
        <v>207</v>
      </c>
      <c r="E201" s="75">
        <v>5500000</v>
      </c>
      <c r="F201" s="75">
        <f t="shared" si="12"/>
        <v>550000</v>
      </c>
      <c r="G201" s="75"/>
      <c r="H201" s="75">
        <f t="shared" si="9"/>
        <v>349218599.70000005</v>
      </c>
      <c r="I201" s="102"/>
    </row>
    <row r="202" spans="1:9" ht="18" customHeight="1">
      <c r="A202" s="76"/>
      <c r="B202" s="76"/>
      <c r="C202" s="83"/>
      <c r="D202" s="83" t="s">
        <v>208</v>
      </c>
      <c r="E202" s="75">
        <v>404545</v>
      </c>
      <c r="F202" s="75">
        <f t="shared" si="12"/>
        <v>40454.5</v>
      </c>
      <c r="G202" s="75"/>
      <c r="H202" s="75">
        <f t="shared" si="9"/>
        <v>349663599.20000005</v>
      </c>
      <c r="I202" s="102"/>
    </row>
    <row r="203" spans="1:9" ht="18" customHeight="1">
      <c r="A203" s="76"/>
      <c r="B203" s="76"/>
      <c r="C203" s="83"/>
      <c r="D203" s="83" t="s">
        <v>209</v>
      </c>
      <c r="E203" s="75">
        <v>836364</v>
      </c>
      <c r="F203" s="75">
        <f t="shared" si="12"/>
        <v>83636.400000000009</v>
      </c>
      <c r="G203" s="75"/>
      <c r="H203" s="75">
        <f t="shared" si="9"/>
        <v>350583599.60000002</v>
      </c>
      <c r="I203" s="102"/>
    </row>
    <row r="204" spans="1:9" s="113" customFormat="1" ht="18" customHeight="1">
      <c r="A204" s="109">
        <v>41823</v>
      </c>
      <c r="B204" s="109"/>
      <c r="C204" s="219"/>
      <c r="D204" s="192" t="s">
        <v>25</v>
      </c>
      <c r="E204" s="111"/>
      <c r="F204" s="111">
        <f t="shared" si="12"/>
        <v>0</v>
      </c>
      <c r="G204" s="111">
        <v>140000000</v>
      </c>
      <c r="H204" s="75">
        <f t="shared" si="9"/>
        <v>210583599.60000002</v>
      </c>
      <c r="I204" s="112" t="s">
        <v>199</v>
      </c>
    </row>
    <row r="205" spans="1:9" ht="18" customHeight="1">
      <c r="A205" s="76"/>
      <c r="B205" s="221" t="s">
        <v>227</v>
      </c>
      <c r="C205" s="83" t="s">
        <v>262</v>
      </c>
      <c r="D205" s="85" t="s">
        <v>51</v>
      </c>
      <c r="E205" s="75">
        <v>2377760</v>
      </c>
      <c r="F205" s="75"/>
      <c r="G205" s="75"/>
      <c r="H205" s="75">
        <f t="shared" ref="H205:H234" si="13">IF(D205&lt;&gt;"",H204+E205+F205-G205,0)</f>
        <v>212961359.60000002</v>
      </c>
      <c r="I205" s="102"/>
    </row>
    <row r="206" spans="1:9" ht="18" customHeight="1">
      <c r="A206" s="76"/>
      <c r="B206" s="76"/>
      <c r="C206" s="83"/>
      <c r="D206" s="85" t="s">
        <v>251</v>
      </c>
      <c r="E206" s="75">
        <v>445830</v>
      </c>
      <c r="F206" s="75">
        <f t="shared" ref="F206:F234" si="14">E206*10%</f>
        <v>44583</v>
      </c>
      <c r="G206" s="75"/>
      <c r="H206" s="75">
        <f t="shared" si="13"/>
        <v>213451772.60000002</v>
      </c>
      <c r="I206" s="102"/>
    </row>
    <row r="207" spans="1:9" ht="18" customHeight="1">
      <c r="A207" s="76"/>
      <c r="B207" s="76"/>
      <c r="C207" s="83"/>
      <c r="D207" s="83" t="s">
        <v>197</v>
      </c>
      <c r="E207" s="75">
        <v>700000</v>
      </c>
      <c r="F207" s="75">
        <f t="shared" si="14"/>
        <v>70000</v>
      </c>
      <c r="G207" s="75"/>
      <c r="H207" s="75">
        <f t="shared" si="13"/>
        <v>214221772.60000002</v>
      </c>
      <c r="I207" s="102"/>
    </row>
    <row r="208" spans="1:9" ht="18" customHeight="1">
      <c r="A208" s="76"/>
      <c r="B208" s="76"/>
      <c r="C208" s="83"/>
      <c r="D208" s="83" t="s">
        <v>215</v>
      </c>
      <c r="E208" s="75">
        <v>636900</v>
      </c>
      <c r="F208" s="75">
        <f t="shared" si="14"/>
        <v>63690</v>
      </c>
      <c r="G208" s="75"/>
      <c r="H208" s="75">
        <f t="shared" si="13"/>
        <v>214922362.60000002</v>
      </c>
      <c r="I208" s="102"/>
    </row>
    <row r="209" spans="1:9" s="113" customFormat="1" ht="18" customHeight="1">
      <c r="A209" s="109">
        <v>41877</v>
      </c>
      <c r="B209" s="109"/>
      <c r="C209" s="219"/>
      <c r="D209" s="192" t="s">
        <v>25</v>
      </c>
      <c r="E209" s="111"/>
      <c r="F209" s="111">
        <f t="shared" si="14"/>
        <v>0</v>
      </c>
      <c r="G209" s="111">
        <v>114922363</v>
      </c>
      <c r="H209" s="75">
        <f t="shared" si="13"/>
        <v>99999999.600000024</v>
      </c>
      <c r="I209" s="112" t="s">
        <v>199</v>
      </c>
    </row>
    <row r="210" spans="1:9" s="113" customFormat="1" ht="18" customHeight="1">
      <c r="A210" s="109">
        <v>41921</v>
      </c>
      <c r="B210" s="109"/>
      <c r="C210" s="219"/>
      <c r="D210" s="192" t="s">
        <v>25</v>
      </c>
      <c r="E210" s="111"/>
      <c r="F210" s="111">
        <f t="shared" si="14"/>
        <v>0</v>
      </c>
      <c r="G210" s="111">
        <f>H209</f>
        <v>99999999.600000024</v>
      </c>
      <c r="H210" s="75">
        <f t="shared" si="13"/>
        <v>0</v>
      </c>
      <c r="I210" s="112" t="s">
        <v>199</v>
      </c>
    </row>
    <row r="211" spans="1:9" ht="18" customHeight="1">
      <c r="A211" s="76">
        <v>42083</v>
      </c>
      <c r="B211" s="76" t="s">
        <v>263</v>
      </c>
      <c r="C211" s="83"/>
      <c r="D211" s="85" t="s">
        <v>51</v>
      </c>
      <c r="E211" s="75">
        <v>19784400</v>
      </c>
      <c r="F211" s="75"/>
      <c r="G211" s="75"/>
      <c r="H211" s="75">
        <f t="shared" si="13"/>
        <v>19784400</v>
      </c>
      <c r="I211" s="102"/>
    </row>
    <row r="212" spans="1:9" ht="18" customHeight="1">
      <c r="A212" s="76"/>
      <c r="B212" s="76"/>
      <c r="C212" s="83"/>
      <c r="D212" s="83" t="s">
        <v>154</v>
      </c>
      <c r="E212" s="75">
        <v>3806480</v>
      </c>
      <c r="F212" s="75">
        <f t="shared" si="14"/>
        <v>380648</v>
      </c>
      <c r="G212" s="75"/>
      <c r="H212" s="75">
        <f t="shared" si="13"/>
        <v>23971528</v>
      </c>
      <c r="I212" s="102"/>
    </row>
    <row r="213" spans="1:9" s="113" customFormat="1" ht="18" customHeight="1">
      <c r="A213" s="109">
        <v>42146</v>
      </c>
      <c r="B213" s="109"/>
      <c r="C213" s="219"/>
      <c r="D213" s="192" t="s">
        <v>25</v>
      </c>
      <c r="E213" s="111"/>
      <c r="F213" s="111">
        <f t="shared" ref="F213" si="15">E213*10%</f>
        <v>0</v>
      </c>
      <c r="G213" s="111">
        <f>H212</f>
        <v>23971528</v>
      </c>
      <c r="H213" s="75">
        <f t="shared" ref="H213" si="16">IF(D213&lt;&gt;"",H212+E213+F213-G213,0)</f>
        <v>0</v>
      </c>
      <c r="I213" s="112" t="s">
        <v>199</v>
      </c>
    </row>
    <row r="214" spans="1:9" ht="18" customHeight="1">
      <c r="A214" s="76">
        <v>42177</v>
      </c>
      <c r="B214" s="76" t="s">
        <v>920</v>
      </c>
      <c r="C214" s="83"/>
      <c r="D214" s="85" t="s">
        <v>51</v>
      </c>
      <c r="E214" s="75">
        <v>41477000</v>
      </c>
      <c r="F214" s="75"/>
      <c r="G214" s="75"/>
      <c r="H214" s="75">
        <f t="shared" si="13"/>
        <v>41477000</v>
      </c>
      <c r="I214" s="102"/>
    </row>
    <row r="215" spans="1:9" ht="18" customHeight="1">
      <c r="A215" s="76"/>
      <c r="B215" s="76"/>
      <c r="C215" s="83"/>
      <c r="D215" s="83" t="s">
        <v>154</v>
      </c>
      <c r="E215" s="75">
        <v>3668880</v>
      </c>
      <c r="F215" s="75">
        <f t="shared" si="14"/>
        <v>366888</v>
      </c>
      <c r="G215" s="75"/>
      <c r="H215" s="75">
        <f t="shared" si="13"/>
        <v>45512768</v>
      </c>
      <c r="I215" s="102"/>
    </row>
    <row r="216" spans="1:9" ht="18" customHeight="1">
      <c r="A216" s="76"/>
      <c r="B216" s="76"/>
      <c r="C216" s="83"/>
      <c r="D216" s="83" t="s">
        <v>207</v>
      </c>
      <c r="E216" s="75">
        <v>3600000</v>
      </c>
      <c r="F216" s="75">
        <f t="shared" si="14"/>
        <v>360000</v>
      </c>
      <c r="G216" s="75"/>
      <c r="H216" s="75">
        <f t="shared" si="13"/>
        <v>49472768</v>
      </c>
      <c r="I216" s="102"/>
    </row>
    <row r="217" spans="1:9" ht="18" customHeight="1">
      <c r="A217" s="76"/>
      <c r="B217" s="76"/>
      <c r="C217" s="83"/>
      <c r="D217" s="83" t="s">
        <v>208</v>
      </c>
      <c r="E217" s="75">
        <v>580000</v>
      </c>
      <c r="F217" s="75">
        <f t="shared" si="14"/>
        <v>58000</v>
      </c>
      <c r="G217" s="75"/>
      <c r="H217" s="75">
        <f t="shared" si="13"/>
        <v>50110768</v>
      </c>
      <c r="I217" s="102"/>
    </row>
    <row r="218" spans="1:9" s="113" customFormat="1" ht="18" customHeight="1">
      <c r="A218" s="109">
        <v>42278</v>
      </c>
      <c r="B218" s="109"/>
      <c r="C218" s="219"/>
      <c r="D218" s="192" t="s">
        <v>25</v>
      </c>
      <c r="E218" s="111"/>
      <c r="F218" s="111">
        <f t="shared" si="14"/>
        <v>0</v>
      </c>
      <c r="G218" s="111">
        <f>H217</f>
        <v>50110768</v>
      </c>
      <c r="H218" s="75">
        <f t="shared" si="13"/>
        <v>0</v>
      </c>
      <c r="I218" s="112" t="s">
        <v>199</v>
      </c>
    </row>
    <row r="219" spans="1:9" ht="18" customHeight="1">
      <c r="A219" s="76"/>
      <c r="B219" s="76"/>
      <c r="C219" s="83"/>
      <c r="D219" s="83"/>
      <c r="E219" s="75"/>
      <c r="F219" s="75">
        <f t="shared" si="14"/>
        <v>0</v>
      </c>
      <c r="G219" s="75"/>
      <c r="H219" s="75">
        <f t="shared" si="13"/>
        <v>0</v>
      </c>
      <c r="I219" s="102"/>
    </row>
    <row r="220" spans="1:9" ht="18" customHeight="1">
      <c r="A220" s="76"/>
      <c r="B220" s="76"/>
      <c r="C220" s="83"/>
      <c r="D220" s="83"/>
      <c r="E220" s="75"/>
      <c r="F220" s="75">
        <f t="shared" si="14"/>
        <v>0</v>
      </c>
      <c r="G220" s="75"/>
      <c r="H220" s="75">
        <f t="shared" si="13"/>
        <v>0</v>
      </c>
      <c r="I220" s="102"/>
    </row>
    <row r="221" spans="1:9" ht="18" customHeight="1">
      <c r="A221" s="76"/>
      <c r="B221" s="76"/>
      <c r="C221" s="83"/>
      <c r="D221" s="83"/>
      <c r="E221" s="75"/>
      <c r="F221" s="75">
        <f t="shared" si="14"/>
        <v>0</v>
      </c>
      <c r="G221" s="75"/>
      <c r="H221" s="75">
        <f t="shared" si="13"/>
        <v>0</v>
      </c>
      <c r="I221" s="102"/>
    </row>
    <row r="222" spans="1:9" ht="18" customHeight="1">
      <c r="A222" s="76"/>
      <c r="B222" s="76"/>
      <c r="C222" s="83"/>
      <c r="D222" s="83"/>
      <c r="E222" s="75"/>
      <c r="F222" s="75">
        <f t="shared" si="14"/>
        <v>0</v>
      </c>
      <c r="G222" s="75"/>
      <c r="H222" s="75">
        <f t="shared" si="13"/>
        <v>0</v>
      </c>
      <c r="I222" s="102"/>
    </row>
    <row r="223" spans="1:9" ht="18" customHeight="1">
      <c r="A223" s="76"/>
      <c r="B223" s="76"/>
      <c r="C223" s="83"/>
      <c r="D223" s="83"/>
      <c r="E223" s="75"/>
      <c r="F223" s="75">
        <f t="shared" si="14"/>
        <v>0</v>
      </c>
      <c r="G223" s="75"/>
      <c r="H223" s="75">
        <f t="shared" si="13"/>
        <v>0</v>
      </c>
      <c r="I223" s="102"/>
    </row>
    <row r="224" spans="1:9" ht="18" customHeight="1">
      <c r="A224" s="76"/>
      <c r="B224" s="76"/>
      <c r="C224" s="83"/>
      <c r="D224" s="83"/>
      <c r="E224" s="75"/>
      <c r="F224" s="75">
        <f t="shared" si="14"/>
        <v>0</v>
      </c>
      <c r="G224" s="75"/>
      <c r="H224" s="75">
        <f t="shared" si="13"/>
        <v>0</v>
      </c>
      <c r="I224" s="102"/>
    </row>
    <row r="225" spans="1:9" ht="18" customHeight="1">
      <c r="A225" s="76"/>
      <c r="B225" s="76"/>
      <c r="C225" s="83"/>
      <c r="D225" s="83"/>
      <c r="E225" s="75"/>
      <c r="F225" s="75">
        <f t="shared" si="14"/>
        <v>0</v>
      </c>
      <c r="G225" s="75"/>
      <c r="H225" s="75">
        <f t="shared" si="13"/>
        <v>0</v>
      </c>
      <c r="I225" s="102"/>
    </row>
    <row r="226" spans="1:9" ht="18" customHeight="1">
      <c r="A226" s="76"/>
      <c r="B226" s="76"/>
      <c r="C226" s="83"/>
      <c r="D226" s="83"/>
      <c r="E226" s="75"/>
      <c r="F226" s="75">
        <f t="shared" si="14"/>
        <v>0</v>
      </c>
      <c r="G226" s="75"/>
      <c r="H226" s="75">
        <f t="shared" si="13"/>
        <v>0</v>
      </c>
      <c r="I226" s="102"/>
    </row>
    <row r="227" spans="1:9" ht="18" customHeight="1">
      <c r="A227" s="76"/>
      <c r="B227" s="76"/>
      <c r="C227" s="83"/>
      <c r="D227" s="83"/>
      <c r="E227" s="75"/>
      <c r="F227" s="75">
        <f t="shared" si="14"/>
        <v>0</v>
      </c>
      <c r="G227" s="75"/>
      <c r="H227" s="75">
        <f t="shared" si="13"/>
        <v>0</v>
      </c>
      <c r="I227" s="102"/>
    </row>
    <row r="228" spans="1:9" ht="18" customHeight="1">
      <c r="A228" s="76"/>
      <c r="B228" s="76"/>
      <c r="C228" s="83"/>
      <c r="D228" s="83"/>
      <c r="E228" s="75"/>
      <c r="F228" s="75">
        <f t="shared" si="14"/>
        <v>0</v>
      </c>
      <c r="G228" s="75"/>
      <c r="H228" s="75">
        <f t="shared" si="13"/>
        <v>0</v>
      </c>
      <c r="I228" s="102"/>
    </row>
    <row r="229" spans="1:9" ht="18" customHeight="1">
      <c r="A229" s="76"/>
      <c r="B229" s="76"/>
      <c r="C229" s="83"/>
      <c r="D229" s="83"/>
      <c r="E229" s="75"/>
      <c r="F229" s="75">
        <f t="shared" si="14"/>
        <v>0</v>
      </c>
      <c r="G229" s="75"/>
      <c r="H229" s="75">
        <f t="shared" si="13"/>
        <v>0</v>
      </c>
      <c r="I229" s="102"/>
    </row>
    <row r="230" spans="1:9" ht="18" customHeight="1">
      <c r="A230" s="76"/>
      <c r="B230" s="76"/>
      <c r="C230" s="83"/>
      <c r="D230" s="83"/>
      <c r="E230" s="75"/>
      <c r="F230" s="75">
        <f t="shared" si="14"/>
        <v>0</v>
      </c>
      <c r="G230" s="75"/>
      <c r="H230" s="75">
        <f t="shared" si="13"/>
        <v>0</v>
      </c>
      <c r="I230" s="102"/>
    </row>
    <row r="231" spans="1:9" ht="18" customHeight="1">
      <c r="A231" s="76"/>
      <c r="B231" s="76"/>
      <c r="C231" s="83"/>
      <c r="D231" s="83"/>
      <c r="E231" s="75"/>
      <c r="F231" s="75">
        <f t="shared" si="14"/>
        <v>0</v>
      </c>
      <c r="G231" s="75"/>
      <c r="H231" s="75">
        <f t="shared" si="13"/>
        <v>0</v>
      </c>
      <c r="I231" s="102"/>
    </row>
    <row r="232" spans="1:9" ht="18" customHeight="1">
      <c r="A232" s="76"/>
      <c r="B232" s="76"/>
      <c r="C232" s="83"/>
      <c r="D232" s="83"/>
      <c r="E232" s="75"/>
      <c r="F232" s="75">
        <f t="shared" si="14"/>
        <v>0</v>
      </c>
      <c r="G232" s="75"/>
      <c r="H232" s="75">
        <f t="shared" si="13"/>
        <v>0</v>
      </c>
      <c r="I232" s="102"/>
    </row>
    <row r="233" spans="1:9" ht="18" customHeight="1">
      <c r="A233" s="76"/>
      <c r="B233" s="76"/>
      <c r="C233" s="83"/>
      <c r="D233" s="83"/>
      <c r="E233" s="75"/>
      <c r="F233" s="75">
        <f t="shared" si="14"/>
        <v>0</v>
      </c>
      <c r="G233" s="75"/>
      <c r="H233" s="75">
        <f t="shared" si="13"/>
        <v>0</v>
      </c>
      <c r="I233" s="102"/>
    </row>
    <row r="234" spans="1:9" ht="18" customHeight="1">
      <c r="A234" s="77"/>
      <c r="B234" s="77"/>
      <c r="C234" s="84"/>
      <c r="D234" s="83"/>
      <c r="E234" s="78"/>
      <c r="F234" s="75">
        <f t="shared" si="14"/>
        <v>0</v>
      </c>
      <c r="G234" s="78"/>
      <c r="H234" s="75">
        <f t="shared" si="13"/>
        <v>0</v>
      </c>
      <c r="I234" s="101"/>
    </row>
    <row r="235" spans="1:9" s="80" customFormat="1" ht="18" customHeight="1">
      <c r="A235" s="588" t="s">
        <v>4</v>
      </c>
      <c r="B235" s="588"/>
      <c r="C235" s="588"/>
      <c r="D235" s="588"/>
      <c r="E235" s="236">
        <f>H12+SUM(E13:E234)</f>
        <v>1171135522</v>
      </c>
      <c r="F235" s="236">
        <f>SUM(F12:F234)</f>
        <v>24748876.600000005</v>
      </c>
      <c r="G235" s="236">
        <f>SUM(G13:G234)</f>
        <v>1195884398.5999999</v>
      </c>
      <c r="H235" s="57">
        <f>E235+F235-G235</f>
        <v>0</v>
      </c>
      <c r="I235" s="74"/>
    </row>
    <row r="236" spans="1:9" ht="18" hidden="1" customHeight="1"/>
    <row r="237" spans="1:9" ht="21" hidden="1" customHeight="1">
      <c r="C237" s="592">
        <f>H235</f>
        <v>0</v>
      </c>
      <c r="D237" s="592"/>
      <c r="E237" s="81" t="s">
        <v>28</v>
      </c>
      <c r="F237" s="81"/>
    </row>
    <row r="238" spans="1:9" ht="21" hidden="1" customHeight="1"/>
    <row r="239" spans="1:9" ht="21" hidden="1" customHeight="1"/>
    <row r="240" spans="1:9" ht="14.25" hidden="1" customHeight="1">
      <c r="G240" s="82" t="s">
        <v>29</v>
      </c>
    </row>
    <row r="241" spans="1:5" ht="21" hidden="1" customHeight="1">
      <c r="A241" s="67" t="s">
        <v>30</v>
      </c>
      <c r="B241" s="67"/>
      <c r="E241" s="67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6" sqref="G26"/>
    </sheetView>
  </sheetViews>
  <sheetFormatPr defaultColWidth="10.28515625" defaultRowHeight="15.75"/>
  <cols>
    <col min="1" max="1" width="9.42578125" style="446" customWidth="1"/>
    <col min="2" max="2" width="32.140625" style="446" customWidth="1"/>
    <col min="3" max="3" width="11.85546875" style="447" customWidth="1"/>
    <col min="4" max="4" width="8" style="448" customWidth="1"/>
    <col min="5" max="5" width="8" style="449" customWidth="1"/>
    <col min="6" max="6" width="15.28515625" style="449" customWidth="1"/>
    <col min="7" max="10" width="13.28515625" style="449" customWidth="1"/>
    <col min="11" max="11" width="14.5703125" style="449" customWidth="1"/>
    <col min="12" max="12" width="8.140625" style="439" customWidth="1"/>
    <col min="13" max="16384" width="10.28515625" style="440"/>
  </cols>
  <sheetData>
    <row r="1" spans="1:12" s="431" customFormat="1" ht="18" hidden="1" customHeight="1">
      <c r="A1" s="427" t="s">
        <v>17</v>
      </c>
      <c r="B1" s="427"/>
      <c r="C1" s="428"/>
      <c r="D1" s="429"/>
      <c r="E1" s="430"/>
      <c r="F1" s="430"/>
      <c r="G1" s="430"/>
      <c r="H1" s="430"/>
      <c r="I1" s="430"/>
      <c r="J1" s="430"/>
      <c r="L1" s="432"/>
    </row>
    <row r="2" spans="1:12" s="431" customFormat="1" ht="18" hidden="1" customHeight="1">
      <c r="A2" s="599" t="s">
        <v>18</v>
      </c>
      <c r="B2" s="599"/>
      <c r="C2" s="599"/>
      <c r="D2" s="429"/>
      <c r="E2" s="430"/>
      <c r="F2" s="430"/>
      <c r="G2" s="430"/>
      <c r="H2" s="430"/>
      <c r="I2" s="430"/>
      <c r="J2" s="430"/>
      <c r="L2" s="432"/>
    </row>
    <row r="3" spans="1:12" s="431" customFormat="1" ht="18" hidden="1" customHeight="1">
      <c r="A3" s="427" t="s">
        <v>19</v>
      </c>
      <c r="B3" s="427"/>
      <c r="C3" s="433"/>
      <c r="D3" s="429"/>
      <c r="E3" s="430"/>
      <c r="F3" s="430"/>
      <c r="G3" s="430"/>
      <c r="H3" s="430"/>
      <c r="I3" s="430"/>
      <c r="J3" s="430"/>
      <c r="L3" s="432"/>
    </row>
    <row r="4" spans="1:12" s="432" customFormat="1" ht="9" hidden="1" customHeight="1">
      <c r="C4" s="434"/>
      <c r="D4" s="435"/>
      <c r="E4" s="436"/>
      <c r="F4" s="436"/>
      <c r="G4" s="436"/>
      <c r="H4" s="436"/>
      <c r="I4" s="436"/>
      <c r="J4" s="436"/>
    </row>
    <row r="5" spans="1:12" s="438" customFormat="1" ht="29.25" hidden="1" customHeight="1">
      <c r="A5" s="600" t="s">
        <v>20</v>
      </c>
      <c r="B5" s="600"/>
      <c r="C5" s="600"/>
      <c r="D5" s="600"/>
      <c r="E5" s="600"/>
      <c r="F5" s="600"/>
      <c r="G5" s="600"/>
      <c r="H5" s="600"/>
      <c r="I5" s="600"/>
      <c r="J5" s="600"/>
      <c r="K5" s="600"/>
      <c r="L5" s="437"/>
    </row>
    <row r="6" spans="1:12" ht="9" hidden="1" customHeight="1">
      <c r="A6" s="601"/>
      <c r="B6" s="601"/>
      <c r="C6" s="601"/>
      <c r="D6" s="601"/>
      <c r="E6" s="601"/>
      <c r="F6" s="601"/>
      <c r="G6" s="601"/>
      <c r="H6" s="601"/>
      <c r="I6" s="601"/>
      <c r="J6" s="601"/>
      <c r="K6" s="601"/>
    </row>
    <row r="7" spans="1:12" s="445" customFormat="1" ht="18" hidden="1" customHeight="1">
      <c r="A7" s="441"/>
      <c r="B7" s="441"/>
      <c r="C7" s="442"/>
      <c r="D7" s="443"/>
      <c r="E7" s="444"/>
      <c r="F7" s="444"/>
      <c r="G7" s="444"/>
      <c r="H7" s="444"/>
      <c r="I7" s="444"/>
      <c r="J7" s="444"/>
      <c r="K7" s="444"/>
      <c r="L7" s="439"/>
    </row>
    <row r="8" spans="1:12" s="445" customFormat="1" ht="18" hidden="1" customHeight="1">
      <c r="A8" s="441"/>
      <c r="B8" s="441"/>
      <c r="C8" s="442"/>
      <c r="D8" s="443"/>
      <c r="E8" s="444"/>
      <c r="F8" s="444"/>
      <c r="G8" s="444"/>
      <c r="H8" s="444"/>
      <c r="I8" s="444"/>
      <c r="J8" s="444"/>
      <c r="K8" s="444"/>
      <c r="L8" s="439"/>
    </row>
    <row r="9" spans="1:12" s="445" customFormat="1" ht="18" hidden="1" customHeight="1">
      <c r="A9" s="441"/>
      <c r="B9" s="441"/>
      <c r="C9" s="442"/>
      <c r="D9" s="443"/>
      <c r="E9" s="444"/>
      <c r="F9" s="444"/>
      <c r="G9" s="444"/>
      <c r="H9" s="444"/>
      <c r="I9" s="444"/>
      <c r="J9" s="444"/>
      <c r="K9" s="444"/>
      <c r="L9" s="439"/>
    </row>
    <row r="10" spans="1:12" ht="8.25" customHeight="1"/>
    <row r="11" spans="1:12" s="453" customFormat="1" ht="32.25" customHeight="1">
      <c r="A11" s="450" t="s">
        <v>63</v>
      </c>
      <c r="B11" s="450" t="s">
        <v>727</v>
      </c>
      <c r="C11" s="451" t="s">
        <v>728</v>
      </c>
      <c r="D11" s="452" t="s">
        <v>729</v>
      </c>
      <c r="E11" s="451" t="s">
        <v>730</v>
      </c>
      <c r="F11" s="451" t="s">
        <v>731</v>
      </c>
      <c r="G11" s="451" t="s">
        <v>733</v>
      </c>
      <c r="H11" s="451" t="s">
        <v>732</v>
      </c>
      <c r="I11" s="451" t="s">
        <v>23</v>
      </c>
      <c r="J11" s="451" t="s">
        <v>25</v>
      </c>
      <c r="K11" s="451" t="s">
        <v>24</v>
      </c>
      <c r="L11" s="451" t="s">
        <v>27</v>
      </c>
    </row>
    <row r="12" spans="1:12" s="439" customFormat="1" ht="18" customHeight="1">
      <c r="A12" s="454">
        <v>42062</v>
      </c>
      <c r="B12" s="455" t="s">
        <v>734</v>
      </c>
      <c r="C12" s="456"/>
      <c r="D12" s="457"/>
      <c r="E12" s="456">
        <v>1</v>
      </c>
      <c r="F12" s="458">
        <v>3600000</v>
      </c>
      <c r="G12" s="456">
        <v>380000</v>
      </c>
      <c r="H12" s="456">
        <v>445000</v>
      </c>
      <c r="I12" s="456">
        <f>F12*10%</f>
        <v>360000</v>
      </c>
      <c r="J12" s="456"/>
      <c r="K12" s="459">
        <f>SUM(F12:I12)-J12</f>
        <v>4785000</v>
      </c>
      <c r="L12" s="459"/>
    </row>
    <row r="13" spans="1:12" ht="18" customHeight="1">
      <c r="A13" s="454">
        <v>42064</v>
      </c>
      <c r="B13" s="455" t="s">
        <v>735</v>
      </c>
      <c r="C13" s="458"/>
      <c r="D13" s="457"/>
      <c r="E13" s="458">
        <v>1</v>
      </c>
      <c r="F13" s="458">
        <v>3600000</v>
      </c>
      <c r="G13" s="458">
        <v>380000</v>
      </c>
      <c r="H13" s="458">
        <v>485000</v>
      </c>
      <c r="I13" s="477">
        <f t="shared" ref="I13:I37" si="0">F13*10%</f>
        <v>360000</v>
      </c>
      <c r="J13" s="477"/>
      <c r="K13" s="458">
        <f>IF(B13&lt;&gt;"",K12+SUM(F13:I13)-J13,0)</f>
        <v>9610000</v>
      </c>
      <c r="L13" s="460"/>
    </row>
    <row r="14" spans="1:12" ht="18" customHeight="1">
      <c r="A14" s="454">
        <v>42080</v>
      </c>
      <c r="B14" s="455" t="s">
        <v>737</v>
      </c>
      <c r="C14" s="458"/>
      <c r="D14" s="457">
        <v>1</v>
      </c>
      <c r="E14" s="458"/>
      <c r="F14" s="458">
        <v>3600000</v>
      </c>
      <c r="G14" s="458">
        <v>255000</v>
      </c>
      <c r="H14" s="458">
        <v>275000</v>
      </c>
      <c r="I14" s="477">
        <f t="shared" si="0"/>
        <v>360000</v>
      </c>
      <c r="J14" s="477"/>
      <c r="K14" s="458">
        <f t="shared" ref="K14:K37" si="1">IF(B14&lt;&gt;"",K13+SUM(F14:I14)-J14,0)</f>
        <v>14100000</v>
      </c>
      <c r="L14" s="460"/>
    </row>
    <row r="15" spans="1:12" ht="18" customHeight="1">
      <c r="A15" s="454">
        <v>42085</v>
      </c>
      <c r="B15" s="455" t="s">
        <v>736</v>
      </c>
      <c r="C15" s="458"/>
      <c r="D15" s="457"/>
      <c r="E15" s="458">
        <v>1</v>
      </c>
      <c r="F15" s="458">
        <v>3600000</v>
      </c>
      <c r="G15" s="458">
        <v>380000</v>
      </c>
      <c r="H15" s="458">
        <v>485000</v>
      </c>
      <c r="I15" s="477">
        <f t="shared" si="0"/>
        <v>360000</v>
      </c>
      <c r="J15" s="477"/>
      <c r="K15" s="458">
        <f t="shared" si="1"/>
        <v>18925000</v>
      </c>
      <c r="L15" s="460"/>
    </row>
    <row r="16" spans="1:12" ht="18" customHeight="1">
      <c r="A16" s="454">
        <v>42103</v>
      </c>
      <c r="B16" s="455" t="s">
        <v>738</v>
      </c>
      <c r="C16" s="458"/>
      <c r="D16" s="460"/>
      <c r="E16" s="458">
        <v>2</v>
      </c>
      <c r="F16" s="458">
        <v>7200000</v>
      </c>
      <c r="G16" s="458">
        <v>380000</v>
      </c>
      <c r="H16" s="458">
        <v>490000</v>
      </c>
      <c r="I16" s="477">
        <f t="shared" si="0"/>
        <v>720000</v>
      </c>
      <c r="J16" s="477"/>
      <c r="K16" s="458">
        <f t="shared" si="1"/>
        <v>27715000</v>
      </c>
      <c r="L16" s="460"/>
    </row>
    <row r="17" spans="1:12" ht="18" customHeight="1">
      <c r="A17" s="454">
        <v>42118</v>
      </c>
      <c r="B17" s="455" t="s">
        <v>739</v>
      </c>
      <c r="C17" s="461"/>
      <c r="D17" s="457"/>
      <c r="E17" s="458">
        <v>1</v>
      </c>
      <c r="F17" s="458">
        <v>3600000</v>
      </c>
      <c r="G17" s="458">
        <v>490000</v>
      </c>
      <c r="H17" s="458">
        <v>510000</v>
      </c>
      <c r="I17" s="477">
        <f t="shared" si="0"/>
        <v>360000</v>
      </c>
      <c r="J17" s="477"/>
      <c r="K17" s="458">
        <f t="shared" si="1"/>
        <v>32675000</v>
      </c>
      <c r="L17" s="460"/>
    </row>
    <row r="18" spans="1:12" s="491" customFormat="1" ht="18" customHeight="1">
      <c r="A18" s="485">
        <v>42159</v>
      </c>
      <c r="B18" s="485" t="s">
        <v>25</v>
      </c>
      <c r="C18" s="486"/>
      <c r="D18" s="487"/>
      <c r="E18" s="488"/>
      <c r="F18" s="488"/>
      <c r="G18" s="488"/>
      <c r="H18" s="488"/>
      <c r="I18" s="489">
        <f t="shared" si="0"/>
        <v>0</v>
      </c>
      <c r="J18" s="489">
        <f>K17</f>
        <v>32675000</v>
      </c>
      <c r="K18" s="488">
        <f t="shared" si="1"/>
        <v>0</v>
      </c>
      <c r="L18" s="490"/>
    </row>
    <row r="19" spans="1:12" ht="18" customHeight="1">
      <c r="A19" s="454">
        <v>42143</v>
      </c>
      <c r="B19" s="455" t="s">
        <v>1182</v>
      </c>
      <c r="C19" s="461"/>
      <c r="D19" s="461"/>
      <c r="E19" s="458">
        <v>2</v>
      </c>
      <c r="F19" s="458">
        <v>8000000</v>
      </c>
      <c r="G19" s="458">
        <v>1870000</v>
      </c>
      <c r="H19" s="458"/>
      <c r="I19" s="477">
        <f t="shared" si="0"/>
        <v>800000</v>
      </c>
      <c r="J19" s="477"/>
      <c r="K19" s="458">
        <f t="shared" si="1"/>
        <v>10670000</v>
      </c>
      <c r="L19" s="460"/>
    </row>
    <row r="20" spans="1:12" s="467" customFormat="1" ht="18" customHeight="1">
      <c r="A20" s="462">
        <v>42175</v>
      </c>
      <c r="B20" s="455" t="s">
        <v>1176</v>
      </c>
      <c r="C20" s="464"/>
      <c r="D20" s="465">
        <v>1</v>
      </c>
      <c r="E20" s="466"/>
      <c r="F20" s="458">
        <v>4000000</v>
      </c>
      <c r="G20" s="458">
        <v>580000</v>
      </c>
      <c r="H20" s="458"/>
      <c r="I20" s="477">
        <f t="shared" si="0"/>
        <v>400000</v>
      </c>
      <c r="J20" s="477"/>
      <c r="K20" s="458">
        <f t="shared" si="1"/>
        <v>15650000</v>
      </c>
      <c r="L20" s="460"/>
    </row>
    <row r="21" spans="1:12" s="467" customFormat="1" ht="18" customHeight="1">
      <c r="A21" s="462">
        <v>42208</v>
      </c>
      <c r="B21" s="455" t="s">
        <v>1177</v>
      </c>
      <c r="C21" s="464"/>
      <c r="D21" s="465">
        <v>1</v>
      </c>
      <c r="E21" s="466"/>
      <c r="F21" s="458">
        <v>4000000</v>
      </c>
      <c r="G21" s="458">
        <v>580000</v>
      </c>
      <c r="H21" s="458"/>
      <c r="I21" s="477">
        <f t="shared" si="0"/>
        <v>400000</v>
      </c>
      <c r="J21" s="477"/>
      <c r="K21" s="458">
        <f t="shared" si="1"/>
        <v>20630000</v>
      </c>
      <c r="L21" s="460"/>
    </row>
    <row r="22" spans="1:12" ht="18" customHeight="1">
      <c r="A22" s="454">
        <v>42231</v>
      </c>
      <c r="B22" s="455" t="s">
        <v>1178</v>
      </c>
      <c r="C22" s="461"/>
      <c r="D22" s="457">
        <v>1</v>
      </c>
      <c r="E22" s="458"/>
      <c r="F22" s="458">
        <v>4000000</v>
      </c>
      <c r="G22" s="458">
        <v>610000</v>
      </c>
      <c r="H22" s="458"/>
      <c r="I22" s="477">
        <f t="shared" si="0"/>
        <v>400000</v>
      </c>
      <c r="J22" s="477"/>
      <c r="K22" s="458">
        <f t="shared" si="1"/>
        <v>25640000</v>
      </c>
      <c r="L22" s="460"/>
    </row>
    <row r="23" spans="1:12" ht="18" customHeight="1">
      <c r="A23" s="454">
        <v>42240</v>
      </c>
      <c r="B23" s="455" t="s">
        <v>1179</v>
      </c>
      <c r="C23" s="461"/>
      <c r="D23" s="457">
        <v>1</v>
      </c>
      <c r="E23" s="458"/>
      <c r="F23" s="458">
        <v>4000000</v>
      </c>
      <c r="G23" s="458">
        <v>610000</v>
      </c>
      <c r="H23" s="458"/>
      <c r="I23" s="477">
        <f t="shared" si="0"/>
        <v>400000</v>
      </c>
      <c r="J23" s="477"/>
      <c r="K23" s="458">
        <f t="shared" si="1"/>
        <v>30650000</v>
      </c>
      <c r="L23" s="460"/>
    </row>
    <row r="24" spans="1:12" ht="18" customHeight="1">
      <c r="A24" s="454">
        <v>42263</v>
      </c>
      <c r="B24" s="455" t="s">
        <v>1180</v>
      </c>
      <c r="C24" s="461"/>
      <c r="D24" s="457">
        <v>1</v>
      </c>
      <c r="E24" s="458"/>
      <c r="F24" s="458">
        <v>4000000</v>
      </c>
      <c r="G24" s="458">
        <v>610000</v>
      </c>
      <c r="H24" s="458"/>
      <c r="I24" s="477">
        <f t="shared" si="0"/>
        <v>400000</v>
      </c>
      <c r="J24" s="477"/>
      <c r="K24" s="458">
        <f t="shared" si="1"/>
        <v>35660000</v>
      </c>
      <c r="L24" s="460"/>
    </row>
    <row r="25" spans="1:12" ht="18" customHeight="1">
      <c r="A25" s="454">
        <v>42276</v>
      </c>
      <c r="B25" s="455" t="s">
        <v>1181</v>
      </c>
      <c r="C25" s="461"/>
      <c r="D25" s="457">
        <v>1</v>
      </c>
      <c r="E25" s="458"/>
      <c r="F25" s="458">
        <v>4000000</v>
      </c>
      <c r="G25" s="458">
        <v>555000</v>
      </c>
      <c r="H25" s="458"/>
      <c r="I25" s="477">
        <f t="shared" si="0"/>
        <v>400000</v>
      </c>
      <c r="J25" s="477"/>
      <c r="K25" s="458">
        <f t="shared" si="1"/>
        <v>40615000</v>
      </c>
      <c r="L25" s="460"/>
    </row>
    <row r="26" spans="1:12" ht="18" customHeight="1">
      <c r="A26" s="454"/>
      <c r="B26" s="454"/>
      <c r="C26" s="461"/>
      <c r="D26" s="457"/>
      <c r="E26" s="458"/>
      <c r="F26" s="458"/>
      <c r="G26" s="458"/>
      <c r="H26" s="458"/>
      <c r="I26" s="477">
        <f t="shared" si="0"/>
        <v>0</v>
      </c>
      <c r="J26" s="477"/>
      <c r="K26" s="458">
        <f t="shared" si="1"/>
        <v>0</v>
      </c>
      <c r="L26" s="460"/>
    </row>
    <row r="27" spans="1:12" s="467" customFormat="1" ht="18" customHeight="1">
      <c r="A27" s="462"/>
      <c r="B27" s="463"/>
      <c r="C27" s="464"/>
      <c r="D27" s="457"/>
      <c r="E27" s="466"/>
      <c r="F27" s="458"/>
      <c r="G27" s="458"/>
      <c r="H27" s="458"/>
      <c r="I27" s="477">
        <f t="shared" si="0"/>
        <v>0</v>
      </c>
      <c r="J27" s="477"/>
      <c r="K27" s="458">
        <f t="shared" si="1"/>
        <v>0</v>
      </c>
      <c r="L27" s="460"/>
    </row>
    <row r="28" spans="1:12" ht="18" customHeight="1">
      <c r="A28" s="454"/>
      <c r="B28" s="454"/>
      <c r="C28" s="461"/>
      <c r="D28" s="457"/>
      <c r="E28" s="458"/>
      <c r="F28" s="458"/>
      <c r="G28" s="458"/>
      <c r="H28" s="458"/>
      <c r="I28" s="477">
        <f t="shared" si="0"/>
        <v>0</v>
      </c>
      <c r="J28" s="477"/>
      <c r="K28" s="458">
        <f t="shared" si="1"/>
        <v>0</v>
      </c>
      <c r="L28" s="460"/>
    </row>
    <row r="29" spans="1:12" ht="18" customHeight="1">
      <c r="A29" s="454"/>
      <c r="B29" s="454"/>
      <c r="C29" s="461"/>
      <c r="D29" s="457"/>
      <c r="E29" s="458"/>
      <c r="F29" s="458"/>
      <c r="G29" s="458"/>
      <c r="H29" s="458"/>
      <c r="I29" s="477">
        <f t="shared" si="0"/>
        <v>0</v>
      </c>
      <c r="J29" s="477"/>
      <c r="K29" s="458">
        <f t="shared" si="1"/>
        <v>0</v>
      </c>
      <c r="L29" s="460"/>
    </row>
    <row r="30" spans="1:12" ht="18" customHeight="1">
      <c r="A30" s="454"/>
      <c r="B30" s="454"/>
      <c r="C30" s="461"/>
      <c r="D30" s="457"/>
      <c r="E30" s="458"/>
      <c r="F30" s="458"/>
      <c r="G30" s="458"/>
      <c r="H30" s="458"/>
      <c r="I30" s="477">
        <f t="shared" si="0"/>
        <v>0</v>
      </c>
      <c r="J30" s="477"/>
      <c r="K30" s="458">
        <f t="shared" si="1"/>
        <v>0</v>
      </c>
      <c r="L30" s="460"/>
    </row>
    <row r="31" spans="1:12" s="471" customFormat="1" ht="18" customHeight="1">
      <c r="A31" s="468"/>
      <c r="B31" s="468"/>
      <c r="C31" s="469"/>
      <c r="D31" s="457"/>
      <c r="E31" s="470"/>
      <c r="F31" s="458"/>
      <c r="G31" s="458"/>
      <c r="H31" s="458"/>
      <c r="I31" s="477">
        <f t="shared" si="0"/>
        <v>0</v>
      </c>
      <c r="J31" s="477"/>
      <c r="K31" s="458">
        <f t="shared" si="1"/>
        <v>0</v>
      </c>
      <c r="L31" s="460"/>
    </row>
    <row r="32" spans="1:12" s="471" customFormat="1" ht="18" customHeight="1">
      <c r="A32" s="468"/>
      <c r="B32" s="468"/>
      <c r="C32" s="469"/>
      <c r="D32" s="457"/>
      <c r="E32" s="470"/>
      <c r="F32" s="458"/>
      <c r="G32" s="458"/>
      <c r="H32" s="458"/>
      <c r="I32" s="477">
        <f t="shared" si="0"/>
        <v>0</v>
      </c>
      <c r="J32" s="477"/>
      <c r="K32" s="458">
        <f t="shared" si="1"/>
        <v>0</v>
      </c>
      <c r="L32" s="460"/>
    </row>
    <row r="33" spans="1:12" s="471" customFormat="1" ht="18" customHeight="1">
      <c r="A33" s="468"/>
      <c r="B33" s="468"/>
      <c r="C33" s="469"/>
      <c r="D33" s="457"/>
      <c r="E33" s="470"/>
      <c r="F33" s="458"/>
      <c r="G33" s="458"/>
      <c r="H33" s="458"/>
      <c r="I33" s="477">
        <f t="shared" si="0"/>
        <v>0</v>
      </c>
      <c r="J33" s="477"/>
      <c r="K33" s="458">
        <f t="shared" si="1"/>
        <v>0</v>
      </c>
      <c r="L33" s="460"/>
    </row>
    <row r="34" spans="1:12" ht="18" customHeight="1">
      <c r="A34" s="454"/>
      <c r="B34" s="454"/>
      <c r="C34" s="461"/>
      <c r="D34" s="457"/>
      <c r="E34" s="458"/>
      <c r="F34" s="458"/>
      <c r="G34" s="458"/>
      <c r="H34" s="458"/>
      <c r="I34" s="477">
        <f t="shared" si="0"/>
        <v>0</v>
      </c>
      <c r="J34" s="477"/>
      <c r="K34" s="458">
        <f t="shared" si="1"/>
        <v>0</v>
      </c>
      <c r="L34" s="460"/>
    </row>
    <row r="35" spans="1:12" ht="18" customHeight="1">
      <c r="A35" s="454"/>
      <c r="B35" s="454"/>
      <c r="C35" s="461"/>
      <c r="D35" s="457"/>
      <c r="E35" s="458"/>
      <c r="F35" s="458"/>
      <c r="G35" s="458"/>
      <c r="H35" s="458"/>
      <c r="I35" s="477">
        <f t="shared" si="0"/>
        <v>0</v>
      </c>
      <c r="J35" s="477"/>
      <c r="K35" s="458">
        <f t="shared" si="1"/>
        <v>0</v>
      </c>
      <c r="L35" s="460"/>
    </row>
    <row r="36" spans="1:12" ht="18" customHeight="1">
      <c r="A36" s="454"/>
      <c r="B36" s="454"/>
      <c r="C36" s="461"/>
      <c r="D36" s="457"/>
      <c r="E36" s="458"/>
      <c r="F36" s="458"/>
      <c r="G36" s="458"/>
      <c r="H36" s="458"/>
      <c r="I36" s="477">
        <f t="shared" si="0"/>
        <v>0</v>
      </c>
      <c r="J36" s="477"/>
      <c r="K36" s="458">
        <f t="shared" si="1"/>
        <v>0</v>
      </c>
      <c r="L36" s="460"/>
    </row>
    <row r="37" spans="1:12" ht="18" customHeight="1">
      <c r="A37" s="454"/>
      <c r="B37" s="454"/>
      <c r="C37" s="461"/>
      <c r="D37" s="457"/>
      <c r="E37" s="458"/>
      <c r="F37" s="458"/>
      <c r="G37" s="458"/>
      <c r="H37" s="458"/>
      <c r="I37" s="477">
        <f t="shared" si="0"/>
        <v>0</v>
      </c>
      <c r="J37" s="477"/>
      <c r="K37" s="458">
        <f t="shared" si="1"/>
        <v>0</v>
      </c>
      <c r="L37" s="460"/>
    </row>
    <row r="38" spans="1:12" s="474" customFormat="1" ht="18" customHeight="1">
      <c r="A38" s="602" t="s">
        <v>4</v>
      </c>
      <c r="B38" s="602"/>
      <c r="C38" s="602"/>
      <c r="D38" s="602"/>
      <c r="E38" s="478"/>
      <c r="F38" s="478">
        <f>SUM(F12:F37)</f>
        <v>57200000</v>
      </c>
      <c r="G38" s="478">
        <f t="shared" ref="G38:J38" si="2">SUM(G12:G37)</f>
        <v>7680000</v>
      </c>
      <c r="H38" s="478">
        <f t="shared" si="2"/>
        <v>2690000</v>
      </c>
      <c r="I38" s="478">
        <f t="shared" si="2"/>
        <v>5720000</v>
      </c>
      <c r="J38" s="478">
        <f t="shared" si="2"/>
        <v>32675000</v>
      </c>
      <c r="K38" s="472">
        <f>SUM(F38:I38)-J38</f>
        <v>40615000</v>
      </c>
      <c r="L38" s="473"/>
    </row>
    <row r="39" spans="1:12" ht="18" hidden="1" customHeight="1"/>
    <row r="40" spans="1:12" ht="21" hidden="1" customHeight="1">
      <c r="C40" s="603">
        <f>K38</f>
        <v>40615000</v>
      </c>
      <c r="D40" s="603"/>
      <c r="E40" s="475" t="s">
        <v>28</v>
      </c>
      <c r="F40" s="475"/>
    </row>
    <row r="41" spans="1:12" ht="21" hidden="1" customHeight="1"/>
    <row r="42" spans="1:12" ht="21" hidden="1" customHeight="1"/>
    <row r="43" spans="1:12" ht="14.25" hidden="1" customHeight="1">
      <c r="G43" s="476" t="s">
        <v>29</v>
      </c>
      <c r="H43" s="476"/>
      <c r="I43" s="476"/>
      <c r="J43" s="476"/>
    </row>
    <row r="44" spans="1:12" s="449" customFormat="1" ht="21" hidden="1" customHeight="1">
      <c r="A44" s="449" t="s">
        <v>30</v>
      </c>
      <c r="C44" s="447"/>
      <c r="D44" s="448"/>
      <c r="E44" s="449" t="s">
        <v>31</v>
      </c>
      <c r="L44" s="439"/>
    </row>
    <row r="45" spans="1:12" s="449" customFormat="1" ht="21" hidden="1" customHeight="1">
      <c r="A45" s="446"/>
      <c r="B45" s="446"/>
      <c r="C45" s="447"/>
      <c r="D45" s="448"/>
      <c r="L45" s="439"/>
    </row>
    <row r="46" spans="1:12" s="449" customFormat="1" ht="21" hidden="1" customHeight="1">
      <c r="A46" s="446"/>
      <c r="B46" s="446"/>
      <c r="C46" s="447"/>
      <c r="D46" s="448"/>
      <c r="L46" s="439"/>
    </row>
    <row r="47" spans="1:12" s="449" customFormat="1" ht="21" hidden="1" customHeight="1">
      <c r="A47" s="446"/>
      <c r="B47" s="446"/>
      <c r="C47" s="447"/>
      <c r="D47" s="448"/>
      <c r="L47" s="439"/>
    </row>
    <row r="48" spans="1:12" s="449" customFormat="1" ht="21" customHeight="1">
      <c r="A48" s="446"/>
      <c r="B48" s="446"/>
      <c r="C48" s="447"/>
      <c r="D48" s="448"/>
      <c r="L48" s="439"/>
    </row>
    <row r="49" spans="1:12" s="449" customFormat="1" ht="21" customHeight="1">
      <c r="A49" s="446"/>
      <c r="B49" s="446"/>
      <c r="C49" s="447"/>
      <c r="D49" s="448"/>
      <c r="L49" s="439"/>
    </row>
    <row r="50" spans="1:12" s="449" customFormat="1" ht="21" customHeight="1">
      <c r="A50" s="446"/>
      <c r="B50" s="446"/>
      <c r="C50" s="447"/>
      <c r="D50" s="448"/>
      <c r="L50" s="439"/>
    </row>
    <row r="51" spans="1:12" s="449" customFormat="1" ht="21" customHeight="1">
      <c r="A51" s="446"/>
      <c r="B51" s="446"/>
      <c r="C51" s="447"/>
      <c r="D51" s="448"/>
      <c r="L51" s="439"/>
    </row>
    <row r="52" spans="1:12" s="449" customFormat="1" ht="21" customHeight="1">
      <c r="A52" s="446"/>
      <c r="B52" s="446"/>
      <c r="C52" s="447"/>
      <c r="D52" s="448"/>
      <c r="L52" s="439"/>
    </row>
    <row r="53" spans="1:12" s="449" customFormat="1" ht="21" customHeight="1">
      <c r="A53" s="446"/>
      <c r="B53" s="446"/>
      <c r="C53" s="447"/>
      <c r="D53" s="448"/>
      <c r="L53" s="439"/>
    </row>
    <row r="54" spans="1:12" s="449" customFormat="1" ht="21" customHeight="1">
      <c r="A54" s="446"/>
      <c r="B54" s="446"/>
      <c r="C54" s="447"/>
      <c r="D54" s="448"/>
      <c r="L54" s="439"/>
    </row>
    <row r="55" spans="1:12" s="449" customFormat="1" ht="21" customHeight="1">
      <c r="A55" s="446"/>
      <c r="B55" s="446"/>
      <c r="C55" s="447"/>
      <c r="D55" s="448"/>
      <c r="L55" s="439"/>
    </row>
    <row r="56" spans="1:12" s="449" customFormat="1" ht="21" customHeight="1">
      <c r="A56" s="446"/>
      <c r="B56" s="446"/>
      <c r="C56" s="447"/>
      <c r="D56" s="448"/>
      <c r="L56" s="439"/>
    </row>
    <row r="57" spans="1:12" s="449" customFormat="1" ht="21" customHeight="1">
      <c r="A57" s="446"/>
      <c r="B57" s="446"/>
      <c r="C57" s="447"/>
      <c r="D57" s="448"/>
      <c r="L57" s="439"/>
    </row>
    <row r="58" spans="1:12" s="449" customFormat="1" ht="21" customHeight="1">
      <c r="A58" s="446"/>
      <c r="B58" s="446"/>
      <c r="C58" s="447"/>
      <c r="D58" s="448"/>
      <c r="L58" s="439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8" bestFit="1" customWidth="1"/>
    <col min="2" max="2" width="10.5703125" style="318" customWidth="1"/>
    <col min="3" max="3" width="23.85546875" style="318" bestFit="1" customWidth="1"/>
    <col min="4" max="4" width="15" style="351" customWidth="1"/>
    <col min="5" max="5" width="12" style="339" customWidth="1"/>
    <col min="6" max="6" width="19.140625" style="339" bestFit="1" customWidth="1"/>
    <col min="7" max="7" width="12.42578125" style="318" customWidth="1"/>
    <col min="8" max="8" width="18.5703125" style="318" customWidth="1"/>
    <col min="9" max="9" width="14.5703125" style="318" customWidth="1"/>
    <col min="10" max="257" width="9.140625" style="318"/>
    <col min="258" max="258" width="6.28515625" style="318" bestFit="1" customWidth="1"/>
    <col min="259" max="259" width="23.85546875" style="318" bestFit="1" customWidth="1"/>
    <col min="260" max="260" width="17" style="318" bestFit="1" customWidth="1"/>
    <col min="261" max="261" width="14.42578125" style="318" bestFit="1" customWidth="1"/>
    <col min="262" max="262" width="19.140625" style="318" bestFit="1" customWidth="1"/>
    <col min="263" max="263" width="21.7109375" style="318" bestFit="1" customWidth="1"/>
    <col min="264" max="265" width="20.42578125" style="318" bestFit="1" customWidth="1"/>
    <col min="266" max="513" width="9.140625" style="318"/>
    <col min="514" max="514" width="6.28515625" style="318" bestFit="1" customWidth="1"/>
    <col min="515" max="515" width="23.85546875" style="318" bestFit="1" customWidth="1"/>
    <col min="516" max="516" width="17" style="318" bestFit="1" customWidth="1"/>
    <col min="517" max="517" width="14.42578125" style="318" bestFit="1" customWidth="1"/>
    <col min="518" max="518" width="19.140625" style="318" bestFit="1" customWidth="1"/>
    <col min="519" max="519" width="21.7109375" style="318" bestFit="1" customWidth="1"/>
    <col min="520" max="521" width="20.42578125" style="318" bestFit="1" customWidth="1"/>
    <col min="522" max="769" width="9.140625" style="318"/>
    <col min="770" max="770" width="6.28515625" style="318" bestFit="1" customWidth="1"/>
    <col min="771" max="771" width="23.85546875" style="318" bestFit="1" customWidth="1"/>
    <col min="772" max="772" width="17" style="318" bestFit="1" customWidth="1"/>
    <col min="773" max="773" width="14.42578125" style="318" bestFit="1" customWidth="1"/>
    <col min="774" max="774" width="19.140625" style="318" bestFit="1" customWidth="1"/>
    <col min="775" max="775" width="21.7109375" style="318" bestFit="1" customWidth="1"/>
    <col min="776" max="777" width="20.42578125" style="318" bestFit="1" customWidth="1"/>
    <col min="778" max="1025" width="9.140625" style="318"/>
    <col min="1026" max="1026" width="6.28515625" style="318" bestFit="1" customWidth="1"/>
    <col min="1027" max="1027" width="23.85546875" style="318" bestFit="1" customWidth="1"/>
    <col min="1028" max="1028" width="17" style="318" bestFit="1" customWidth="1"/>
    <col min="1029" max="1029" width="14.42578125" style="318" bestFit="1" customWidth="1"/>
    <col min="1030" max="1030" width="19.140625" style="318" bestFit="1" customWidth="1"/>
    <col min="1031" max="1031" width="21.7109375" style="318" bestFit="1" customWidth="1"/>
    <col min="1032" max="1033" width="20.42578125" style="318" bestFit="1" customWidth="1"/>
    <col min="1034" max="1281" width="9.140625" style="318"/>
    <col min="1282" max="1282" width="6.28515625" style="318" bestFit="1" customWidth="1"/>
    <col min="1283" max="1283" width="23.85546875" style="318" bestFit="1" customWidth="1"/>
    <col min="1284" max="1284" width="17" style="318" bestFit="1" customWidth="1"/>
    <col min="1285" max="1285" width="14.42578125" style="318" bestFit="1" customWidth="1"/>
    <col min="1286" max="1286" width="19.140625" style="318" bestFit="1" customWidth="1"/>
    <col min="1287" max="1287" width="21.7109375" style="318" bestFit="1" customWidth="1"/>
    <col min="1288" max="1289" width="20.42578125" style="318" bestFit="1" customWidth="1"/>
    <col min="1290" max="1537" width="9.140625" style="318"/>
    <col min="1538" max="1538" width="6.28515625" style="318" bestFit="1" customWidth="1"/>
    <col min="1539" max="1539" width="23.85546875" style="318" bestFit="1" customWidth="1"/>
    <col min="1540" max="1540" width="17" style="318" bestFit="1" customWidth="1"/>
    <col min="1541" max="1541" width="14.42578125" style="318" bestFit="1" customWidth="1"/>
    <col min="1542" max="1542" width="19.140625" style="318" bestFit="1" customWidth="1"/>
    <col min="1543" max="1543" width="21.7109375" style="318" bestFit="1" customWidth="1"/>
    <col min="1544" max="1545" width="20.42578125" style="318" bestFit="1" customWidth="1"/>
    <col min="1546" max="1793" width="9.140625" style="318"/>
    <col min="1794" max="1794" width="6.28515625" style="318" bestFit="1" customWidth="1"/>
    <col min="1795" max="1795" width="23.85546875" style="318" bestFit="1" customWidth="1"/>
    <col min="1796" max="1796" width="17" style="318" bestFit="1" customWidth="1"/>
    <col min="1797" max="1797" width="14.42578125" style="318" bestFit="1" customWidth="1"/>
    <col min="1798" max="1798" width="19.140625" style="318" bestFit="1" customWidth="1"/>
    <col min="1799" max="1799" width="21.7109375" style="318" bestFit="1" customWidth="1"/>
    <col min="1800" max="1801" width="20.42578125" style="318" bestFit="1" customWidth="1"/>
    <col min="1802" max="2049" width="9.140625" style="318"/>
    <col min="2050" max="2050" width="6.28515625" style="318" bestFit="1" customWidth="1"/>
    <col min="2051" max="2051" width="23.85546875" style="318" bestFit="1" customWidth="1"/>
    <col min="2052" max="2052" width="17" style="318" bestFit="1" customWidth="1"/>
    <col min="2053" max="2053" width="14.42578125" style="318" bestFit="1" customWidth="1"/>
    <col min="2054" max="2054" width="19.140625" style="318" bestFit="1" customWidth="1"/>
    <col min="2055" max="2055" width="21.7109375" style="318" bestFit="1" customWidth="1"/>
    <col min="2056" max="2057" width="20.42578125" style="318" bestFit="1" customWidth="1"/>
    <col min="2058" max="2305" width="9.140625" style="318"/>
    <col min="2306" max="2306" width="6.28515625" style="318" bestFit="1" customWidth="1"/>
    <col min="2307" max="2307" width="23.85546875" style="318" bestFit="1" customWidth="1"/>
    <col min="2308" max="2308" width="17" style="318" bestFit="1" customWidth="1"/>
    <col min="2309" max="2309" width="14.42578125" style="318" bestFit="1" customWidth="1"/>
    <col min="2310" max="2310" width="19.140625" style="318" bestFit="1" customWidth="1"/>
    <col min="2311" max="2311" width="21.7109375" style="318" bestFit="1" customWidth="1"/>
    <col min="2312" max="2313" width="20.42578125" style="318" bestFit="1" customWidth="1"/>
    <col min="2314" max="2561" width="9.140625" style="318"/>
    <col min="2562" max="2562" width="6.28515625" style="318" bestFit="1" customWidth="1"/>
    <col min="2563" max="2563" width="23.85546875" style="318" bestFit="1" customWidth="1"/>
    <col min="2564" max="2564" width="17" style="318" bestFit="1" customWidth="1"/>
    <col min="2565" max="2565" width="14.42578125" style="318" bestFit="1" customWidth="1"/>
    <col min="2566" max="2566" width="19.140625" style="318" bestFit="1" customWidth="1"/>
    <col min="2567" max="2567" width="21.7109375" style="318" bestFit="1" customWidth="1"/>
    <col min="2568" max="2569" width="20.42578125" style="318" bestFit="1" customWidth="1"/>
    <col min="2570" max="2817" width="9.140625" style="318"/>
    <col min="2818" max="2818" width="6.28515625" style="318" bestFit="1" customWidth="1"/>
    <col min="2819" max="2819" width="23.85546875" style="318" bestFit="1" customWidth="1"/>
    <col min="2820" max="2820" width="17" style="318" bestFit="1" customWidth="1"/>
    <col min="2821" max="2821" width="14.42578125" style="318" bestFit="1" customWidth="1"/>
    <col min="2822" max="2822" width="19.140625" style="318" bestFit="1" customWidth="1"/>
    <col min="2823" max="2823" width="21.7109375" style="318" bestFit="1" customWidth="1"/>
    <col min="2824" max="2825" width="20.42578125" style="318" bestFit="1" customWidth="1"/>
    <col min="2826" max="3073" width="9.140625" style="318"/>
    <col min="3074" max="3074" width="6.28515625" style="318" bestFit="1" customWidth="1"/>
    <col min="3075" max="3075" width="23.85546875" style="318" bestFit="1" customWidth="1"/>
    <col min="3076" max="3076" width="17" style="318" bestFit="1" customWidth="1"/>
    <col min="3077" max="3077" width="14.42578125" style="318" bestFit="1" customWidth="1"/>
    <col min="3078" max="3078" width="19.140625" style="318" bestFit="1" customWidth="1"/>
    <col min="3079" max="3079" width="21.7109375" style="318" bestFit="1" customWidth="1"/>
    <col min="3080" max="3081" width="20.42578125" style="318" bestFit="1" customWidth="1"/>
    <col min="3082" max="3329" width="9.140625" style="318"/>
    <col min="3330" max="3330" width="6.28515625" style="318" bestFit="1" customWidth="1"/>
    <col min="3331" max="3331" width="23.85546875" style="318" bestFit="1" customWidth="1"/>
    <col min="3332" max="3332" width="17" style="318" bestFit="1" customWidth="1"/>
    <col min="3333" max="3333" width="14.42578125" style="318" bestFit="1" customWidth="1"/>
    <col min="3334" max="3334" width="19.140625" style="318" bestFit="1" customWidth="1"/>
    <col min="3335" max="3335" width="21.7109375" style="318" bestFit="1" customWidth="1"/>
    <col min="3336" max="3337" width="20.42578125" style="318" bestFit="1" customWidth="1"/>
    <col min="3338" max="3585" width="9.140625" style="318"/>
    <col min="3586" max="3586" width="6.28515625" style="318" bestFit="1" customWidth="1"/>
    <col min="3587" max="3587" width="23.85546875" style="318" bestFit="1" customWidth="1"/>
    <col min="3588" max="3588" width="17" style="318" bestFit="1" customWidth="1"/>
    <col min="3589" max="3589" width="14.42578125" style="318" bestFit="1" customWidth="1"/>
    <col min="3590" max="3590" width="19.140625" style="318" bestFit="1" customWidth="1"/>
    <col min="3591" max="3591" width="21.7109375" style="318" bestFit="1" customWidth="1"/>
    <col min="3592" max="3593" width="20.42578125" style="318" bestFit="1" customWidth="1"/>
    <col min="3594" max="3841" width="9.140625" style="318"/>
    <col min="3842" max="3842" width="6.28515625" style="318" bestFit="1" customWidth="1"/>
    <col min="3843" max="3843" width="23.85546875" style="318" bestFit="1" customWidth="1"/>
    <col min="3844" max="3844" width="17" style="318" bestFit="1" customWidth="1"/>
    <col min="3845" max="3845" width="14.42578125" style="318" bestFit="1" customWidth="1"/>
    <col min="3846" max="3846" width="19.140625" style="318" bestFit="1" customWidth="1"/>
    <col min="3847" max="3847" width="21.7109375" style="318" bestFit="1" customWidth="1"/>
    <col min="3848" max="3849" width="20.42578125" style="318" bestFit="1" customWidth="1"/>
    <col min="3850" max="4097" width="9.140625" style="318"/>
    <col min="4098" max="4098" width="6.28515625" style="318" bestFit="1" customWidth="1"/>
    <col min="4099" max="4099" width="23.85546875" style="318" bestFit="1" customWidth="1"/>
    <col min="4100" max="4100" width="17" style="318" bestFit="1" customWidth="1"/>
    <col min="4101" max="4101" width="14.42578125" style="318" bestFit="1" customWidth="1"/>
    <col min="4102" max="4102" width="19.140625" style="318" bestFit="1" customWidth="1"/>
    <col min="4103" max="4103" width="21.7109375" style="318" bestFit="1" customWidth="1"/>
    <col min="4104" max="4105" width="20.42578125" style="318" bestFit="1" customWidth="1"/>
    <col min="4106" max="4353" width="9.140625" style="318"/>
    <col min="4354" max="4354" width="6.28515625" style="318" bestFit="1" customWidth="1"/>
    <col min="4355" max="4355" width="23.85546875" style="318" bestFit="1" customWidth="1"/>
    <col min="4356" max="4356" width="17" style="318" bestFit="1" customWidth="1"/>
    <col min="4357" max="4357" width="14.42578125" style="318" bestFit="1" customWidth="1"/>
    <col min="4358" max="4358" width="19.140625" style="318" bestFit="1" customWidth="1"/>
    <col min="4359" max="4359" width="21.7109375" style="318" bestFit="1" customWidth="1"/>
    <col min="4360" max="4361" width="20.42578125" style="318" bestFit="1" customWidth="1"/>
    <col min="4362" max="4609" width="9.140625" style="318"/>
    <col min="4610" max="4610" width="6.28515625" style="318" bestFit="1" customWidth="1"/>
    <col min="4611" max="4611" width="23.85546875" style="318" bestFit="1" customWidth="1"/>
    <col min="4612" max="4612" width="17" style="318" bestFit="1" customWidth="1"/>
    <col min="4613" max="4613" width="14.42578125" style="318" bestFit="1" customWidth="1"/>
    <col min="4614" max="4614" width="19.140625" style="318" bestFit="1" customWidth="1"/>
    <col min="4615" max="4615" width="21.7109375" style="318" bestFit="1" customWidth="1"/>
    <col min="4616" max="4617" width="20.42578125" style="318" bestFit="1" customWidth="1"/>
    <col min="4618" max="4865" width="9.140625" style="318"/>
    <col min="4866" max="4866" width="6.28515625" style="318" bestFit="1" customWidth="1"/>
    <col min="4867" max="4867" width="23.85546875" style="318" bestFit="1" customWidth="1"/>
    <col min="4868" max="4868" width="17" style="318" bestFit="1" customWidth="1"/>
    <col min="4869" max="4869" width="14.42578125" style="318" bestFit="1" customWidth="1"/>
    <col min="4870" max="4870" width="19.140625" style="318" bestFit="1" customWidth="1"/>
    <col min="4871" max="4871" width="21.7109375" style="318" bestFit="1" customWidth="1"/>
    <col min="4872" max="4873" width="20.42578125" style="318" bestFit="1" customWidth="1"/>
    <col min="4874" max="5121" width="9.140625" style="318"/>
    <col min="5122" max="5122" width="6.28515625" style="318" bestFit="1" customWidth="1"/>
    <col min="5123" max="5123" width="23.85546875" style="318" bestFit="1" customWidth="1"/>
    <col min="5124" max="5124" width="17" style="318" bestFit="1" customWidth="1"/>
    <col min="5125" max="5125" width="14.42578125" style="318" bestFit="1" customWidth="1"/>
    <col min="5126" max="5126" width="19.140625" style="318" bestFit="1" customWidth="1"/>
    <col min="5127" max="5127" width="21.7109375" style="318" bestFit="1" customWidth="1"/>
    <col min="5128" max="5129" width="20.42578125" style="318" bestFit="1" customWidth="1"/>
    <col min="5130" max="5377" width="9.140625" style="318"/>
    <col min="5378" max="5378" width="6.28515625" style="318" bestFit="1" customWidth="1"/>
    <col min="5379" max="5379" width="23.85546875" style="318" bestFit="1" customWidth="1"/>
    <col min="5380" max="5380" width="17" style="318" bestFit="1" customWidth="1"/>
    <col min="5381" max="5381" width="14.42578125" style="318" bestFit="1" customWidth="1"/>
    <col min="5382" max="5382" width="19.140625" style="318" bestFit="1" customWidth="1"/>
    <col min="5383" max="5383" width="21.7109375" style="318" bestFit="1" customWidth="1"/>
    <col min="5384" max="5385" width="20.42578125" style="318" bestFit="1" customWidth="1"/>
    <col min="5386" max="5633" width="9.140625" style="318"/>
    <col min="5634" max="5634" width="6.28515625" style="318" bestFit="1" customWidth="1"/>
    <col min="5635" max="5635" width="23.85546875" style="318" bestFit="1" customWidth="1"/>
    <col min="5636" max="5636" width="17" style="318" bestFit="1" customWidth="1"/>
    <col min="5637" max="5637" width="14.42578125" style="318" bestFit="1" customWidth="1"/>
    <col min="5638" max="5638" width="19.140625" style="318" bestFit="1" customWidth="1"/>
    <col min="5639" max="5639" width="21.7109375" style="318" bestFit="1" customWidth="1"/>
    <col min="5640" max="5641" width="20.42578125" style="318" bestFit="1" customWidth="1"/>
    <col min="5642" max="5889" width="9.140625" style="318"/>
    <col min="5890" max="5890" width="6.28515625" style="318" bestFit="1" customWidth="1"/>
    <col min="5891" max="5891" width="23.85546875" style="318" bestFit="1" customWidth="1"/>
    <col min="5892" max="5892" width="17" style="318" bestFit="1" customWidth="1"/>
    <col min="5893" max="5893" width="14.42578125" style="318" bestFit="1" customWidth="1"/>
    <col min="5894" max="5894" width="19.140625" style="318" bestFit="1" customWidth="1"/>
    <col min="5895" max="5895" width="21.7109375" style="318" bestFit="1" customWidth="1"/>
    <col min="5896" max="5897" width="20.42578125" style="318" bestFit="1" customWidth="1"/>
    <col min="5898" max="6145" width="9.140625" style="318"/>
    <col min="6146" max="6146" width="6.28515625" style="318" bestFit="1" customWidth="1"/>
    <col min="6147" max="6147" width="23.85546875" style="318" bestFit="1" customWidth="1"/>
    <col min="6148" max="6148" width="17" style="318" bestFit="1" customWidth="1"/>
    <col min="6149" max="6149" width="14.42578125" style="318" bestFit="1" customWidth="1"/>
    <col min="6150" max="6150" width="19.140625" style="318" bestFit="1" customWidth="1"/>
    <col min="6151" max="6151" width="21.7109375" style="318" bestFit="1" customWidth="1"/>
    <col min="6152" max="6153" width="20.42578125" style="318" bestFit="1" customWidth="1"/>
    <col min="6154" max="6401" width="9.140625" style="318"/>
    <col min="6402" max="6402" width="6.28515625" style="318" bestFit="1" customWidth="1"/>
    <col min="6403" max="6403" width="23.85546875" style="318" bestFit="1" customWidth="1"/>
    <col min="6404" max="6404" width="17" style="318" bestFit="1" customWidth="1"/>
    <col min="6405" max="6405" width="14.42578125" style="318" bestFit="1" customWidth="1"/>
    <col min="6406" max="6406" width="19.140625" style="318" bestFit="1" customWidth="1"/>
    <col min="6407" max="6407" width="21.7109375" style="318" bestFit="1" customWidth="1"/>
    <col min="6408" max="6409" width="20.42578125" style="318" bestFit="1" customWidth="1"/>
    <col min="6410" max="6657" width="9.140625" style="318"/>
    <col min="6658" max="6658" width="6.28515625" style="318" bestFit="1" customWidth="1"/>
    <col min="6659" max="6659" width="23.85546875" style="318" bestFit="1" customWidth="1"/>
    <col min="6660" max="6660" width="17" style="318" bestFit="1" customWidth="1"/>
    <col min="6661" max="6661" width="14.42578125" style="318" bestFit="1" customWidth="1"/>
    <col min="6662" max="6662" width="19.140625" style="318" bestFit="1" customWidth="1"/>
    <col min="6663" max="6663" width="21.7109375" style="318" bestFit="1" customWidth="1"/>
    <col min="6664" max="6665" width="20.42578125" style="318" bestFit="1" customWidth="1"/>
    <col min="6666" max="6913" width="9.140625" style="318"/>
    <col min="6914" max="6914" width="6.28515625" style="318" bestFit="1" customWidth="1"/>
    <col min="6915" max="6915" width="23.85546875" style="318" bestFit="1" customWidth="1"/>
    <col min="6916" max="6916" width="17" style="318" bestFit="1" customWidth="1"/>
    <col min="6917" max="6917" width="14.42578125" style="318" bestFit="1" customWidth="1"/>
    <col min="6918" max="6918" width="19.140625" style="318" bestFit="1" customWidth="1"/>
    <col min="6919" max="6919" width="21.7109375" style="318" bestFit="1" customWidth="1"/>
    <col min="6920" max="6921" width="20.42578125" style="318" bestFit="1" customWidth="1"/>
    <col min="6922" max="7169" width="9.140625" style="318"/>
    <col min="7170" max="7170" width="6.28515625" style="318" bestFit="1" customWidth="1"/>
    <col min="7171" max="7171" width="23.85546875" style="318" bestFit="1" customWidth="1"/>
    <col min="7172" max="7172" width="17" style="318" bestFit="1" customWidth="1"/>
    <col min="7173" max="7173" width="14.42578125" style="318" bestFit="1" customWidth="1"/>
    <col min="7174" max="7174" width="19.140625" style="318" bestFit="1" customWidth="1"/>
    <col min="7175" max="7175" width="21.7109375" style="318" bestFit="1" customWidth="1"/>
    <col min="7176" max="7177" width="20.42578125" style="318" bestFit="1" customWidth="1"/>
    <col min="7178" max="7425" width="9.140625" style="318"/>
    <col min="7426" max="7426" width="6.28515625" style="318" bestFit="1" customWidth="1"/>
    <col min="7427" max="7427" width="23.85546875" style="318" bestFit="1" customWidth="1"/>
    <col min="7428" max="7428" width="17" style="318" bestFit="1" customWidth="1"/>
    <col min="7429" max="7429" width="14.42578125" style="318" bestFit="1" customWidth="1"/>
    <col min="7430" max="7430" width="19.140625" style="318" bestFit="1" customWidth="1"/>
    <col min="7431" max="7431" width="21.7109375" style="318" bestFit="1" customWidth="1"/>
    <col min="7432" max="7433" width="20.42578125" style="318" bestFit="1" customWidth="1"/>
    <col min="7434" max="7681" width="9.140625" style="318"/>
    <col min="7682" max="7682" width="6.28515625" style="318" bestFit="1" customWidth="1"/>
    <col min="7683" max="7683" width="23.85546875" style="318" bestFit="1" customWidth="1"/>
    <col min="7684" max="7684" width="17" style="318" bestFit="1" customWidth="1"/>
    <col min="7685" max="7685" width="14.42578125" style="318" bestFit="1" customWidth="1"/>
    <col min="7686" max="7686" width="19.140625" style="318" bestFit="1" customWidth="1"/>
    <col min="7687" max="7687" width="21.7109375" style="318" bestFit="1" customWidth="1"/>
    <col min="7688" max="7689" width="20.42578125" style="318" bestFit="1" customWidth="1"/>
    <col min="7690" max="7937" width="9.140625" style="318"/>
    <col min="7938" max="7938" width="6.28515625" style="318" bestFit="1" customWidth="1"/>
    <col min="7939" max="7939" width="23.85546875" style="318" bestFit="1" customWidth="1"/>
    <col min="7940" max="7940" width="17" style="318" bestFit="1" customWidth="1"/>
    <col min="7941" max="7941" width="14.42578125" style="318" bestFit="1" customWidth="1"/>
    <col min="7942" max="7942" width="19.140625" style="318" bestFit="1" customWidth="1"/>
    <col min="7943" max="7943" width="21.7109375" style="318" bestFit="1" customWidth="1"/>
    <col min="7944" max="7945" width="20.42578125" style="318" bestFit="1" customWidth="1"/>
    <col min="7946" max="8193" width="9.140625" style="318"/>
    <col min="8194" max="8194" width="6.28515625" style="318" bestFit="1" customWidth="1"/>
    <col min="8195" max="8195" width="23.85546875" style="318" bestFit="1" customWidth="1"/>
    <col min="8196" max="8196" width="17" style="318" bestFit="1" customWidth="1"/>
    <col min="8197" max="8197" width="14.42578125" style="318" bestFit="1" customWidth="1"/>
    <col min="8198" max="8198" width="19.140625" style="318" bestFit="1" customWidth="1"/>
    <col min="8199" max="8199" width="21.7109375" style="318" bestFit="1" customWidth="1"/>
    <col min="8200" max="8201" width="20.42578125" style="318" bestFit="1" customWidth="1"/>
    <col min="8202" max="8449" width="9.140625" style="318"/>
    <col min="8450" max="8450" width="6.28515625" style="318" bestFit="1" customWidth="1"/>
    <col min="8451" max="8451" width="23.85546875" style="318" bestFit="1" customWidth="1"/>
    <col min="8452" max="8452" width="17" style="318" bestFit="1" customWidth="1"/>
    <col min="8453" max="8453" width="14.42578125" style="318" bestFit="1" customWidth="1"/>
    <col min="8454" max="8454" width="19.140625" style="318" bestFit="1" customWidth="1"/>
    <col min="8455" max="8455" width="21.7109375" style="318" bestFit="1" customWidth="1"/>
    <col min="8456" max="8457" width="20.42578125" style="318" bestFit="1" customWidth="1"/>
    <col min="8458" max="8705" width="9.140625" style="318"/>
    <col min="8706" max="8706" width="6.28515625" style="318" bestFit="1" customWidth="1"/>
    <col min="8707" max="8707" width="23.85546875" style="318" bestFit="1" customWidth="1"/>
    <col min="8708" max="8708" width="17" style="318" bestFit="1" customWidth="1"/>
    <col min="8709" max="8709" width="14.42578125" style="318" bestFit="1" customWidth="1"/>
    <col min="8710" max="8710" width="19.140625" style="318" bestFit="1" customWidth="1"/>
    <col min="8711" max="8711" width="21.7109375" style="318" bestFit="1" customWidth="1"/>
    <col min="8712" max="8713" width="20.42578125" style="318" bestFit="1" customWidth="1"/>
    <col min="8714" max="8961" width="9.140625" style="318"/>
    <col min="8962" max="8962" width="6.28515625" style="318" bestFit="1" customWidth="1"/>
    <col min="8963" max="8963" width="23.85546875" style="318" bestFit="1" customWidth="1"/>
    <col min="8964" max="8964" width="17" style="318" bestFit="1" customWidth="1"/>
    <col min="8965" max="8965" width="14.42578125" style="318" bestFit="1" customWidth="1"/>
    <col min="8966" max="8966" width="19.140625" style="318" bestFit="1" customWidth="1"/>
    <col min="8967" max="8967" width="21.7109375" style="318" bestFit="1" customWidth="1"/>
    <col min="8968" max="8969" width="20.42578125" style="318" bestFit="1" customWidth="1"/>
    <col min="8970" max="9217" width="9.140625" style="318"/>
    <col min="9218" max="9218" width="6.28515625" style="318" bestFit="1" customWidth="1"/>
    <col min="9219" max="9219" width="23.85546875" style="318" bestFit="1" customWidth="1"/>
    <col min="9220" max="9220" width="17" style="318" bestFit="1" customWidth="1"/>
    <col min="9221" max="9221" width="14.42578125" style="318" bestFit="1" customWidth="1"/>
    <col min="9222" max="9222" width="19.140625" style="318" bestFit="1" customWidth="1"/>
    <col min="9223" max="9223" width="21.7109375" style="318" bestFit="1" customWidth="1"/>
    <col min="9224" max="9225" width="20.42578125" style="318" bestFit="1" customWidth="1"/>
    <col min="9226" max="9473" width="9.140625" style="318"/>
    <col min="9474" max="9474" width="6.28515625" style="318" bestFit="1" customWidth="1"/>
    <col min="9475" max="9475" width="23.85546875" style="318" bestFit="1" customWidth="1"/>
    <col min="9476" max="9476" width="17" style="318" bestFit="1" customWidth="1"/>
    <col min="9477" max="9477" width="14.42578125" style="318" bestFit="1" customWidth="1"/>
    <col min="9478" max="9478" width="19.140625" style="318" bestFit="1" customWidth="1"/>
    <col min="9479" max="9479" width="21.7109375" style="318" bestFit="1" customWidth="1"/>
    <col min="9480" max="9481" width="20.42578125" style="318" bestFit="1" customWidth="1"/>
    <col min="9482" max="9729" width="9.140625" style="318"/>
    <col min="9730" max="9730" width="6.28515625" style="318" bestFit="1" customWidth="1"/>
    <col min="9731" max="9731" width="23.85546875" style="318" bestFit="1" customWidth="1"/>
    <col min="9732" max="9732" width="17" style="318" bestFit="1" customWidth="1"/>
    <col min="9733" max="9733" width="14.42578125" style="318" bestFit="1" customWidth="1"/>
    <col min="9734" max="9734" width="19.140625" style="318" bestFit="1" customWidth="1"/>
    <col min="9735" max="9735" width="21.7109375" style="318" bestFit="1" customWidth="1"/>
    <col min="9736" max="9737" width="20.42578125" style="318" bestFit="1" customWidth="1"/>
    <col min="9738" max="9985" width="9.140625" style="318"/>
    <col min="9986" max="9986" width="6.28515625" style="318" bestFit="1" customWidth="1"/>
    <col min="9987" max="9987" width="23.85546875" style="318" bestFit="1" customWidth="1"/>
    <col min="9988" max="9988" width="17" style="318" bestFit="1" customWidth="1"/>
    <col min="9989" max="9989" width="14.42578125" style="318" bestFit="1" customWidth="1"/>
    <col min="9990" max="9990" width="19.140625" style="318" bestFit="1" customWidth="1"/>
    <col min="9991" max="9991" width="21.7109375" style="318" bestFit="1" customWidth="1"/>
    <col min="9992" max="9993" width="20.42578125" style="318" bestFit="1" customWidth="1"/>
    <col min="9994" max="10241" width="9.140625" style="318"/>
    <col min="10242" max="10242" width="6.28515625" style="318" bestFit="1" customWidth="1"/>
    <col min="10243" max="10243" width="23.85546875" style="318" bestFit="1" customWidth="1"/>
    <col min="10244" max="10244" width="17" style="318" bestFit="1" customWidth="1"/>
    <col min="10245" max="10245" width="14.42578125" style="318" bestFit="1" customWidth="1"/>
    <col min="10246" max="10246" width="19.140625" style="318" bestFit="1" customWidth="1"/>
    <col min="10247" max="10247" width="21.7109375" style="318" bestFit="1" customWidth="1"/>
    <col min="10248" max="10249" width="20.42578125" style="318" bestFit="1" customWidth="1"/>
    <col min="10250" max="10497" width="9.140625" style="318"/>
    <col min="10498" max="10498" width="6.28515625" style="318" bestFit="1" customWidth="1"/>
    <col min="10499" max="10499" width="23.85546875" style="318" bestFit="1" customWidth="1"/>
    <col min="10500" max="10500" width="17" style="318" bestFit="1" customWidth="1"/>
    <col min="10501" max="10501" width="14.42578125" style="318" bestFit="1" customWidth="1"/>
    <col min="10502" max="10502" width="19.140625" style="318" bestFit="1" customWidth="1"/>
    <col min="10503" max="10503" width="21.7109375" style="318" bestFit="1" customWidth="1"/>
    <col min="10504" max="10505" width="20.42578125" style="318" bestFit="1" customWidth="1"/>
    <col min="10506" max="10753" width="9.140625" style="318"/>
    <col min="10754" max="10754" width="6.28515625" style="318" bestFit="1" customWidth="1"/>
    <col min="10755" max="10755" width="23.85546875" style="318" bestFit="1" customWidth="1"/>
    <col min="10756" max="10756" width="17" style="318" bestFit="1" customWidth="1"/>
    <col min="10757" max="10757" width="14.42578125" style="318" bestFit="1" customWidth="1"/>
    <col min="10758" max="10758" width="19.140625" style="318" bestFit="1" customWidth="1"/>
    <col min="10759" max="10759" width="21.7109375" style="318" bestFit="1" customWidth="1"/>
    <col min="10760" max="10761" width="20.42578125" style="318" bestFit="1" customWidth="1"/>
    <col min="10762" max="11009" width="9.140625" style="318"/>
    <col min="11010" max="11010" width="6.28515625" style="318" bestFit="1" customWidth="1"/>
    <col min="11011" max="11011" width="23.85546875" style="318" bestFit="1" customWidth="1"/>
    <col min="11012" max="11012" width="17" style="318" bestFit="1" customWidth="1"/>
    <col min="11013" max="11013" width="14.42578125" style="318" bestFit="1" customWidth="1"/>
    <col min="11014" max="11014" width="19.140625" style="318" bestFit="1" customWidth="1"/>
    <col min="11015" max="11015" width="21.7109375" style="318" bestFit="1" customWidth="1"/>
    <col min="11016" max="11017" width="20.42578125" style="318" bestFit="1" customWidth="1"/>
    <col min="11018" max="11265" width="9.140625" style="318"/>
    <col min="11266" max="11266" width="6.28515625" style="318" bestFit="1" customWidth="1"/>
    <col min="11267" max="11267" width="23.85546875" style="318" bestFit="1" customWidth="1"/>
    <col min="11268" max="11268" width="17" style="318" bestFit="1" customWidth="1"/>
    <col min="11269" max="11269" width="14.42578125" style="318" bestFit="1" customWidth="1"/>
    <col min="11270" max="11270" width="19.140625" style="318" bestFit="1" customWidth="1"/>
    <col min="11271" max="11271" width="21.7109375" style="318" bestFit="1" customWidth="1"/>
    <col min="11272" max="11273" width="20.42578125" style="318" bestFit="1" customWidth="1"/>
    <col min="11274" max="11521" width="9.140625" style="318"/>
    <col min="11522" max="11522" width="6.28515625" style="318" bestFit="1" customWidth="1"/>
    <col min="11523" max="11523" width="23.85546875" style="318" bestFit="1" customWidth="1"/>
    <col min="11524" max="11524" width="17" style="318" bestFit="1" customWidth="1"/>
    <col min="11525" max="11525" width="14.42578125" style="318" bestFit="1" customWidth="1"/>
    <col min="11526" max="11526" width="19.140625" style="318" bestFit="1" customWidth="1"/>
    <col min="11527" max="11527" width="21.7109375" style="318" bestFit="1" customWidth="1"/>
    <col min="11528" max="11529" width="20.42578125" style="318" bestFit="1" customWidth="1"/>
    <col min="11530" max="11777" width="9.140625" style="318"/>
    <col min="11778" max="11778" width="6.28515625" style="318" bestFit="1" customWidth="1"/>
    <col min="11779" max="11779" width="23.85546875" style="318" bestFit="1" customWidth="1"/>
    <col min="11780" max="11780" width="17" style="318" bestFit="1" customWidth="1"/>
    <col min="11781" max="11781" width="14.42578125" style="318" bestFit="1" customWidth="1"/>
    <col min="11782" max="11782" width="19.140625" style="318" bestFit="1" customWidth="1"/>
    <col min="11783" max="11783" width="21.7109375" style="318" bestFit="1" customWidth="1"/>
    <col min="11784" max="11785" width="20.42578125" style="318" bestFit="1" customWidth="1"/>
    <col min="11786" max="12033" width="9.140625" style="318"/>
    <col min="12034" max="12034" width="6.28515625" style="318" bestFit="1" customWidth="1"/>
    <col min="12035" max="12035" width="23.85546875" style="318" bestFit="1" customWidth="1"/>
    <col min="12036" max="12036" width="17" style="318" bestFit="1" customWidth="1"/>
    <col min="12037" max="12037" width="14.42578125" style="318" bestFit="1" customWidth="1"/>
    <col min="12038" max="12038" width="19.140625" style="318" bestFit="1" customWidth="1"/>
    <col min="12039" max="12039" width="21.7109375" style="318" bestFit="1" customWidth="1"/>
    <col min="12040" max="12041" width="20.42578125" style="318" bestFit="1" customWidth="1"/>
    <col min="12042" max="12289" width="9.140625" style="318"/>
    <col min="12290" max="12290" width="6.28515625" style="318" bestFit="1" customWidth="1"/>
    <col min="12291" max="12291" width="23.85546875" style="318" bestFit="1" customWidth="1"/>
    <col min="12292" max="12292" width="17" style="318" bestFit="1" customWidth="1"/>
    <col min="12293" max="12293" width="14.42578125" style="318" bestFit="1" customWidth="1"/>
    <col min="12294" max="12294" width="19.140625" style="318" bestFit="1" customWidth="1"/>
    <col min="12295" max="12295" width="21.7109375" style="318" bestFit="1" customWidth="1"/>
    <col min="12296" max="12297" width="20.42578125" style="318" bestFit="1" customWidth="1"/>
    <col min="12298" max="12545" width="9.140625" style="318"/>
    <col min="12546" max="12546" width="6.28515625" style="318" bestFit="1" customWidth="1"/>
    <col min="12547" max="12547" width="23.85546875" style="318" bestFit="1" customWidth="1"/>
    <col min="12548" max="12548" width="17" style="318" bestFit="1" customWidth="1"/>
    <col min="12549" max="12549" width="14.42578125" style="318" bestFit="1" customWidth="1"/>
    <col min="12550" max="12550" width="19.140625" style="318" bestFit="1" customWidth="1"/>
    <col min="12551" max="12551" width="21.7109375" style="318" bestFit="1" customWidth="1"/>
    <col min="12552" max="12553" width="20.42578125" style="318" bestFit="1" customWidth="1"/>
    <col min="12554" max="12801" width="9.140625" style="318"/>
    <col min="12802" max="12802" width="6.28515625" style="318" bestFit="1" customWidth="1"/>
    <col min="12803" max="12803" width="23.85546875" style="318" bestFit="1" customWidth="1"/>
    <col min="12804" max="12804" width="17" style="318" bestFit="1" customWidth="1"/>
    <col min="12805" max="12805" width="14.42578125" style="318" bestFit="1" customWidth="1"/>
    <col min="12806" max="12806" width="19.140625" style="318" bestFit="1" customWidth="1"/>
    <col min="12807" max="12807" width="21.7109375" style="318" bestFit="1" customWidth="1"/>
    <col min="12808" max="12809" width="20.42578125" style="318" bestFit="1" customWidth="1"/>
    <col min="12810" max="13057" width="9.140625" style="318"/>
    <col min="13058" max="13058" width="6.28515625" style="318" bestFit="1" customWidth="1"/>
    <col min="13059" max="13059" width="23.85546875" style="318" bestFit="1" customWidth="1"/>
    <col min="13060" max="13060" width="17" style="318" bestFit="1" customWidth="1"/>
    <col min="13061" max="13061" width="14.42578125" style="318" bestFit="1" customWidth="1"/>
    <col min="13062" max="13062" width="19.140625" style="318" bestFit="1" customWidth="1"/>
    <col min="13063" max="13063" width="21.7109375" style="318" bestFit="1" customWidth="1"/>
    <col min="13064" max="13065" width="20.42578125" style="318" bestFit="1" customWidth="1"/>
    <col min="13066" max="13313" width="9.140625" style="318"/>
    <col min="13314" max="13314" width="6.28515625" style="318" bestFit="1" customWidth="1"/>
    <col min="13315" max="13315" width="23.85546875" style="318" bestFit="1" customWidth="1"/>
    <col min="13316" max="13316" width="17" style="318" bestFit="1" customWidth="1"/>
    <col min="13317" max="13317" width="14.42578125" style="318" bestFit="1" customWidth="1"/>
    <col min="13318" max="13318" width="19.140625" style="318" bestFit="1" customWidth="1"/>
    <col min="13319" max="13319" width="21.7109375" style="318" bestFit="1" customWidth="1"/>
    <col min="13320" max="13321" width="20.42578125" style="318" bestFit="1" customWidth="1"/>
    <col min="13322" max="13569" width="9.140625" style="318"/>
    <col min="13570" max="13570" width="6.28515625" style="318" bestFit="1" customWidth="1"/>
    <col min="13571" max="13571" width="23.85546875" style="318" bestFit="1" customWidth="1"/>
    <col min="13572" max="13572" width="17" style="318" bestFit="1" customWidth="1"/>
    <col min="13573" max="13573" width="14.42578125" style="318" bestFit="1" customWidth="1"/>
    <col min="13574" max="13574" width="19.140625" style="318" bestFit="1" customWidth="1"/>
    <col min="13575" max="13575" width="21.7109375" style="318" bestFit="1" customWidth="1"/>
    <col min="13576" max="13577" width="20.42578125" style="318" bestFit="1" customWidth="1"/>
    <col min="13578" max="13825" width="9.140625" style="318"/>
    <col min="13826" max="13826" width="6.28515625" style="318" bestFit="1" customWidth="1"/>
    <col min="13827" max="13827" width="23.85546875" style="318" bestFit="1" customWidth="1"/>
    <col min="13828" max="13828" width="17" style="318" bestFit="1" customWidth="1"/>
    <col min="13829" max="13829" width="14.42578125" style="318" bestFit="1" customWidth="1"/>
    <col min="13830" max="13830" width="19.140625" style="318" bestFit="1" customWidth="1"/>
    <col min="13831" max="13831" width="21.7109375" style="318" bestFit="1" customWidth="1"/>
    <col min="13832" max="13833" width="20.42578125" style="318" bestFit="1" customWidth="1"/>
    <col min="13834" max="14081" width="9.140625" style="318"/>
    <col min="14082" max="14082" width="6.28515625" style="318" bestFit="1" customWidth="1"/>
    <col min="14083" max="14083" width="23.85546875" style="318" bestFit="1" customWidth="1"/>
    <col min="14084" max="14084" width="17" style="318" bestFit="1" customWidth="1"/>
    <col min="14085" max="14085" width="14.42578125" style="318" bestFit="1" customWidth="1"/>
    <col min="14086" max="14086" width="19.140625" style="318" bestFit="1" customWidth="1"/>
    <col min="14087" max="14087" width="21.7109375" style="318" bestFit="1" customWidth="1"/>
    <col min="14088" max="14089" width="20.42578125" style="318" bestFit="1" customWidth="1"/>
    <col min="14090" max="14337" width="9.140625" style="318"/>
    <col min="14338" max="14338" width="6.28515625" style="318" bestFit="1" customWidth="1"/>
    <col min="14339" max="14339" width="23.85546875" style="318" bestFit="1" customWidth="1"/>
    <col min="14340" max="14340" width="17" style="318" bestFit="1" customWidth="1"/>
    <col min="14341" max="14341" width="14.42578125" style="318" bestFit="1" customWidth="1"/>
    <col min="14342" max="14342" width="19.140625" style="318" bestFit="1" customWidth="1"/>
    <col min="14343" max="14343" width="21.7109375" style="318" bestFit="1" customWidth="1"/>
    <col min="14344" max="14345" width="20.42578125" style="318" bestFit="1" customWidth="1"/>
    <col min="14346" max="14593" width="9.140625" style="318"/>
    <col min="14594" max="14594" width="6.28515625" style="318" bestFit="1" customWidth="1"/>
    <col min="14595" max="14595" width="23.85546875" style="318" bestFit="1" customWidth="1"/>
    <col min="14596" max="14596" width="17" style="318" bestFit="1" customWidth="1"/>
    <col min="14597" max="14597" width="14.42578125" style="318" bestFit="1" customWidth="1"/>
    <col min="14598" max="14598" width="19.140625" style="318" bestFit="1" customWidth="1"/>
    <col min="14599" max="14599" width="21.7109375" style="318" bestFit="1" customWidth="1"/>
    <col min="14600" max="14601" width="20.42578125" style="318" bestFit="1" customWidth="1"/>
    <col min="14602" max="14849" width="9.140625" style="318"/>
    <col min="14850" max="14850" width="6.28515625" style="318" bestFit="1" customWidth="1"/>
    <col min="14851" max="14851" width="23.85546875" style="318" bestFit="1" customWidth="1"/>
    <col min="14852" max="14852" width="17" style="318" bestFit="1" customWidth="1"/>
    <col min="14853" max="14853" width="14.42578125" style="318" bestFit="1" customWidth="1"/>
    <col min="14854" max="14854" width="19.140625" style="318" bestFit="1" customWidth="1"/>
    <col min="14855" max="14855" width="21.7109375" style="318" bestFit="1" customWidth="1"/>
    <col min="14856" max="14857" width="20.42578125" style="318" bestFit="1" customWidth="1"/>
    <col min="14858" max="15105" width="9.140625" style="318"/>
    <col min="15106" max="15106" width="6.28515625" style="318" bestFit="1" customWidth="1"/>
    <col min="15107" max="15107" width="23.85546875" style="318" bestFit="1" customWidth="1"/>
    <col min="15108" max="15108" width="17" style="318" bestFit="1" customWidth="1"/>
    <col min="15109" max="15109" width="14.42578125" style="318" bestFit="1" customWidth="1"/>
    <col min="15110" max="15110" width="19.140625" style="318" bestFit="1" customWidth="1"/>
    <col min="15111" max="15111" width="21.7109375" style="318" bestFit="1" customWidth="1"/>
    <col min="15112" max="15113" width="20.42578125" style="318" bestFit="1" customWidth="1"/>
    <col min="15114" max="15361" width="9.140625" style="318"/>
    <col min="15362" max="15362" width="6.28515625" style="318" bestFit="1" customWidth="1"/>
    <col min="15363" max="15363" width="23.85546875" style="318" bestFit="1" customWidth="1"/>
    <col min="15364" max="15364" width="17" style="318" bestFit="1" customWidth="1"/>
    <col min="15365" max="15365" width="14.42578125" style="318" bestFit="1" customWidth="1"/>
    <col min="15366" max="15366" width="19.140625" style="318" bestFit="1" customWidth="1"/>
    <col min="15367" max="15367" width="21.7109375" style="318" bestFit="1" customWidth="1"/>
    <col min="15368" max="15369" width="20.42578125" style="318" bestFit="1" customWidth="1"/>
    <col min="15370" max="15617" width="9.140625" style="318"/>
    <col min="15618" max="15618" width="6.28515625" style="318" bestFit="1" customWidth="1"/>
    <col min="15619" max="15619" width="23.85546875" style="318" bestFit="1" customWidth="1"/>
    <col min="15620" max="15620" width="17" style="318" bestFit="1" customWidth="1"/>
    <col min="15621" max="15621" width="14.42578125" style="318" bestFit="1" customWidth="1"/>
    <col min="15622" max="15622" width="19.140625" style="318" bestFit="1" customWidth="1"/>
    <col min="15623" max="15623" width="21.7109375" style="318" bestFit="1" customWidth="1"/>
    <col min="15624" max="15625" width="20.42578125" style="318" bestFit="1" customWidth="1"/>
    <col min="15626" max="15873" width="9.140625" style="318"/>
    <col min="15874" max="15874" width="6.28515625" style="318" bestFit="1" customWidth="1"/>
    <col min="15875" max="15875" width="23.85546875" style="318" bestFit="1" customWidth="1"/>
    <col min="15876" max="15876" width="17" style="318" bestFit="1" customWidth="1"/>
    <col min="15877" max="15877" width="14.42578125" style="318" bestFit="1" customWidth="1"/>
    <col min="15878" max="15878" width="19.140625" style="318" bestFit="1" customWidth="1"/>
    <col min="15879" max="15879" width="21.7109375" style="318" bestFit="1" customWidth="1"/>
    <col min="15880" max="15881" width="20.42578125" style="318" bestFit="1" customWidth="1"/>
    <col min="15882" max="16129" width="9.140625" style="318"/>
    <col min="16130" max="16130" width="6.28515625" style="318" bestFit="1" customWidth="1"/>
    <col min="16131" max="16131" width="23.85546875" style="318" bestFit="1" customWidth="1"/>
    <col min="16132" max="16132" width="17" style="318" bestFit="1" customWidth="1"/>
    <col min="16133" max="16133" width="14.42578125" style="318" bestFit="1" customWidth="1"/>
    <col min="16134" max="16134" width="19.140625" style="318" bestFit="1" customWidth="1"/>
    <col min="16135" max="16135" width="21.7109375" style="318" bestFit="1" customWidth="1"/>
    <col min="16136" max="16137" width="20.42578125" style="318" bestFit="1" customWidth="1"/>
    <col min="16138" max="16384" width="9.140625" style="318"/>
  </cols>
  <sheetData>
    <row r="1" spans="1:16" ht="22.5">
      <c r="A1" s="606" t="s">
        <v>647</v>
      </c>
      <c r="B1" s="606"/>
      <c r="C1" s="606"/>
      <c r="D1" s="606"/>
      <c r="E1" s="606"/>
      <c r="F1" s="606"/>
      <c r="G1" s="606"/>
      <c r="H1" s="606"/>
      <c r="I1" s="606"/>
    </row>
    <row r="2" spans="1:16">
      <c r="A2" s="607" t="s">
        <v>648</v>
      </c>
      <c r="B2" s="607"/>
      <c r="C2" s="607"/>
      <c r="D2" s="607"/>
      <c r="E2" s="607"/>
      <c r="F2" s="607"/>
      <c r="G2" s="607"/>
      <c r="H2" s="607"/>
      <c r="I2" s="607"/>
    </row>
    <row r="3" spans="1:16">
      <c r="A3" s="319"/>
      <c r="B3" s="560"/>
      <c r="C3" s="319"/>
      <c r="D3" s="319"/>
      <c r="E3" s="319"/>
      <c r="F3" s="319"/>
      <c r="G3" s="319"/>
      <c r="H3" s="319"/>
      <c r="I3" s="319"/>
    </row>
    <row r="4" spans="1:16" ht="22.5">
      <c r="A4" s="608" t="s">
        <v>649</v>
      </c>
      <c r="B4" s="608"/>
      <c r="C4" s="608"/>
      <c r="D4" s="608"/>
      <c r="E4" s="608"/>
      <c r="F4" s="608"/>
      <c r="G4" s="608"/>
      <c r="H4" s="608"/>
      <c r="I4" s="608"/>
    </row>
    <row r="5" spans="1:16" s="323" customFormat="1" ht="56.25">
      <c r="A5" s="320" t="s">
        <v>0</v>
      </c>
      <c r="B5" s="320"/>
      <c r="C5" s="320" t="s">
        <v>650</v>
      </c>
      <c r="D5" s="321" t="s">
        <v>651</v>
      </c>
      <c r="E5" s="322" t="s">
        <v>652</v>
      </c>
      <c r="F5" s="322" t="s">
        <v>653</v>
      </c>
      <c r="G5" s="322" t="s">
        <v>654</v>
      </c>
      <c r="H5" s="322" t="s">
        <v>653</v>
      </c>
      <c r="I5" s="322" t="s">
        <v>655</v>
      </c>
    </row>
    <row r="6" spans="1:16">
      <c r="A6" s="324">
        <v>1</v>
      </c>
      <c r="B6" s="324"/>
      <c r="C6" s="325" t="s">
        <v>656</v>
      </c>
      <c r="D6" s="326">
        <v>5600</v>
      </c>
      <c r="E6" s="327">
        <v>9.5</v>
      </c>
      <c r="F6" s="328">
        <f>D6*E6</f>
        <v>53200</v>
      </c>
      <c r="G6" s="328">
        <v>9</v>
      </c>
      <c r="H6" s="328">
        <f>D6*G6</f>
        <v>50400</v>
      </c>
      <c r="I6" s="329">
        <f>F6-H6</f>
        <v>2800</v>
      </c>
      <c r="J6" s="330"/>
      <c r="K6" s="330"/>
      <c r="L6" s="330"/>
    </row>
    <row r="7" spans="1:16">
      <c r="A7" s="324">
        <v>2</v>
      </c>
      <c r="B7" s="324"/>
      <c r="C7" s="325" t="s">
        <v>657</v>
      </c>
      <c r="D7" s="326">
        <v>650</v>
      </c>
      <c r="E7" s="327">
        <v>8.6999999999999993</v>
      </c>
      <c r="F7" s="328">
        <f>D7*E7</f>
        <v>5654.9999999999991</v>
      </c>
      <c r="G7" s="328">
        <v>8.1999999999999993</v>
      </c>
      <c r="H7" s="328">
        <f>D7*G7</f>
        <v>5329.9999999999991</v>
      </c>
      <c r="I7" s="329">
        <f>F7-H7</f>
        <v>325</v>
      </c>
      <c r="J7" s="330"/>
      <c r="K7" s="330"/>
      <c r="L7" s="330"/>
    </row>
    <row r="8" spans="1:16">
      <c r="A8" s="324">
        <v>3</v>
      </c>
      <c r="B8" s="324"/>
      <c r="C8" s="325" t="s">
        <v>658</v>
      </c>
      <c r="D8" s="326">
        <v>500</v>
      </c>
      <c r="E8" s="327">
        <v>8.6999999999999993</v>
      </c>
      <c r="F8" s="328">
        <f>D8*E8</f>
        <v>4350</v>
      </c>
      <c r="G8" s="328">
        <v>8.1999999999999993</v>
      </c>
      <c r="H8" s="328">
        <f>D8*G8</f>
        <v>4100</v>
      </c>
      <c r="I8" s="329">
        <f>F8-H8</f>
        <v>250</v>
      </c>
      <c r="J8" s="330"/>
      <c r="K8" s="330"/>
      <c r="L8" s="330"/>
    </row>
    <row r="9" spans="1:16" s="334" customFormat="1">
      <c r="A9" s="604" t="s">
        <v>4</v>
      </c>
      <c r="B9" s="604"/>
      <c r="C9" s="604"/>
      <c r="D9" s="604"/>
      <c r="E9" s="604"/>
      <c r="F9" s="331">
        <f>SUM(F6:F8)</f>
        <v>63205</v>
      </c>
      <c r="G9" s="332"/>
      <c r="H9" s="331">
        <f>SUM(H6:H8)</f>
        <v>59830</v>
      </c>
      <c r="I9" s="333">
        <f>SUM(I6:I8)</f>
        <v>3375</v>
      </c>
      <c r="J9" s="332"/>
      <c r="K9" s="332"/>
      <c r="L9" s="332"/>
    </row>
    <row r="10" spans="1:16" s="334" customFormat="1">
      <c r="A10" s="335"/>
      <c r="B10" s="561"/>
      <c r="C10" s="335"/>
      <c r="D10" s="335"/>
      <c r="E10" s="335"/>
      <c r="F10" s="331"/>
      <c r="G10" s="332"/>
      <c r="H10" s="332"/>
      <c r="J10" s="332"/>
      <c r="K10" s="332"/>
      <c r="L10" s="332"/>
    </row>
    <row r="11" spans="1:16">
      <c r="A11" s="336" t="s">
        <v>659</v>
      </c>
      <c r="B11" s="336"/>
      <c r="C11" s="337"/>
      <c r="D11" s="338">
        <v>41523</v>
      </c>
      <c r="G11" s="609"/>
      <c r="H11" s="609"/>
      <c r="I11" s="609"/>
    </row>
    <row r="12" spans="1:16" ht="23.25">
      <c r="A12" s="340" t="s">
        <v>660</v>
      </c>
      <c r="B12" s="340"/>
      <c r="C12" s="340"/>
      <c r="D12" s="340"/>
      <c r="E12" s="340"/>
      <c r="F12" s="340"/>
      <c r="G12" s="340"/>
      <c r="H12" s="340"/>
      <c r="I12" s="341"/>
    </row>
    <row r="13" spans="1:16" s="323" customFormat="1" ht="56.25">
      <c r="A13" s="320" t="s">
        <v>0</v>
      </c>
      <c r="B13" s="320"/>
      <c r="C13" s="320" t="s">
        <v>650</v>
      </c>
      <c r="D13" s="321" t="s">
        <v>651</v>
      </c>
      <c r="E13" s="322" t="s">
        <v>652</v>
      </c>
      <c r="F13" s="322" t="s">
        <v>653</v>
      </c>
      <c r="G13" s="322" t="s">
        <v>654</v>
      </c>
      <c r="H13" s="322" t="s">
        <v>653</v>
      </c>
      <c r="I13" s="329" t="s">
        <v>655</v>
      </c>
    </row>
    <row r="14" spans="1:16" ht="18.75" customHeight="1">
      <c r="A14" s="324">
        <v>1</v>
      </c>
      <c r="B14" s="324"/>
      <c r="C14" s="342" t="s">
        <v>661</v>
      </c>
      <c r="D14" s="326">
        <v>3000</v>
      </c>
      <c r="E14" s="327">
        <v>10.6</v>
      </c>
      <c r="F14" s="328">
        <f>D14*E14</f>
        <v>31800</v>
      </c>
      <c r="G14" s="328">
        <v>10.8</v>
      </c>
      <c r="H14" s="328">
        <f>D14*G14</f>
        <v>32400.000000000004</v>
      </c>
      <c r="I14" s="329">
        <f>F14-H14</f>
        <v>-600.00000000000364</v>
      </c>
      <c r="J14" s="343"/>
      <c r="K14" s="343"/>
      <c r="L14" s="343"/>
      <c r="M14" s="343"/>
      <c r="N14" s="343"/>
      <c r="O14" s="343"/>
      <c r="P14" s="343"/>
    </row>
    <row r="15" spans="1:16" ht="18.75" customHeight="1">
      <c r="A15" s="324">
        <v>2</v>
      </c>
      <c r="B15" s="324"/>
      <c r="C15" s="342" t="s">
        <v>662</v>
      </c>
      <c r="D15" s="326">
        <v>2000</v>
      </c>
      <c r="E15" s="327">
        <v>8.6999999999999993</v>
      </c>
      <c r="F15" s="328">
        <f>D15*E15</f>
        <v>17400</v>
      </c>
      <c r="G15" s="328">
        <v>8</v>
      </c>
      <c r="H15" s="328">
        <f>D15*G15</f>
        <v>16000</v>
      </c>
      <c r="I15" s="329">
        <f>F15-H15</f>
        <v>1400</v>
      </c>
      <c r="J15" s="343"/>
      <c r="K15" s="343"/>
      <c r="L15" s="343"/>
      <c r="M15" s="343"/>
      <c r="N15" s="343"/>
      <c r="O15" s="343"/>
      <c r="P15" s="343"/>
    </row>
    <row r="16" spans="1:16" ht="18.75" customHeight="1">
      <c r="A16" s="324">
        <v>3</v>
      </c>
      <c r="B16" s="324"/>
      <c r="C16" s="342" t="s">
        <v>657</v>
      </c>
      <c r="D16" s="326">
        <v>3000</v>
      </c>
      <c r="E16" s="327">
        <v>8.6999999999999993</v>
      </c>
      <c r="F16" s="328">
        <f>D16*E16</f>
        <v>26099.999999999996</v>
      </c>
      <c r="G16" s="328">
        <v>8.1999999999999993</v>
      </c>
      <c r="H16" s="328">
        <f>D16*G16</f>
        <v>24599.999999999996</v>
      </c>
      <c r="I16" s="329">
        <f>F16-H16</f>
        <v>1500</v>
      </c>
      <c r="J16" s="343"/>
      <c r="K16" s="343"/>
      <c r="L16" s="343"/>
      <c r="M16" s="343"/>
      <c r="N16" s="343"/>
      <c r="O16" s="343"/>
      <c r="P16" s="343"/>
    </row>
    <row r="17" spans="1:12">
      <c r="A17" s="604" t="s">
        <v>4</v>
      </c>
      <c r="B17" s="604"/>
      <c r="C17" s="604"/>
      <c r="D17" s="604"/>
      <c r="E17" s="604"/>
      <c r="F17" s="331">
        <f>SUM(F14:F16)</f>
        <v>75300</v>
      </c>
      <c r="G17" s="344"/>
      <c r="H17" s="331">
        <f>SUM(H14:H16)</f>
        <v>73000</v>
      </c>
      <c r="I17" s="333">
        <f>SUM(I14:I16)</f>
        <v>2299.9999999999964</v>
      </c>
    </row>
    <row r="18" spans="1:12" ht="25.5">
      <c r="A18" s="610" t="s">
        <v>663</v>
      </c>
      <c r="B18" s="610"/>
      <c r="C18" s="610"/>
      <c r="D18" s="610"/>
      <c r="E18" s="610"/>
      <c r="F18" s="610"/>
      <c r="G18" s="610"/>
      <c r="H18" s="610"/>
      <c r="I18" s="610"/>
    </row>
    <row r="20" spans="1:12">
      <c r="A20" s="611" t="s">
        <v>664</v>
      </c>
      <c r="B20" s="611"/>
      <c r="C20" s="611"/>
      <c r="D20" s="611"/>
      <c r="G20" s="609" t="s">
        <v>665</v>
      </c>
      <c r="H20" s="609"/>
      <c r="I20" s="609"/>
    </row>
    <row r="21" spans="1:12">
      <c r="A21" s="605" t="s">
        <v>666</v>
      </c>
      <c r="B21" s="605"/>
      <c r="C21" s="605"/>
      <c r="D21" s="605"/>
      <c r="G21" s="609"/>
      <c r="H21" s="609"/>
      <c r="I21" s="609"/>
    </row>
    <row r="22" spans="1:12">
      <c r="A22" s="605" t="s">
        <v>667</v>
      </c>
      <c r="B22" s="605"/>
      <c r="C22" s="605"/>
      <c r="D22" s="605"/>
    </row>
    <row r="23" spans="1:12">
      <c r="A23" s="337" t="s">
        <v>668</v>
      </c>
      <c r="B23" s="337"/>
      <c r="C23" s="337"/>
      <c r="D23" s="337"/>
    </row>
    <row r="24" spans="1:12">
      <c r="A24" s="336" t="s">
        <v>659</v>
      </c>
      <c r="B24" s="336"/>
      <c r="C24" s="337"/>
      <c r="D24" s="338">
        <v>41586</v>
      </c>
      <c r="G24" s="609"/>
      <c r="H24" s="609"/>
      <c r="I24" s="609"/>
    </row>
    <row r="25" spans="1:12">
      <c r="A25" s="605"/>
      <c r="B25" s="605"/>
      <c r="C25" s="605"/>
      <c r="D25" s="605"/>
    </row>
    <row r="26" spans="1:12" ht="22.5">
      <c r="A26" s="606" t="s">
        <v>647</v>
      </c>
      <c r="B26" s="606"/>
      <c r="C26" s="606"/>
      <c r="D26" s="606"/>
      <c r="E26" s="606"/>
      <c r="F26" s="606"/>
      <c r="G26" s="606"/>
      <c r="H26" s="606"/>
      <c r="I26" s="606"/>
    </row>
    <row r="27" spans="1:12">
      <c r="A27" s="607" t="s">
        <v>648</v>
      </c>
      <c r="B27" s="607"/>
      <c r="C27" s="607"/>
      <c r="D27" s="607"/>
      <c r="E27" s="607"/>
      <c r="F27" s="607"/>
      <c r="G27" s="607"/>
      <c r="H27" s="607"/>
      <c r="I27" s="607"/>
    </row>
    <row r="28" spans="1:12" ht="22.5">
      <c r="A28" s="608" t="s">
        <v>669</v>
      </c>
      <c r="B28" s="608"/>
      <c r="C28" s="608"/>
      <c r="D28" s="608"/>
      <c r="E28" s="608"/>
      <c r="F28" s="608"/>
      <c r="G28" s="608"/>
      <c r="H28" s="608"/>
      <c r="I28" s="608"/>
    </row>
    <row r="29" spans="1:12" s="323" customFormat="1" ht="56.25">
      <c r="A29" s="320" t="s">
        <v>0</v>
      </c>
      <c r="B29" s="320"/>
      <c r="C29" s="320" t="s">
        <v>650</v>
      </c>
      <c r="D29" s="321" t="s">
        <v>651</v>
      </c>
      <c r="E29" s="322" t="s">
        <v>652</v>
      </c>
      <c r="F29" s="322" t="s">
        <v>653</v>
      </c>
      <c r="G29" s="322" t="s">
        <v>654</v>
      </c>
      <c r="H29" s="322" t="s">
        <v>653</v>
      </c>
      <c r="I29" s="322" t="s">
        <v>655</v>
      </c>
    </row>
    <row r="30" spans="1:12">
      <c r="A30" s="324">
        <v>1</v>
      </c>
      <c r="B30" s="324"/>
      <c r="C30" s="325" t="s">
        <v>656</v>
      </c>
      <c r="D30" s="326">
        <v>10000</v>
      </c>
      <c r="E30" s="327">
        <v>9.5</v>
      </c>
      <c r="F30" s="328">
        <f>D30*E30</f>
        <v>95000</v>
      </c>
      <c r="G30" s="328">
        <v>9</v>
      </c>
      <c r="H30" s="328">
        <f>D30*G30</f>
        <v>90000</v>
      </c>
      <c r="I30" s="329">
        <f>F30-H30</f>
        <v>5000</v>
      </c>
      <c r="J30" s="330"/>
      <c r="K30" s="330"/>
      <c r="L30" s="330"/>
    </row>
    <row r="31" spans="1:12" s="334" customFormat="1">
      <c r="A31" s="604" t="s">
        <v>4</v>
      </c>
      <c r="B31" s="604"/>
      <c r="C31" s="604"/>
      <c r="D31" s="604"/>
      <c r="E31" s="604"/>
      <c r="F31" s="331">
        <f>SUM(F30:F30)</f>
        <v>95000</v>
      </c>
      <c r="G31" s="332"/>
      <c r="H31" s="331">
        <f>SUM(H30:H30)</f>
        <v>90000</v>
      </c>
      <c r="I31" s="333">
        <f>SUM(I30:I30)</f>
        <v>5000</v>
      </c>
      <c r="J31" s="332"/>
      <c r="K31" s="332"/>
      <c r="L31" s="332"/>
    </row>
    <row r="32" spans="1:12">
      <c r="A32" s="336" t="s">
        <v>659</v>
      </c>
      <c r="B32" s="336"/>
      <c r="C32" s="337"/>
      <c r="D32" s="338">
        <v>41635</v>
      </c>
      <c r="G32" s="609"/>
      <c r="H32" s="609"/>
      <c r="I32" s="609"/>
    </row>
    <row r="33" spans="1:16" ht="23.25">
      <c r="A33" s="340" t="s">
        <v>670</v>
      </c>
      <c r="B33" s="340"/>
      <c r="C33" s="340"/>
      <c r="D33" s="340"/>
      <c r="E33" s="340"/>
      <c r="F33" s="340"/>
      <c r="G33" s="340"/>
      <c r="H33" s="340"/>
      <c r="I33" s="341"/>
    </row>
    <row r="34" spans="1:16" s="323" customFormat="1" ht="56.25">
      <c r="A34" s="320" t="s">
        <v>0</v>
      </c>
      <c r="B34" s="320"/>
      <c r="C34" s="320" t="s">
        <v>650</v>
      </c>
      <c r="D34" s="321" t="s">
        <v>651</v>
      </c>
      <c r="E34" s="322" t="s">
        <v>652</v>
      </c>
      <c r="F34" s="322" t="s">
        <v>653</v>
      </c>
      <c r="G34" s="322" t="s">
        <v>654</v>
      </c>
      <c r="H34" s="322" t="s">
        <v>653</v>
      </c>
      <c r="I34" s="322" t="s">
        <v>655</v>
      </c>
    </row>
    <row r="35" spans="1:16" s="323" customFormat="1">
      <c r="A35" s="324">
        <v>1</v>
      </c>
      <c r="B35" s="324"/>
      <c r="C35" s="325" t="s">
        <v>671</v>
      </c>
      <c r="D35" s="326">
        <f>7400-1960</f>
        <v>5440</v>
      </c>
      <c r="E35" s="327">
        <v>9.5</v>
      </c>
      <c r="F35" s="328">
        <f>D35*E35</f>
        <v>51680</v>
      </c>
      <c r="G35" s="328">
        <v>9</v>
      </c>
      <c r="H35" s="328">
        <f>D35*G35</f>
        <v>48960</v>
      </c>
      <c r="I35" s="329">
        <f>F35-H35</f>
        <v>2720</v>
      </c>
    </row>
    <row r="36" spans="1:16" ht="18.75" customHeight="1">
      <c r="A36" s="324">
        <v>2</v>
      </c>
      <c r="B36" s="324"/>
      <c r="C36" s="342" t="s">
        <v>662</v>
      </c>
      <c r="D36" s="326">
        <v>1900</v>
      </c>
      <c r="E36" s="327">
        <v>8.6999999999999993</v>
      </c>
      <c r="F36" s="328">
        <f>D36*E36</f>
        <v>16530</v>
      </c>
      <c r="G36" s="328">
        <v>8.1999999999999993</v>
      </c>
      <c r="H36" s="328">
        <f>D36*G36</f>
        <v>15579.999999999998</v>
      </c>
      <c r="I36" s="329">
        <f>F36-H36</f>
        <v>950.00000000000182</v>
      </c>
      <c r="J36" s="343"/>
      <c r="K36" s="343"/>
      <c r="L36" s="343"/>
      <c r="M36" s="343"/>
      <c r="N36" s="343"/>
      <c r="O36" s="343"/>
      <c r="P36" s="343"/>
    </row>
    <row r="37" spans="1:16" ht="18.75" customHeight="1">
      <c r="A37" s="324">
        <v>3</v>
      </c>
      <c r="B37" s="324"/>
      <c r="C37" s="342" t="s">
        <v>661</v>
      </c>
      <c r="D37" s="326">
        <v>1000</v>
      </c>
      <c r="E37" s="327">
        <v>11</v>
      </c>
      <c r="F37" s="328">
        <f>D37*E37</f>
        <v>11000</v>
      </c>
      <c r="G37" s="328">
        <v>11</v>
      </c>
      <c r="H37" s="328">
        <f>D37*G37</f>
        <v>11000</v>
      </c>
      <c r="I37" s="329">
        <f>F37-H37</f>
        <v>0</v>
      </c>
      <c r="J37" s="343"/>
      <c r="K37" s="343"/>
      <c r="L37" s="343"/>
      <c r="M37" s="343"/>
      <c r="N37" s="343"/>
      <c r="O37" s="343"/>
      <c r="P37" s="343"/>
    </row>
    <row r="38" spans="1:16">
      <c r="A38" s="604" t="s">
        <v>4</v>
      </c>
      <c r="B38" s="604"/>
      <c r="C38" s="604"/>
      <c r="D38" s="604"/>
      <c r="E38" s="604"/>
      <c r="F38" s="331">
        <f>SUM(F35:F37)</f>
        <v>79210</v>
      </c>
      <c r="G38" s="344"/>
      <c r="H38" s="331">
        <f>SUM(H35:H37)</f>
        <v>75540</v>
      </c>
      <c r="I38" s="333">
        <f>SUM(I35:I37)</f>
        <v>3670.0000000000018</v>
      </c>
    </row>
    <row r="39" spans="1:16">
      <c r="A39" s="336" t="s">
        <v>659</v>
      </c>
      <c r="B39" s="336"/>
      <c r="C39" s="337"/>
      <c r="D39" s="338">
        <v>41750</v>
      </c>
      <c r="G39" s="345"/>
      <c r="H39" s="345"/>
      <c r="I39" s="345"/>
    </row>
    <row r="40" spans="1:16" ht="23.25">
      <c r="A40" s="340" t="s">
        <v>672</v>
      </c>
      <c r="B40" s="340"/>
      <c r="C40" s="340"/>
      <c r="D40" s="340"/>
      <c r="E40" s="340"/>
      <c r="F40" s="340"/>
      <c r="G40" s="340"/>
      <c r="H40" s="340"/>
      <c r="I40" s="341"/>
    </row>
    <row r="41" spans="1:16" s="323" customFormat="1" ht="56.25">
      <c r="A41" s="320" t="s">
        <v>0</v>
      </c>
      <c r="B41" s="320"/>
      <c r="C41" s="320" t="s">
        <v>650</v>
      </c>
      <c r="D41" s="321" t="s">
        <v>651</v>
      </c>
      <c r="E41" s="322" t="s">
        <v>652</v>
      </c>
      <c r="F41" s="322" t="s">
        <v>653</v>
      </c>
      <c r="G41" s="322" t="s">
        <v>654</v>
      </c>
      <c r="H41" s="322" t="s">
        <v>653</v>
      </c>
      <c r="I41" s="322" t="s">
        <v>655</v>
      </c>
    </row>
    <row r="42" spans="1:16" s="323" customFormat="1">
      <c r="A42" s="324">
        <v>1</v>
      </c>
      <c r="B42" s="324"/>
      <c r="C42" s="342" t="s">
        <v>661</v>
      </c>
      <c r="D42" s="326">
        <v>5500</v>
      </c>
      <c r="E42" s="327">
        <v>11.2</v>
      </c>
      <c r="F42" s="328">
        <f>D42*E42</f>
        <v>61599.999999999993</v>
      </c>
      <c r="G42" s="328">
        <v>11</v>
      </c>
      <c r="H42" s="328">
        <f>D42*G42</f>
        <v>60500</v>
      </c>
      <c r="I42" s="329">
        <f>F42-H42</f>
        <v>1099.9999999999927</v>
      </c>
    </row>
    <row r="43" spans="1:16">
      <c r="A43" s="324">
        <v>2</v>
      </c>
      <c r="B43" s="324"/>
      <c r="C43" s="325" t="s">
        <v>657</v>
      </c>
      <c r="D43" s="326">
        <v>1040</v>
      </c>
      <c r="E43" s="327">
        <v>8.6</v>
      </c>
      <c r="F43" s="328">
        <f>D43*E43</f>
        <v>8944</v>
      </c>
      <c r="G43" s="328">
        <v>8.1999999999999993</v>
      </c>
      <c r="H43" s="328">
        <f>D43*G43</f>
        <v>8528</v>
      </c>
      <c r="I43" s="329">
        <f>F43-H43</f>
        <v>416</v>
      </c>
      <c r="J43" s="330"/>
      <c r="K43" s="330"/>
      <c r="L43" s="330"/>
    </row>
    <row r="44" spans="1:16">
      <c r="A44" s="604" t="s">
        <v>4</v>
      </c>
      <c r="B44" s="604"/>
      <c r="C44" s="604"/>
      <c r="D44" s="604"/>
      <c r="E44" s="604"/>
      <c r="F44" s="331">
        <f>SUM(F42:F43)</f>
        <v>70544</v>
      </c>
      <c r="G44" s="344"/>
      <c r="H44" s="331">
        <f>SUM(H42:H43)</f>
        <v>69028</v>
      </c>
      <c r="I44" s="333">
        <f>SUM(I42:I43)</f>
        <v>1515.9999999999927</v>
      </c>
    </row>
    <row r="45" spans="1:16">
      <c r="A45" s="337"/>
      <c r="B45" s="337"/>
      <c r="C45" s="337"/>
      <c r="D45" s="337"/>
    </row>
    <row r="46" spans="1:16">
      <c r="A46" s="336" t="s">
        <v>659</v>
      </c>
      <c r="B46" s="336"/>
      <c r="C46" s="337"/>
      <c r="D46" s="338"/>
      <c r="G46" s="345"/>
      <c r="H46" s="345"/>
      <c r="I46" s="345"/>
    </row>
    <row r="48" spans="1:16" ht="22.5">
      <c r="A48" s="606" t="s">
        <v>647</v>
      </c>
      <c r="B48" s="606"/>
      <c r="C48" s="606"/>
      <c r="D48" s="606"/>
      <c r="E48" s="606"/>
      <c r="F48" s="606"/>
      <c r="G48" s="606"/>
      <c r="H48" s="606"/>
      <c r="I48" s="606"/>
    </row>
    <row r="49" spans="1:16">
      <c r="A49" s="607" t="s">
        <v>648</v>
      </c>
      <c r="B49" s="607"/>
      <c r="C49" s="607"/>
      <c r="D49" s="607"/>
      <c r="E49" s="607"/>
      <c r="F49" s="607"/>
      <c r="G49" s="607"/>
      <c r="H49" s="607"/>
      <c r="I49" s="607"/>
    </row>
    <row r="50" spans="1:16" ht="22.5">
      <c r="A50" s="608" t="s">
        <v>673</v>
      </c>
      <c r="B50" s="608"/>
      <c r="C50" s="608"/>
      <c r="D50" s="608"/>
      <c r="E50" s="608"/>
      <c r="F50" s="608"/>
      <c r="G50" s="608"/>
      <c r="H50" s="608"/>
      <c r="I50" s="608"/>
    </row>
    <row r="51" spans="1:16" s="323" customFormat="1" ht="56.25">
      <c r="A51" s="320" t="s">
        <v>0</v>
      </c>
      <c r="B51" s="320"/>
      <c r="C51" s="320" t="s">
        <v>650</v>
      </c>
      <c r="D51" s="321" t="s">
        <v>651</v>
      </c>
      <c r="E51" s="322" t="s">
        <v>652</v>
      </c>
      <c r="F51" s="322" t="s">
        <v>653</v>
      </c>
      <c r="G51" s="322" t="s">
        <v>654</v>
      </c>
      <c r="H51" s="322" t="s">
        <v>653</v>
      </c>
      <c r="I51" s="322" t="s">
        <v>655</v>
      </c>
    </row>
    <row r="52" spans="1:16" s="350" customFormat="1">
      <c r="A52" s="346"/>
      <c r="B52" s="346"/>
      <c r="C52" s="342" t="s">
        <v>662</v>
      </c>
      <c r="D52" s="347">
        <v>2000</v>
      </c>
      <c r="E52" s="348">
        <v>8.4</v>
      </c>
      <c r="F52" s="328">
        <f>D52*E52</f>
        <v>16800</v>
      </c>
      <c r="G52" s="348">
        <v>8.1999999999999993</v>
      </c>
      <c r="H52" s="328">
        <f>D52*G52</f>
        <v>16400</v>
      </c>
      <c r="I52" s="349">
        <f>F52-H52</f>
        <v>400</v>
      </c>
    </row>
    <row r="53" spans="1:16">
      <c r="A53" s="324">
        <v>1</v>
      </c>
      <c r="B53" s="324"/>
      <c r="C53" s="342" t="s">
        <v>661</v>
      </c>
      <c r="D53" s="326">
        <v>5500</v>
      </c>
      <c r="E53" s="327">
        <v>11</v>
      </c>
      <c r="F53" s="328">
        <f>D53*E53</f>
        <v>60500</v>
      </c>
      <c r="G53" s="328">
        <v>11</v>
      </c>
      <c r="H53" s="328">
        <f>D53*G53</f>
        <v>60500</v>
      </c>
      <c r="I53" s="349">
        <f>F53-H53</f>
        <v>0</v>
      </c>
      <c r="J53" s="330"/>
      <c r="K53" s="330"/>
      <c r="L53" s="330"/>
    </row>
    <row r="54" spans="1:16" s="334" customFormat="1">
      <c r="A54" s="604" t="s">
        <v>4</v>
      </c>
      <c r="B54" s="604"/>
      <c r="C54" s="604"/>
      <c r="D54" s="604"/>
      <c r="E54" s="604"/>
      <c r="F54" s="331">
        <f>SUM(F52:F53)</f>
        <v>77300</v>
      </c>
      <c r="G54" s="332"/>
      <c r="H54" s="331">
        <f>SUM(H52:H53)</f>
        <v>76900</v>
      </c>
      <c r="I54" s="333">
        <f>SUM(I52:I53)</f>
        <v>400</v>
      </c>
      <c r="J54" s="332"/>
      <c r="K54" s="332"/>
      <c r="L54" s="332"/>
    </row>
    <row r="56" spans="1:16" ht="23.25">
      <c r="A56" s="340" t="s">
        <v>674</v>
      </c>
      <c r="B56" s="340"/>
      <c r="C56" s="340"/>
      <c r="D56" s="340"/>
      <c r="E56" s="340"/>
      <c r="F56" s="340"/>
      <c r="G56" s="340"/>
      <c r="H56" s="340"/>
      <c r="I56" s="341"/>
    </row>
    <row r="57" spans="1:16" s="323" customFormat="1" ht="56.25">
      <c r="A57" s="320" t="s">
        <v>0</v>
      </c>
      <c r="B57" s="320"/>
      <c r="C57" s="320" t="s">
        <v>650</v>
      </c>
      <c r="D57" s="321" t="s">
        <v>651</v>
      </c>
      <c r="E57" s="322" t="s">
        <v>652</v>
      </c>
      <c r="F57" s="322" t="s">
        <v>653</v>
      </c>
      <c r="G57" s="322" t="s">
        <v>654</v>
      </c>
      <c r="H57" s="322" t="s">
        <v>653</v>
      </c>
      <c r="I57" s="322" t="s">
        <v>655</v>
      </c>
    </row>
    <row r="58" spans="1:16" s="323" customFormat="1">
      <c r="A58" s="324">
        <v>1</v>
      </c>
      <c r="B58" s="324"/>
      <c r="C58" s="325" t="s">
        <v>656</v>
      </c>
      <c r="D58" s="326">
        <v>1680</v>
      </c>
      <c r="E58" s="327">
        <v>9.4</v>
      </c>
      <c r="F58" s="328">
        <f>D58*E58</f>
        <v>15792</v>
      </c>
      <c r="G58" s="328">
        <v>9.1</v>
      </c>
      <c r="H58" s="328">
        <f>D58*G58</f>
        <v>15288</v>
      </c>
      <c r="I58" s="329">
        <f>F58-H58</f>
        <v>504</v>
      </c>
    </row>
    <row r="59" spans="1:16" ht="18.75" customHeight="1">
      <c r="A59" s="324">
        <v>2</v>
      </c>
      <c r="B59" s="324"/>
      <c r="C59" s="342" t="s">
        <v>675</v>
      </c>
      <c r="D59" s="326">
        <v>2000</v>
      </c>
      <c r="E59" s="327">
        <v>8.6</v>
      </c>
      <c r="F59" s="328">
        <f>D59*E59</f>
        <v>17200</v>
      </c>
      <c r="G59" s="328">
        <v>8.4</v>
      </c>
      <c r="H59" s="328">
        <f>D59*G59</f>
        <v>16800</v>
      </c>
      <c r="I59" s="329">
        <f>F59-H59</f>
        <v>400</v>
      </c>
      <c r="J59" s="343"/>
      <c r="K59" s="343"/>
      <c r="L59" s="343"/>
      <c r="M59" s="343"/>
      <c r="N59" s="343"/>
      <c r="O59" s="343"/>
      <c r="P59" s="343"/>
    </row>
    <row r="60" spans="1:16" ht="18.75" customHeight="1">
      <c r="A60" s="324">
        <v>3</v>
      </c>
      <c r="B60" s="324"/>
      <c r="C60" s="342" t="s">
        <v>661</v>
      </c>
      <c r="D60" s="326">
        <v>4000</v>
      </c>
      <c r="E60" s="327">
        <v>11.2</v>
      </c>
      <c r="F60" s="328">
        <f>D60*E60</f>
        <v>44800</v>
      </c>
      <c r="G60" s="328">
        <v>11.2</v>
      </c>
      <c r="H60" s="328">
        <f>D60*G60</f>
        <v>44800</v>
      </c>
      <c r="I60" s="329">
        <f>F60-H60</f>
        <v>0</v>
      </c>
      <c r="J60" s="343"/>
      <c r="K60" s="343"/>
      <c r="L60" s="343"/>
      <c r="M60" s="343"/>
      <c r="N60" s="343"/>
      <c r="O60" s="343"/>
      <c r="P60" s="343"/>
    </row>
    <row r="61" spans="1:16">
      <c r="A61" s="604" t="s">
        <v>4</v>
      </c>
      <c r="B61" s="604"/>
      <c r="C61" s="604"/>
      <c r="D61" s="604"/>
      <c r="E61" s="604"/>
      <c r="F61" s="331">
        <f>SUM(F58:F60)</f>
        <v>77792</v>
      </c>
      <c r="G61" s="344"/>
      <c r="H61" s="331">
        <f>SUM(H58:H60)</f>
        <v>76888</v>
      </c>
      <c r="I61" s="333">
        <f>SUM(I58:I60)</f>
        <v>904</v>
      </c>
    </row>
    <row r="62" spans="1:16">
      <c r="A62" s="335"/>
      <c r="B62" s="561"/>
      <c r="C62" s="335"/>
      <c r="D62" s="335"/>
      <c r="E62" s="335"/>
      <c r="F62" s="331"/>
      <c r="G62" s="344"/>
      <c r="H62" s="331"/>
      <c r="I62" s="333"/>
    </row>
    <row r="63" spans="1:16">
      <c r="A63" s="336" t="s">
        <v>659</v>
      </c>
      <c r="B63" s="336"/>
      <c r="C63" s="337"/>
      <c r="D63" s="338">
        <v>41894</v>
      </c>
      <c r="G63" s="609"/>
      <c r="H63" s="609"/>
      <c r="I63" s="609"/>
    </row>
    <row r="65" spans="1:16" ht="22.5">
      <c r="A65" s="606" t="s">
        <v>647</v>
      </c>
      <c r="B65" s="606"/>
      <c r="C65" s="606"/>
      <c r="D65" s="606"/>
      <c r="E65" s="606"/>
      <c r="F65" s="606"/>
      <c r="G65" s="606"/>
      <c r="H65" s="606"/>
      <c r="I65" s="606"/>
    </row>
    <row r="66" spans="1:16">
      <c r="A66" s="607" t="s">
        <v>648</v>
      </c>
      <c r="B66" s="607"/>
      <c r="C66" s="607"/>
      <c r="D66" s="607"/>
      <c r="E66" s="607"/>
      <c r="F66" s="607"/>
      <c r="G66" s="607"/>
      <c r="H66" s="607"/>
      <c r="I66" s="607"/>
    </row>
    <row r="67" spans="1:16" ht="22.5" hidden="1">
      <c r="A67" s="608" t="s">
        <v>673</v>
      </c>
      <c r="B67" s="608"/>
      <c r="C67" s="608"/>
      <c r="D67" s="608"/>
      <c r="E67" s="608"/>
      <c r="F67" s="608"/>
      <c r="G67" s="608"/>
      <c r="H67" s="608"/>
      <c r="I67" s="608"/>
    </row>
    <row r="68" spans="1:16" s="323" customFormat="1" ht="56.25" hidden="1">
      <c r="A68" s="320" t="s">
        <v>0</v>
      </c>
      <c r="B68" s="320"/>
      <c r="C68" s="320" t="s">
        <v>650</v>
      </c>
      <c r="D68" s="321" t="s">
        <v>651</v>
      </c>
      <c r="E68" s="322" t="s">
        <v>652</v>
      </c>
      <c r="F68" s="322" t="s">
        <v>653</v>
      </c>
      <c r="G68" s="322" t="s">
        <v>654</v>
      </c>
      <c r="H68" s="322" t="s">
        <v>653</v>
      </c>
      <c r="I68" s="322" t="s">
        <v>655</v>
      </c>
    </row>
    <row r="69" spans="1:16" s="350" customFormat="1" hidden="1">
      <c r="A69" s="346"/>
      <c r="B69" s="346"/>
      <c r="C69" s="342" t="s">
        <v>662</v>
      </c>
      <c r="D69" s="347">
        <v>2000</v>
      </c>
      <c r="E69" s="348">
        <v>8.4</v>
      </c>
      <c r="F69" s="328">
        <f>D69*E69</f>
        <v>16800</v>
      </c>
      <c r="G69" s="348">
        <v>8.1999999999999993</v>
      </c>
      <c r="H69" s="328">
        <f>D69*G69</f>
        <v>16400</v>
      </c>
      <c r="I69" s="349">
        <f>F69-H69</f>
        <v>400</v>
      </c>
    </row>
    <row r="70" spans="1:16" hidden="1">
      <c r="A70" s="324">
        <v>1</v>
      </c>
      <c r="B70" s="324"/>
      <c r="C70" s="342" t="s">
        <v>661</v>
      </c>
      <c r="D70" s="326">
        <v>5500</v>
      </c>
      <c r="E70" s="327">
        <v>11</v>
      </c>
      <c r="F70" s="328">
        <f>D70*E70</f>
        <v>60500</v>
      </c>
      <c r="G70" s="328">
        <v>11</v>
      </c>
      <c r="H70" s="328">
        <f>D70*G70</f>
        <v>60500</v>
      </c>
      <c r="I70" s="349">
        <f>F70-H70</f>
        <v>0</v>
      </c>
      <c r="J70" s="330"/>
      <c r="K70" s="330"/>
      <c r="L70" s="330"/>
    </row>
    <row r="71" spans="1:16" s="334" customFormat="1" hidden="1">
      <c r="A71" s="604" t="s">
        <v>4</v>
      </c>
      <c r="B71" s="604"/>
      <c r="C71" s="604"/>
      <c r="D71" s="604"/>
      <c r="E71" s="604"/>
      <c r="F71" s="331">
        <f>SUM(F69:F70)</f>
        <v>77300</v>
      </c>
      <c r="G71" s="332"/>
      <c r="H71" s="331">
        <f>SUM(H69:H70)</f>
        <v>76900</v>
      </c>
      <c r="I71" s="333">
        <f>SUM(I69:I70)</f>
        <v>400</v>
      </c>
      <c r="J71" s="332"/>
      <c r="K71" s="332"/>
      <c r="L71" s="332"/>
    </row>
    <row r="72" spans="1:16" hidden="1"/>
    <row r="73" spans="1:16" ht="23.25">
      <c r="A73" s="340" t="s">
        <v>676</v>
      </c>
      <c r="B73" s="340"/>
      <c r="C73" s="340"/>
      <c r="D73" s="340"/>
      <c r="E73" s="340"/>
      <c r="F73" s="340"/>
      <c r="G73" s="340"/>
      <c r="H73" s="340"/>
      <c r="I73" s="341"/>
    </row>
    <row r="74" spans="1:16" s="323" customFormat="1" ht="56.25">
      <c r="A74" s="320" t="s">
        <v>0</v>
      </c>
      <c r="B74" s="320"/>
      <c r="C74" s="320" t="s">
        <v>650</v>
      </c>
      <c r="D74" s="321" t="s">
        <v>651</v>
      </c>
      <c r="E74" s="322" t="s">
        <v>652</v>
      </c>
      <c r="F74" s="322" t="s">
        <v>653</v>
      </c>
      <c r="G74" s="322" t="s">
        <v>654</v>
      </c>
      <c r="H74" s="322" t="s">
        <v>653</v>
      </c>
      <c r="I74" s="322" t="s">
        <v>655</v>
      </c>
    </row>
    <row r="75" spans="1:16" s="323" customFormat="1">
      <c r="A75" s="324">
        <v>1</v>
      </c>
      <c r="B75" s="324"/>
      <c r="C75" s="342" t="s">
        <v>661</v>
      </c>
      <c r="D75" s="326">
        <v>4400</v>
      </c>
      <c r="E75" s="327">
        <v>11.2</v>
      </c>
      <c r="F75" s="328">
        <f>D75*E75</f>
        <v>49280</v>
      </c>
      <c r="G75" s="328">
        <v>11.2</v>
      </c>
      <c r="H75" s="328">
        <f>D75*G75</f>
        <v>49280</v>
      </c>
      <c r="I75" s="329">
        <f>F75-H75</f>
        <v>0</v>
      </c>
    </row>
    <row r="76" spans="1:16" ht="18.75" customHeight="1">
      <c r="A76" s="324">
        <v>2</v>
      </c>
      <c r="B76" s="324"/>
      <c r="C76" s="342" t="s">
        <v>656</v>
      </c>
      <c r="D76" s="326">
        <v>5000</v>
      </c>
      <c r="E76" s="327">
        <v>10</v>
      </c>
      <c r="F76" s="328">
        <f>D76*E76</f>
        <v>50000</v>
      </c>
      <c r="G76" s="328">
        <v>9.5</v>
      </c>
      <c r="H76" s="328">
        <f>D76*G76</f>
        <v>47500</v>
      </c>
      <c r="I76" s="329">
        <f>F76-H76</f>
        <v>2500</v>
      </c>
      <c r="J76" s="343"/>
      <c r="K76" s="343"/>
      <c r="L76" s="343"/>
      <c r="M76" s="343"/>
      <c r="N76" s="343"/>
      <c r="O76" s="343"/>
      <c r="P76" s="343"/>
    </row>
    <row r="77" spans="1:16" ht="18.75" customHeight="1">
      <c r="A77" s="324"/>
      <c r="B77" s="324"/>
      <c r="C77" s="342"/>
      <c r="D77" s="326"/>
      <c r="E77" s="327"/>
      <c r="F77" s="328"/>
      <c r="G77" s="328"/>
      <c r="H77" s="328"/>
      <c r="I77" s="329"/>
      <c r="J77" s="343"/>
      <c r="K77" s="343"/>
      <c r="L77" s="343"/>
      <c r="M77" s="343"/>
      <c r="N77" s="343"/>
      <c r="O77" s="343"/>
      <c r="P77" s="343"/>
    </row>
    <row r="78" spans="1:16">
      <c r="A78" s="604" t="s">
        <v>4</v>
      </c>
      <c r="B78" s="604"/>
      <c r="C78" s="604"/>
      <c r="D78" s="604"/>
      <c r="E78" s="604"/>
      <c r="F78" s="331">
        <f>SUM(F75:F77)</f>
        <v>99280</v>
      </c>
      <c r="G78" s="344"/>
      <c r="H78" s="331">
        <f>SUM(H75:H77)</f>
        <v>96780</v>
      </c>
      <c r="I78" s="333">
        <f>SUM(I75:I77)</f>
        <v>2500</v>
      </c>
    </row>
    <row r="79" spans="1:16">
      <c r="A79" s="335"/>
      <c r="B79" s="561"/>
      <c r="C79" s="335"/>
      <c r="D79" s="335"/>
      <c r="E79" s="335"/>
      <c r="F79" s="331"/>
      <c r="G79" s="344"/>
      <c r="H79" s="331"/>
      <c r="I79" s="333"/>
    </row>
    <row r="80" spans="1:16">
      <c r="A80" s="336" t="s">
        <v>659</v>
      </c>
      <c r="B80" s="336"/>
      <c r="C80" s="337"/>
      <c r="D80" s="338">
        <v>42108</v>
      </c>
      <c r="G80" s="609"/>
      <c r="H80" s="609"/>
      <c r="I80" s="609"/>
    </row>
    <row r="81" spans="1:16">
      <c r="A81" s="605"/>
      <c r="B81" s="605"/>
      <c r="C81" s="605"/>
      <c r="D81" s="605"/>
    </row>
    <row r="82" spans="1:16" ht="22.5">
      <c r="A82" s="606" t="s">
        <v>647</v>
      </c>
      <c r="B82" s="606"/>
      <c r="C82" s="606"/>
      <c r="D82" s="606"/>
      <c r="E82" s="606"/>
      <c r="F82" s="606"/>
      <c r="G82" s="606"/>
      <c r="H82" s="606"/>
      <c r="I82" s="606"/>
    </row>
    <row r="83" spans="1:16">
      <c r="A83" s="607" t="s">
        <v>648</v>
      </c>
      <c r="B83" s="607"/>
      <c r="C83" s="607"/>
      <c r="D83" s="607"/>
      <c r="E83" s="607"/>
      <c r="F83" s="607"/>
      <c r="G83" s="607"/>
      <c r="H83" s="607"/>
      <c r="I83" s="607"/>
    </row>
    <row r="84" spans="1:16" ht="23.25">
      <c r="A84" s="340"/>
      <c r="B84" s="340"/>
      <c r="C84" s="340"/>
      <c r="D84" s="340"/>
      <c r="E84" s="340"/>
      <c r="F84" s="340"/>
      <c r="G84" s="340"/>
      <c r="H84" s="340"/>
      <c r="I84" s="341"/>
    </row>
    <row r="85" spans="1:16" s="323" customFormat="1" ht="45.75" customHeight="1">
      <c r="A85" s="320" t="s">
        <v>0</v>
      </c>
      <c r="B85" s="320" t="s">
        <v>1156</v>
      </c>
      <c r="C85" s="320" t="s">
        <v>650</v>
      </c>
      <c r="D85" s="321" t="s">
        <v>651</v>
      </c>
      <c r="E85" s="322" t="s">
        <v>1158</v>
      </c>
      <c r="F85" s="322" t="s">
        <v>653</v>
      </c>
      <c r="G85" s="322" t="s">
        <v>1157</v>
      </c>
      <c r="H85" s="322" t="s">
        <v>653</v>
      </c>
      <c r="I85" s="322" t="s">
        <v>655</v>
      </c>
    </row>
    <row r="86" spans="1:16" s="323" customFormat="1" ht="24" customHeight="1">
      <c r="A86" s="324">
        <v>1</v>
      </c>
      <c r="B86" s="563">
        <v>42081</v>
      </c>
      <c r="C86" s="342" t="s">
        <v>661</v>
      </c>
      <c r="D86" s="326">
        <v>5740</v>
      </c>
      <c r="E86" s="327">
        <v>11</v>
      </c>
      <c r="F86" s="328">
        <f>D86*E86</f>
        <v>63140</v>
      </c>
      <c r="G86" s="328">
        <v>11</v>
      </c>
      <c r="H86" s="328">
        <f>D86*G86</f>
        <v>63140</v>
      </c>
      <c r="I86" s="329">
        <f>F86-H86</f>
        <v>0</v>
      </c>
    </row>
    <row r="87" spans="1:16" s="323" customFormat="1" ht="24" customHeight="1">
      <c r="A87" s="324">
        <v>2</v>
      </c>
      <c r="B87" s="563">
        <v>42142</v>
      </c>
      <c r="C87" s="342" t="s">
        <v>1155</v>
      </c>
      <c r="D87" s="326">
        <v>6440</v>
      </c>
      <c r="E87" s="327">
        <v>8.4</v>
      </c>
      <c r="F87" s="328">
        <f>D87*E87</f>
        <v>54096</v>
      </c>
      <c r="G87" s="328">
        <v>8.1999999999999993</v>
      </c>
      <c r="H87" s="328">
        <f>D87*G87</f>
        <v>52807.999999999993</v>
      </c>
      <c r="I87" s="329">
        <f>F87-H87</f>
        <v>1288.0000000000073</v>
      </c>
    </row>
    <row r="88" spans="1:16" s="323" customFormat="1" ht="24" customHeight="1">
      <c r="A88" s="324">
        <v>3</v>
      </c>
      <c r="B88" s="563">
        <v>42207</v>
      </c>
      <c r="C88" s="342" t="s">
        <v>661</v>
      </c>
      <c r="D88" s="326">
        <v>4500</v>
      </c>
      <c r="E88" s="327">
        <v>11.2</v>
      </c>
      <c r="F88" s="328">
        <f t="shared" ref="F88:F92" si="0">D88*E88</f>
        <v>50400</v>
      </c>
      <c r="G88" s="328">
        <v>11.2</v>
      </c>
      <c r="H88" s="328">
        <f t="shared" ref="H88:H92" si="1">D88*G88</f>
        <v>50400</v>
      </c>
      <c r="I88" s="329">
        <f t="shared" ref="I88:I92" si="2">F88-H88</f>
        <v>0</v>
      </c>
    </row>
    <row r="89" spans="1:16" s="323" customFormat="1" ht="24" customHeight="1">
      <c r="A89" s="324"/>
      <c r="B89" s="563"/>
      <c r="C89" s="342" t="s">
        <v>1155</v>
      </c>
      <c r="D89" s="326">
        <v>2000</v>
      </c>
      <c r="E89" s="327">
        <v>8.4</v>
      </c>
      <c r="F89" s="328">
        <f t="shared" si="0"/>
        <v>16800</v>
      </c>
      <c r="G89" s="328">
        <v>8.1999999999999993</v>
      </c>
      <c r="H89" s="328">
        <f t="shared" si="1"/>
        <v>16400</v>
      </c>
      <c r="I89" s="329">
        <f t="shared" si="2"/>
        <v>400</v>
      </c>
    </row>
    <row r="90" spans="1:16" s="323" customFormat="1" ht="24" customHeight="1">
      <c r="A90" s="324">
        <v>4</v>
      </c>
      <c r="B90" s="563">
        <v>42240</v>
      </c>
      <c r="C90" s="342" t="s">
        <v>1155</v>
      </c>
      <c r="D90" s="326">
        <v>2880</v>
      </c>
      <c r="E90" s="327">
        <v>8.4</v>
      </c>
      <c r="F90" s="328">
        <f t="shared" si="0"/>
        <v>24192</v>
      </c>
      <c r="G90" s="328">
        <v>8.1999999999999993</v>
      </c>
      <c r="H90" s="328">
        <f t="shared" si="1"/>
        <v>23615.999999999996</v>
      </c>
      <c r="I90" s="329">
        <f t="shared" si="2"/>
        <v>576.00000000000364</v>
      </c>
    </row>
    <row r="91" spans="1:16" s="323" customFormat="1" ht="24" customHeight="1">
      <c r="A91" s="324">
        <v>5</v>
      </c>
      <c r="B91" s="563">
        <v>42263</v>
      </c>
      <c r="C91" s="342" t="s">
        <v>661</v>
      </c>
      <c r="D91" s="326">
        <v>3900</v>
      </c>
      <c r="E91" s="327">
        <v>11.2</v>
      </c>
      <c r="F91" s="328">
        <f t="shared" si="0"/>
        <v>43680</v>
      </c>
      <c r="G91" s="328">
        <v>11.2</v>
      </c>
      <c r="H91" s="328">
        <f t="shared" si="1"/>
        <v>43680</v>
      </c>
      <c r="I91" s="329">
        <f t="shared" si="2"/>
        <v>0</v>
      </c>
    </row>
    <row r="92" spans="1:16" ht="24" customHeight="1">
      <c r="A92" s="324"/>
      <c r="B92" s="563"/>
      <c r="C92" s="342" t="s">
        <v>1155</v>
      </c>
      <c r="D92" s="326">
        <v>2040</v>
      </c>
      <c r="E92" s="327">
        <v>8.4</v>
      </c>
      <c r="F92" s="328">
        <f t="shared" si="0"/>
        <v>17136</v>
      </c>
      <c r="G92" s="328">
        <v>8.1999999999999993</v>
      </c>
      <c r="H92" s="328">
        <f t="shared" si="1"/>
        <v>16728</v>
      </c>
      <c r="I92" s="329">
        <f t="shared" si="2"/>
        <v>408</v>
      </c>
      <c r="J92" s="343"/>
      <c r="K92" s="343"/>
      <c r="L92" s="343"/>
      <c r="M92" s="343"/>
      <c r="N92" s="343"/>
      <c r="O92" s="343"/>
      <c r="P92" s="343"/>
    </row>
    <row r="93" spans="1:16" ht="24" customHeight="1">
      <c r="A93" s="324"/>
      <c r="B93" s="563"/>
      <c r="C93" s="342"/>
      <c r="D93" s="326"/>
      <c r="E93" s="327"/>
      <c r="F93" s="328"/>
      <c r="G93" s="328"/>
      <c r="H93" s="328"/>
      <c r="I93" s="329"/>
      <c r="J93" s="343"/>
      <c r="K93" s="343"/>
      <c r="L93" s="343"/>
      <c r="M93" s="343"/>
      <c r="N93" s="343"/>
      <c r="O93" s="343"/>
      <c r="P93" s="343"/>
    </row>
    <row r="94" spans="1:16" ht="24" customHeight="1">
      <c r="A94" s="604" t="s">
        <v>4</v>
      </c>
      <c r="B94" s="604"/>
      <c r="C94" s="604"/>
      <c r="D94" s="604"/>
      <c r="E94" s="604"/>
      <c r="F94" s="331">
        <f>SUM(F86:F93)</f>
        <v>269444</v>
      </c>
      <c r="G94" s="344"/>
      <c r="H94" s="331">
        <f>SUM(H86:H93)</f>
        <v>266772</v>
      </c>
      <c r="I94" s="331">
        <f>SUM(I86:I93)</f>
        <v>2672.0000000000109</v>
      </c>
    </row>
    <row r="96" spans="1:16">
      <c r="A96" s="336"/>
      <c r="B96" s="336"/>
      <c r="C96" s="337"/>
      <c r="D96" s="338"/>
      <c r="G96" s="609"/>
      <c r="H96" s="609"/>
      <c r="I96" s="609"/>
    </row>
  </sheetData>
  <mergeCells count="38"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57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3"/>
    <col min="2" max="2" width="27.42578125" style="357" customWidth="1"/>
    <col min="3" max="3" width="6.85546875" style="364" customWidth="1"/>
    <col min="4" max="4" width="9" style="365" customWidth="1"/>
    <col min="5" max="5" width="8.85546875" style="366" customWidth="1"/>
    <col min="6" max="6" width="11.28515625" style="367" customWidth="1"/>
    <col min="7" max="7" width="14.85546875" style="367" customWidth="1"/>
    <col min="8" max="8" width="14.28515625" style="367" customWidth="1"/>
    <col min="9" max="9" width="13.5703125" style="367" customWidth="1"/>
    <col min="10" max="10" width="30.5703125" style="357" customWidth="1"/>
    <col min="11" max="257" width="9.140625" style="357"/>
    <col min="258" max="258" width="28.140625" style="357" customWidth="1"/>
    <col min="259" max="259" width="6.85546875" style="357" customWidth="1"/>
    <col min="260" max="260" width="9" style="357" customWidth="1"/>
    <col min="261" max="261" width="8.85546875" style="357" customWidth="1"/>
    <col min="262" max="262" width="11.85546875" style="357" customWidth="1"/>
    <col min="263" max="263" width="14.85546875" style="357" customWidth="1"/>
    <col min="264" max="264" width="14.28515625" style="357" customWidth="1"/>
    <col min="265" max="265" width="13.5703125" style="357" customWidth="1"/>
    <col min="266" max="266" width="16.140625" style="357" customWidth="1"/>
    <col min="267" max="513" width="9.140625" style="357"/>
    <col min="514" max="514" width="28.140625" style="357" customWidth="1"/>
    <col min="515" max="515" width="6.85546875" style="357" customWidth="1"/>
    <col min="516" max="516" width="9" style="357" customWidth="1"/>
    <col min="517" max="517" width="8.85546875" style="357" customWidth="1"/>
    <col min="518" max="518" width="11.85546875" style="357" customWidth="1"/>
    <col min="519" max="519" width="14.85546875" style="357" customWidth="1"/>
    <col min="520" max="520" width="14.28515625" style="357" customWidth="1"/>
    <col min="521" max="521" width="13.5703125" style="357" customWidth="1"/>
    <col min="522" max="522" width="16.140625" style="357" customWidth="1"/>
    <col min="523" max="769" width="9.140625" style="357"/>
    <col min="770" max="770" width="28.140625" style="357" customWidth="1"/>
    <col min="771" max="771" width="6.85546875" style="357" customWidth="1"/>
    <col min="772" max="772" width="9" style="357" customWidth="1"/>
    <col min="773" max="773" width="8.85546875" style="357" customWidth="1"/>
    <col min="774" max="774" width="11.85546875" style="357" customWidth="1"/>
    <col min="775" max="775" width="14.85546875" style="357" customWidth="1"/>
    <col min="776" max="776" width="14.28515625" style="357" customWidth="1"/>
    <col min="777" max="777" width="13.5703125" style="357" customWidth="1"/>
    <col min="778" max="778" width="16.140625" style="357" customWidth="1"/>
    <col min="779" max="1025" width="9.140625" style="357"/>
    <col min="1026" max="1026" width="28.140625" style="357" customWidth="1"/>
    <col min="1027" max="1027" width="6.85546875" style="357" customWidth="1"/>
    <col min="1028" max="1028" width="9" style="357" customWidth="1"/>
    <col min="1029" max="1029" width="8.85546875" style="357" customWidth="1"/>
    <col min="1030" max="1030" width="11.85546875" style="357" customWidth="1"/>
    <col min="1031" max="1031" width="14.85546875" style="357" customWidth="1"/>
    <col min="1032" max="1032" width="14.28515625" style="357" customWidth="1"/>
    <col min="1033" max="1033" width="13.5703125" style="357" customWidth="1"/>
    <col min="1034" max="1034" width="16.140625" style="357" customWidth="1"/>
    <col min="1035" max="1281" width="9.140625" style="357"/>
    <col min="1282" max="1282" width="28.140625" style="357" customWidth="1"/>
    <col min="1283" max="1283" width="6.85546875" style="357" customWidth="1"/>
    <col min="1284" max="1284" width="9" style="357" customWidth="1"/>
    <col min="1285" max="1285" width="8.85546875" style="357" customWidth="1"/>
    <col min="1286" max="1286" width="11.85546875" style="357" customWidth="1"/>
    <col min="1287" max="1287" width="14.85546875" style="357" customWidth="1"/>
    <col min="1288" max="1288" width="14.28515625" style="357" customWidth="1"/>
    <col min="1289" max="1289" width="13.5703125" style="357" customWidth="1"/>
    <col min="1290" max="1290" width="16.140625" style="357" customWidth="1"/>
    <col min="1291" max="1537" width="9.140625" style="357"/>
    <col min="1538" max="1538" width="28.140625" style="357" customWidth="1"/>
    <col min="1539" max="1539" width="6.85546875" style="357" customWidth="1"/>
    <col min="1540" max="1540" width="9" style="357" customWidth="1"/>
    <col min="1541" max="1541" width="8.85546875" style="357" customWidth="1"/>
    <col min="1542" max="1542" width="11.85546875" style="357" customWidth="1"/>
    <col min="1543" max="1543" width="14.85546875" style="357" customWidth="1"/>
    <col min="1544" max="1544" width="14.28515625" style="357" customWidth="1"/>
    <col min="1545" max="1545" width="13.5703125" style="357" customWidth="1"/>
    <col min="1546" max="1546" width="16.140625" style="357" customWidth="1"/>
    <col min="1547" max="1793" width="9.140625" style="357"/>
    <col min="1794" max="1794" width="28.140625" style="357" customWidth="1"/>
    <col min="1795" max="1795" width="6.85546875" style="357" customWidth="1"/>
    <col min="1796" max="1796" width="9" style="357" customWidth="1"/>
    <col min="1797" max="1797" width="8.85546875" style="357" customWidth="1"/>
    <col min="1798" max="1798" width="11.85546875" style="357" customWidth="1"/>
    <col min="1799" max="1799" width="14.85546875" style="357" customWidth="1"/>
    <col min="1800" max="1800" width="14.28515625" style="357" customWidth="1"/>
    <col min="1801" max="1801" width="13.5703125" style="357" customWidth="1"/>
    <col min="1802" max="1802" width="16.140625" style="357" customWidth="1"/>
    <col min="1803" max="2049" width="9.140625" style="357"/>
    <col min="2050" max="2050" width="28.140625" style="357" customWidth="1"/>
    <col min="2051" max="2051" width="6.85546875" style="357" customWidth="1"/>
    <col min="2052" max="2052" width="9" style="357" customWidth="1"/>
    <col min="2053" max="2053" width="8.85546875" style="357" customWidth="1"/>
    <col min="2054" max="2054" width="11.85546875" style="357" customWidth="1"/>
    <col min="2055" max="2055" width="14.85546875" style="357" customWidth="1"/>
    <col min="2056" max="2056" width="14.28515625" style="357" customWidth="1"/>
    <col min="2057" max="2057" width="13.5703125" style="357" customWidth="1"/>
    <col min="2058" max="2058" width="16.140625" style="357" customWidth="1"/>
    <col min="2059" max="2305" width="9.140625" style="357"/>
    <col min="2306" max="2306" width="28.140625" style="357" customWidth="1"/>
    <col min="2307" max="2307" width="6.85546875" style="357" customWidth="1"/>
    <col min="2308" max="2308" width="9" style="357" customWidth="1"/>
    <col min="2309" max="2309" width="8.85546875" style="357" customWidth="1"/>
    <col min="2310" max="2310" width="11.85546875" style="357" customWidth="1"/>
    <col min="2311" max="2311" width="14.85546875" style="357" customWidth="1"/>
    <col min="2312" max="2312" width="14.28515625" style="357" customWidth="1"/>
    <col min="2313" max="2313" width="13.5703125" style="357" customWidth="1"/>
    <col min="2314" max="2314" width="16.140625" style="357" customWidth="1"/>
    <col min="2315" max="2561" width="9.140625" style="357"/>
    <col min="2562" max="2562" width="28.140625" style="357" customWidth="1"/>
    <col min="2563" max="2563" width="6.85546875" style="357" customWidth="1"/>
    <col min="2564" max="2564" width="9" style="357" customWidth="1"/>
    <col min="2565" max="2565" width="8.85546875" style="357" customWidth="1"/>
    <col min="2566" max="2566" width="11.85546875" style="357" customWidth="1"/>
    <col min="2567" max="2567" width="14.85546875" style="357" customWidth="1"/>
    <col min="2568" max="2568" width="14.28515625" style="357" customWidth="1"/>
    <col min="2569" max="2569" width="13.5703125" style="357" customWidth="1"/>
    <col min="2570" max="2570" width="16.140625" style="357" customWidth="1"/>
    <col min="2571" max="2817" width="9.140625" style="357"/>
    <col min="2818" max="2818" width="28.140625" style="357" customWidth="1"/>
    <col min="2819" max="2819" width="6.85546875" style="357" customWidth="1"/>
    <col min="2820" max="2820" width="9" style="357" customWidth="1"/>
    <col min="2821" max="2821" width="8.85546875" style="357" customWidth="1"/>
    <col min="2822" max="2822" width="11.85546875" style="357" customWidth="1"/>
    <col min="2823" max="2823" width="14.85546875" style="357" customWidth="1"/>
    <col min="2824" max="2824" width="14.28515625" style="357" customWidth="1"/>
    <col min="2825" max="2825" width="13.5703125" style="357" customWidth="1"/>
    <col min="2826" max="2826" width="16.140625" style="357" customWidth="1"/>
    <col min="2827" max="3073" width="9.140625" style="357"/>
    <col min="3074" max="3074" width="28.140625" style="357" customWidth="1"/>
    <col min="3075" max="3075" width="6.85546875" style="357" customWidth="1"/>
    <col min="3076" max="3076" width="9" style="357" customWidth="1"/>
    <col min="3077" max="3077" width="8.85546875" style="357" customWidth="1"/>
    <col min="3078" max="3078" width="11.85546875" style="357" customWidth="1"/>
    <col min="3079" max="3079" width="14.85546875" style="357" customWidth="1"/>
    <col min="3080" max="3080" width="14.28515625" style="357" customWidth="1"/>
    <col min="3081" max="3081" width="13.5703125" style="357" customWidth="1"/>
    <col min="3082" max="3082" width="16.140625" style="357" customWidth="1"/>
    <col min="3083" max="3329" width="9.140625" style="357"/>
    <col min="3330" max="3330" width="28.140625" style="357" customWidth="1"/>
    <col min="3331" max="3331" width="6.85546875" style="357" customWidth="1"/>
    <col min="3332" max="3332" width="9" style="357" customWidth="1"/>
    <col min="3333" max="3333" width="8.85546875" style="357" customWidth="1"/>
    <col min="3334" max="3334" width="11.85546875" style="357" customWidth="1"/>
    <col min="3335" max="3335" width="14.85546875" style="357" customWidth="1"/>
    <col min="3336" max="3336" width="14.28515625" style="357" customWidth="1"/>
    <col min="3337" max="3337" width="13.5703125" style="357" customWidth="1"/>
    <col min="3338" max="3338" width="16.140625" style="357" customWidth="1"/>
    <col min="3339" max="3585" width="9.140625" style="357"/>
    <col min="3586" max="3586" width="28.140625" style="357" customWidth="1"/>
    <col min="3587" max="3587" width="6.85546875" style="357" customWidth="1"/>
    <col min="3588" max="3588" width="9" style="357" customWidth="1"/>
    <col min="3589" max="3589" width="8.85546875" style="357" customWidth="1"/>
    <col min="3590" max="3590" width="11.85546875" style="357" customWidth="1"/>
    <col min="3591" max="3591" width="14.85546875" style="357" customWidth="1"/>
    <col min="3592" max="3592" width="14.28515625" style="357" customWidth="1"/>
    <col min="3593" max="3593" width="13.5703125" style="357" customWidth="1"/>
    <col min="3594" max="3594" width="16.140625" style="357" customWidth="1"/>
    <col min="3595" max="3841" width="9.140625" style="357"/>
    <col min="3842" max="3842" width="28.140625" style="357" customWidth="1"/>
    <col min="3843" max="3843" width="6.85546875" style="357" customWidth="1"/>
    <col min="3844" max="3844" width="9" style="357" customWidth="1"/>
    <col min="3845" max="3845" width="8.85546875" style="357" customWidth="1"/>
    <col min="3846" max="3846" width="11.85546875" style="357" customWidth="1"/>
    <col min="3847" max="3847" width="14.85546875" style="357" customWidth="1"/>
    <col min="3848" max="3848" width="14.28515625" style="357" customWidth="1"/>
    <col min="3849" max="3849" width="13.5703125" style="357" customWidth="1"/>
    <col min="3850" max="3850" width="16.140625" style="357" customWidth="1"/>
    <col min="3851" max="4097" width="9.140625" style="357"/>
    <col min="4098" max="4098" width="28.140625" style="357" customWidth="1"/>
    <col min="4099" max="4099" width="6.85546875" style="357" customWidth="1"/>
    <col min="4100" max="4100" width="9" style="357" customWidth="1"/>
    <col min="4101" max="4101" width="8.85546875" style="357" customWidth="1"/>
    <col min="4102" max="4102" width="11.85546875" style="357" customWidth="1"/>
    <col min="4103" max="4103" width="14.85546875" style="357" customWidth="1"/>
    <col min="4104" max="4104" width="14.28515625" style="357" customWidth="1"/>
    <col min="4105" max="4105" width="13.5703125" style="357" customWidth="1"/>
    <col min="4106" max="4106" width="16.140625" style="357" customWidth="1"/>
    <col min="4107" max="4353" width="9.140625" style="357"/>
    <col min="4354" max="4354" width="28.140625" style="357" customWidth="1"/>
    <col min="4355" max="4355" width="6.85546875" style="357" customWidth="1"/>
    <col min="4356" max="4356" width="9" style="357" customWidth="1"/>
    <col min="4357" max="4357" width="8.85546875" style="357" customWidth="1"/>
    <col min="4358" max="4358" width="11.85546875" style="357" customWidth="1"/>
    <col min="4359" max="4359" width="14.85546875" style="357" customWidth="1"/>
    <col min="4360" max="4360" width="14.28515625" style="357" customWidth="1"/>
    <col min="4361" max="4361" width="13.5703125" style="357" customWidth="1"/>
    <col min="4362" max="4362" width="16.140625" style="357" customWidth="1"/>
    <col min="4363" max="4609" width="9.140625" style="357"/>
    <col min="4610" max="4610" width="28.140625" style="357" customWidth="1"/>
    <col min="4611" max="4611" width="6.85546875" style="357" customWidth="1"/>
    <col min="4612" max="4612" width="9" style="357" customWidth="1"/>
    <col min="4613" max="4613" width="8.85546875" style="357" customWidth="1"/>
    <col min="4614" max="4614" width="11.85546875" style="357" customWidth="1"/>
    <col min="4615" max="4615" width="14.85546875" style="357" customWidth="1"/>
    <col min="4616" max="4616" width="14.28515625" style="357" customWidth="1"/>
    <col min="4617" max="4617" width="13.5703125" style="357" customWidth="1"/>
    <col min="4618" max="4618" width="16.140625" style="357" customWidth="1"/>
    <col min="4619" max="4865" width="9.140625" style="357"/>
    <col min="4866" max="4866" width="28.140625" style="357" customWidth="1"/>
    <col min="4867" max="4867" width="6.85546875" style="357" customWidth="1"/>
    <col min="4868" max="4868" width="9" style="357" customWidth="1"/>
    <col min="4869" max="4869" width="8.85546875" style="357" customWidth="1"/>
    <col min="4870" max="4870" width="11.85546875" style="357" customWidth="1"/>
    <col min="4871" max="4871" width="14.85546875" style="357" customWidth="1"/>
    <col min="4872" max="4872" width="14.28515625" style="357" customWidth="1"/>
    <col min="4873" max="4873" width="13.5703125" style="357" customWidth="1"/>
    <col min="4874" max="4874" width="16.140625" style="357" customWidth="1"/>
    <col min="4875" max="5121" width="9.140625" style="357"/>
    <col min="5122" max="5122" width="28.140625" style="357" customWidth="1"/>
    <col min="5123" max="5123" width="6.85546875" style="357" customWidth="1"/>
    <col min="5124" max="5124" width="9" style="357" customWidth="1"/>
    <col min="5125" max="5125" width="8.85546875" style="357" customWidth="1"/>
    <col min="5126" max="5126" width="11.85546875" style="357" customWidth="1"/>
    <col min="5127" max="5127" width="14.85546875" style="357" customWidth="1"/>
    <col min="5128" max="5128" width="14.28515625" style="357" customWidth="1"/>
    <col min="5129" max="5129" width="13.5703125" style="357" customWidth="1"/>
    <col min="5130" max="5130" width="16.140625" style="357" customWidth="1"/>
    <col min="5131" max="5377" width="9.140625" style="357"/>
    <col min="5378" max="5378" width="28.140625" style="357" customWidth="1"/>
    <col min="5379" max="5379" width="6.85546875" style="357" customWidth="1"/>
    <col min="5380" max="5380" width="9" style="357" customWidth="1"/>
    <col min="5381" max="5381" width="8.85546875" style="357" customWidth="1"/>
    <col min="5382" max="5382" width="11.85546875" style="357" customWidth="1"/>
    <col min="5383" max="5383" width="14.85546875" style="357" customWidth="1"/>
    <col min="5384" max="5384" width="14.28515625" style="357" customWidth="1"/>
    <col min="5385" max="5385" width="13.5703125" style="357" customWidth="1"/>
    <col min="5386" max="5386" width="16.140625" style="357" customWidth="1"/>
    <col min="5387" max="5633" width="9.140625" style="357"/>
    <col min="5634" max="5634" width="28.140625" style="357" customWidth="1"/>
    <col min="5635" max="5635" width="6.85546875" style="357" customWidth="1"/>
    <col min="5636" max="5636" width="9" style="357" customWidth="1"/>
    <col min="5637" max="5637" width="8.85546875" style="357" customWidth="1"/>
    <col min="5638" max="5638" width="11.85546875" style="357" customWidth="1"/>
    <col min="5639" max="5639" width="14.85546875" style="357" customWidth="1"/>
    <col min="5640" max="5640" width="14.28515625" style="357" customWidth="1"/>
    <col min="5641" max="5641" width="13.5703125" style="357" customWidth="1"/>
    <col min="5642" max="5642" width="16.140625" style="357" customWidth="1"/>
    <col min="5643" max="5889" width="9.140625" style="357"/>
    <col min="5890" max="5890" width="28.140625" style="357" customWidth="1"/>
    <col min="5891" max="5891" width="6.85546875" style="357" customWidth="1"/>
    <col min="5892" max="5892" width="9" style="357" customWidth="1"/>
    <col min="5893" max="5893" width="8.85546875" style="357" customWidth="1"/>
    <col min="5894" max="5894" width="11.85546875" style="357" customWidth="1"/>
    <col min="5895" max="5895" width="14.85546875" style="357" customWidth="1"/>
    <col min="5896" max="5896" width="14.28515625" style="357" customWidth="1"/>
    <col min="5897" max="5897" width="13.5703125" style="357" customWidth="1"/>
    <col min="5898" max="5898" width="16.140625" style="357" customWidth="1"/>
    <col min="5899" max="6145" width="9.140625" style="357"/>
    <col min="6146" max="6146" width="28.140625" style="357" customWidth="1"/>
    <col min="6147" max="6147" width="6.85546875" style="357" customWidth="1"/>
    <col min="6148" max="6148" width="9" style="357" customWidth="1"/>
    <col min="6149" max="6149" width="8.85546875" style="357" customWidth="1"/>
    <col min="6150" max="6150" width="11.85546875" style="357" customWidth="1"/>
    <col min="6151" max="6151" width="14.85546875" style="357" customWidth="1"/>
    <col min="6152" max="6152" width="14.28515625" style="357" customWidth="1"/>
    <col min="6153" max="6153" width="13.5703125" style="357" customWidth="1"/>
    <col min="6154" max="6154" width="16.140625" style="357" customWidth="1"/>
    <col min="6155" max="6401" width="9.140625" style="357"/>
    <col min="6402" max="6402" width="28.140625" style="357" customWidth="1"/>
    <col min="6403" max="6403" width="6.85546875" style="357" customWidth="1"/>
    <col min="6404" max="6404" width="9" style="357" customWidth="1"/>
    <col min="6405" max="6405" width="8.85546875" style="357" customWidth="1"/>
    <col min="6406" max="6406" width="11.85546875" style="357" customWidth="1"/>
    <col min="6407" max="6407" width="14.85546875" style="357" customWidth="1"/>
    <col min="6408" max="6408" width="14.28515625" style="357" customWidth="1"/>
    <col min="6409" max="6409" width="13.5703125" style="357" customWidth="1"/>
    <col min="6410" max="6410" width="16.140625" style="357" customWidth="1"/>
    <col min="6411" max="6657" width="9.140625" style="357"/>
    <col min="6658" max="6658" width="28.140625" style="357" customWidth="1"/>
    <col min="6659" max="6659" width="6.85546875" style="357" customWidth="1"/>
    <col min="6660" max="6660" width="9" style="357" customWidth="1"/>
    <col min="6661" max="6661" width="8.85546875" style="357" customWidth="1"/>
    <col min="6662" max="6662" width="11.85546875" style="357" customWidth="1"/>
    <col min="6663" max="6663" width="14.85546875" style="357" customWidth="1"/>
    <col min="6664" max="6664" width="14.28515625" style="357" customWidth="1"/>
    <col min="6665" max="6665" width="13.5703125" style="357" customWidth="1"/>
    <col min="6666" max="6666" width="16.140625" style="357" customWidth="1"/>
    <col min="6667" max="6913" width="9.140625" style="357"/>
    <col min="6914" max="6914" width="28.140625" style="357" customWidth="1"/>
    <col min="6915" max="6915" width="6.85546875" style="357" customWidth="1"/>
    <col min="6916" max="6916" width="9" style="357" customWidth="1"/>
    <col min="6917" max="6917" width="8.85546875" style="357" customWidth="1"/>
    <col min="6918" max="6918" width="11.85546875" style="357" customWidth="1"/>
    <col min="6919" max="6919" width="14.85546875" style="357" customWidth="1"/>
    <col min="6920" max="6920" width="14.28515625" style="357" customWidth="1"/>
    <col min="6921" max="6921" width="13.5703125" style="357" customWidth="1"/>
    <col min="6922" max="6922" width="16.140625" style="357" customWidth="1"/>
    <col min="6923" max="7169" width="9.140625" style="357"/>
    <col min="7170" max="7170" width="28.140625" style="357" customWidth="1"/>
    <col min="7171" max="7171" width="6.85546875" style="357" customWidth="1"/>
    <col min="7172" max="7172" width="9" style="357" customWidth="1"/>
    <col min="7173" max="7173" width="8.85546875" style="357" customWidth="1"/>
    <col min="7174" max="7174" width="11.85546875" style="357" customWidth="1"/>
    <col min="7175" max="7175" width="14.85546875" style="357" customWidth="1"/>
    <col min="7176" max="7176" width="14.28515625" style="357" customWidth="1"/>
    <col min="7177" max="7177" width="13.5703125" style="357" customWidth="1"/>
    <col min="7178" max="7178" width="16.140625" style="357" customWidth="1"/>
    <col min="7179" max="7425" width="9.140625" style="357"/>
    <col min="7426" max="7426" width="28.140625" style="357" customWidth="1"/>
    <col min="7427" max="7427" width="6.85546875" style="357" customWidth="1"/>
    <col min="7428" max="7428" width="9" style="357" customWidth="1"/>
    <col min="7429" max="7429" width="8.85546875" style="357" customWidth="1"/>
    <col min="7430" max="7430" width="11.85546875" style="357" customWidth="1"/>
    <col min="7431" max="7431" width="14.85546875" style="357" customWidth="1"/>
    <col min="7432" max="7432" width="14.28515625" style="357" customWidth="1"/>
    <col min="7433" max="7433" width="13.5703125" style="357" customWidth="1"/>
    <col min="7434" max="7434" width="16.140625" style="357" customWidth="1"/>
    <col min="7435" max="7681" width="9.140625" style="357"/>
    <col min="7682" max="7682" width="28.140625" style="357" customWidth="1"/>
    <col min="7683" max="7683" width="6.85546875" style="357" customWidth="1"/>
    <col min="7684" max="7684" width="9" style="357" customWidth="1"/>
    <col min="7685" max="7685" width="8.85546875" style="357" customWidth="1"/>
    <col min="7686" max="7686" width="11.85546875" style="357" customWidth="1"/>
    <col min="7687" max="7687" width="14.85546875" style="357" customWidth="1"/>
    <col min="7688" max="7688" width="14.28515625" style="357" customWidth="1"/>
    <col min="7689" max="7689" width="13.5703125" style="357" customWidth="1"/>
    <col min="7690" max="7690" width="16.140625" style="357" customWidth="1"/>
    <col min="7691" max="7937" width="9.140625" style="357"/>
    <col min="7938" max="7938" width="28.140625" style="357" customWidth="1"/>
    <col min="7939" max="7939" width="6.85546875" style="357" customWidth="1"/>
    <col min="7940" max="7940" width="9" style="357" customWidth="1"/>
    <col min="7941" max="7941" width="8.85546875" style="357" customWidth="1"/>
    <col min="7942" max="7942" width="11.85546875" style="357" customWidth="1"/>
    <col min="7943" max="7943" width="14.85546875" style="357" customWidth="1"/>
    <col min="7944" max="7944" width="14.28515625" style="357" customWidth="1"/>
    <col min="7945" max="7945" width="13.5703125" style="357" customWidth="1"/>
    <col min="7946" max="7946" width="16.140625" style="357" customWidth="1"/>
    <col min="7947" max="8193" width="9.140625" style="357"/>
    <col min="8194" max="8194" width="28.140625" style="357" customWidth="1"/>
    <col min="8195" max="8195" width="6.85546875" style="357" customWidth="1"/>
    <col min="8196" max="8196" width="9" style="357" customWidth="1"/>
    <col min="8197" max="8197" width="8.85546875" style="357" customWidth="1"/>
    <col min="8198" max="8198" width="11.85546875" style="357" customWidth="1"/>
    <col min="8199" max="8199" width="14.85546875" style="357" customWidth="1"/>
    <col min="8200" max="8200" width="14.28515625" style="357" customWidth="1"/>
    <col min="8201" max="8201" width="13.5703125" style="357" customWidth="1"/>
    <col min="8202" max="8202" width="16.140625" style="357" customWidth="1"/>
    <col min="8203" max="8449" width="9.140625" style="357"/>
    <col min="8450" max="8450" width="28.140625" style="357" customWidth="1"/>
    <col min="8451" max="8451" width="6.85546875" style="357" customWidth="1"/>
    <col min="8452" max="8452" width="9" style="357" customWidth="1"/>
    <col min="8453" max="8453" width="8.85546875" style="357" customWidth="1"/>
    <col min="8454" max="8454" width="11.85546875" style="357" customWidth="1"/>
    <col min="8455" max="8455" width="14.85546875" style="357" customWidth="1"/>
    <col min="8456" max="8456" width="14.28515625" style="357" customWidth="1"/>
    <col min="8457" max="8457" width="13.5703125" style="357" customWidth="1"/>
    <col min="8458" max="8458" width="16.140625" style="357" customWidth="1"/>
    <col min="8459" max="8705" width="9.140625" style="357"/>
    <col min="8706" max="8706" width="28.140625" style="357" customWidth="1"/>
    <col min="8707" max="8707" width="6.85546875" style="357" customWidth="1"/>
    <col min="8708" max="8708" width="9" style="357" customWidth="1"/>
    <col min="8709" max="8709" width="8.85546875" style="357" customWidth="1"/>
    <col min="8710" max="8710" width="11.85546875" style="357" customWidth="1"/>
    <col min="8711" max="8711" width="14.85546875" style="357" customWidth="1"/>
    <col min="8712" max="8712" width="14.28515625" style="357" customWidth="1"/>
    <col min="8713" max="8713" width="13.5703125" style="357" customWidth="1"/>
    <col min="8714" max="8714" width="16.140625" style="357" customWidth="1"/>
    <col min="8715" max="8961" width="9.140625" style="357"/>
    <col min="8962" max="8962" width="28.140625" style="357" customWidth="1"/>
    <col min="8963" max="8963" width="6.85546875" style="357" customWidth="1"/>
    <col min="8964" max="8964" width="9" style="357" customWidth="1"/>
    <col min="8965" max="8965" width="8.85546875" style="357" customWidth="1"/>
    <col min="8966" max="8966" width="11.85546875" style="357" customWidth="1"/>
    <col min="8967" max="8967" width="14.85546875" style="357" customWidth="1"/>
    <col min="8968" max="8968" width="14.28515625" style="357" customWidth="1"/>
    <col min="8969" max="8969" width="13.5703125" style="357" customWidth="1"/>
    <col min="8970" max="8970" width="16.140625" style="357" customWidth="1"/>
    <col min="8971" max="9217" width="9.140625" style="357"/>
    <col min="9218" max="9218" width="28.140625" style="357" customWidth="1"/>
    <col min="9219" max="9219" width="6.85546875" style="357" customWidth="1"/>
    <col min="9220" max="9220" width="9" style="357" customWidth="1"/>
    <col min="9221" max="9221" width="8.85546875" style="357" customWidth="1"/>
    <col min="9222" max="9222" width="11.85546875" style="357" customWidth="1"/>
    <col min="9223" max="9223" width="14.85546875" style="357" customWidth="1"/>
    <col min="9224" max="9224" width="14.28515625" style="357" customWidth="1"/>
    <col min="9225" max="9225" width="13.5703125" style="357" customWidth="1"/>
    <col min="9226" max="9226" width="16.140625" style="357" customWidth="1"/>
    <col min="9227" max="9473" width="9.140625" style="357"/>
    <col min="9474" max="9474" width="28.140625" style="357" customWidth="1"/>
    <col min="9475" max="9475" width="6.85546875" style="357" customWidth="1"/>
    <col min="9476" max="9476" width="9" style="357" customWidth="1"/>
    <col min="9477" max="9477" width="8.85546875" style="357" customWidth="1"/>
    <col min="9478" max="9478" width="11.85546875" style="357" customWidth="1"/>
    <col min="9479" max="9479" width="14.85546875" style="357" customWidth="1"/>
    <col min="9480" max="9480" width="14.28515625" style="357" customWidth="1"/>
    <col min="9481" max="9481" width="13.5703125" style="357" customWidth="1"/>
    <col min="9482" max="9482" width="16.140625" style="357" customWidth="1"/>
    <col min="9483" max="9729" width="9.140625" style="357"/>
    <col min="9730" max="9730" width="28.140625" style="357" customWidth="1"/>
    <col min="9731" max="9731" width="6.85546875" style="357" customWidth="1"/>
    <col min="9732" max="9732" width="9" style="357" customWidth="1"/>
    <col min="9733" max="9733" width="8.85546875" style="357" customWidth="1"/>
    <col min="9734" max="9734" width="11.85546875" style="357" customWidth="1"/>
    <col min="9735" max="9735" width="14.85546875" style="357" customWidth="1"/>
    <col min="9736" max="9736" width="14.28515625" style="357" customWidth="1"/>
    <col min="9737" max="9737" width="13.5703125" style="357" customWidth="1"/>
    <col min="9738" max="9738" width="16.140625" style="357" customWidth="1"/>
    <col min="9739" max="9985" width="9.140625" style="357"/>
    <col min="9986" max="9986" width="28.140625" style="357" customWidth="1"/>
    <col min="9987" max="9987" width="6.85546875" style="357" customWidth="1"/>
    <col min="9988" max="9988" width="9" style="357" customWidth="1"/>
    <col min="9989" max="9989" width="8.85546875" style="357" customWidth="1"/>
    <col min="9990" max="9990" width="11.85546875" style="357" customWidth="1"/>
    <col min="9991" max="9991" width="14.85546875" style="357" customWidth="1"/>
    <col min="9992" max="9992" width="14.28515625" style="357" customWidth="1"/>
    <col min="9993" max="9993" width="13.5703125" style="357" customWidth="1"/>
    <col min="9994" max="9994" width="16.140625" style="357" customWidth="1"/>
    <col min="9995" max="10241" width="9.140625" style="357"/>
    <col min="10242" max="10242" width="28.140625" style="357" customWidth="1"/>
    <col min="10243" max="10243" width="6.85546875" style="357" customWidth="1"/>
    <col min="10244" max="10244" width="9" style="357" customWidth="1"/>
    <col min="10245" max="10245" width="8.85546875" style="357" customWidth="1"/>
    <col min="10246" max="10246" width="11.85546875" style="357" customWidth="1"/>
    <col min="10247" max="10247" width="14.85546875" style="357" customWidth="1"/>
    <col min="10248" max="10248" width="14.28515625" style="357" customWidth="1"/>
    <col min="10249" max="10249" width="13.5703125" style="357" customWidth="1"/>
    <col min="10250" max="10250" width="16.140625" style="357" customWidth="1"/>
    <col min="10251" max="10497" width="9.140625" style="357"/>
    <col min="10498" max="10498" width="28.140625" style="357" customWidth="1"/>
    <col min="10499" max="10499" width="6.85546875" style="357" customWidth="1"/>
    <col min="10500" max="10500" width="9" style="357" customWidth="1"/>
    <col min="10501" max="10501" width="8.85546875" style="357" customWidth="1"/>
    <col min="10502" max="10502" width="11.85546875" style="357" customWidth="1"/>
    <col min="10503" max="10503" width="14.85546875" style="357" customWidth="1"/>
    <col min="10504" max="10504" width="14.28515625" style="357" customWidth="1"/>
    <col min="10505" max="10505" width="13.5703125" style="357" customWidth="1"/>
    <col min="10506" max="10506" width="16.140625" style="357" customWidth="1"/>
    <col min="10507" max="10753" width="9.140625" style="357"/>
    <col min="10754" max="10754" width="28.140625" style="357" customWidth="1"/>
    <col min="10755" max="10755" width="6.85546875" style="357" customWidth="1"/>
    <col min="10756" max="10756" width="9" style="357" customWidth="1"/>
    <col min="10757" max="10757" width="8.85546875" style="357" customWidth="1"/>
    <col min="10758" max="10758" width="11.85546875" style="357" customWidth="1"/>
    <col min="10759" max="10759" width="14.85546875" style="357" customWidth="1"/>
    <col min="10760" max="10760" width="14.28515625" style="357" customWidth="1"/>
    <col min="10761" max="10761" width="13.5703125" style="357" customWidth="1"/>
    <col min="10762" max="10762" width="16.140625" style="357" customWidth="1"/>
    <col min="10763" max="11009" width="9.140625" style="357"/>
    <col min="11010" max="11010" width="28.140625" style="357" customWidth="1"/>
    <col min="11011" max="11011" width="6.85546875" style="357" customWidth="1"/>
    <col min="11012" max="11012" width="9" style="357" customWidth="1"/>
    <col min="11013" max="11013" width="8.85546875" style="357" customWidth="1"/>
    <col min="11014" max="11014" width="11.85546875" style="357" customWidth="1"/>
    <col min="11015" max="11015" width="14.85546875" style="357" customWidth="1"/>
    <col min="11016" max="11016" width="14.28515625" style="357" customWidth="1"/>
    <col min="11017" max="11017" width="13.5703125" style="357" customWidth="1"/>
    <col min="11018" max="11018" width="16.140625" style="357" customWidth="1"/>
    <col min="11019" max="11265" width="9.140625" style="357"/>
    <col min="11266" max="11266" width="28.140625" style="357" customWidth="1"/>
    <col min="11267" max="11267" width="6.85546875" style="357" customWidth="1"/>
    <col min="11268" max="11268" width="9" style="357" customWidth="1"/>
    <col min="11269" max="11269" width="8.85546875" style="357" customWidth="1"/>
    <col min="11270" max="11270" width="11.85546875" style="357" customWidth="1"/>
    <col min="11271" max="11271" width="14.85546875" style="357" customWidth="1"/>
    <col min="11272" max="11272" width="14.28515625" style="357" customWidth="1"/>
    <col min="11273" max="11273" width="13.5703125" style="357" customWidth="1"/>
    <col min="11274" max="11274" width="16.140625" style="357" customWidth="1"/>
    <col min="11275" max="11521" width="9.140625" style="357"/>
    <col min="11522" max="11522" width="28.140625" style="357" customWidth="1"/>
    <col min="11523" max="11523" width="6.85546875" style="357" customWidth="1"/>
    <col min="11524" max="11524" width="9" style="357" customWidth="1"/>
    <col min="11525" max="11525" width="8.85546875" style="357" customWidth="1"/>
    <col min="11526" max="11526" width="11.85546875" style="357" customWidth="1"/>
    <col min="11527" max="11527" width="14.85546875" style="357" customWidth="1"/>
    <col min="11528" max="11528" width="14.28515625" style="357" customWidth="1"/>
    <col min="11529" max="11529" width="13.5703125" style="357" customWidth="1"/>
    <col min="11530" max="11530" width="16.140625" style="357" customWidth="1"/>
    <col min="11531" max="11777" width="9.140625" style="357"/>
    <col min="11778" max="11778" width="28.140625" style="357" customWidth="1"/>
    <col min="11779" max="11779" width="6.85546875" style="357" customWidth="1"/>
    <col min="11780" max="11780" width="9" style="357" customWidth="1"/>
    <col min="11781" max="11781" width="8.85546875" style="357" customWidth="1"/>
    <col min="11782" max="11782" width="11.85546875" style="357" customWidth="1"/>
    <col min="11783" max="11783" width="14.85546875" style="357" customWidth="1"/>
    <col min="11784" max="11784" width="14.28515625" style="357" customWidth="1"/>
    <col min="11785" max="11785" width="13.5703125" style="357" customWidth="1"/>
    <col min="11786" max="11786" width="16.140625" style="357" customWidth="1"/>
    <col min="11787" max="12033" width="9.140625" style="357"/>
    <col min="12034" max="12034" width="28.140625" style="357" customWidth="1"/>
    <col min="12035" max="12035" width="6.85546875" style="357" customWidth="1"/>
    <col min="12036" max="12036" width="9" style="357" customWidth="1"/>
    <col min="12037" max="12037" width="8.85546875" style="357" customWidth="1"/>
    <col min="12038" max="12038" width="11.85546875" style="357" customWidth="1"/>
    <col min="12039" max="12039" width="14.85546875" style="357" customWidth="1"/>
    <col min="12040" max="12040" width="14.28515625" style="357" customWidth="1"/>
    <col min="12041" max="12041" width="13.5703125" style="357" customWidth="1"/>
    <col min="12042" max="12042" width="16.140625" style="357" customWidth="1"/>
    <col min="12043" max="12289" width="9.140625" style="357"/>
    <col min="12290" max="12290" width="28.140625" style="357" customWidth="1"/>
    <col min="12291" max="12291" width="6.85546875" style="357" customWidth="1"/>
    <col min="12292" max="12292" width="9" style="357" customWidth="1"/>
    <col min="12293" max="12293" width="8.85546875" style="357" customWidth="1"/>
    <col min="12294" max="12294" width="11.85546875" style="357" customWidth="1"/>
    <col min="12295" max="12295" width="14.85546875" style="357" customWidth="1"/>
    <col min="12296" max="12296" width="14.28515625" style="357" customWidth="1"/>
    <col min="12297" max="12297" width="13.5703125" style="357" customWidth="1"/>
    <col min="12298" max="12298" width="16.140625" style="357" customWidth="1"/>
    <col min="12299" max="12545" width="9.140625" style="357"/>
    <col min="12546" max="12546" width="28.140625" style="357" customWidth="1"/>
    <col min="12547" max="12547" width="6.85546875" style="357" customWidth="1"/>
    <col min="12548" max="12548" width="9" style="357" customWidth="1"/>
    <col min="12549" max="12549" width="8.85546875" style="357" customWidth="1"/>
    <col min="12550" max="12550" width="11.85546875" style="357" customWidth="1"/>
    <col min="12551" max="12551" width="14.85546875" style="357" customWidth="1"/>
    <col min="12552" max="12552" width="14.28515625" style="357" customWidth="1"/>
    <col min="12553" max="12553" width="13.5703125" style="357" customWidth="1"/>
    <col min="12554" max="12554" width="16.140625" style="357" customWidth="1"/>
    <col min="12555" max="12801" width="9.140625" style="357"/>
    <col min="12802" max="12802" width="28.140625" style="357" customWidth="1"/>
    <col min="12803" max="12803" width="6.85546875" style="357" customWidth="1"/>
    <col min="12804" max="12804" width="9" style="357" customWidth="1"/>
    <col min="12805" max="12805" width="8.85546875" style="357" customWidth="1"/>
    <col min="12806" max="12806" width="11.85546875" style="357" customWidth="1"/>
    <col min="12807" max="12807" width="14.85546875" style="357" customWidth="1"/>
    <col min="12808" max="12808" width="14.28515625" style="357" customWidth="1"/>
    <col min="12809" max="12809" width="13.5703125" style="357" customWidth="1"/>
    <col min="12810" max="12810" width="16.140625" style="357" customWidth="1"/>
    <col min="12811" max="13057" width="9.140625" style="357"/>
    <col min="13058" max="13058" width="28.140625" style="357" customWidth="1"/>
    <col min="13059" max="13059" width="6.85546875" style="357" customWidth="1"/>
    <col min="13060" max="13060" width="9" style="357" customWidth="1"/>
    <col min="13061" max="13061" width="8.85546875" style="357" customWidth="1"/>
    <col min="13062" max="13062" width="11.85546875" style="357" customWidth="1"/>
    <col min="13063" max="13063" width="14.85546875" style="357" customWidth="1"/>
    <col min="13064" max="13064" width="14.28515625" style="357" customWidth="1"/>
    <col min="13065" max="13065" width="13.5703125" style="357" customWidth="1"/>
    <col min="13066" max="13066" width="16.140625" style="357" customWidth="1"/>
    <col min="13067" max="13313" width="9.140625" style="357"/>
    <col min="13314" max="13314" width="28.140625" style="357" customWidth="1"/>
    <col min="13315" max="13315" width="6.85546875" style="357" customWidth="1"/>
    <col min="13316" max="13316" width="9" style="357" customWidth="1"/>
    <col min="13317" max="13317" width="8.85546875" style="357" customWidth="1"/>
    <col min="13318" max="13318" width="11.85546875" style="357" customWidth="1"/>
    <col min="13319" max="13319" width="14.85546875" style="357" customWidth="1"/>
    <col min="13320" max="13320" width="14.28515625" style="357" customWidth="1"/>
    <col min="13321" max="13321" width="13.5703125" style="357" customWidth="1"/>
    <col min="13322" max="13322" width="16.140625" style="357" customWidth="1"/>
    <col min="13323" max="13569" width="9.140625" style="357"/>
    <col min="13570" max="13570" width="28.140625" style="357" customWidth="1"/>
    <col min="13571" max="13571" width="6.85546875" style="357" customWidth="1"/>
    <col min="13572" max="13572" width="9" style="357" customWidth="1"/>
    <col min="13573" max="13573" width="8.85546875" style="357" customWidth="1"/>
    <col min="13574" max="13574" width="11.85546875" style="357" customWidth="1"/>
    <col min="13575" max="13575" width="14.85546875" style="357" customWidth="1"/>
    <col min="13576" max="13576" width="14.28515625" style="357" customWidth="1"/>
    <col min="13577" max="13577" width="13.5703125" style="357" customWidth="1"/>
    <col min="13578" max="13578" width="16.140625" style="357" customWidth="1"/>
    <col min="13579" max="13825" width="9.140625" style="357"/>
    <col min="13826" max="13826" width="28.140625" style="357" customWidth="1"/>
    <col min="13827" max="13827" width="6.85546875" style="357" customWidth="1"/>
    <col min="13828" max="13828" width="9" style="357" customWidth="1"/>
    <col min="13829" max="13829" width="8.85546875" style="357" customWidth="1"/>
    <col min="13830" max="13830" width="11.85546875" style="357" customWidth="1"/>
    <col min="13831" max="13831" width="14.85546875" style="357" customWidth="1"/>
    <col min="13832" max="13832" width="14.28515625" style="357" customWidth="1"/>
    <col min="13833" max="13833" width="13.5703125" style="357" customWidth="1"/>
    <col min="13834" max="13834" width="16.140625" style="357" customWidth="1"/>
    <col min="13835" max="14081" width="9.140625" style="357"/>
    <col min="14082" max="14082" width="28.140625" style="357" customWidth="1"/>
    <col min="14083" max="14083" width="6.85546875" style="357" customWidth="1"/>
    <col min="14084" max="14084" width="9" style="357" customWidth="1"/>
    <col min="14085" max="14085" width="8.85546875" style="357" customWidth="1"/>
    <col min="14086" max="14086" width="11.85546875" style="357" customWidth="1"/>
    <col min="14087" max="14087" width="14.85546875" style="357" customWidth="1"/>
    <col min="14088" max="14088" width="14.28515625" style="357" customWidth="1"/>
    <col min="14089" max="14089" width="13.5703125" style="357" customWidth="1"/>
    <col min="14090" max="14090" width="16.140625" style="357" customWidth="1"/>
    <col min="14091" max="14337" width="9.140625" style="357"/>
    <col min="14338" max="14338" width="28.140625" style="357" customWidth="1"/>
    <col min="14339" max="14339" width="6.85546875" style="357" customWidth="1"/>
    <col min="14340" max="14340" width="9" style="357" customWidth="1"/>
    <col min="14341" max="14341" width="8.85546875" style="357" customWidth="1"/>
    <col min="14342" max="14342" width="11.85546875" style="357" customWidth="1"/>
    <col min="14343" max="14343" width="14.85546875" style="357" customWidth="1"/>
    <col min="14344" max="14344" width="14.28515625" style="357" customWidth="1"/>
    <col min="14345" max="14345" width="13.5703125" style="357" customWidth="1"/>
    <col min="14346" max="14346" width="16.140625" style="357" customWidth="1"/>
    <col min="14347" max="14593" width="9.140625" style="357"/>
    <col min="14594" max="14594" width="28.140625" style="357" customWidth="1"/>
    <col min="14595" max="14595" width="6.85546875" style="357" customWidth="1"/>
    <col min="14596" max="14596" width="9" style="357" customWidth="1"/>
    <col min="14597" max="14597" width="8.85546875" style="357" customWidth="1"/>
    <col min="14598" max="14598" width="11.85546875" style="357" customWidth="1"/>
    <col min="14599" max="14599" width="14.85546875" style="357" customWidth="1"/>
    <col min="14600" max="14600" width="14.28515625" style="357" customWidth="1"/>
    <col min="14601" max="14601" width="13.5703125" style="357" customWidth="1"/>
    <col min="14602" max="14602" width="16.140625" style="357" customWidth="1"/>
    <col min="14603" max="14849" width="9.140625" style="357"/>
    <col min="14850" max="14850" width="28.140625" style="357" customWidth="1"/>
    <col min="14851" max="14851" width="6.85546875" style="357" customWidth="1"/>
    <col min="14852" max="14852" width="9" style="357" customWidth="1"/>
    <col min="14853" max="14853" width="8.85546875" style="357" customWidth="1"/>
    <col min="14854" max="14854" width="11.85546875" style="357" customWidth="1"/>
    <col min="14855" max="14855" width="14.85546875" style="357" customWidth="1"/>
    <col min="14856" max="14856" width="14.28515625" style="357" customWidth="1"/>
    <col min="14857" max="14857" width="13.5703125" style="357" customWidth="1"/>
    <col min="14858" max="14858" width="16.140625" style="357" customWidth="1"/>
    <col min="14859" max="15105" width="9.140625" style="357"/>
    <col min="15106" max="15106" width="28.140625" style="357" customWidth="1"/>
    <col min="15107" max="15107" width="6.85546875" style="357" customWidth="1"/>
    <col min="15108" max="15108" width="9" style="357" customWidth="1"/>
    <col min="15109" max="15109" width="8.85546875" style="357" customWidth="1"/>
    <col min="15110" max="15110" width="11.85546875" style="357" customWidth="1"/>
    <col min="15111" max="15111" width="14.85546875" style="357" customWidth="1"/>
    <col min="15112" max="15112" width="14.28515625" style="357" customWidth="1"/>
    <col min="15113" max="15113" width="13.5703125" style="357" customWidth="1"/>
    <col min="15114" max="15114" width="16.140625" style="357" customWidth="1"/>
    <col min="15115" max="15361" width="9.140625" style="357"/>
    <col min="15362" max="15362" width="28.140625" style="357" customWidth="1"/>
    <col min="15363" max="15363" width="6.85546875" style="357" customWidth="1"/>
    <col min="15364" max="15364" width="9" style="357" customWidth="1"/>
    <col min="15365" max="15365" width="8.85546875" style="357" customWidth="1"/>
    <col min="15366" max="15366" width="11.85546875" style="357" customWidth="1"/>
    <col min="15367" max="15367" width="14.85546875" style="357" customWidth="1"/>
    <col min="15368" max="15368" width="14.28515625" style="357" customWidth="1"/>
    <col min="15369" max="15369" width="13.5703125" style="357" customWidth="1"/>
    <col min="15370" max="15370" width="16.140625" style="357" customWidth="1"/>
    <col min="15371" max="15617" width="9.140625" style="357"/>
    <col min="15618" max="15618" width="28.140625" style="357" customWidth="1"/>
    <col min="15619" max="15619" width="6.85546875" style="357" customWidth="1"/>
    <col min="15620" max="15620" width="9" style="357" customWidth="1"/>
    <col min="15621" max="15621" width="8.85546875" style="357" customWidth="1"/>
    <col min="15622" max="15622" width="11.85546875" style="357" customWidth="1"/>
    <col min="15623" max="15623" width="14.85546875" style="357" customWidth="1"/>
    <col min="15624" max="15624" width="14.28515625" style="357" customWidth="1"/>
    <col min="15625" max="15625" width="13.5703125" style="357" customWidth="1"/>
    <col min="15626" max="15626" width="16.140625" style="357" customWidth="1"/>
    <col min="15627" max="15873" width="9.140625" style="357"/>
    <col min="15874" max="15874" width="28.140625" style="357" customWidth="1"/>
    <col min="15875" max="15875" width="6.85546875" style="357" customWidth="1"/>
    <col min="15876" max="15876" width="9" style="357" customWidth="1"/>
    <col min="15877" max="15877" width="8.85546875" style="357" customWidth="1"/>
    <col min="15878" max="15878" width="11.85546875" style="357" customWidth="1"/>
    <col min="15879" max="15879" width="14.85546875" style="357" customWidth="1"/>
    <col min="15880" max="15880" width="14.28515625" style="357" customWidth="1"/>
    <col min="15881" max="15881" width="13.5703125" style="357" customWidth="1"/>
    <col min="15882" max="15882" width="16.140625" style="357" customWidth="1"/>
    <col min="15883" max="16129" width="9.140625" style="357"/>
    <col min="16130" max="16130" width="28.140625" style="357" customWidth="1"/>
    <col min="16131" max="16131" width="6.85546875" style="357" customWidth="1"/>
    <col min="16132" max="16132" width="9" style="357" customWidth="1"/>
    <col min="16133" max="16133" width="8.85546875" style="357" customWidth="1"/>
    <col min="16134" max="16134" width="11.85546875" style="357" customWidth="1"/>
    <col min="16135" max="16135" width="14.85546875" style="357" customWidth="1"/>
    <col min="16136" max="16136" width="14.28515625" style="357" customWidth="1"/>
    <col min="16137" max="16137" width="13.5703125" style="357" customWidth="1"/>
    <col min="16138" max="16138" width="16.140625" style="357" customWidth="1"/>
    <col min="16139" max="16384" width="9.140625" style="357"/>
  </cols>
  <sheetData>
    <row r="1" spans="1:11" s="23" customFormat="1" ht="18" customHeight="1">
      <c r="A1" s="591" t="s">
        <v>17</v>
      </c>
      <c r="B1" s="591"/>
      <c r="C1" s="591"/>
      <c r="D1" s="352"/>
      <c r="E1" s="105"/>
      <c r="F1" s="353"/>
      <c r="G1" s="353"/>
      <c r="H1" s="353"/>
      <c r="I1" s="353"/>
    </row>
    <row r="2" spans="1:11" s="23" customFormat="1" ht="18" customHeight="1">
      <c r="A2" s="591" t="s">
        <v>18</v>
      </c>
      <c r="B2" s="591"/>
      <c r="C2" s="591"/>
      <c r="D2" s="591"/>
      <c r="E2" s="591"/>
      <c r="F2" s="353"/>
      <c r="G2" s="353"/>
      <c r="H2" s="353"/>
      <c r="I2" s="353"/>
    </row>
    <row r="3" spans="1:11" s="23" customFormat="1" ht="18" customHeight="1">
      <c r="A3" s="591" t="s">
        <v>19</v>
      </c>
      <c r="B3" s="591"/>
      <c r="C3" s="617" t="s">
        <v>677</v>
      </c>
      <c r="D3" s="617"/>
      <c r="E3" s="106"/>
      <c r="F3" s="353"/>
      <c r="G3" s="353"/>
      <c r="H3" s="353"/>
      <c r="I3" s="353"/>
    </row>
    <row r="4" spans="1:11" s="171" customFormat="1" ht="9" customHeight="1">
      <c r="D4" s="354"/>
      <c r="E4" s="107"/>
      <c r="F4" s="355"/>
      <c r="G4" s="355"/>
      <c r="H4" s="355"/>
      <c r="I4" s="355"/>
    </row>
    <row r="5" spans="1:11" s="356" customFormat="1" ht="29.25" customHeight="1">
      <c r="A5" s="618" t="s">
        <v>20</v>
      </c>
      <c r="B5" s="618"/>
      <c r="C5" s="618"/>
      <c r="D5" s="618"/>
      <c r="E5" s="618"/>
      <c r="F5" s="618"/>
      <c r="G5" s="618"/>
      <c r="H5" s="618"/>
      <c r="I5" s="618"/>
    </row>
    <row r="6" spans="1:11" ht="9" customHeight="1">
      <c r="A6" s="619"/>
      <c r="B6" s="619"/>
      <c r="C6" s="619"/>
      <c r="D6" s="619"/>
      <c r="E6" s="619"/>
      <c r="F6" s="619"/>
      <c r="G6" s="619"/>
      <c r="H6" s="619"/>
      <c r="I6" s="619"/>
    </row>
    <row r="7" spans="1:11" s="270" customFormat="1" ht="18" hidden="1" customHeight="1">
      <c r="A7" s="269"/>
      <c r="C7" s="358"/>
      <c r="D7" s="359"/>
      <c r="E7" s="360"/>
      <c r="F7" s="361"/>
      <c r="G7" s="361"/>
      <c r="H7" s="361"/>
      <c r="I7" s="361"/>
    </row>
    <row r="8" spans="1:11" s="270" customFormat="1" ht="18" hidden="1" customHeight="1">
      <c r="A8" s="269"/>
      <c r="C8" s="358"/>
      <c r="D8" s="359"/>
      <c r="E8" s="360"/>
      <c r="F8" s="361"/>
      <c r="G8" s="361"/>
      <c r="H8" s="361"/>
      <c r="I8" s="361"/>
    </row>
    <row r="9" spans="1:11" s="270" customFormat="1" ht="18" hidden="1" customHeight="1">
      <c r="A9" s="269"/>
      <c r="C9" s="362"/>
      <c r="D9" s="359"/>
      <c r="E9" s="360"/>
      <c r="F9" s="361"/>
      <c r="G9" s="361"/>
      <c r="H9" s="361"/>
      <c r="I9" s="361"/>
    </row>
    <row r="10" spans="1:11" ht="8.25" customHeight="1"/>
    <row r="11" spans="1:11" s="374" customFormat="1" ht="32.25" customHeight="1">
      <c r="A11" s="368" t="s">
        <v>21</v>
      </c>
      <c r="B11" s="369" t="s">
        <v>22</v>
      </c>
      <c r="C11" s="369" t="s">
        <v>678</v>
      </c>
      <c r="D11" s="370" t="s">
        <v>679</v>
      </c>
      <c r="E11" s="371" t="s">
        <v>680</v>
      </c>
      <c r="F11" s="372" t="s">
        <v>23</v>
      </c>
      <c r="G11" s="372" t="s">
        <v>24</v>
      </c>
      <c r="H11" s="372" t="s">
        <v>25</v>
      </c>
      <c r="I11" s="372" t="s">
        <v>26</v>
      </c>
      <c r="J11" s="373" t="s">
        <v>27</v>
      </c>
    </row>
    <row r="12" spans="1:11" ht="21" customHeight="1">
      <c r="A12" s="375">
        <v>41621</v>
      </c>
      <c r="B12" s="376" t="s">
        <v>681</v>
      </c>
      <c r="C12" s="376" t="s">
        <v>682</v>
      </c>
      <c r="D12" s="377">
        <v>800</v>
      </c>
      <c r="E12" s="378">
        <v>21</v>
      </c>
      <c r="F12" s="378">
        <f>E12*10%</f>
        <v>2.1</v>
      </c>
      <c r="G12" s="378">
        <f>IF(B12&lt;&gt;"",D12*(E12+F12),0)</f>
        <v>18480</v>
      </c>
      <c r="H12" s="378"/>
      <c r="I12" s="378">
        <f>IF(B12&lt;&gt;"",G12-H12,0)</f>
        <v>18480</v>
      </c>
      <c r="J12" s="379"/>
    </row>
    <row r="13" spans="1:11" ht="21" customHeight="1">
      <c r="A13" s="380"/>
      <c r="B13" s="381" t="s">
        <v>683</v>
      </c>
      <c r="C13" s="381" t="s">
        <v>682</v>
      </c>
      <c r="D13" s="382">
        <v>480</v>
      </c>
      <c r="E13" s="383">
        <v>51</v>
      </c>
      <c r="F13" s="383">
        <f t="shared" ref="F13:F35" si="0">E13*10%</f>
        <v>5.1000000000000005</v>
      </c>
      <c r="G13" s="383">
        <f>IF(B13&lt;&gt;"",D13*(E13+F13),0)</f>
        <v>26928</v>
      </c>
      <c r="H13" s="383"/>
      <c r="I13" s="383">
        <f>IF(B13&lt;&gt;"",I12+G13-H13,0)</f>
        <v>45408</v>
      </c>
      <c r="J13" s="384"/>
    </row>
    <row r="14" spans="1:11" ht="21" customHeight="1">
      <c r="A14" s="380"/>
      <c r="B14" s="381" t="s">
        <v>684</v>
      </c>
      <c r="C14" s="381" t="s">
        <v>682</v>
      </c>
      <c r="D14" s="382">
        <v>200</v>
      </c>
      <c r="E14" s="383">
        <v>24</v>
      </c>
      <c r="F14" s="383">
        <f t="shared" si="0"/>
        <v>2.4000000000000004</v>
      </c>
      <c r="G14" s="383">
        <f>IF(B14&lt;&gt;"",D14*(E14+F14),0)</f>
        <v>5280</v>
      </c>
      <c r="H14" s="383"/>
      <c r="I14" s="383">
        <f>IF(B14&lt;&gt;"",I13+G14-H14,0)</f>
        <v>50688</v>
      </c>
      <c r="J14" s="385"/>
      <c r="K14" s="385"/>
    </row>
    <row r="15" spans="1:11" ht="21" customHeight="1">
      <c r="A15" s="380"/>
      <c r="B15" s="381" t="s">
        <v>685</v>
      </c>
      <c r="C15" s="381" t="s">
        <v>682</v>
      </c>
      <c r="D15" s="382">
        <v>120</v>
      </c>
      <c r="E15" s="383">
        <v>46.5</v>
      </c>
      <c r="F15" s="383">
        <f t="shared" si="0"/>
        <v>4.6500000000000004</v>
      </c>
      <c r="G15" s="383">
        <f>IF(B15&lt;&gt;"",D15*(E15+F15),0)</f>
        <v>6138</v>
      </c>
      <c r="H15" s="383"/>
      <c r="I15" s="383">
        <f>IF(B15&lt;&gt;"",I14+G15-H15,0)</f>
        <v>56826</v>
      </c>
      <c r="J15" s="384"/>
    </row>
    <row r="16" spans="1:11" ht="21" customHeight="1">
      <c r="A16" s="380"/>
      <c r="B16" s="381" t="s">
        <v>686</v>
      </c>
      <c r="C16" s="381" t="s">
        <v>682</v>
      </c>
      <c r="D16" s="382">
        <v>800</v>
      </c>
      <c r="E16" s="383">
        <v>12</v>
      </c>
      <c r="F16" s="383">
        <f t="shared" si="0"/>
        <v>1.2000000000000002</v>
      </c>
      <c r="G16" s="383">
        <f t="shared" ref="G16:G60" si="1">IF(B16&lt;&gt;"",D16*(E16+F16),0)</f>
        <v>10560</v>
      </c>
      <c r="H16" s="383"/>
      <c r="I16" s="383">
        <f t="shared" ref="I16:I60" si="2">IF(B16&lt;&gt;"",I15+G16-H16,0)</f>
        <v>67386</v>
      </c>
      <c r="J16" s="384"/>
    </row>
    <row r="17" spans="1:10" ht="21" customHeight="1">
      <c r="A17" s="380"/>
      <c r="B17" s="381" t="s">
        <v>687</v>
      </c>
      <c r="C17" s="381" t="s">
        <v>682</v>
      </c>
      <c r="D17" s="382">
        <v>480</v>
      </c>
      <c r="E17" s="383">
        <v>32</v>
      </c>
      <c r="F17" s="383">
        <f t="shared" si="0"/>
        <v>3.2</v>
      </c>
      <c r="G17" s="383">
        <f t="shared" si="1"/>
        <v>16896</v>
      </c>
      <c r="H17" s="383"/>
      <c r="I17" s="383">
        <f t="shared" si="2"/>
        <v>84282</v>
      </c>
      <c r="J17" s="384"/>
    </row>
    <row r="18" spans="1:10" ht="21" customHeight="1">
      <c r="A18" s="380"/>
      <c r="B18" s="381" t="s">
        <v>688</v>
      </c>
      <c r="C18" s="381" t="s">
        <v>682</v>
      </c>
      <c r="D18" s="382">
        <v>200</v>
      </c>
      <c r="E18" s="383">
        <v>19.5</v>
      </c>
      <c r="F18" s="383">
        <f t="shared" si="0"/>
        <v>1.9500000000000002</v>
      </c>
      <c r="G18" s="383">
        <f t="shared" si="1"/>
        <v>4290</v>
      </c>
      <c r="H18" s="383"/>
      <c r="I18" s="383">
        <f t="shared" si="2"/>
        <v>88572</v>
      </c>
      <c r="J18" s="384"/>
    </row>
    <row r="19" spans="1:10" ht="21" customHeight="1">
      <c r="A19" s="380"/>
      <c r="B19" s="381" t="s">
        <v>689</v>
      </c>
      <c r="C19" s="381" t="s">
        <v>682</v>
      </c>
      <c r="D19" s="382">
        <v>84</v>
      </c>
      <c r="E19" s="383">
        <v>38</v>
      </c>
      <c r="F19" s="383">
        <f t="shared" si="0"/>
        <v>3.8000000000000003</v>
      </c>
      <c r="G19" s="383">
        <f t="shared" si="1"/>
        <v>3511.2</v>
      </c>
      <c r="H19" s="383"/>
      <c r="I19" s="383">
        <f t="shared" si="2"/>
        <v>92083.199999999997</v>
      </c>
      <c r="J19" s="384"/>
    </row>
    <row r="20" spans="1:10" ht="21" customHeight="1">
      <c r="A20" s="380"/>
      <c r="B20" s="381" t="s">
        <v>690</v>
      </c>
      <c r="C20" s="381" t="s">
        <v>682</v>
      </c>
      <c r="D20" s="382">
        <v>800</v>
      </c>
      <c r="E20" s="383">
        <v>17</v>
      </c>
      <c r="F20" s="383">
        <f t="shared" si="0"/>
        <v>1.7000000000000002</v>
      </c>
      <c r="G20" s="383">
        <f t="shared" si="1"/>
        <v>14960</v>
      </c>
      <c r="H20" s="383"/>
      <c r="I20" s="383">
        <f t="shared" si="2"/>
        <v>107043.2</v>
      </c>
      <c r="J20" s="384"/>
    </row>
    <row r="21" spans="1:10" ht="21" customHeight="1">
      <c r="A21" s="380"/>
      <c r="B21" s="381" t="s">
        <v>691</v>
      </c>
      <c r="C21" s="381" t="s">
        <v>682</v>
      </c>
      <c r="D21" s="382">
        <v>348</v>
      </c>
      <c r="E21" s="383">
        <v>42.5</v>
      </c>
      <c r="F21" s="383">
        <f t="shared" si="0"/>
        <v>4.25</v>
      </c>
      <c r="G21" s="383">
        <f t="shared" si="1"/>
        <v>16269</v>
      </c>
      <c r="H21" s="383"/>
      <c r="I21" s="383">
        <f t="shared" si="2"/>
        <v>123312.2</v>
      </c>
      <c r="J21" s="384"/>
    </row>
    <row r="22" spans="1:10" ht="21" customHeight="1">
      <c r="A22" s="380"/>
      <c r="B22" s="381" t="s">
        <v>692</v>
      </c>
      <c r="C22" s="381" t="s">
        <v>693</v>
      </c>
      <c r="D22" s="382">
        <v>1600</v>
      </c>
      <c r="E22" s="383">
        <v>18</v>
      </c>
      <c r="F22" s="383">
        <f t="shared" si="0"/>
        <v>1.8</v>
      </c>
      <c r="G22" s="383">
        <f t="shared" si="1"/>
        <v>31680</v>
      </c>
      <c r="H22" s="383"/>
      <c r="I22" s="383">
        <f t="shared" si="2"/>
        <v>154992.20000000001</v>
      </c>
      <c r="J22" s="384"/>
    </row>
    <row r="23" spans="1:10" ht="21" customHeight="1">
      <c r="A23" s="380"/>
      <c r="B23" s="381" t="s">
        <v>694</v>
      </c>
      <c r="C23" s="381" t="s">
        <v>693</v>
      </c>
      <c r="D23" s="382">
        <v>800</v>
      </c>
      <c r="E23" s="383">
        <v>35.5</v>
      </c>
      <c r="F23" s="383">
        <f t="shared" si="0"/>
        <v>3.5500000000000003</v>
      </c>
      <c r="G23" s="383">
        <f t="shared" si="1"/>
        <v>31239.999999999996</v>
      </c>
      <c r="H23" s="383"/>
      <c r="I23" s="383">
        <f t="shared" si="2"/>
        <v>186232.2</v>
      </c>
      <c r="J23" s="384"/>
    </row>
    <row r="24" spans="1:10" ht="21" customHeight="1">
      <c r="A24" s="380"/>
      <c r="B24" s="381" t="s">
        <v>695</v>
      </c>
      <c r="C24" s="381" t="s">
        <v>682</v>
      </c>
      <c r="D24" s="382">
        <v>200</v>
      </c>
      <c r="E24" s="383">
        <v>28</v>
      </c>
      <c r="F24" s="383">
        <f t="shared" si="0"/>
        <v>2.8000000000000003</v>
      </c>
      <c r="G24" s="383">
        <f t="shared" si="1"/>
        <v>6160</v>
      </c>
      <c r="H24" s="383"/>
      <c r="I24" s="383">
        <f t="shared" si="2"/>
        <v>192392.2</v>
      </c>
      <c r="J24" s="384"/>
    </row>
    <row r="25" spans="1:10" ht="21" customHeight="1">
      <c r="A25" s="380"/>
      <c r="B25" s="381" t="s">
        <v>696</v>
      </c>
      <c r="C25" s="381" t="s">
        <v>682</v>
      </c>
      <c r="D25" s="382">
        <v>132</v>
      </c>
      <c r="E25" s="383">
        <v>55</v>
      </c>
      <c r="F25" s="383">
        <f t="shared" si="0"/>
        <v>5.5</v>
      </c>
      <c r="G25" s="383">
        <f t="shared" si="1"/>
        <v>7986</v>
      </c>
      <c r="H25" s="383"/>
      <c r="I25" s="383">
        <f t="shared" si="2"/>
        <v>200378.2</v>
      </c>
      <c r="J25" s="384"/>
    </row>
    <row r="26" spans="1:10" ht="21" customHeight="1">
      <c r="A26" s="380">
        <v>41621</v>
      </c>
      <c r="B26" s="381" t="s">
        <v>697</v>
      </c>
      <c r="C26" s="381" t="s">
        <v>693</v>
      </c>
      <c r="D26" s="382">
        <v>280</v>
      </c>
      <c r="E26" s="383">
        <v>24</v>
      </c>
      <c r="F26" s="383">
        <f t="shared" si="0"/>
        <v>2.4000000000000004</v>
      </c>
      <c r="G26" s="383">
        <f t="shared" si="1"/>
        <v>7392</v>
      </c>
      <c r="H26" s="383"/>
      <c r="I26" s="383">
        <f t="shared" si="2"/>
        <v>207770.2</v>
      </c>
      <c r="J26" s="384"/>
    </row>
    <row r="27" spans="1:10" ht="21" customHeight="1">
      <c r="A27" s="380">
        <v>41627</v>
      </c>
      <c r="B27" s="381" t="s">
        <v>697</v>
      </c>
      <c r="C27" s="381" t="s">
        <v>693</v>
      </c>
      <c r="D27" s="382">
        <v>720</v>
      </c>
      <c r="E27" s="383">
        <v>24</v>
      </c>
      <c r="F27" s="383">
        <f t="shared" si="0"/>
        <v>2.4000000000000004</v>
      </c>
      <c r="G27" s="383">
        <f t="shared" si="1"/>
        <v>19008</v>
      </c>
      <c r="H27" s="383"/>
      <c r="I27" s="383">
        <f t="shared" si="2"/>
        <v>226778.2</v>
      </c>
      <c r="J27" s="384"/>
    </row>
    <row r="28" spans="1:10" ht="21" customHeight="1">
      <c r="A28" s="380"/>
      <c r="B28" s="381" t="s">
        <v>681</v>
      </c>
      <c r="C28" s="381" t="s">
        <v>682</v>
      </c>
      <c r="D28" s="382">
        <v>600</v>
      </c>
      <c r="E28" s="383">
        <v>21</v>
      </c>
      <c r="F28" s="383">
        <f t="shared" si="0"/>
        <v>2.1</v>
      </c>
      <c r="G28" s="383">
        <f t="shared" si="1"/>
        <v>13860</v>
      </c>
      <c r="H28" s="383"/>
      <c r="I28" s="383">
        <f t="shared" si="2"/>
        <v>240638.2</v>
      </c>
      <c r="J28" s="384"/>
    </row>
    <row r="29" spans="1:10" ht="21" customHeight="1">
      <c r="A29" s="380"/>
      <c r="B29" s="381" t="s">
        <v>684</v>
      </c>
      <c r="C29" s="381" t="s">
        <v>682</v>
      </c>
      <c r="D29" s="382">
        <v>500</v>
      </c>
      <c r="E29" s="383">
        <v>24</v>
      </c>
      <c r="F29" s="383">
        <f t="shared" si="0"/>
        <v>2.4000000000000004</v>
      </c>
      <c r="G29" s="383">
        <f t="shared" si="1"/>
        <v>13200</v>
      </c>
      <c r="H29" s="383"/>
      <c r="I29" s="383">
        <f t="shared" si="2"/>
        <v>253838.2</v>
      </c>
      <c r="J29" s="384"/>
    </row>
    <row r="30" spans="1:10" ht="21" customHeight="1">
      <c r="A30" s="380"/>
      <c r="B30" s="381" t="s">
        <v>686</v>
      </c>
      <c r="C30" s="381" t="s">
        <v>682</v>
      </c>
      <c r="D30" s="382">
        <v>300</v>
      </c>
      <c r="E30" s="383">
        <v>12</v>
      </c>
      <c r="F30" s="383">
        <f t="shared" si="0"/>
        <v>1.2000000000000002</v>
      </c>
      <c r="G30" s="383">
        <f t="shared" si="1"/>
        <v>3960</v>
      </c>
      <c r="H30" s="383"/>
      <c r="I30" s="383">
        <f t="shared" si="2"/>
        <v>257798.2</v>
      </c>
      <c r="J30" s="384"/>
    </row>
    <row r="31" spans="1:10" ht="21" customHeight="1">
      <c r="A31" s="380"/>
      <c r="B31" s="381" t="s">
        <v>688</v>
      </c>
      <c r="C31" s="381" t="s">
        <v>682</v>
      </c>
      <c r="D31" s="382">
        <v>540</v>
      </c>
      <c r="E31" s="383">
        <v>19.5</v>
      </c>
      <c r="F31" s="383">
        <f t="shared" si="0"/>
        <v>1.9500000000000002</v>
      </c>
      <c r="G31" s="383">
        <f t="shared" si="1"/>
        <v>11583</v>
      </c>
      <c r="H31" s="383"/>
      <c r="I31" s="383">
        <f t="shared" si="2"/>
        <v>269381.2</v>
      </c>
      <c r="J31" s="384"/>
    </row>
    <row r="32" spans="1:10" ht="21" customHeight="1">
      <c r="A32" s="380"/>
      <c r="B32" s="381" t="s">
        <v>697</v>
      </c>
      <c r="C32" s="381" t="s">
        <v>693</v>
      </c>
      <c r="D32" s="382">
        <v>280</v>
      </c>
      <c r="E32" s="383">
        <v>24</v>
      </c>
      <c r="F32" s="383">
        <f t="shared" si="0"/>
        <v>2.4000000000000004</v>
      </c>
      <c r="G32" s="383">
        <f t="shared" si="1"/>
        <v>7392</v>
      </c>
      <c r="H32" s="383"/>
      <c r="I32" s="383">
        <f t="shared" si="2"/>
        <v>276773.2</v>
      </c>
      <c r="J32" s="384"/>
    </row>
    <row r="33" spans="1:10" ht="21" customHeight="1">
      <c r="A33" s="380">
        <v>41639</v>
      </c>
      <c r="B33" s="381" t="s">
        <v>686</v>
      </c>
      <c r="C33" s="381" t="s">
        <v>682</v>
      </c>
      <c r="D33" s="382">
        <v>320</v>
      </c>
      <c r="E33" s="383">
        <v>12</v>
      </c>
      <c r="F33" s="383">
        <f t="shared" si="0"/>
        <v>1.2000000000000002</v>
      </c>
      <c r="G33" s="383">
        <f t="shared" si="1"/>
        <v>4224</v>
      </c>
      <c r="H33" s="383"/>
      <c r="I33" s="383">
        <f t="shared" si="2"/>
        <v>280997.2</v>
      </c>
      <c r="J33" s="384"/>
    </row>
    <row r="34" spans="1:10" ht="21" customHeight="1">
      <c r="A34" s="380"/>
      <c r="B34" s="381" t="s">
        <v>684</v>
      </c>
      <c r="C34" s="381" t="s">
        <v>682</v>
      </c>
      <c r="D34" s="382">
        <v>500</v>
      </c>
      <c r="E34" s="383">
        <v>24</v>
      </c>
      <c r="F34" s="383">
        <f t="shared" si="0"/>
        <v>2.4000000000000004</v>
      </c>
      <c r="G34" s="383">
        <f t="shared" si="1"/>
        <v>13200</v>
      </c>
      <c r="H34" s="383"/>
      <c r="I34" s="383">
        <f t="shared" si="2"/>
        <v>294197.2</v>
      </c>
      <c r="J34" s="384"/>
    </row>
    <row r="35" spans="1:10" ht="21" customHeight="1">
      <c r="A35" s="380"/>
      <c r="B35" s="381" t="s">
        <v>697</v>
      </c>
      <c r="C35" s="381" t="s">
        <v>693</v>
      </c>
      <c r="D35" s="382">
        <v>920</v>
      </c>
      <c r="E35" s="383">
        <v>24</v>
      </c>
      <c r="F35" s="383">
        <f t="shared" si="0"/>
        <v>2.4000000000000004</v>
      </c>
      <c r="G35" s="383">
        <f t="shared" si="1"/>
        <v>24288</v>
      </c>
      <c r="H35" s="383"/>
      <c r="I35" s="383">
        <f t="shared" si="2"/>
        <v>318485.2</v>
      </c>
      <c r="J35" s="384"/>
    </row>
    <row r="36" spans="1:10" ht="21" customHeight="1">
      <c r="A36" s="380">
        <v>41656</v>
      </c>
      <c r="B36" s="381" t="s">
        <v>681</v>
      </c>
      <c r="C36" s="381" t="s">
        <v>682</v>
      </c>
      <c r="D36" s="382">
        <v>1200</v>
      </c>
      <c r="E36" s="383">
        <v>21</v>
      </c>
      <c r="F36" s="383"/>
      <c r="G36" s="383">
        <f t="shared" si="1"/>
        <v>25200</v>
      </c>
      <c r="H36" s="383"/>
      <c r="I36" s="383">
        <f t="shared" si="2"/>
        <v>343685.2</v>
      </c>
      <c r="J36" s="384"/>
    </row>
    <row r="37" spans="1:10" ht="21" customHeight="1">
      <c r="A37" s="380"/>
      <c r="B37" s="381" t="s">
        <v>684</v>
      </c>
      <c r="C37" s="381" t="s">
        <v>682</v>
      </c>
      <c r="D37" s="382">
        <v>1000</v>
      </c>
      <c r="E37" s="383">
        <v>24</v>
      </c>
      <c r="F37" s="383"/>
      <c r="G37" s="383">
        <f t="shared" si="1"/>
        <v>24000</v>
      </c>
      <c r="H37" s="383"/>
      <c r="I37" s="383">
        <f t="shared" si="2"/>
        <v>367685.2</v>
      </c>
      <c r="J37" s="384"/>
    </row>
    <row r="38" spans="1:10" ht="21" customHeight="1">
      <c r="A38" s="380"/>
      <c r="B38" s="381" t="s">
        <v>690</v>
      </c>
      <c r="C38" s="381" t="s">
        <v>682</v>
      </c>
      <c r="D38" s="382">
        <v>600</v>
      </c>
      <c r="E38" s="383">
        <v>17</v>
      </c>
      <c r="F38" s="383"/>
      <c r="G38" s="383">
        <f t="shared" si="1"/>
        <v>10200</v>
      </c>
      <c r="H38" s="383"/>
      <c r="I38" s="383">
        <f t="shared" si="2"/>
        <v>377885.2</v>
      </c>
      <c r="J38" s="384"/>
    </row>
    <row r="39" spans="1:10" s="391" customFormat="1" ht="21" customHeight="1">
      <c r="A39" s="386">
        <v>41664</v>
      </c>
      <c r="B39" s="387" t="s">
        <v>698</v>
      </c>
      <c r="C39" s="387"/>
      <c r="D39" s="388"/>
      <c r="E39" s="389"/>
      <c r="F39" s="389">
        <v>2655.9</v>
      </c>
      <c r="G39" s="383">
        <f t="shared" si="1"/>
        <v>0</v>
      </c>
      <c r="H39" s="383"/>
      <c r="I39" s="383">
        <f t="shared" si="2"/>
        <v>377885.2</v>
      </c>
      <c r="J39" s="390"/>
    </row>
    <row r="40" spans="1:10" ht="21" customHeight="1">
      <c r="A40" s="380">
        <v>41750</v>
      </c>
      <c r="B40" s="381" t="s">
        <v>690</v>
      </c>
      <c r="C40" s="381" t="s">
        <v>682</v>
      </c>
      <c r="D40" s="382">
        <v>100</v>
      </c>
      <c r="E40" s="383">
        <v>17</v>
      </c>
      <c r="F40" s="383"/>
      <c r="G40" s="383">
        <f t="shared" si="1"/>
        <v>1700</v>
      </c>
      <c r="H40" s="383"/>
      <c r="I40" s="383">
        <f t="shared" si="2"/>
        <v>379585.2</v>
      </c>
      <c r="J40" s="384"/>
    </row>
    <row r="41" spans="1:10" ht="21" customHeight="1">
      <c r="A41" s="380">
        <v>41751</v>
      </c>
      <c r="B41" s="381" t="s">
        <v>690</v>
      </c>
      <c r="C41" s="381" t="s">
        <v>682</v>
      </c>
      <c r="D41" s="382">
        <v>500</v>
      </c>
      <c r="E41" s="383">
        <v>17</v>
      </c>
      <c r="F41" s="383"/>
      <c r="G41" s="383">
        <f t="shared" si="1"/>
        <v>8500</v>
      </c>
      <c r="H41" s="383"/>
      <c r="I41" s="383">
        <f t="shared" si="2"/>
        <v>388085.2</v>
      </c>
      <c r="J41" s="384"/>
    </row>
    <row r="42" spans="1:10" ht="21" customHeight="1">
      <c r="A42" s="380">
        <v>41627</v>
      </c>
      <c r="B42" s="381" t="s">
        <v>699</v>
      </c>
      <c r="C42" s="381" t="s">
        <v>682</v>
      </c>
      <c r="D42" s="382">
        <v>80</v>
      </c>
      <c r="E42" s="383">
        <v>3</v>
      </c>
      <c r="F42" s="383"/>
      <c r="G42" s="383">
        <f t="shared" si="1"/>
        <v>240</v>
      </c>
      <c r="H42" s="383"/>
      <c r="I42" s="383">
        <f t="shared" si="2"/>
        <v>388325.2</v>
      </c>
      <c r="J42" s="384"/>
    </row>
    <row r="43" spans="1:10" ht="21" customHeight="1">
      <c r="A43" s="380"/>
      <c r="B43" s="381" t="s">
        <v>700</v>
      </c>
      <c r="C43" s="381" t="s">
        <v>682</v>
      </c>
      <c r="D43" s="382">
        <v>60</v>
      </c>
      <c r="E43" s="383">
        <v>3</v>
      </c>
      <c r="F43" s="383"/>
      <c r="G43" s="383">
        <f t="shared" si="1"/>
        <v>180</v>
      </c>
      <c r="H43" s="383"/>
      <c r="I43" s="383">
        <f t="shared" si="2"/>
        <v>388505.2</v>
      </c>
      <c r="J43" s="384"/>
    </row>
    <row r="44" spans="1:10" ht="21" customHeight="1">
      <c r="A44" s="380"/>
      <c r="B44" s="381" t="s">
        <v>701</v>
      </c>
      <c r="C44" s="381" t="s">
        <v>682</v>
      </c>
      <c r="D44" s="382">
        <v>60</v>
      </c>
      <c r="E44" s="383">
        <v>3</v>
      </c>
      <c r="F44" s="383"/>
      <c r="G44" s="383">
        <f t="shared" si="1"/>
        <v>180</v>
      </c>
      <c r="H44" s="383"/>
      <c r="I44" s="383">
        <f t="shared" si="2"/>
        <v>388685.2</v>
      </c>
      <c r="J44" s="384"/>
    </row>
    <row r="45" spans="1:10" ht="21" customHeight="1">
      <c r="A45" s="380">
        <v>41639</v>
      </c>
      <c r="B45" s="381" t="s">
        <v>700</v>
      </c>
      <c r="C45" s="381" t="s">
        <v>682</v>
      </c>
      <c r="D45" s="382">
        <v>100</v>
      </c>
      <c r="E45" s="383">
        <v>3</v>
      </c>
      <c r="F45" s="383"/>
      <c r="G45" s="383">
        <f t="shared" si="1"/>
        <v>300</v>
      </c>
      <c r="H45" s="383"/>
      <c r="I45" s="383">
        <f t="shared" si="2"/>
        <v>388985.2</v>
      </c>
      <c r="J45" s="384"/>
    </row>
    <row r="46" spans="1:10" ht="21" customHeight="1">
      <c r="A46" s="380"/>
      <c r="B46" s="381" t="s">
        <v>701</v>
      </c>
      <c r="C46" s="381" t="s">
        <v>682</v>
      </c>
      <c r="D46" s="382">
        <v>940</v>
      </c>
      <c r="E46" s="383">
        <v>3</v>
      </c>
      <c r="F46" s="383"/>
      <c r="G46" s="383">
        <f t="shared" si="1"/>
        <v>2820</v>
      </c>
      <c r="H46" s="383"/>
      <c r="I46" s="383">
        <f t="shared" si="2"/>
        <v>391805.2</v>
      </c>
      <c r="J46" s="384"/>
    </row>
    <row r="47" spans="1:10" ht="21" customHeight="1">
      <c r="A47" s="380"/>
      <c r="B47" s="381" t="s">
        <v>702</v>
      </c>
      <c r="C47" s="381" t="s">
        <v>682</v>
      </c>
      <c r="D47" s="382">
        <v>100</v>
      </c>
      <c r="E47" s="383">
        <v>3</v>
      </c>
      <c r="F47" s="383"/>
      <c r="G47" s="383">
        <f t="shared" si="1"/>
        <v>300</v>
      </c>
      <c r="H47" s="383"/>
      <c r="I47" s="383">
        <f t="shared" si="2"/>
        <v>392105.2</v>
      </c>
      <c r="J47" s="384"/>
    </row>
    <row r="48" spans="1:10" ht="21" customHeight="1">
      <c r="A48" s="380"/>
      <c r="B48" s="381" t="s">
        <v>703</v>
      </c>
      <c r="C48" s="381" t="s">
        <v>682</v>
      </c>
      <c r="D48" s="382">
        <v>100</v>
      </c>
      <c r="E48" s="383">
        <v>3</v>
      </c>
      <c r="F48" s="383"/>
      <c r="G48" s="383">
        <f t="shared" si="1"/>
        <v>300</v>
      </c>
      <c r="H48" s="383"/>
      <c r="I48" s="383">
        <f t="shared" si="2"/>
        <v>392405.2</v>
      </c>
      <c r="J48" s="384"/>
    </row>
    <row r="49" spans="1:10" ht="21" customHeight="1">
      <c r="A49" s="380"/>
      <c r="B49" s="381" t="s">
        <v>704</v>
      </c>
      <c r="C49" s="381" t="s">
        <v>682</v>
      </c>
      <c r="D49" s="382">
        <v>100</v>
      </c>
      <c r="E49" s="383">
        <v>3</v>
      </c>
      <c r="F49" s="383"/>
      <c r="G49" s="383">
        <f t="shared" si="1"/>
        <v>300</v>
      </c>
      <c r="H49" s="383"/>
      <c r="I49" s="383">
        <f t="shared" si="2"/>
        <v>392705.2</v>
      </c>
      <c r="J49" s="384"/>
    </row>
    <row r="50" spans="1:10" ht="21" customHeight="1">
      <c r="A50" s="380">
        <v>41751</v>
      </c>
      <c r="B50" s="381" t="s">
        <v>702</v>
      </c>
      <c r="C50" s="381" t="s">
        <v>682</v>
      </c>
      <c r="D50" s="382">
        <v>1362</v>
      </c>
      <c r="E50" s="383">
        <v>3</v>
      </c>
      <c r="F50" s="383"/>
      <c r="G50" s="383">
        <f t="shared" si="1"/>
        <v>4086</v>
      </c>
      <c r="H50" s="383"/>
      <c r="I50" s="383">
        <f t="shared" si="2"/>
        <v>396791.2</v>
      </c>
      <c r="J50" s="384"/>
    </row>
    <row r="51" spans="1:10" ht="21" customHeight="1">
      <c r="A51" s="380"/>
      <c r="B51" s="381" t="s">
        <v>703</v>
      </c>
      <c r="C51" s="381" t="s">
        <v>682</v>
      </c>
      <c r="D51" s="382">
        <v>1084</v>
      </c>
      <c r="E51" s="383">
        <v>3</v>
      </c>
      <c r="F51" s="383"/>
      <c r="G51" s="383">
        <f t="shared" si="1"/>
        <v>3252</v>
      </c>
      <c r="H51" s="383"/>
      <c r="I51" s="383">
        <f t="shared" si="2"/>
        <v>400043.2</v>
      </c>
      <c r="J51" s="384"/>
    </row>
    <row r="52" spans="1:10" ht="21" customHeight="1">
      <c r="A52" s="380"/>
      <c r="B52" s="381" t="s">
        <v>701</v>
      </c>
      <c r="C52" s="381" t="s">
        <v>682</v>
      </c>
      <c r="D52" s="382">
        <v>36</v>
      </c>
      <c r="E52" s="383">
        <v>3</v>
      </c>
      <c r="F52" s="383"/>
      <c r="G52" s="383">
        <f t="shared" si="1"/>
        <v>108</v>
      </c>
      <c r="H52" s="383"/>
      <c r="I52" s="383">
        <f t="shared" si="2"/>
        <v>400151.2</v>
      </c>
      <c r="J52" s="384"/>
    </row>
    <row r="53" spans="1:10" ht="21" customHeight="1">
      <c r="A53" s="380"/>
      <c r="B53" s="381" t="s">
        <v>704</v>
      </c>
      <c r="C53" s="381" t="s">
        <v>682</v>
      </c>
      <c r="D53" s="382">
        <v>86</v>
      </c>
      <c r="E53" s="383">
        <v>3</v>
      </c>
      <c r="F53" s="383"/>
      <c r="G53" s="383">
        <f t="shared" si="1"/>
        <v>258</v>
      </c>
      <c r="H53" s="383"/>
      <c r="I53" s="383">
        <f t="shared" si="2"/>
        <v>400409.2</v>
      </c>
      <c r="J53" s="384"/>
    </row>
    <row r="54" spans="1:10" s="397" customFormat="1" ht="21" customHeight="1">
      <c r="A54" s="392">
        <v>41639</v>
      </c>
      <c r="B54" s="393" t="s">
        <v>705</v>
      </c>
      <c r="C54" s="393"/>
      <c r="D54" s="394"/>
      <c r="E54" s="395"/>
      <c r="F54" s="395"/>
      <c r="G54" s="395">
        <f t="shared" si="1"/>
        <v>0</v>
      </c>
      <c r="H54" s="395">
        <v>100000</v>
      </c>
      <c r="I54" s="395">
        <f t="shared" si="2"/>
        <v>300409.2</v>
      </c>
      <c r="J54" s="396"/>
    </row>
    <row r="55" spans="1:10" ht="21" customHeight="1">
      <c r="A55" s="392">
        <v>41647</v>
      </c>
      <c r="B55" s="393" t="s">
        <v>705</v>
      </c>
      <c r="C55" s="393"/>
      <c r="D55" s="394"/>
      <c r="E55" s="395"/>
      <c r="F55" s="395"/>
      <c r="G55" s="395">
        <f>IF(B55&lt;&gt;"",D55*(E55+F55),0)</f>
        <v>0</v>
      </c>
      <c r="H55" s="395">
        <v>100378.2</v>
      </c>
      <c r="I55" s="395">
        <f t="shared" si="2"/>
        <v>200031</v>
      </c>
      <c r="J55" s="396"/>
    </row>
    <row r="56" spans="1:10" ht="21" customHeight="1">
      <c r="A56" s="392">
        <v>41772</v>
      </c>
      <c r="B56" s="393" t="s">
        <v>705</v>
      </c>
      <c r="C56" s="393"/>
      <c r="D56" s="394"/>
      <c r="E56" s="395"/>
      <c r="F56" s="395"/>
      <c r="G56" s="395">
        <f>IF(B56&lt;&gt;"",D56*(E56+F56),0)</f>
        <v>0</v>
      </c>
      <c r="H56" s="395">
        <v>100000</v>
      </c>
      <c r="I56" s="395">
        <f t="shared" si="2"/>
        <v>100031</v>
      </c>
      <c r="J56" s="396"/>
    </row>
    <row r="57" spans="1:10" s="397" customFormat="1" ht="21" customHeight="1">
      <c r="A57" s="392"/>
      <c r="B57" s="393" t="s">
        <v>706</v>
      </c>
      <c r="C57" s="393"/>
      <c r="D57" s="394"/>
      <c r="E57" s="395"/>
      <c r="F57" s="395"/>
      <c r="G57" s="395">
        <f t="shared" si="1"/>
        <v>0</v>
      </c>
      <c r="H57" s="395">
        <v>20000</v>
      </c>
      <c r="I57" s="395">
        <f t="shared" si="2"/>
        <v>80031</v>
      </c>
      <c r="J57" s="396"/>
    </row>
    <row r="58" spans="1:10" ht="21" customHeight="1">
      <c r="A58" s="380"/>
      <c r="B58" s="381"/>
      <c r="C58" s="381"/>
      <c r="D58" s="382"/>
      <c r="E58" s="383"/>
      <c r="F58" s="383"/>
      <c r="G58" s="383">
        <f t="shared" si="1"/>
        <v>0</v>
      </c>
      <c r="H58" s="383"/>
      <c r="I58" s="395">
        <f t="shared" si="2"/>
        <v>0</v>
      </c>
      <c r="J58" s="384"/>
    </row>
    <row r="59" spans="1:10" ht="21" hidden="1" customHeight="1">
      <c r="A59" s="380"/>
      <c r="B59" s="381"/>
      <c r="C59" s="381"/>
      <c r="D59" s="382"/>
      <c r="E59" s="383"/>
      <c r="F59" s="383"/>
      <c r="G59" s="383">
        <f t="shared" si="1"/>
        <v>0</v>
      </c>
      <c r="H59" s="383"/>
      <c r="I59" s="395">
        <f t="shared" si="2"/>
        <v>0</v>
      </c>
      <c r="J59" s="384"/>
    </row>
    <row r="60" spans="1:10" ht="21" hidden="1" customHeight="1">
      <c r="A60" s="380"/>
      <c r="B60" s="381"/>
      <c r="C60" s="381"/>
      <c r="D60" s="382"/>
      <c r="E60" s="383"/>
      <c r="F60" s="383"/>
      <c r="G60" s="383">
        <f t="shared" si="1"/>
        <v>0</v>
      </c>
      <c r="H60" s="383"/>
      <c r="I60" s="395">
        <f t="shared" si="2"/>
        <v>0</v>
      </c>
      <c r="J60" s="384"/>
    </row>
    <row r="61" spans="1:10" ht="21" hidden="1" customHeight="1">
      <c r="A61" s="380"/>
      <c r="B61" s="381"/>
      <c r="C61" s="381"/>
      <c r="D61" s="382"/>
      <c r="E61" s="383"/>
      <c r="F61" s="383"/>
      <c r="G61" s="383">
        <f>IF(B61&lt;&gt;"",D61*(E61+F61),0)</f>
        <v>0</v>
      </c>
      <c r="H61" s="383"/>
      <c r="I61" s="395">
        <f>IF(B61&lt;&gt;"",I60+G61-H61,0)</f>
        <v>0</v>
      </c>
      <c r="J61" s="384"/>
    </row>
    <row r="62" spans="1:10" ht="21" hidden="1" customHeight="1">
      <c r="A62" s="380"/>
      <c r="B62" s="381"/>
      <c r="C62" s="381"/>
      <c r="D62" s="382"/>
      <c r="E62" s="383"/>
      <c r="F62" s="383"/>
      <c r="G62" s="383">
        <f>IF(B62&lt;&gt;"",D62*(E62+F62),0)</f>
        <v>0</v>
      </c>
      <c r="H62" s="383"/>
      <c r="I62" s="395">
        <f>IF(B62&lt;&gt;"",I61+G62-H62,0)</f>
        <v>0</v>
      </c>
      <c r="J62" s="384"/>
    </row>
    <row r="63" spans="1:10" ht="21" hidden="1" customHeight="1">
      <c r="A63" s="380"/>
      <c r="B63" s="381"/>
      <c r="C63" s="381"/>
      <c r="D63" s="382"/>
      <c r="E63" s="383"/>
      <c r="F63" s="383"/>
      <c r="G63" s="383">
        <f>IF(B63&lt;&gt;"",D63*(E63+F63),0)</f>
        <v>0</v>
      </c>
      <c r="H63" s="383"/>
      <c r="I63" s="395">
        <f>IF(B63&lt;&gt;"",I62+G63-H63,0)</f>
        <v>0</v>
      </c>
      <c r="J63" s="384"/>
    </row>
    <row r="64" spans="1:10" ht="21" customHeight="1">
      <c r="A64" s="398"/>
      <c r="B64" s="399"/>
      <c r="C64" s="399"/>
      <c r="D64" s="400"/>
      <c r="E64" s="401"/>
      <c r="F64" s="401"/>
      <c r="G64" s="401">
        <f>IF(B64&lt;&gt;"",D64*(E64+F64),0)</f>
        <v>0</v>
      </c>
      <c r="H64" s="401"/>
      <c r="I64" s="395">
        <f>IF(B64&lt;&gt;"",I63+G64-H64,0)</f>
        <v>0</v>
      </c>
      <c r="J64" s="402"/>
    </row>
    <row r="65" spans="1:10" s="406" customFormat="1" ht="21" customHeight="1">
      <c r="A65" s="612" t="s">
        <v>4</v>
      </c>
      <c r="B65" s="612"/>
      <c r="C65" s="612"/>
      <c r="D65" s="612"/>
      <c r="E65" s="612"/>
      <c r="F65" s="612"/>
      <c r="G65" s="403">
        <f>SUM(G12:G64)</f>
        <v>400409.2</v>
      </c>
      <c r="H65" s="403">
        <f>SUM(H12:H64)</f>
        <v>320378.2</v>
      </c>
      <c r="I65" s="404">
        <f>G65-H65</f>
        <v>80031</v>
      </c>
      <c r="J65" s="405"/>
    </row>
    <row r="66" spans="1:10" ht="21" customHeight="1"/>
    <row r="67" spans="1:10" ht="21" hidden="1" customHeight="1">
      <c r="B67" s="407" t="s">
        <v>707</v>
      </c>
      <c r="E67" s="613">
        <f>I65</f>
        <v>80031</v>
      </c>
      <c r="F67" s="613"/>
      <c r="G67" s="408" t="s">
        <v>28</v>
      </c>
    </row>
    <row r="68" spans="1:10" ht="21" hidden="1" customHeight="1">
      <c r="B68" s="407" t="s">
        <v>708</v>
      </c>
      <c r="C68" s="409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10" t="s">
        <v>709</v>
      </c>
      <c r="B80" s="411" t="s">
        <v>650</v>
      </c>
      <c r="C80" s="411" t="s">
        <v>678</v>
      </c>
      <c r="D80" s="412" t="s">
        <v>710</v>
      </c>
      <c r="E80" s="412" t="s">
        <v>711</v>
      </c>
      <c r="F80" s="412" t="s">
        <v>712</v>
      </c>
      <c r="G80" s="411" t="s">
        <v>713</v>
      </c>
      <c r="H80" s="411" t="s">
        <v>653</v>
      </c>
      <c r="I80" s="411" t="s">
        <v>23</v>
      </c>
      <c r="J80" s="411" t="s">
        <v>714</v>
      </c>
    </row>
    <row r="81" spans="1:10">
      <c r="A81" s="413">
        <v>41527</v>
      </c>
      <c r="B81" s="414" t="s">
        <v>715</v>
      </c>
      <c r="C81" s="415" t="s">
        <v>716</v>
      </c>
      <c r="D81" s="416"/>
      <c r="E81" s="417">
        <v>100</v>
      </c>
      <c r="F81" s="416">
        <v>100</v>
      </c>
      <c r="G81" s="418"/>
      <c r="H81" s="418">
        <f>F81*G81</f>
        <v>0</v>
      </c>
      <c r="I81" s="415"/>
      <c r="J81" s="413" t="s">
        <v>914</v>
      </c>
    </row>
    <row r="82" spans="1:10">
      <c r="A82" s="413">
        <v>41497</v>
      </c>
      <c r="B82" s="414" t="s">
        <v>717</v>
      </c>
      <c r="C82" s="415" t="s">
        <v>716</v>
      </c>
      <c r="D82" s="416"/>
      <c r="E82" s="417">
        <v>200</v>
      </c>
      <c r="F82" s="416">
        <v>200</v>
      </c>
      <c r="G82" s="418"/>
      <c r="H82" s="418">
        <f t="shared" ref="H82:H90" si="3">F82*G82</f>
        <v>0</v>
      </c>
      <c r="I82" s="415"/>
      <c r="J82" s="413" t="s">
        <v>915</v>
      </c>
    </row>
    <row r="83" spans="1:10">
      <c r="A83" s="413">
        <v>41619</v>
      </c>
      <c r="B83" s="414" t="s">
        <v>717</v>
      </c>
      <c r="C83" s="415" t="s">
        <v>716</v>
      </c>
      <c r="D83" s="416"/>
      <c r="E83" s="417">
        <v>1000</v>
      </c>
      <c r="F83" s="416">
        <v>352</v>
      </c>
      <c r="G83" s="418">
        <v>50000</v>
      </c>
      <c r="H83" s="418">
        <f t="shared" si="3"/>
        <v>17600000</v>
      </c>
      <c r="I83" s="415"/>
      <c r="J83" s="413" t="s">
        <v>916</v>
      </c>
    </row>
    <row r="84" spans="1:10">
      <c r="A84" s="413"/>
      <c r="B84" s="414" t="s">
        <v>718</v>
      </c>
      <c r="C84" s="415" t="s">
        <v>716</v>
      </c>
      <c r="D84" s="416"/>
      <c r="E84" s="417">
        <v>50</v>
      </c>
      <c r="F84" s="416">
        <v>50</v>
      </c>
      <c r="G84" s="418">
        <v>50000</v>
      </c>
      <c r="H84" s="418">
        <f t="shared" si="3"/>
        <v>2500000</v>
      </c>
      <c r="I84" s="415"/>
      <c r="J84" s="413"/>
    </row>
    <row r="85" spans="1:10">
      <c r="A85" s="413" t="s">
        <v>719</v>
      </c>
      <c r="B85" s="419" t="s">
        <v>720</v>
      </c>
      <c r="C85" s="415" t="s">
        <v>716</v>
      </c>
      <c r="D85" s="416"/>
      <c r="E85" s="417">
        <v>4.9000000000000004</v>
      </c>
      <c r="F85" s="416">
        <v>4.9000000000000004</v>
      </c>
      <c r="G85" s="418">
        <v>400000</v>
      </c>
      <c r="H85" s="418">
        <f t="shared" si="3"/>
        <v>1960000.0000000002</v>
      </c>
      <c r="I85" s="415"/>
      <c r="J85" s="413"/>
    </row>
    <row r="86" spans="1:10">
      <c r="A86" s="415" t="s">
        <v>721</v>
      </c>
      <c r="B86" s="419" t="s">
        <v>720</v>
      </c>
      <c r="C86" s="415" t="s">
        <v>716</v>
      </c>
      <c r="D86" s="416"/>
      <c r="E86" s="417">
        <v>4.4000000000000004</v>
      </c>
      <c r="F86" s="416">
        <v>4.4000000000000004</v>
      </c>
      <c r="G86" s="418">
        <v>400000</v>
      </c>
      <c r="H86" s="418">
        <f t="shared" si="3"/>
        <v>1760000.0000000002</v>
      </c>
      <c r="I86" s="415"/>
      <c r="J86" s="415"/>
    </row>
    <row r="87" spans="1:10">
      <c r="A87" s="415"/>
      <c r="B87" s="419" t="s">
        <v>722</v>
      </c>
      <c r="C87" s="415" t="s">
        <v>716</v>
      </c>
      <c r="D87" s="416"/>
      <c r="E87" s="417">
        <v>3.2</v>
      </c>
      <c r="F87" s="416">
        <v>3</v>
      </c>
      <c r="G87" s="418">
        <v>230000</v>
      </c>
      <c r="H87" s="418">
        <f t="shared" si="3"/>
        <v>690000</v>
      </c>
      <c r="I87" s="415"/>
      <c r="J87" s="415"/>
    </row>
    <row r="88" spans="1:10">
      <c r="A88" s="415"/>
      <c r="B88" s="419" t="s">
        <v>720</v>
      </c>
      <c r="C88" s="415" t="s">
        <v>716</v>
      </c>
      <c r="D88" s="416"/>
      <c r="E88" s="417">
        <v>4.4000000000000004</v>
      </c>
      <c r="F88" s="416">
        <v>4.4000000000000004</v>
      </c>
      <c r="G88" s="418">
        <v>400000</v>
      </c>
      <c r="H88" s="418">
        <f t="shared" si="3"/>
        <v>1760000.0000000002</v>
      </c>
      <c r="I88" s="415"/>
      <c r="J88" s="415"/>
    </row>
    <row r="89" spans="1:10">
      <c r="A89" s="415" t="s">
        <v>723</v>
      </c>
      <c r="B89" s="419" t="s">
        <v>720</v>
      </c>
      <c r="C89" s="415" t="s">
        <v>716</v>
      </c>
      <c r="D89" s="416"/>
      <c r="E89" s="420">
        <v>6</v>
      </c>
      <c r="F89" s="416">
        <v>6</v>
      </c>
      <c r="G89" s="418">
        <v>300000</v>
      </c>
      <c r="H89" s="418">
        <f t="shared" si="3"/>
        <v>1800000</v>
      </c>
      <c r="I89" s="415"/>
      <c r="J89" s="415"/>
    </row>
    <row r="90" spans="1:10">
      <c r="A90" s="415"/>
      <c r="B90" s="419" t="s">
        <v>722</v>
      </c>
      <c r="C90" s="415" t="s">
        <v>716</v>
      </c>
      <c r="D90" s="416"/>
      <c r="E90" s="417">
        <v>3</v>
      </c>
      <c r="F90" s="416">
        <v>3</v>
      </c>
      <c r="G90" s="418">
        <v>250000</v>
      </c>
      <c r="H90" s="418">
        <f t="shared" si="3"/>
        <v>750000</v>
      </c>
      <c r="I90" s="415"/>
      <c r="J90" s="415"/>
    </row>
    <row r="91" spans="1:10">
      <c r="A91" s="415"/>
      <c r="B91" s="419"/>
      <c r="C91" s="415"/>
      <c r="D91" s="416"/>
      <c r="E91" s="417"/>
      <c r="F91" s="416"/>
      <c r="G91" s="418"/>
      <c r="H91" s="418"/>
      <c r="I91" s="415"/>
      <c r="J91" s="415"/>
    </row>
    <row r="92" spans="1:10" s="406" customFormat="1">
      <c r="A92" s="614" t="s">
        <v>4</v>
      </c>
      <c r="B92" s="615"/>
      <c r="C92" s="615"/>
      <c r="D92" s="615"/>
      <c r="E92" s="615"/>
      <c r="F92" s="615"/>
      <c r="G92" s="616"/>
      <c r="H92" s="421">
        <f>SUM(H81:H91)</f>
        <v>28820000</v>
      </c>
      <c r="I92" s="422"/>
      <c r="J92" s="422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workbookViewId="0">
      <selection activeCell="B29" sqref="B29"/>
    </sheetView>
  </sheetViews>
  <sheetFormatPr defaultRowHeight="15.75"/>
  <cols>
    <col min="1" max="1" width="9.28515625" style="270" customWidth="1"/>
    <col min="2" max="2" width="31.28515625" style="270" customWidth="1"/>
    <col min="3" max="3" width="33.7109375" style="271" customWidth="1"/>
    <col min="4" max="4" width="18.28515625" style="272" customWidth="1"/>
    <col min="5" max="5" width="11.85546875" style="270" bestFit="1" customWidth="1"/>
    <col min="6" max="6" width="16.5703125" style="270" bestFit="1" customWidth="1"/>
    <col min="7" max="7" width="18.85546875" style="270" bestFit="1" customWidth="1"/>
    <col min="8" max="256" width="9.140625" style="270"/>
    <col min="257" max="257" width="9.28515625" style="270" customWidth="1"/>
    <col min="258" max="258" width="31.28515625" style="270" customWidth="1"/>
    <col min="259" max="259" width="33.7109375" style="270" customWidth="1"/>
    <col min="260" max="260" width="18.28515625" style="270" customWidth="1"/>
    <col min="261" max="261" width="11.85546875" style="270" bestFit="1" customWidth="1"/>
    <col min="262" max="262" width="16.5703125" style="270" bestFit="1" customWidth="1"/>
    <col min="263" max="263" width="18.85546875" style="270" bestFit="1" customWidth="1"/>
    <col min="264" max="512" width="9.140625" style="270"/>
    <col min="513" max="513" width="9.28515625" style="270" customWidth="1"/>
    <col min="514" max="514" width="31.28515625" style="270" customWidth="1"/>
    <col min="515" max="515" width="33.7109375" style="270" customWidth="1"/>
    <col min="516" max="516" width="18.28515625" style="270" customWidth="1"/>
    <col min="517" max="517" width="11.85546875" style="270" bestFit="1" customWidth="1"/>
    <col min="518" max="518" width="16.5703125" style="270" bestFit="1" customWidth="1"/>
    <col min="519" max="519" width="18.85546875" style="270" bestFit="1" customWidth="1"/>
    <col min="520" max="768" width="9.140625" style="270"/>
    <col min="769" max="769" width="9.28515625" style="270" customWidth="1"/>
    <col min="770" max="770" width="31.28515625" style="270" customWidth="1"/>
    <col min="771" max="771" width="33.7109375" style="270" customWidth="1"/>
    <col min="772" max="772" width="18.28515625" style="270" customWidth="1"/>
    <col min="773" max="773" width="11.85546875" style="270" bestFit="1" customWidth="1"/>
    <col min="774" max="774" width="16.5703125" style="270" bestFit="1" customWidth="1"/>
    <col min="775" max="775" width="18.85546875" style="270" bestFit="1" customWidth="1"/>
    <col min="776" max="1024" width="9.140625" style="270"/>
    <col min="1025" max="1025" width="9.28515625" style="270" customWidth="1"/>
    <col min="1026" max="1026" width="31.28515625" style="270" customWidth="1"/>
    <col min="1027" max="1027" width="33.7109375" style="270" customWidth="1"/>
    <col min="1028" max="1028" width="18.28515625" style="270" customWidth="1"/>
    <col min="1029" max="1029" width="11.85546875" style="270" bestFit="1" customWidth="1"/>
    <col min="1030" max="1030" width="16.5703125" style="270" bestFit="1" customWidth="1"/>
    <col min="1031" max="1031" width="18.85546875" style="270" bestFit="1" customWidth="1"/>
    <col min="1032" max="1280" width="9.140625" style="270"/>
    <col min="1281" max="1281" width="9.28515625" style="270" customWidth="1"/>
    <col min="1282" max="1282" width="31.28515625" style="270" customWidth="1"/>
    <col min="1283" max="1283" width="33.7109375" style="270" customWidth="1"/>
    <col min="1284" max="1284" width="18.28515625" style="270" customWidth="1"/>
    <col min="1285" max="1285" width="11.85546875" style="270" bestFit="1" customWidth="1"/>
    <col min="1286" max="1286" width="16.5703125" style="270" bestFit="1" customWidth="1"/>
    <col min="1287" max="1287" width="18.85546875" style="270" bestFit="1" customWidth="1"/>
    <col min="1288" max="1536" width="9.140625" style="270"/>
    <col min="1537" max="1537" width="9.28515625" style="270" customWidth="1"/>
    <col min="1538" max="1538" width="31.28515625" style="270" customWidth="1"/>
    <col min="1539" max="1539" width="33.7109375" style="270" customWidth="1"/>
    <col min="1540" max="1540" width="18.28515625" style="270" customWidth="1"/>
    <col min="1541" max="1541" width="11.85546875" style="270" bestFit="1" customWidth="1"/>
    <col min="1542" max="1542" width="16.5703125" style="270" bestFit="1" customWidth="1"/>
    <col min="1543" max="1543" width="18.85546875" style="270" bestFit="1" customWidth="1"/>
    <col min="1544" max="1792" width="9.140625" style="270"/>
    <col min="1793" max="1793" width="9.28515625" style="270" customWidth="1"/>
    <col min="1794" max="1794" width="31.28515625" style="270" customWidth="1"/>
    <col min="1795" max="1795" width="33.7109375" style="270" customWidth="1"/>
    <col min="1796" max="1796" width="18.28515625" style="270" customWidth="1"/>
    <col min="1797" max="1797" width="11.85546875" style="270" bestFit="1" customWidth="1"/>
    <col min="1798" max="1798" width="16.5703125" style="270" bestFit="1" customWidth="1"/>
    <col min="1799" max="1799" width="18.85546875" style="270" bestFit="1" customWidth="1"/>
    <col min="1800" max="2048" width="9.140625" style="270"/>
    <col min="2049" max="2049" width="9.28515625" style="270" customWidth="1"/>
    <col min="2050" max="2050" width="31.28515625" style="270" customWidth="1"/>
    <col min="2051" max="2051" width="33.7109375" style="270" customWidth="1"/>
    <col min="2052" max="2052" width="18.28515625" style="270" customWidth="1"/>
    <col min="2053" max="2053" width="11.85546875" style="270" bestFit="1" customWidth="1"/>
    <col min="2054" max="2054" width="16.5703125" style="270" bestFit="1" customWidth="1"/>
    <col min="2055" max="2055" width="18.85546875" style="270" bestFit="1" customWidth="1"/>
    <col min="2056" max="2304" width="9.140625" style="270"/>
    <col min="2305" max="2305" width="9.28515625" style="270" customWidth="1"/>
    <col min="2306" max="2306" width="31.28515625" style="270" customWidth="1"/>
    <col min="2307" max="2307" width="33.7109375" style="270" customWidth="1"/>
    <col min="2308" max="2308" width="18.28515625" style="270" customWidth="1"/>
    <col min="2309" max="2309" width="11.85546875" style="270" bestFit="1" customWidth="1"/>
    <col min="2310" max="2310" width="16.5703125" style="270" bestFit="1" customWidth="1"/>
    <col min="2311" max="2311" width="18.85546875" style="270" bestFit="1" customWidth="1"/>
    <col min="2312" max="2560" width="9.140625" style="270"/>
    <col min="2561" max="2561" width="9.28515625" style="270" customWidth="1"/>
    <col min="2562" max="2562" width="31.28515625" style="270" customWidth="1"/>
    <col min="2563" max="2563" width="33.7109375" style="270" customWidth="1"/>
    <col min="2564" max="2564" width="18.28515625" style="270" customWidth="1"/>
    <col min="2565" max="2565" width="11.85546875" style="270" bestFit="1" customWidth="1"/>
    <col min="2566" max="2566" width="16.5703125" style="270" bestFit="1" customWidth="1"/>
    <col min="2567" max="2567" width="18.85546875" style="270" bestFit="1" customWidth="1"/>
    <col min="2568" max="2816" width="9.140625" style="270"/>
    <col min="2817" max="2817" width="9.28515625" style="270" customWidth="1"/>
    <col min="2818" max="2818" width="31.28515625" style="270" customWidth="1"/>
    <col min="2819" max="2819" width="33.7109375" style="270" customWidth="1"/>
    <col min="2820" max="2820" width="18.28515625" style="270" customWidth="1"/>
    <col min="2821" max="2821" width="11.85546875" style="270" bestFit="1" customWidth="1"/>
    <col min="2822" max="2822" width="16.5703125" style="270" bestFit="1" customWidth="1"/>
    <col min="2823" max="2823" width="18.85546875" style="270" bestFit="1" customWidth="1"/>
    <col min="2824" max="3072" width="9.140625" style="270"/>
    <col min="3073" max="3073" width="9.28515625" style="270" customWidth="1"/>
    <col min="3074" max="3074" width="31.28515625" style="270" customWidth="1"/>
    <col min="3075" max="3075" width="33.7109375" style="270" customWidth="1"/>
    <col min="3076" max="3076" width="18.28515625" style="270" customWidth="1"/>
    <col min="3077" max="3077" width="11.85546875" style="270" bestFit="1" customWidth="1"/>
    <col min="3078" max="3078" width="16.5703125" style="270" bestFit="1" customWidth="1"/>
    <col min="3079" max="3079" width="18.85546875" style="270" bestFit="1" customWidth="1"/>
    <col min="3080" max="3328" width="9.140625" style="270"/>
    <col min="3329" max="3329" width="9.28515625" style="270" customWidth="1"/>
    <col min="3330" max="3330" width="31.28515625" style="270" customWidth="1"/>
    <col min="3331" max="3331" width="33.7109375" style="270" customWidth="1"/>
    <col min="3332" max="3332" width="18.28515625" style="270" customWidth="1"/>
    <col min="3333" max="3333" width="11.85546875" style="270" bestFit="1" customWidth="1"/>
    <col min="3334" max="3334" width="16.5703125" style="270" bestFit="1" customWidth="1"/>
    <col min="3335" max="3335" width="18.85546875" style="270" bestFit="1" customWidth="1"/>
    <col min="3336" max="3584" width="9.140625" style="270"/>
    <col min="3585" max="3585" width="9.28515625" style="270" customWidth="1"/>
    <col min="3586" max="3586" width="31.28515625" style="270" customWidth="1"/>
    <col min="3587" max="3587" width="33.7109375" style="270" customWidth="1"/>
    <col min="3588" max="3588" width="18.28515625" style="270" customWidth="1"/>
    <col min="3589" max="3589" width="11.85546875" style="270" bestFit="1" customWidth="1"/>
    <col min="3590" max="3590" width="16.5703125" style="270" bestFit="1" customWidth="1"/>
    <col min="3591" max="3591" width="18.85546875" style="270" bestFit="1" customWidth="1"/>
    <col min="3592" max="3840" width="9.140625" style="270"/>
    <col min="3841" max="3841" width="9.28515625" style="270" customWidth="1"/>
    <col min="3842" max="3842" width="31.28515625" style="270" customWidth="1"/>
    <col min="3843" max="3843" width="33.7109375" style="270" customWidth="1"/>
    <col min="3844" max="3844" width="18.28515625" style="270" customWidth="1"/>
    <col min="3845" max="3845" width="11.85546875" style="270" bestFit="1" customWidth="1"/>
    <col min="3846" max="3846" width="16.5703125" style="270" bestFit="1" customWidth="1"/>
    <col min="3847" max="3847" width="18.85546875" style="270" bestFit="1" customWidth="1"/>
    <col min="3848" max="4096" width="9.140625" style="270"/>
    <col min="4097" max="4097" width="9.28515625" style="270" customWidth="1"/>
    <col min="4098" max="4098" width="31.28515625" style="270" customWidth="1"/>
    <col min="4099" max="4099" width="33.7109375" style="270" customWidth="1"/>
    <col min="4100" max="4100" width="18.28515625" style="270" customWidth="1"/>
    <col min="4101" max="4101" width="11.85546875" style="270" bestFit="1" customWidth="1"/>
    <col min="4102" max="4102" width="16.5703125" style="270" bestFit="1" customWidth="1"/>
    <col min="4103" max="4103" width="18.85546875" style="270" bestFit="1" customWidth="1"/>
    <col min="4104" max="4352" width="9.140625" style="270"/>
    <col min="4353" max="4353" width="9.28515625" style="270" customWidth="1"/>
    <col min="4354" max="4354" width="31.28515625" style="270" customWidth="1"/>
    <col min="4355" max="4355" width="33.7109375" style="270" customWidth="1"/>
    <col min="4356" max="4356" width="18.28515625" style="270" customWidth="1"/>
    <col min="4357" max="4357" width="11.85546875" style="270" bestFit="1" customWidth="1"/>
    <col min="4358" max="4358" width="16.5703125" style="270" bestFit="1" customWidth="1"/>
    <col min="4359" max="4359" width="18.85546875" style="270" bestFit="1" customWidth="1"/>
    <col min="4360" max="4608" width="9.140625" style="270"/>
    <col min="4609" max="4609" width="9.28515625" style="270" customWidth="1"/>
    <col min="4610" max="4610" width="31.28515625" style="270" customWidth="1"/>
    <col min="4611" max="4611" width="33.7109375" style="270" customWidth="1"/>
    <col min="4612" max="4612" width="18.28515625" style="270" customWidth="1"/>
    <col min="4613" max="4613" width="11.85546875" style="270" bestFit="1" customWidth="1"/>
    <col min="4614" max="4614" width="16.5703125" style="270" bestFit="1" customWidth="1"/>
    <col min="4615" max="4615" width="18.85546875" style="270" bestFit="1" customWidth="1"/>
    <col min="4616" max="4864" width="9.140625" style="270"/>
    <col min="4865" max="4865" width="9.28515625" style="270" customWidth="1"/>
    <col min="4866" max="4866" width="31.28515625" style="270" customWidth="1"/>
    <col min="4867" max="4867" width="33.7109375" style="270" customWidth="1"/>
    <col min="4868" max="4868" width="18.28515625" style="270" customWidth="1"/>
    <col min="4869" max="4869" width="11.85546875" style="270" bestFit="1" customWidth="1"/>
    <col min="4870" max="4870" width="16.5703125" style="270" bestFit="1" customWidth="1"/>
    <col min="4871" max="4871" width="18.85546875" style="270" bestFit="1" customWidth="1"/>
    <col min="4872" max="5120" width="9.140625" style="270"/>
    <col min="5121" max="5121" width="9.28515625" style="270" customWidth="1"/>
    <col min="5122" max="5122" width="31.28515625" style="270" customWidth="1"/>
    <col min="5123" max="5123" width="33.7109375" style="270" customWidth="1"/>
    <col min="5124" max="5124" width="18.28515625" style="270" customWidth="1"/>
    <col min="5125" max="5125" width="11.85546875" style="270" bestFit="1" customWidth="1"/>
    <col min="5126" max="5126" width="16.5703125" style="270" bestFit="1" customWidth="1"/>
    <col min="5127" max="5127" width="18.85546875" style="270" bestFit="1" customWidth="1"/>
    <col min="5128" max="5376" width="9.140625" style="270"/>
    <col min="5377" max="5377" width="9.28515625" style="270" customWidth="1"/>
    <col min="5378" max="5378" width="31.28515625" style="270" customWidth="1"/>
    <col min="5379" max="5379" width="33.7109375" style="270" customWidth="1"/>
    <col min="5380" max="5380" width="18.28515625" style="270" customWidth="1"/>
    <col min="5381" max="5381" width="11.85546875" style="270" bestFit="1" customWidth="1"/>
    <col min="5382" max="5382" width="16.5703125" style="270" bestFit="1" customWidth="1"/>
    <col min="5383" max="5383" width="18.85546875" style="270" bestFit="1" customWidth="1"/>
    <col min="5384" max="5632" width="9.140625" style="270"/>
    <col min="5633" max="5633" width="9.28515625" style="270" customWidth="1"/>
    <col min="5634" max="5634" width="31.28515625" style="270" customWidth="1"/>
    <col min="5635" max="5635" width="33.7109375" style="270" customWidth="1"/>
    <col min="5636" max="5636" width="18.28515625" style="270" customWidth="1"/>
    <col min="5637" max="5637" width="11.85546875" style="270" bestFit="1" customWidth="1"/>
    <col min="5638" max="5638" width="16.5703125" style="270" bestFit="1" customWidth="1"/>
    <col min="5639" max="5639" width="18.85546875" style="270" bestFit="1" customWidth="1"/>
    <col min="5640" max="5888" width="9.140625" style="270"/>
    <col min="5889" max="5889" width="9.28515625" style="270" customWidth="1"/>
    <col min="5890" max="5890" width="31.28515625" style="270" customWidth="1"/>
    <col min="5891" max="5891" width="33.7109375" style="270" customWidth="1"/>
    <col min="5892" max="5892" width="18.28515625" style="270" customWidth="1"/>
    <col min="5893" max="5893" width="11.85546875" style="270" bestFit="1" customWidth="1"/>
    <col min="5894" max="5894" width="16.5703125" style="270" bestFit="1" customWidth="1"/>
    <col min="5895" max="5895" width="18.85546875" style="270" bestFit="1" customWidth="1"/>
    <col min="5896" max="6144" width="9.140625" style="270"/>
    <col min="6145" max="6145" width="9.28515625" style="270" customWidth="1"/>
    <col min="6146" max="6146" width="31.28515625" style="270" customWidth="1"/>
    <col min="6147" max="6147" width="33.7109375" style="270" customWidth="1"/>
    <col min="6148" max="6148" width="18.28515625" style="270" customWidth="1"/>
    <col min="6149" max="6149" width="11.85546875" style="270" bestFit="1" customWidth="1"/>
    <col min="6150" max="6150" width="16.5703125" style="270" bestFit="1" customWidth="1"/>
    <col min="6151" max="6151" width="18.85546875" style="270" bestFit="1" customWidth="1"/>
    <col min="6152" max="6400" width="9.140625" style="270"/>
    <col min="6401" max="6401" width="9.28515625" style="270" customWidth="1"/>
    <col min="6402" max="6402" width="31.28515625" style="270" customWidth="1"/>
    <col min="6403" max="6403" width="33.7109375" style="270" customWidth="1"/>
    <col min="6404" max="6404" width="18.28515625" style="270" customWidth="1"/>
    <col min="6405" max="6405" width="11.85546875" style="270" bestFit="1" customWidth="1"/>
    <col min="6406" max="6406" width="16.5703125" style="270" bestFit="1" customWidth="1"/>
    <col min="6407" max="6407" width="18.85546875" style="270" bestFit="1" customWidth="1"/>
    <col min="6408" max="6656" width="9.140625" style="270"/>
    <col min="6657" max="6657" width="9.28515625" style="270" customWidth="1"/>
    <col min="6658" max="6658" width="31.28515625" style="270" customWidth="1"/>
    <col min="6659" max="6659" width="33.7109375" style="270" customWidth="1"/>
    <col min="6660" max="6660" width="18.28515625" style="270" customWidth="1"/>
    <col min="6661" max="6661" width="11.85546875" style="270" bestFit="1" customWidth="1"/>
    <col min="6662" max="6662" width="16.5703125" style="270" bestFit="1" customWidth="1"/>
    <col min="6663" max="6663" width="18.85546875" style="270" bestFit="1" customWidth="1"/>
    <col min="6664" max="6912" width="9.140625" style="270"/>
    <col min="6913" max="6913" width="9.28515625" style="270" customWidth="1"/>
    <col min="6914" max="6914" width="31.28515625" style="270" customWidth="1"/>
    <col min="6915" max="6915" width="33.7109375" style="270" customWidth="1"/>
    <col min="6916" max="6916" width="18.28515625" style="270" customWidth="1"/>
    <col min="6917" max="6917" width="11.85546875" style="270" bestFit="1" customWidth="1"/>
    <col min="6918" max="6918" width="16.5703125" style="270" bestFit="1" customWidth="1"/>
    <col min="6919" max="6919" width="18.85546875" style="270" bestFit="1" customWidth="1"/>
    <col min="6920" max="7168" width="9.140625" style="270"/>
    <col min="7169" max="7169" width="9.28515625" style="270" customWidth="1"/>
    <col min="7170" max="7170" width="31.28515625" style="270" customWidth="1"/>
    <col min="7171" max="7171" width="33.7109375" style="270" customWidth="1"/>
    <col min="7172" max="7172" width="18.28515625" style="270" customWidth="1"/>
    <col min="7173" max="7173" width="11.85546875" style="270" bestFit="1" customWidth="1"/>
    <col min="7174" max="7174" width="16.5703125" style="270" bestFit="1" customWidth="1"/>
    <col min="7175" max="7175" width="18.85546875" style="270" bestFit="1" customWidth="1"/>
    <col min="7176" max="7424" width="9.140625" style="270"/>
    <col min="7425" max="7425" width="9.28515625" style="270" customWidth="1"/>
    <col min="7426" max="7426" width="31.28515625" style="270" customWidth="1"/>
    <col min="7427" max="7427" width="33.7109375" style="270" customWidth="1"/>
    <col min="7428" max="7428" width="18.28515625" style="270" customWidth="1"/>
    <col min="7429" max="7429" width="11.85546875" style="270" bestFit="1" customWidth="1"/>
    <col min="7430" max="7430" width="16.5703125" style="270" bestFit="1" customWidth="1"/>
    <col min="7431" max="7431" width="18.85546875" style="270" bestFit="1" customWidth="1"/>
    <col min="7432" max="7680" width="9.140625" style="270"/>
    <col min="7681" max="7681" width="9.28515625" style="270" customWidth="1"/>
    <col min="7682" max="7682" width="31.28515625" style="270" customWidth="1"/>
    <col min="7683" max="7683" width="33.7109375" style="270" customWidth="1"/>
    <col min="7684" max="7684" width="18.28515625" style="270" customWidth="1"/>
    <col min="7685" max="7685" width="11.85546875" style="270" bestFit="1" customWidth="1"/>
    <col min="7686" max="7686" width="16.5703125" style="270" bestFit="1" customWidth="1"/>
    <col min="7687" max="7687" width="18.85546875" style="270" bestFit="1" customWidth="1"/>
    <col min="7688" max="7936" width="9.140625" style="270"/>
    <col min="7937" max="7937" width="9.28515625" style="270" customWidth="1"/>
    <col min="7938" max="7938" width="31.28515625" style="270" customWidth="1"/>
    <col min="7939" max="7939" width="33.7109375" style="270" customWidth="1"/>
    <col min="7940" max="7940" width="18.28515625" style="270" customWidth="1"/>
    <col min="7941" max="7941" width="11.85546875" style="270" bestFit="1" customWidth="1"/>
    <col min="7942" max="7942" width="16.5703125" style="270" bestFit="1" customWidth="1"/>
    <col min="7943" max="7943" width="18.85546875" style="270" bestFit="1" customWidth="1"/>
    <col min="7944" max="8192" width="9.140625" style="270"/>
    <col min="8193" max="8193" width="9.28515625" style="270" customWidth="1"/>
    <col min="8194" max="8194" width="31.28515625" style="270" customWidth="1"/>
    <col min="8195" max="8195" width="33.7109375" style="270" customWidth="1"/>
    <col min="8196" max="8196" width="18.28515625" style="270" customWidth="1"/>
    <col min="8197" max="8197" width="11.85546875" style="270" bestFit="1" customWidth="1"/>
    <col min="8198" max="8198" width="16.5703125" style="270" bestFit="1" customWidth="1"/>
    <col min="8199" max="8199" width="18.85546875" style="270" bestFit="1" customWidth="1"/>
    <col min="8200" max="8448" width="9.140625" style="270"/>
    <col min="8449" max="8449" width="9.28515625" style="270" customWidth="1"/>
    <col min="8450" max="8450" width="31.28515625" style="270" customWidth="1"/>
    <col min="8451" max="8451" width="33.7109375" style="270" customWidth="1"/>
    <col min="8452" max="8452" width="18.28515625" style="270" customWidth="1"/>
    <col min="8453" max="8453" width="11.85546875" style="270" bestFit="1" customWidth="1"/>
    <col min="8454" max="8454" width="16.5703125" style="270" bestFit="1" customWidth="1"/>
    <col min="8455" max="8455" width="18.85546875" style="270" bestFit="1" customWidth="1"/>
    <col min="8456" max="8704" width="9.140625" style="270"/>
    <col min="8705" max="8705" width="9.28515625" style="270" customWidth="1"/>
    <col min="8706" max="8706" width="31.28515625" style="270" customWidth="1"/>
    <col min="8707" max="8707" width="33.7109375" style="270" customWidth="1"/>
    <col min="8708" max="8708" width="18.28515625" style="270" customWidth="1"/>
    <col min="8709" max="8709" width="11.85546875" style="270" bestFit="1" customWidth="1"/>
    <col min="8710" max="8710" width="16.5703125" style="270" bestFit="1" customWidth="1"/>
    <col min="8711" max="8711" width="18.85546875" style="270" bestFit="1" customWidth="1"/>
    <col min="8712" max="8960" width="9.140625" style="270"/>
    <col min="8961" max="8961" width="9.28515625" style="270" customWidth="1"/>
    <col min="8962" max="8962" width="31.28515625" style="270" customWidth="1"/>
    <col min="8963" max="8963" width="33.7109375" style="270" customWidth="1"/>
    <col min="8964" max="8964" width="18.28515625" style="270" customWidth="1"/>
    <col min="8965" max="8965" width="11.85546875" style="270" bestFit="1" customWidth="1"/>
    <col min="8966" max="8966" width="16.5703125" style="270" bestFit="1" customWidth="1"/>
    <col min="8967" max="8967" width="18.85546875" style="270" bestFit="1" customWidth="1"/>
    <col min="8968" max="9216" width="9.140625" style="270"/>
    <col min="9217" max="9217" width="9.28515625" style="270" customWidth="1"/>
    <col min="9218" max="9218" width="31.28515625" style="270" customWidth="1"/>
    <col min="9219" max="9219" width="33.7109375" style="270" customWidth="1"/>
    <col min="9220" max="9220" width="18.28515625" style="270" customWidth="1"/>
    <col min="9221" max="9221" width="11.85546875" style="270" bestFit="1" customWidth="1"/>
    <col min="9222" max="9222" width="16.5703125" style="270" bestFit="1" customWidth="1"/>
    <col min="9223" max="9223" width="18.85546875" style="270" bestFit="1" customWidth="1"/>
    <col min="9224" max="9472" width="9.140625" style="270"/>
    <col min="9473" max="9473" width="9.28515625" style="270" customWidth="1"/>
    <col min="9474" max="9474" width="31.28515625" style="270" customWidth="1"/>
    <col min="9475" max="9475" width="33.7109375" style="270" customWidth="1"/>
    <col min="9476" max="9476" width="18.28515625" style="270" customWidth="1"/>
    <col min="9477" max="9477" width="11.85546875" style="270" bestFit="1" customWidth="1"/>
    <col min="9478" max="9478" width="16.5703125" style="270" bestFit="1" customWidth="1"/>
    <col min="9479" max="9479" width="18.85546875" style="270" bestFit="1" customWidth="1"/>
    <col min="9480" max="9728" width="9.140625" style="270"/>
    <col min="9729" max="9729" width="9.28515625" style="270" customWidth="1"/>
    <col min="9730" max="9730" width="31.28515625" style="270" customWidth="1"/>
    <col min="9731" max="9731" width="33.7109375" style="270" customWidth="1"/>
    <col min="9732" max="9732" width="18.28515625" style="270" customWidth="1"/>
    <col min="9733" max="9733" width="11.85546875" style="270" bestFit="1" customWidth="1"/>
    <col min="9734" max="9734" width="16.5703125" style="270" bestFit="1" customWidth="1"/>
    <col min="9735" max="9735" width="18.85546875" style="270" bestFit="1" customWidth="1"/>
    <col min="9736" max="9984" width="9.140625" style="270"/>
    <col min="9985" max="9985" width="9.28515625" style="270" customWidth="1"/>
    <col min="9986" max="9986" width="31.28515625" style="270" customWidth="1"/>
    <col min="9987" max="9987" width="33.7109375" style="270" customWidth="1"/>
    <col min="9988" max="9988" width="18.28515625" style="270" customWidth="1"/>
    <col min="9989" max="9989" width="11.85546875" style="270" bestFit="1" customWidth="1"/>
    <col min="9990" max="9990" width="16.5703125" style="270" bestFit="1" customWidth="1"/>
    <col min="9991" max="9991" width="18.85546875" style="270" bestFit="1" customWidth="1"/>
    <col min="9992" max="10240" width="9.140625" style="270"/>
    <col min="10241" max="10241" width="9.28515625" style="270" customWidth="1"/>
    <col min="10242" max="10242" width="31.28515625" style="270" customWidth="1"/>
    <col min="10243" max="10243" width="33.7109375" style="270" customWidth="1"/>
    <col min="10244" max="10244" width="18.28515625" style="270" customWidth="1"/>
    <col min="10245" max="10245" width="11.85546875" style="270" bestFit="1" customWidth="1"/>
    <col min="10246" max="10246" width="16.5703125" style="270" bestFit="1" customWidth="1"/>
    <col min="10247" max="10247" width="18.85546875" style="270" bestFit="1" customWidth="1"/>
    <col min="10248" max="10496" width="9.140625" style="270"/>
    <col min="10497" max="10497" width="9.28515625" style="270" customWidth="1"/>
    <col min="10498" max="10498" width="31.28515625" style="270" customWidth="1"/>
    <col min="10499" max="10499" width="33.7109375" style="270" customWidth="1"/>
    <col min="10500" max="10500" width="18.28515625" style="270" customWidth="1"/>
    <col min="10501" max="10501" width="11.85546875" style="270" bestFit="1" customWidth="1"/>
    <col min="10502" max="10502" width="16.5703125" style="270" bestFit="1" customWidth="1"/>
    <col min="10503" max="10503" width="18.85546875" style="270" bestFit="1" customWidth="1"/>
    <col min="10504" max="10752" width="9.140625" style="270"/>
    <col min="10753" max="10753" width="9.28515625" style="270" customWidth="1"/>
    <col min="10754" max="10754" width="31.28515625" style="270" customWidth="1"/>
    <col min="10755" max="10755" width="33.7109375" style="270" customWidth="1"/>
    <col min="10756" max="10756" width="18.28515625" style="270" customWidth="1"/>
    <col min="10757" max="10757" width="11.85546875" style="270" bestFit="1" customWidth="1"/>
    <col min="10758" max="10758" width="16.5703125" style="270" bestFit="1" customWidth="1"/>
    <col min="10759" max="10759" width="18.85546875" style="270" bestFit="1" customWidth="1"/>
    <col min="10760" max="11008" width="9.140625" style="270"/>
    <col min="11009" max="11009" width="9.28515625" style="270" customWidth="1"/>
    <col min="11010" max="11010" width="31.28515625" style="270" customWidth="1"/>
    <col min="11011" max="11011" width="33.7109375" style="270" customWidth="1"/>
    <col min="11012" max="11012" width="18.28515625" style="270" customWidth="1"/>
    <col min="11013" max="11013" width="11.85546875" style="270" bestFit="1" customWidth="1"/>
    <col min="11014" max="11014" width="16.5703125" style="270" bestFit="1" customWidth="1"/>
    <col min="11015" max="11015" width="18.85546875" style="270" bestFit="1" customWidth="1"/>
    <col min="11016" max="11264" width="9.140625" style="270"/>
    <col min="11265" max="11265" width="9.28515625" style="270" customWidth="1"/>
    <col min="11266" max="11266" width="31.28515625" style="270" customWidth="1"/>
    <col min="11267" max="11267" width="33.7109375" style="270" customWidth="1"/>
    <col min="11268" max="11268" width="18.28515625" style="270" customWidth="1"/>
    <col min="11269" max="11269" width="11.85546875" style="270" bestFit="1" customWidth="1"/>
    <col min="11270" max="11270" width="16.5703125" style="270" bestFit="1" customWidth="1"/>
    <col min="11271" max="11271" width="18.85546875" style="270" bestFit="1" customWidth="1"/>
    <col min="11272" max="11520" width="9.140625" style="270"/>
    <col min="11521" max="11521" width="9.28515625" style="270" customWidth="1"/>
    <col min="11522" max="11522" width="31.28515625" style="270" customWidth="1"/>
    <col min="11523" max="11523" width="33.7109375" style="270" customWidth="1"/>
    <col min="11524" max="11524" width="18.28515625" style="270" customWidth="1"/>
    <col min="11525" max="11525" width="11.85546875" style="270" bestFit="1" customWidth="1"/>
    <col min="11526" max="11526" width="16.5703125" style="270" bestFit="1" customWidth="1"/>
    <col min="11527" max="11527" width="18.85546875" style="270" bestFit="1" customWidth="1"/>
    <col min="11528" max="11776" width="9.140625" style="270"/>
    <col min="11777" max="11777" width="9.28515625" style="270" customWidth="1"/>
    <col min="11778" max="11778" width="31.28515625" style="270" customWidth="1"/>
    <col min="11779" max="11779" width="33.7109375" style="270" customWidth="1"/>
    <col min="11780" max="11780" width="18.28515625" style="270" customWidth="1"/>
    <col min="11781" max="11781" width="11.85546875" style="270" bestFit="1" customWidth="1"/>
    <col min="11782" max="11782" width="16.5703125" style="270" bestFit="1" customWidth="1"/>
    <col min="11783" max="11783" width="18.85546875" style="270" bestFit="1" customWidth="1"/>
    <col min="11784" max="12032" width="9.140625" style="270"/>
    <col min="12033" max="12033" width="9.28515625" style="270" customWidth="1"/>
    <col min="12034" max="12034" width="31.28515625" style="270" customWidth="1"/>
    <col min="12035" max="12035" width="33.7109375" style="270" customWidth="1"/>
    <col min="12036" max="12036" width="18.28515625" style="270" customWidth="1"/>
    <col min="12037" max="12037" width="11.85546875" style="270" bestFit="1" customWidth="1"/>
    <col min="12038" max="12038" width="16.5703125" style="270" bestFit="1" customWidth="1"/>
    <col min="12039" max="12039" width="18.85546875" style="270" bestFit="1" customWidth="1"/>
    <col min="12040" max="12288" width="9.140625" style="270"/>
    <col min="12289" max="12289" width="9.28515625" style="270" customWidth="1"/>
    <col min="12290" max="12290" width="31.28515625" style="270" customWidth="1"/>
    <col min="12291" max="12291" width="33.7109375" style="270" customWidth="1"/>
    <col min="12292" max="12292" width="18.28515625" style="270" customWidth="1"/>
    <col min="12293" max="12293" width="11.85546875" style="270" bestFit="1" customWidth="1"/>
    <col min="12294" max="12294" width="16.5703125" style="270" bestFit="1" customWidth="1"/>
    <col min="12295" max="12295" width="18.85546875" style="270" bestFit="1" customWidth="1"/>
    <col min="12296" max="12544" width="9.140625" style="270"/>
    <col min="12545" max="12545" width="9.28515625" style="270" customWidth="1"/>
    <col min="12546" max="12546" width="31.28515625" style="270" customWidth="1"/>
    <col min="12547" max="12547" width="33.7109375" style="270" customWidth="1"/>
    <col min="12548" max="12548" width="18.28515625" style="270" customWidth="1"/>
    <col min="12549" max="12549" width="11.85546875" style="270" bestFit="1" customWidth="1"/>
    <col min="12550" max="12550" width="16.5703125" style="270" bestFit="1" customWidth="1"/>
    <col min="12551" max="12551" width="18.85546875" style="270" bestFit="1" customWidth="1"/>
    <col min="12552" max="12800" width="9.140625" style="270"/>
    <col min="12801" max="12801" width="9.28515625" style="270" customWidth="1"/>
    <col min="12802" max="12802" width="31.28515625" style="270" customWidth="1"/>
    <col min="12803" max="12803" width="33.7109375" style="270" customWidth="1"/>
    <col min="12804" max="12804" width="18.28515625" style="270" customWidth="1"/>
    <col min="12805" max="12805" width="11.85546875" style="270" bestFit="1" customWidth="1"/>
    <col min="12806" max="12806" width="16.5703125" style="270" bestFit="1" customWidth="1"/>
    <col min="12807" max="12807" width="18.85546875" style="270" bestFit="1" customWidth="1"/>
    <col min="12808" max="13056" width="9.140625" style="270"/>
    <col min="13057" max="13057" width="9.28515625" style="270" customWidth="1"/>
    <col min="13058" max="13058" width="31.28515625" style="270" customWidth="1"/>
    <col min="13059" max="13059" width="33.7109375" style="270" customWidth="1"/>
    <col min="13060" max="13060" width="18.28515625" style="270" customWidth="1"/>
    <col min="13061" max="13061" width="11.85546875" style="270" bestFit="1" customWidth="1"/>
    <col min="13062" max="13062" width="16.5703125" style="270" bestFit="1" customWidth="1"/>
    <col min="13063" max="13063" width="18.85546875" style="270" bestFit="1" customWidth="1"/>
    <col min="13064" max="13312" width="9.140625" style="270"/>
    <col min="13313" max="13313" width="9.28515625" style="270" customWidth="1"/>
    <col min="13314" max="13314" width="31.28515625" style="270" customWidth="1"/>
    <col min="13315" max="13315" width="33.7109375" style="270" customWidth="1"/>
    <col min="13316" max="13316" width="18.28515625" style="270" customWidth="1"/>
    <col min="13317" max="13317" width="11.85546875" style="270" bestFit="1" customWidth="1"/>
    <col min="13318" max="13318" width="16.5703125" style="270" bestFit="1" customWidth="1"/>
    <col min="13319" max="13319" width="18.85546875" style="270" bestFit="1" customWidth="1"/>
    <col min="13320" max="13568" width="9.140625" style="270"/>
    <col min="13569" max="13569" width="9.28515625" style="270" customWidth="1"/>
    <col min="13570" max="13570" width="31.28515625" style="270" customWidth="1"/>
    <col min="13571" max="13571" width="33.7109375" style="270" customWidth="1"/>
    <col min="13572" max="13572" width="18.28515625" style="270" customWidth="1"/>
    <col min="13573" max="13573" width="11.85546875" style="270" bestFit="1" customWidth="1"/>
    <col min="13574" max="13574" width="16.5703125" style="270" bestFit="1" customWidth="1"/>
    <col min="13575" max="13575" width="18.85546875" style="270" bestFit="1" customWidth="1"/>
    <col min="13576" max="13824" width="9.140625" style="270"/>
    <col min="13825" max="13825" width="9.28515625" style="270" customWidth="1"/>
    <col min="13826" max="13826" width="31.28515625" style="270" customWidth="1"/>
    <col min="13827" max="13827" width="33.7109375" style="270" customWidth="1"/>
    <col min="13828" max="13828" width="18.28515625" style="270" customWidth="1"/>
    <col min="13829" max="13829" width="11.85546875" style="270" bestFit="1" customWidth="1"/>
    <col min="13830" max="13830" width="16.5703125" style="270" bestFit="1" customWidth="1"/>
    <col min="13831" max="13831" width="18.85546875" style="270" bestFit="1" customWidth="1"/>
    <col min="13832" max="14080" width="9.140625" style="270"/>
    <col min="14081" max="14081" width="9.28515625" style="270" customWidth="1"/>
    <col min="14082" max="14082" width="31.28515625" style="270" customWidth="1"/>
    <col min="14083" max="14083" width="33.7109375" style="270" customWidth="1"/>
    <col min="14084" max="14084" width="18.28515625" style="270" customWidth="1"/>
    <col min="14085" max="14085" width="11.85546875" style="270" bestFit="1" customWidth="1"/>
    <col min="14086" max="14086" width="16.5703125" style="270" bestFit="1" customWidth="1"/>
    <col min="14087" max="14087" width="18.85546875" style="270" bestFit="1" customWidth="1"/>
    <col min="14088" max="14336" width="9.140625" style="270"/>
    <col min="14337" max="14337" width="9.28515625" style="270" customWidth="1"/>
    <col min="14338" max="14338" width="31.28515625" style="270" customWidth="1"/>
    <col min="14339" max="14339" width="33.7109375" style="270" customWidth="1"/>
    <col min="14340" max="14340" width="18.28515625" style="270" customWidth="1"/>
    <col min="14341" max="14341" width="11.85546875" style="270" bestFit="1" customWidth="1"/>
    <col min="14342" max="14342" width="16.5703125" style="270" bestFit="1" customWidth="1"/>
    <col min="14343" max="14343" width="18.85546875" style="270" bestFit="1" customWidth="1"/>
    <col min="14344" max="14592" width="9.140625" style="270"/>
    <col min="14593" max="14593" width="9.28515625" style="270" customWidth="1"/>
    <col min="14594" max="14594" width="31.28515625" style="270" customWidth="1"/>
    <col min="14595" max="14595" width="33.7109375" style="270" customWidth="1"/>
    <col min="14596" max="14596" width="18.28515625" style="270" customWidth="1"/>
    <col min="14597" max="14597" width="11.85546875" style="270" bestFit="1" customWidth="1"/>
    <col min="14598" max="14598" width="16.5703125" style="270" bestFit="1" customWidth="1"/>
    <col min="14599" max="14599" width="18.85546875" style="270" bestFit="1" customWidth="1"/>
    <col min="14600" max="14848" width="9.140625" style="270"/>
    <col min="14849" max="14849" width="9.28515625" style="270" customWidth="1"/>
    <col min="14850" max="14850" width="31.28515625" style="270" customWidth="1"/>
    <col min="14851" max="14851" width="33.7109375" style="270" customWidth="1"/>
    <col min="14852" max="14852" width="18.28515625" style="270" customWidth="1"/>
    <col min="14853" max="14853" width="11.85546875" style="270" bestFit="1" customWidth="1"/>
    <col min="14854" max="14854" width="16.5703125" style="270" bestFit="1" customWidth="1"/>
    <col min="14855" max="14855" width="18.85546875" style="270" bestFit="1" customWidth="1"/>
    <col min="14856" max="15104" width="9.140625" style="270"/>
    <col min="15105" max="15105" width="9.28515625" style="270" customWidth="1"/>
    <col min="15106" max="15106" width="31.28515625" style="270" customWidth="1"/>
    <col min="15107" max="15107" width="33.7109375" style="270" customWidth="1"/>
    <col min="15108" max="15108" width="18.28515625" style="270" customWidth="1"/>
    <col min="15109" max="15109" width="11.85546875" style="270" bestFit="1" customWidth="1"/>
    <col min="15110" max="15110" width="16.5703125" style="270" bestFit="1" customWidth="1"/>
    <col min="15111" max="15111" width="18.85546875" style="270" bestFit="1" customWidth="1"/>
    <col min="15112" max="15360" width="9.140625" style="270"/>
    <col min="15361" max="15361" width="9.28515625" style="270" customWidth="1"/>
    <col min="15362" max="15362" width="31.28515625" style="270" customWidth="1"/>
    <col min="15363" max="15363" width="33.7109375" style="270" customWidth="1"/>
    <col min="15364" max="15364" width="18.28515625" style="270" customWidth="1"/>
    <col min="15365" max="15365" width="11.85546875" style="270" bestFit="1" customWidth="1"/>
    <col min="15366" max="15366" width="16.5703125" style="270" bestFit="1" customWidth="1"/>
    <col min="15367" max="15367" width="18.85546875" style="270" bestFit="1" customWidth="1"/>
    <col min="15368" max="15616" width="9.140625" style="270"/>
    <col min="15617" max="15617" width="9.28515625" style="270" customWidth="1"/>
    <col min="15618" max="15618" width="31.28515625" style="270" customWidth="1"/>
    <col min="15619" max="15619" width="33.7109375" style="270" customWidth="1"/>
    <col min="15620" max="15620" width="18.28515625" style="270" customWidth="1"/>
    <col min="15621" max="15621" width="11.85546875" style="270" bestFit="1" customWidth="1"/>
    <col min="15622" max="15622" width="16.5703125" style="270" bestFit="1" customWidth="1"/>
    <col min="15623" max="15623" width="18.85546875" style="270" bestFit="1" customWidth="1"/>
    <col min="15624" max="15872" width="9.140625" style="270"/>
    <col min="15873" max="15873" width="9.28515625" style="270" customWidth="1"/>
    <col min="15874" max="15874" width="31.28515625" style="270" customWidth="1"/>
    <col min="15875" max="15875" width="33.7109375" style="270" customWidth="1"/>
    <col min="15876" max="15876" width="18.28515625" style="270" customWidth="1"/>
    <col min="15877" max="15877" width="11.85546875" style="270" bestFit="1" customWidth="1"/>
    <col min="15878" max="15878" width="16.5703125" style="270" bestFit="1" customWidth="1"/>
    <col min="15879" max="15879" width="18.85546875" style="270" bestFit="1" customWidth="1"/>
    <col min="15880" max="16128" width="9.140625" style="270"/>
    <col min="16129" max="16129" width="9.28515625" style="270" customWidth="1"/>
    <col min="16130" max="16130" width="31.28515625" style="270" customWidth="1"/>
    <col min="16131" max="16131" width="33.7109375" style="270" customWidth="1"/>
    <col min="16132" max="16132" width="18.28515625" style="270" customWidth="1"/>
    <col min="16133" max="16133" width="11.85546875" style="270" bestFit="1" customWidth="1"/>
    <col min="16134" max="16134" width="16.5703125" style="270" bestFit="1" customWidth="1"/>
    <col min="16135" max="16135" width="18.85546875" style="270" bestFit="1" customWidth="1"/>
    <col min="16136" max="16384" width="9.140625" style="270"/>
  </cols>
  <sheetData>
    <row r="1" spans="1:7">
      <c r="A1" s="269">
        <v>42064</v>
      </c>
    </row>
    <row r="3" spans="1:7" ht="20.25">
      <c r="B3" s="273" t="s">
        <v>625</v>
      </c>
    </row>
    <row r="4" spans="1:7">
      <c r="A4" s="237" t="s">
        <v>626</v>
      </c>
    </row>
    <row r="6" spans="1:7" ht="36.75" customHeight="1">
      <c r="A6" s="620" t="s">
        <v>627</v>
      </c>
      <c r="B6" s="620"/>
      <c r="C6" s="620"/>
      <c r="D6" s="620"/>
    </row>
    <row r="7" spans="1:7">
      <c r="A7" s="274"/>
      <c r="E7" s="275"/>
    </row>
    <row r="8" spans="1:7">
      <c r="E8" s="275"/>
    </row>
    <row r="9" spans="1:7" s="280" customFormat="1">
      <c r="A9" s="276" t="s">
        <v>628</v>
      </c>
      <c r="B9" s="621" t="s">
        <v>629</v>
      </c>
      <c r="C9" s="622"/>
      <c r="D9" s="277" t="s">
        <v>630</v>
      </c>
      <c r="E9" s="278"/>
      <c r="F9" s="279"/>
    </row>
    <row r="10" spans="1:7" s="280" customFormat="1">
      <c r="A10" s="623">
        <v>1</v>
      </c>
      <c r="B10" s="281" t="s">
        <v>631</v>
      </c>
      <c r="C10" s="282"/>
      <c r="D10" s="283">
        <f>23500*6600</f>
        <v>155100000</v>
      </c>
      <c r="E10" s="284"/>
      <c r="F10" s="285"/>
      <c r="G10" s="286"/>
    </row>
    <row r="11" spans="1:7" s="280" customFormat="1">
      <c r="A11" s="624"/>
      <c r="B11" s="281" t="s">
        <v>632</v>
      </c>
      <c r="C11" s="282"/>
      <c r="D11" s="283">
        <f>120*10*6600</f>
        <v>7920000</v>
      </c>
      <c r="E11" s="284"/>
      <c r="F11" s="285"/>
      <c r="G11" s="286"/>
    </row>
    <row r="12" spans="1:7" s="280" customFormat="1">
      <c r="A12" s="287">
        <v>2</v>
      </c>
      <c r="B12" s="281" t="s">
        <v>633</v>
      </c>
      <c r="C12" s="282"/>
      <c r="D12" s="283">
        <v>8000000</v>
      </c>
      <c r="E12" s="288"/>
      <c r="F12" s="285"/>
      <c r="G12" s="286"/>
    </row>
    <row r="13" spans="1:7" s="280" customFormat="1">
      <c r="A13" s="287">
        <v>3</v>
      </c>
      <c r="B13" s="281" t="s">
        <v>634</v>
      </c>
      <c r="C13" s="282"/>
      <c r="D13" s="283">
        <f>480000+100000</f>
        <v>580000</v>
      </c>
      <c r="E13" s="289"/>
      <c r="F13" s="285"/>
      <c r="G13" s="286"/>
    </row>
    <row r="14" spans="1:7" s="280" customFormat="1">
      <c r="A14" s="287">
        <v>4</v>
      </c>
      <c r="B14" s="281" t="s">
        <v>635</v>
      </c>
      <c r="C14" s="282"/>
      <c r="D14" s="283">
        <v>7000000</v>
      </c>
      <c r="E14" s="284"/>
      <c r="F14" s="285"/>
      <c r="G14" s="286"/>
    </row>
    <row r="15" spans="1:7" s="280" customFormat="1">
      <c r="A15" s="287">
        <v>5</v>
      </c>
      <c r="B15" s="281" t="s">
        <v>636</v>
      </c>
      <c r="C15" s="282"/>
      <c r="D15" s="283">
        <v>85400000</v>
      </c>
      <c r="E15" s="290"/>
      <c r="F15" s="285"/>
      <c r="G15" s="286"/>
    </row>
    <row r="16" spans="1:7" s="280" customFormat="1">
      <c r="A16" s="287">
        <v>6</v>
      </c>
      <c r="B16" s="281" t="s">
        <v>637</v>
      </c>
      <c r="C16" s="282"/>
      <c r="D16" s="283">
        <v>5500000</v>
      </c>
      <c r="E16" s="284"/>
      <c r="F16" s="285"/>
      <c r="G16" s="286"/>
    </row>
    <row r="17" spans="1:7" s="280" customFormat="1">
      <c r="A17" s="287">
        <v>7</v>
      </c>
      <c r="B17" s="281" t="s">
        <v>638</v>
      </c>
      <c r="C17" s="282"/>
      <c r="D17" s="283">
        <v>3380000</v>
      </c>
      <c r="E17" s="291"/>
      <c r="F17" s="285"/>
      <c r="G17" s="286"/>
    </row>
    <row r="18" spans="1:7" s="280" customFormat="1">
      <c r="A18" s="287">
        <v>8</v>
      </c>
      <c r="B18" s="281" t="s">
        <v>639</v>
      </c>
      <c r="C18" s="282"/>
      <c r="D18" s="292">
        <v>33734250</v>
      </c>
      <c r="E18" s="284"/>
      <c r="F18" s="285"/>
      <c r="G18" s="286"/>
    </row>
    <row r="19" spans="1:7" s="280" customFormat="1">
      <c r="A19" s="287">
        <v>9</v>
      </c>
      <c r="B19" s="281" t="s">
        <v>640</v>
      </c>
      <c r="C19" s="282"/>
      <c r="D19" s="292">
        <v>7000000</v>
      </c>
      <c r="E19" s="284"/>
      <c r="F19" s="285"/>
      <c r="G19" s="286"/>
    </row>
    <row r="20" spans="1:7" s="280" customFormat="1">
      <c r="A20" s="287">
        <v>10</v>
      </c>
      <c r="B20" s="281" t="s">
        <v>641</v>
      </c>
      <c r="C20" s="282"/>
      <c r="D20" s="292">
        <f>2350*1450</f>
        <v>3407500</v>
      </c>
      <c r="E20" s="284"/>
      <c r="F20" s="285"/>
      <c r="G20" s="286"/>
    </row>
    <row r="21" spans="1:7" s="280" customFormat="1">
      <c r="A21" s="287">
        <v>11</v>
      </c>
      <c r="B21" s="281" t="s">
        <v>642</v>
      </c>
      <c r="C21" s="282"/>
      <c r="D21" s="292">
        <f>ROUND(2350/20,0)*11000</f>
        <v>1298000</v>
      </c>
      <c r="E21" s="284"/>
      <c r="F21" s="285"/>
      <c r="G21" s="286"/>
    </row>
    <row r="22" spans="1:7" s="280" customFormat="1">
      <c r="A22" s="287">
        <v>12</v>
      </c>
      <c r="B22" s="281" t="s">
        <v>643</v>
      </c>
      <c r="C22" s="282"/>
      <c r="D22" s="292">
        <v>117500000</v>
      </c>
      <c r="E22" s="289"/>
      <c r="F22" s="285"/>
      <c r="G22" s="286"/>
    </row>
    <row r="23" spans="1:7" s="280" customFormat="1">
      <c r="A23" s="287">
        <v>13</v>
      </c>
      <c r="B23" s="281" t="s">
        <v>644</v>
      </c>
      <c r="C23" s="282"/>
      <c r="D23" s="292">
        <v>35250000</v>
      </c>
      <c r="E23" s="289"/>
      <c r="F23" s="285"/>
      <c r="G23" s="286"/>
    </row>
    <row r="24" spans="1:7" s="280" customFormat="1">
      <c r="A24" s="287">
        <v>14</v>
      </c>
      <c r="B24" s="281" t="s">
        <v>645</v>
      </c>
      <c r="C24" s="282"/>
      <c r="D24" s="292">
        <v>82250000</v>
      </c>
      <c r="E24" s="289"/>
      <c r="F24" s="285"/>
      <c r="G24" s="286"/>
    </row>
    <row r="25" spans="1:7" s="280" customFormat="1">
      <c r="A25" s="287"/>
      <c r="B25" s="281"/>
      <c r="C25" s="282"/>
      <c r="D25" s="292"/>
      <c r="E25" s="289"/>
      <c r="F25" s="285"/>
      <c r="G25" s="286"/>
    </row>
    <row r="26" spans="1:7" s="280" customFormat="1">
      <c r="A26" s="287"/>
      <c r="B26" s="293" t="s">
        <v>646</v>
      </c>
      <c r="C26" s="294"/>
      <c r="D26" s="295">
        <f>SUM(D10:D25)</f>
        <v>553319750</v>
      </c>
      <c r="E26" s="296"/>
      <c r="F26" s="297"/>
    </row>
    <row r="27" spans="1:7" s="280" customFormat="1">
      <c r="A27" s="298"/>
      <c r="B27" s="299"/>
      <c r="D27" s="300"/>
      <c r="E27" s="301"/>
      <c r="F27" s="286"/>
    </row>
    <row r="28" spans="1:7" s="280" customFormat="1">
      <c r="A28" s="302"/>
      <c r="B28" s="299"/>
      <c r="D28" s="300"/>
      <c r="E28" s="301"/>
      <c r="F28" s="286"/>
    </row>
    <row r="29" spans="1:7" s="280" customFormat="1">
      <c r="A29" s="302"/>
      <c r="B29" s="299"/>
      <c r="D29" s="300"/>
      <c r="E29" s="301"/>
      <c r="F29" s="286"/>
    </row>
    <row r="30" spans="1:7" s="280" customFormat="1">
      <c r="A30" s="302"/>
      <c r="B30" s="299"/>
      <c r="D30" s="300"/>
      <c r="E30" s="301"/>
      <c r="F30" s="286"/>
    </row>
    <row r="31" spans="1:7" s="296" customFormat="1">
      <c r="B31" s="299"/>
      <c r="D31" s="303"/>
      <c r="E31" s="301"/>
    </row>
    <row r="32" spans="1:7" s="280" customFormat="1">
      <c r="A32" s="298"/>
      <c r="B32" s="299"/>
      <c r="D32" s="304"/>
    </row>
    <row r="33" spans="1:6" s="280" customFormat="1">
      <c r="A33" s="302"/>
      <c r="B33" s="299"/>
      <c r="D33" s="304"/>
      <c r="E33" s="301"/>
    </row>
    <row r="34" spans="1:6" s="280" customFormat="1">
      <c r="A34" s="302"/>
      <c r="B34" s="299"/>
      <c r="D34" s="304"/>
      <c r="E34" s="305"/>
    </row>
    <row r="35" spans="1:6" s="307" customFormat="1">
      <c r="A35" s="306"/>
      <c r="C35" s="308"/>
      <c r="D35" s="309"/>
      <c r="E35" s="310"/>
      <c r="F35" s="308"/>
    </row>
    <row r="36" spans="1:6" s="307" customFormat="1">
      <c r="A36" s="306"/>
      <c r="B36" s="311"/>
      <c r="C36" s="308"/>
      <c r="D36" s="312"/>
      <c r="F36" s="310"/>
    </row>
    <row r="37" spans="1:6" s="307" customFormat="1">
      <c r="A37" s="306"/>
      <c r="D37" s="313"/>
      <c r="F37" s="310"/>
    </row>
    <row r="38" spans="1:6" s="307" customFormat="1">
      <c r="A38" s="306"/>
      <c r="C38" s="308"/>
      <c r="D38" s="309"/>
      <c r="F38" s="310"/>
    </row>
    <row r="39" spans="1:6" s="307" customFormat="1">
      <c r="A39" s="306"/>
      <c r="C39" s="308"/>
      <c r="D39" s="309"/>
      <c r="F39" s="310"/>
    </row>
    <row r="40" spans="1:6" s="307" customFormat="1">
      <c r="A40" s="306"/>
      <c r="C40" s="308"/>
      <c r="D40" s="309"/>
      <c r="F40" s="310"/>
    </row>
    <row r="41" spans="1:6" s="307" customFormat="1">
      <c r="A41" s="306"/>
      <c r="C41" s="308"/>
      <c r="D41" s="314"/>
      <c r="F41" s="310"/>
    </row>
    <row r="42" spans="1:6" s="307" customFormat="1">
      <c r="A42" s="306"/>
      <c r="C42" s="308"/>
      <c r="D42" s="314"/>
      <c r="F42" s="310"/>
    </row>
    <row r="43" spans="1:6" s="307" customFormat="1">
      <c r="A43" s="306"/>
      <c r="C43" s="308"/>
      <c r="D43" s="314"/>
      <c r="F43" s="310"/>
    </row>
    <row r="44" spans="1:6" s="307" customFormat="1">
      <c r="A44" s="306"/>
      <c r="C44" s="308"/>
      <c r="D44" s="314"/>
      <c r="F44" s="310"/>
    </row>
    <row r="45" spans="1:6" s="307" customFormat="1">
      <c r="A45" s="306"/>
      <c r="C45" s="308"/>
      <c r="D45" s="314"/>
      <c r="F45" s="310"/>
    </row>
    <row r="46" spans="1:6" s="307" customFormat="1">
      <c r="A46" s="306"/>
      <c r="C46" s="308"/>
      <c r="D46" s="314"/>
      <c r="F46" s="310"/>
    </row>
    <row r="47" spans="1:6" s="307" customFormat="1">
      <c r="A47" s="306"/>
      <c r="C47" s="308"/>
      <c r="D47" s="314"/>
      <c r="F47" s="310"/>
    </row>
    <row r="48" spans="1:6" s="307" customFormat="1">
      <c r="A48" s="306"/>
      <c r="C48" s="308"/>
      <c r="D48" s="314"/>
      <c r="F48" s="310"/>
    </row>
    <row r="49" spans="1:6" s="307" customFormat="1">
      <c r="A49" s="306"/>
      <c r="C49" s="308"/>
      <c r="D49" s="314"/>
      <c r="F49" s="310"/>
    </row>
    <row r="50" spans="1:6" s="307" customFormat="1">
      <c r="A50" s="306"/>
      <c r="C50" s="308"/>
      <c r="D50" s="314"/>
      <c r="F50" s="310"/>
    </row>
    <row r="51" spans="1:6" s="296" customFormat="1">
      <c r="B51" s="299"/>
      <c r="C51" s="315"/>
      <c r="D51" s="316"/>
      <c r="E51" s="301"/>
    </row>
    <row r="52" spans="1:6" s="296" customFormat="1">
      <c r="B52" s="299"/>
      <c r="C52" s="315"/>
      <c r="D52" s="316"/>
      <c r="E52" s="301"/>
    </row>
    <row r="53" spans="1:6" s="296" customFormat="1">
      <c r="B53" s="299"/>
      <c r="C53" s="315"/>
      <c r="D53" s="316"/>
      <c r="E53" s="301"/>
    </row>
    <row r="54" spans="1:6">
      <c r="B54" s="269"/>
      <c r="D54" s="317"/>
      <c r="E54" s="275"/>
    </row>
    <row r="55" spans="1:6">
      <c r="E55" s="275"/>
    </row>
    <row r="56" spans="1:6">
      <c r="D56" s="317"/>
      <c r="E56" s="275"/>
    </row>
    <row r="57" spans="1:6">
      <c r="E57" s="275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6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4">
        <f ca="1">NOW()</f>
        <v>42338.550273611108</v>
      </c>
      <c r="D1" s="6"/>
      <c r="E1" s="7"/>
      <c r="F1" s="7"/>
      <c r="G1" s="7"/>
      <c r="H1" s="7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7"/>
      <c r="AE1" s="21"/>
    </row>
    <row r="2" spans="1:34" s="17" customFormat="1" ht="32.25" customHeight="1">
      <c r="A2" s="636" t="s">
        <v>0</v>
      </c>
      <c r="B2" s="627" t="s">
        <v>2</v>
      </c>
      <c r="C2" s="627"/>
      <c r="D2" s="627" t="s">
        <v>14</v>
      </c>
      <c r="E2" s="634" t="s">
        <v>8</v>
      </c>
      <c r="F2" s="635"/>
      <c r="G2" s="634" t="s">
        <v>9</v>
      </c>
      <c r="H2" s="635"/>
      <c r="I2" s="625" t="s">
        <v>33</v>
      </c>
      <c r="J2" s="625" t="s">
        <v>34</v>
      </c>
      <c r="K2" s="625" t="s">
        <v>35</v>
      </c>
      <c r="L2" s="625" t="s">
        <v>36</v>
      </c>
      <c r="M2" s="625" t="s">
        <v>37</v>
      </c>
      <c r="N2" s="625" t="s">
        <v>38</v>
      </c>
      <c r="O2" s="625" t="s">
        <v>39</v>
      </c>
      <c r="P2" s="631" t="s">
        <v>111</v>
      </c>
      <c r="Q2" s="631" t="s">
        <v>112</v>
      </c>
      <c r="R2" s="631" t="s">
        <v>113</v>
      </c>
      <c r="S2" s="631" t="s">
        <v>114</v>
      </c>
      <c r="T2" s="631" t="s">
        <v>115</v>
      </c>
      <c r="U2" s="631" t="s">
        <v>116</v>
      </c>
      <c r="V2" s="631" t="s">
        <v>117</v>
      </c>
      <c r="W2" s="631" t="s">
        <v>118</v>
      </c>
      <c r="X2" s="631" t="s">
        <v>119</v>
      </c>
      <c r="Y2" s="631" t="s">
        <v>37</v>
      </c>
      <c r="Z2" s="631" t="s">
        <v>38</v>
      </c>
      <c r="AA2" s="631" t="s">
        <v>39</v>
      </c>
      <c r="AB2" s="156"/>
      <c r="AC2" s="156"/>
      <c r="AD2" s="629" t="s">
        <v>40</v>
      </c>
      <c r="AE2" s="627" t="s">
        <v>1</v>
      </c>
      <c r="AF2" s="22"/>
      <c r="AG2" s="21"/>
      <c r="AH2" s="21"/>
    </row>
    <row r="3" spans="1:34" s="17" customFormat="1" ht="19.5" customHeight="1">
      <c r="A3" s="637"/>
      <c r="B3" s="628"/>
      <c r="C3" s="628"/>
      <c r="D3" s="628"/>
      <c r="E3" s="28" t="s">
        <v>3</v>
      </c>
      <c r="F3" s="29" t="s">
        <v>10</v>
      </c>
      <c r="G3" s="28" t="s">
        <v>3</v>
      </c>
      <c r="H3" s="29" t="s">
        <v>10</v>
      </c>
      <c r="I3" s="626"/>
      <c r="J3" s="626"/>
      <c r="K3" s="626"/>
      <c r="L3" s="626"/>
      <c r="M3" s="626"/>
      <c r="N3" s="626"/>
      <c r="O3" s="626"/>
      <c r="P3" s="632"/>
      <c r="Q3" s="632"/>
      <c r="R3" s="632"/>
      <c r="S3" s="632"/>
      <c r="T3" s="632"/>
      <c r="U3" s="632"/>
      <c r="V3" s="632"/>
      <c r="W3" s="632"/>
      <c r="X3" s="632"/>
      <c r="Y3" s="632"/>
      <c r="Z3" s="632"/>
      <c r="AA3" s="632"/>
      <c r="AB3" s="157"/>
      <c r="AC3" s="157"/>
      <c r="AD3" s="630"/>
      <c r="AE3" s="628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4">
        <v>40046</v>
      </c>
      <c r="D4" s="89" t="s">
        <v>41</v>
      </c>
      <c r="E4" s="11">
        <v>500</v>
      </c>
      <c r="F4" s="92">
        <v>2.5</v>
      </c>
      <c r="G4" s="11"/>
      <c r="H4" s="11"/>
      <c r="I4" s="94"/>
      <c r="J4" s="94"/>
      <c r="K4" s="94"/>
      <c r="L4" s="94"/>
      <c r="M4" s="94"/>
      <c r="N4" s="94"/>
      <c r="O4" s="94"/>
      <c r="P4" s="94"/>
      <c r="Q4" s="94" t="str">
        <f t="shared" ref="Q4:AC17" ca="1" si="0">IF(MONTH($C$1)&gt;=12,IF(MONTH($C$1)&gt;12,$E4*$F4%,IF(DAY($C4)&lt;=DAY($C$1),$E4*$F4%,"")),"")</f>
        <v/>
      </c>
      <c r="R4" s="94" t="str">
        <f t="shared" ca="1" si="0"/>
        <v/>
      </c>
      <c r="S4" s="94" t="str">
        <f t="shared" ca="1" si="0"/>
        <v/>
      </c>
      <c r="T4" s="94" t="str">
        <f t="shared" ca="1" si="0"/>
        <v/>
      </c>
      <c r="U4" s="94" t="str">
        <f t="shared" ca="1" si="0"/>
        <v/>
      </c>
      <c r="V4" s="94" t="str">
        <f t="shared" ca="1" si="0"/>
        <v/>
      </c>
      <c r="W4" s="94" t="str">
        <f t="shared" ca="1" si="0"/>
        <v/>
      </c>
      <c r="X4" s="94" t="str">
        <f t="shared" ca="1" si="0"/>
        <v/>
      </c>
      <c r="Y4" s="94" t="str">
        <f t="shared" ca="1" si="0"/>
        <v/>
      </c>
      <c r="Z4" s="94" t="str">
        <f t="shared" ca="1" si="0"/>
        <v/>
      </c>
      <c r="AA4" s="94" t="str">
        <f t="shared" ca="1" si="0"/>
        <v/>
      </c>
      <c r="AB4" s="94" t="str">
        <f t="shared" ca="1" si="0"/>
        <v/>
      </c>
      <c r="AC4" s="94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4">
        <v>41565</v>
      </c>
      <c r="D5" s="135" t="s">
        <v>93</v>
      </c>
      <c r="E5" s="11">
        <v>300</v>
      </c>
      <c r="F5" s="92">
        <v>2</v>
      </c>
      <c r="G5" s="11"/>
      <c r="H5" s="11"/>
      <c r="I5" s="94"/>
      <c r="J5" s="94"/>
      <c r="K5" s="94"/>
      <c r="L5" s="94"/>
      <c r="M5" s="94"/>
      <c r="N5" s="94"/>
      <c r="O5" s="94"/>
      <c r="P5" s="94"/>
      <c r="Q5" s="94" t="str">
        <f t="shared" ca="1" si="0"/>
        <v/>
      </c>
      <c r="R5" s="94" t="str">
        <f t="shared" ca="1" si="0"/>
        <v/>
      </c>
      <c r="S5" s="94" t="str">
        <f t="shared" ca="1" si="0"/>
        <v/>
      </c>
      <c r="T5" s="94" t="str">
        <f t="shared" ca="1" si="0"/>
        <v/>
      </c>
      <c r="U5" s="94" t="str">
        <f t="shared" ca="1" si="0"/>
        <v/>
      </c>
      <c r="V5" s="94" t="str">
        <f t="shared" ca="1" si="0"/>
        <v/>
      </c>
      <c r="W5" s="94" t="str">
        <f t="shared" ca="1" si="0"/>
        <v/>
      </c>
      <c r="X5" s="94" t="str">
        <f t="shared" ca="1" si="0"/>
        <v/>
      </c>
      <c r="Y5" s="94" t="str">
        <f t="shared" ca="1" si="0"/>
        <v/>
      </c>
      <c r="Z5" s="94" t="str">
        <f t="shared" ca="1" si="0"/>
        <v/>
      </c>
      <c r="AA5" s="94" t="str">
        <f t="shared" ca="1" si="0"/>
        <v/>
      </c>
      <c r="AB5" s="94" t="str">
        <f t="shared" ca="1" si="0"/>
        <v/>
      </c>
      <c r="AC5" s="94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4">
        <v>41424</v>
      </c>
      <c r="D6" s="89" t="s">
        <v>42</v>
      </c>
      <c r="E6" s="11">
        <v>700</v>
      </c>
      <c r="F6" s="92">
        <v>2</v>
      </c>
      <c r="G6" s="11"/>
      <c r="H6" s="11"/>
      <c r="I6" s="94"/>
      <c r="J6" s="94"/>
      <c r="K6" s="94"/>
      <c r="L6" s="94"/>
      <c r="M6" s="94"/>
      <c r="N6" s="94"/>
      <c r="O6" s="94"/>
      <c r="P6" s="94"/>
      <c r="Q6" s="94" t="str">
        <f t="shared" ca="1" si="0"/>
        <v/>
      </c>
      <c r="R6" s="94" t="str">
        <f t="shared" ca="1" si="0"/>
        <v/>
      </c>
      <c r="S6" s="94" t="str">
        <f t="shared" ca="1" si="0"/>
        <v/>
      </c>
      <c r="T6" s="94" t="str">
        <f t="shared" ca="1" si="0"/>
        <v/>
      </c>
      <c r="U6" s="94" t="str">
        <f t="shared" ca="1" si="0"/>
        <v/>
      </c>
      <c r="V6" s="94" t="str">
        <f t="shared" ca="1" si="0"/>
        <v/>
      </c>
      <c r="W6" s="94" t="str">
        <f t="shared" ca="1" si="0"/>
        <v/>
      </c>
      <c r="X6" s="94" t="str">
        <f t="shared" ca="1" si="0"/>
        <v/>
      </c>
      <c r="Y6" s="94" t="str">
        <f t="shared" ca="1" si="0"/>
        <v/>
      </c>
      <c r="Z6" s="94" t="str">
        <f t="shared" ca="1" si="0"/>
        <v/>
      </c>
      <c r="AA6" s="94" t="str">
        <f t="shared" ca="1" si="0"/>
        <v/>
      </c>
      <c r="AB6" s="94" t="str">
        <f t="shared" ca="1" si="0"/>
        <v/>
      </c>
      <c r="AC6" s="94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4">
        <v>40364</v>
      </c>
      <c r="D7" s="89" t="s">
        <v>43</v>
      </c>
      <c r="E7" s="11">
        <v>150</v>
      </c>
      <c r="F7" s="92">
        <v>2</v>
      </c>
      <c r="G7" s="11"/>
      <c r="H7" s="11"/>
      <c r="I7" s="94"/>
      <c r="J7" s="94"/>
      <c r="K7" s="94"/>
      <c r="L7" s="94"/>
      <c r="M7" s="94"/>
      <c r="P7" s="94"/>
      <c r="Q7" s="94" t="str">
        <f t="shared" ca="1" si="0"/>
        <v/>
      </c>
      <c r="R7" s="94" t="str">
        <f t="shared" ca="1" si="0"/>
        <v/>
      </c>
      <c r="S7" s="94" t="str">
        <f t="shared" ca="1" si="0"/>
        <v/>
      </c>
      <c r="T7" s="94" t="str">
        <f t="shared" ca="1" si="0"/>
        <v/>
      </c>
      <c r="U7" s="94" t="str">
        <f t="shared" ca="1" si="0"/>
        <v/>
      </c>
      <c r="V7" s="94" t="str">
        <f t="shared" ca="1" si="0"/>
        <v/>
      </c>
      <c r="W7" s="94" t="str">
        <f t="shared" ca="1" si="0"/>
        <v/>
      </c>
      <c r="X7" s="94" t="str">
        <f t="shared" ca="1" si="0"/>
        <v/>
      </c>
      <c r="Y7" s="94" t="str">
        <f t="shared" ca="1" si="0"/>
        <v/>
      </c>
      <c r="Z7" s="94" t="str">
        <f t="shared" ca="1" si="0"/>
        <v/>
      </c>
      <c r="AA7" s="94" t="str">
        <f t="shared" ca="1" si="0"/>
        <v/>
      </c>
      <c r="AB7" s="94" t="str">
        <f t="shared" ca="1" si="0"/>
        <v/>
      </c>
      <c r="AC7" s="94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4">
        <v>41290</v>
      </c>
      <c r="D8" s="89" t="s">
        <v>86</v>
      </c>
      <c r="E8" s="11">
        <v>2500</v>
      </c>
      <c r="F8" s="92">
        <v>2</v>
      </c>
      <c r="G8" s="11"/>
      <c r="H8" s="11"/>
      <c r="I8" s="94"/>
      <c r="J8" s="94"/>
      <c r="K8" s="94"/>
      <c r="L8" s="94"/>
      <c r="M8" s="94"/>
      <c r="N8" s="94"/>
      <c r="O8" s="94"/>
      <c r="P8" s="94">
        <v>50</v>
      </c>
      <c r="Q8" s="94">
        <v>50</v>
      </c>
      <c r="R8" s="94"/>
      <c r="S8" s="94" t="str">
        <f t="shared" ca="1" si="0"/>
        <v/>
      </c>
      <c r="T8" s="94" t="str">
        <f t="shared" ca="1" si="0"/>
        <v/>
      </c>
      <c r="U8" s="94" t="str">
        <f t="shared" ca="1" si="0"/>
        <v/>
      </c>
      <c r="V8" s="94" t="str">
        <f t="shared" ca="1" si="0"/>
        <v/>
      </c>
      <c r="W8" s="94" t="str">
        <f t="shared" ca="1" si="0"/>
        <v/>
      </c>
      <c r="X8" s="94" t="str">
        <f t="shared" ca="1" si="0"/>
        <v/>
      </c>
      <c r="Y8" s="94" t="str">
        <f t="shared" ca="1" si="0"/>
        <v/>
      </c>
      <c r="Z8" s="94" t="str">
        <f t="shared" ca="1" si="0"/>
        <v/>
      </c>
      <c r="AA8" s="94" t="str">
        <f t="shared" ca="1" si="0"/>
        <v/>
      </c>
      <c r="AB8" s="94" t="str">
        <f t="shared" ca="1" si="0"/>
        <v/>
      </c>
      <c r="AC8" s="94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4">
        <v>41309</v>
      </c>
      <c r="D9" s="89" t="s">
        <v>45</v>
      </c>
      <c r="E9" s="11">
        <v>1000</v>
      </c>
      <c r="F9" s="92">
        <v>2</v>
      </c>
      <c r="G9" s="11"/>
      <c r="H9" s="11"/>
      <c r="I9" s="94"/>
      <c r="J9" s="94"/>
      <c r="K9" s="94"/>
      <c r="L9" s="94"/>
      <c r="M9" s="94"/>
      <c r="N9" s="94"/>
      <c r="O9" s="94"/>
      <c r="P9" s="94"/>
      <c r="Q9" s="94"/>
      <c r="R9" s="94"/>
      <c r="S9" s="94" t="str">
        <f t="shared" ca="1" si="0"/>
        <v/>
      </c>
      <c r="T9" s="94" t="str">
        <f t="shared" ca="1" si="0"/>
        <v/>
      </c>
      <c r="U9" s="94" t="str">
        <f t="shared" ca="1" si="0"/>
        <v/>
      </c>
      <c r="V9" s="94" t="str">
        <f t="shared" ca="1" si="0"/>
        <v/>
      </c>
      <c r="W9" s="94" t="str">
        <f t="shared" ca="1" si="0"/>
        <v/>
      </c>
      <c r="X9" s="94" t="str">
        <f t="shared" ca="1" si="0"/>
        <v/>
      </c>
      <c r="Y9" s="94" t="str">
        <f t="shared" ca="1" si="0"/>
        <v/>
      </c>
      <c r="Z9" s="94" t="str">
        <f t="shared" ca="1" si="0"/>
        <v/>
      </c>
      <c r="AA9" s="94" t="str">
        <f t="shared" ca="1" si="0"/>
        <v/>
      </c>
      <c r="AB9" s="94" t="str">
        <f t="shared" ca="1" si="0"/>
        <v/>
      </c>
      <c r="AC9" s="94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4">
        <v>41222</v>
      </c>
      <c r="D10" s="89" t="s">
        <v>46</v>
      </c>
      <c r="E10" s="11">
        <v>500</v>
      </c>
      <c r="F10" s="92">
        <v>2.5</v>
      </c>
      <c r="G10" s="11"/>
      <c r="H10" s="11"/>
      <c r="I10" s="94"/>
      <c r="J10" s="94"/>
      <c r="K10" s="94"/>
      <c r="L10" s="94"/>
      <c r="M10" s="94"/>
      <c r="N10" s="94"/>
      <c r="O10" s="94">
        <v>12.5</v>
      </c>
      <c r="P10" s="94">
        <v>12.5</v>
      </c>
      <c r="Q10" s="94">
        <v>12.5</v>
      </c>
      <c r="R10" s="94">
        <v>12.5</v>
      </c>
      <c r="S10" s="94">
        <v>12.5</v>
      </c>
      <c r="T10" s="94" t="str">
        <f t="shared" ca="1" si="0"/>
        <v/>
      </c>
      <c r="U10" s="94" t="str">
        <f t="shared" ca="1" si="0"/>
        <v/>
      </c>
      <c r="V10" s="94" t="str">
        <f t="shared" ca="1" si="0"/>
        <v/>
      </c>
      <c r="W10" s="94" t="str">
        <f t="shared" ca="1" si="0"/>
        <v/>
      </c>
      <c r="X10" s="94" t="str">
        <f t="shared" ca="1" si="0"/>
        <v/>
      </c>
      <c r="Y10" s="94" t="str">
        <f t="shared" ca="1" si="0"/>
        <v/>
      </c>
      <c r="Z10" s="94" t="str">
        <f t="shared" ca="1" si="0"/>
        <v/>
      </c>
      <c r="AA10" s="94" t="str">
        <f t="shared" ca="1" si="0"/>
        <v/>
      </c>
      <c r="AB10" s="94" t="str">
        <f t="shared" ca="1" si="0"/>
        <v/>
      </c>
      <c r="AC10" s="94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4">
        <v>41370</v>
      </c>
      <c r="D11" s="89" t="s">
        <v>47</v>
      </c>
      <c r="E11" s="11">
        <v>300</v>
      </c>
      <c r="F11" s="92">
        <v>2.5</v>
      </c>
      <c r="G11" s="11"/>
      <c r="H11" s="11"/>
      <c r="I11" s="94"/>
      <c r="J11" s="94"/>
      <c r="K11" s="94"/>
      <c r="L11" s="94"/>
      <c r="M11" s="94"/>
      <c r="N11" s="94"/>
      <c r="O11" s="94">
        <v>7.5</v>
      </c>
      <c r="P11" s="94">
        <v>7.5</v>
      </c>
      <c r="Q11" s="94">
        <v>7.5</v>
      </c>
      <c r="R11" s="94">
        <v>7.5</v>
      </c>
      <c r="S11" s="94">
        <v>7.5</v>
      </c>
      <c r="T11" s="94" t="str">
        <f t="shared" ca="1" si="0"/>
        <v/>
      </c>
      <c r="U11" s="94" t="str">
        <f t="shared" ca="1" si="0"/>
        <v/>
      </c>
      <c r="V11" s="94" t="str">
        <f t="shared" ca="1" si="0"/>
        <v/>
      </c>
      <c r="W11" s="94" t="str">
        <f t="shared" ca="1" si="0"/>
        <v/>
      </c>
      <c r="X11" s="94" t="str">
        <f t="shared" ca="1" si="0"/>
        <v/>
      </c>
      <c r="Y11" s="94" t="str">
        <f t="shared" ca="1" si="0"/>
        <v/>
      </c>
      <c r="Z11" s="94" t="str">
        <f t="shared" ca="1" si="0"/>
        <v/>
      </c>
      <c r="AA11" s="94" t="str">
        <f t="shared" ca="1" si="0"/>
        <v/>
      </c>
      <c r="AB11" s="94" t="str">
        <f t="shared" ca="1" si="0"/>
        <v/>
      </c>
      <c r="AC11" s="94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4">
        <v>41531</v>
      </c>
      <c r="D12" s="135" t="s">
        <v>89</v>
      </c>
      <c r="E12" s="11">
        <v>200</v>
      </c>
      <c r="F12" s="92">
        <v>2.5</v>
      </c>
      <c r="G12" s="11"/>
      <c r="H12" s="11"/>
      <c r="I12" s="94"/>
      <c r="J12" s="94"/>
      <c r="K12" s="94"/>
      <c r="L12" s="94"/>
      <c r="M12" s="94"/>
      <c r="N12" s="94"/>
      <c r="O12" s="94">
        <v>5</v>
      </c>
      <c r="P12" s="94">
        <v>5</v>
      </c>
      <c r="Q12" s="94">
        <v>5</v>
      </c>
      <c r="R12" s="94">
        <v>5</v>
      </c>
      <c r="S12" s="94">
        <v>5</v>
      </c>
      <c r="T12" s="94" t="str">
        <f t="shared" ca="1" si="0"/>
        <v/>
      </c>
      <c r="U12" s="94" t="str">
        <f t="shared" ca="1" si="0"/>
        <v/>
      </c>
      <c r="V12" s="94" t="str">
        <f t="shared" ca="1" si="0"/>
        <v/>
      </c>
      <c r="W12" s="94" t="str">
        <f t="shared" ca="1" si="0"/>
        <v/>
      </c>
      <c r="X12" s="94" t="str">
        <f t="shared" ca="1" si="0"/>
        <v/>
      </c>
      <c r="Y12" s="94" t="str">
        <f t="shared" ca="1" si="0"/>
        <v/>
      </c>
      <c r="Z12" s="94" t="str">
        <f t="shared" ca="1" si="0"/>
        <v/>
      </c>
      <c r="AA12" s="94" t="str">
        <f t="shared" ca="1" si="0"/>
        <v/>
      </c>
      <c r="AB12" s="94" t="str">
        <f t="shared" ca="1" si="0"/>
        <v/>
      </c>
      <c r="AC12" s="94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4">
        <v>41566</v>
      </c>
      <c r="D13" s="135" t="s">
        <v>94</v>
      </c>
      <c r="E13" s="11">
        <v>500</v>
      </c>
      <c r="F13" s="92">
        <v>2.5</v>
      </c>
      <c r="G13" s="11"/>
      <c r="H13" s="11"/>
      <c r="I13" s="94"/>
      <c r="J13" s="94"/>
      <c r="K13" s="94"/>
      <c r="L13" s="94"/>
      <c r="M13" s="94"/>
      <c r="N13" s="94"/>
      <c r="O13" s="94">
        <v>12.5</v>
      </c>
      <c r="P13" s="94">
        <v>12.5</v>
      </c>
      <c r="Q13" s="94">
        <v>12.5</v>
      </c>
      <c r="R13" s="94">
        <v>12.5</v>
      </c>
      <c r="S13" s="94">
        <v>12.5</v>
      </c>
      <c r="T13" s="94" t="str">
        <f t="shared" ca="1" si="0"/>
        <v/>
      </c>
      <c r="U13" s="94" t="str">
        <f t="shared" ca="1" si="0"/>
        <v/>
      </c>
      <c r="V13" s="94" t="str">
        <f t="shared" ca="1" si="0"/>
        <v/>
      </c>
      <c r="W13" s="94" t="str">
        <f t="shared" ca="1" si="0"/>
        <v/>
      </c>
      <c r="X13" s="94" t="str">
        <f t="shared" ca="1" si="0"/>
        <v/>
      </c>
      <c r="Y13" s="94" t="str">
        <f t="shared" ca="1" si="0"/>
        <v/>
      </c>
      <c r="Z13" s="94" t="str">
        <f t="shared" ca="1" si="0"/>
        <v/>
      </c>
      <c r="AA13" s="94" t="str">
        <f t="shared" ca="1" si="0"/>
        <v/>
      </c>
      <c r="AB13" s="94" t="str">
        <f t="shared" ca="1" si="0"/>
        <v/>
      </c>
      <c r="AC13" s="94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4">
        <v>41568</v>
      </c>
      <c r="D14" s="135" t="s">
        <v>96</v>
      </c>
      <c r="E14" s="11">
        <v>500</v>
      </c>
      <c r="F14" s="92">
        <v>3</v>
      </c>
      <c r="G14" s="11"/>
      <c r="H14" s="11"/>
      <c r="I14" s="94"/>
      <c r="J14" s="94"/>
      <c r="K14" s="94">
        <f ca="1">IF(MONTH($C$1)&gt;=8,IF(MONTH($C$1)&gt;8,$E14*$F14%,IF(DAY($C14)&lt;DAY($C$1),$E14*$F14%,"")),"")</f>
        <v>15</v>
      </c>
      <c r="L14" s="94">
        <f ca="1">IF(MONTH($C$1)&gt;=9,IF(MONTH($C$1)&gt;9,$E14*$F14%,IF(DAY($C14)&lt;DAY($C$1),$E14*$F14%,"")),"")</f>
        <v>15</v>
      </c>
      <c r="M14" s="94">
        <f ca="1">IF(MONTH($C$1)&gt;=10,IF(MONTH($C$1)&gt;10,$E14*$F14%,IF(DAY($C14)&lt;DAY($C$1),$E14*$F14%,"")),"")</f>
        <v>15</v>
      </c>
      <c r="N14" s="94">
        <f ca="1">IF(MONTH($C$1)&gt;=11,IF(MONTH($C$1)&gt;11,$E14*$F14%,IF(DAY($C14)&lt;DAY($C$1),$E14*$F14%,"")),"")</f>
        <v>15</v>
      </c>
      <c r="O14" s="94">
        <v>15</v>
      </c>
      <c r="P14" s="94">
        <v>15</v>
      </c>
      <c r="Q14" s="94">
        <v>15</v>
      </c>
      <c r="R14" s="94">
        <v>15</v>
      </c>
      <c r="S14" s="94">
        <v>15</v>
      </c>
      <c r="T14" s="94" t="str">
        <f t="shared" ca="1" si="0"/>
        <v/>
      </c>
      <c r="U14" s="94" t="str">
        <f t="shared" ca="1" si="0"/>
        <v/>
      </c>
      <c r="V14" s="94" t="str">
        <f t="shared" ca="1" si="0"/>
        <v/>
      </c>
      <c r="W14" s="94" t="str">
        <f t="shared" ca="1" si="0"/>
        <v/>
      </c>
      <c r="X14" s="94" t="str">
        <f t="shared" ca="1" si="0"/>
        <v/>
      </c>
      <c r="Y14" s="94" t="str">
        <f t="shared" ca="1" si="0"/>
        <v/>
      </c>
      <c r="Z14" s="94" t="str">
        <f t="shared" ca="1" si="0"/>
        <v/>
      </c>
      <c r="AA14" s="94" t="str">
        <f t="shared" ca="1" si="0"/>
        <v/>
      </c>
      <c r="AB14" s="94" t="str">
        <f t="shared" ca="1" si="0"/>
        <v/>
      </c>
      <c r="AC14" s="94" t="str">
        <f t="shared" ca="1" si="0"/>
        <v/>
      </c>
      <c r="AD14" s="11">
        <f t="shared" ca="1" si="1"/>
        <v>135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9"/>
      <c r="E15" s="11"/>
      <c r="F15" s="11"/>
      <c r="G15" s="11"/>
      <c r="H15" s="11"/>
      <c r="I15" s="94"/>
      <c r="J15" s="94"/>
      <c r="K15" s="94">
        <f ca="1">IF(MONTH($C$1)&gt;=8,IF(MONTH($C$1)&gt;8,$E15*$F15%,IF(DAY($C15)&lt;DAY($C$1),$E15*$F15%,"")),"")</f>
        <v>0</v>
      </c>
      <c r="L15" s="94">
        <f ca="1">IF(MONTH($C$1)&gt;=9,IF(MONTH($C$1)&gt;9,$E15*$F15%,IF(DAY($C15)&lt;DAY($C$1),$E15*$F15%,"")),"")</f>
        <v>0</v>
      </c>
      <c r="M15" s="94">
        <f ca="1">IF(MONTH($C$1)&gt;=10,IF(MONTH($C$1)&gt;10,$E15*$F15%,IF(DAY($C15)&lt;DAY($C$1),$E15*$F15%,"")),"")</f>
        <v>0</v>
      </c>
      <c r="N15" s="94">
        <f ca="1">IF(MONTH($C$1)&gt;=11,IF(MONTH($C$1)&gt;11,$E15*$F15%,IF(DAY($C15)&lt;DAY($C$1),$E15*$F15%,"")),"")</f>
        <v>0</v>
      </c>
      <c r="O15" s="94" t="str">
        <f ca="1">IF(MONTH($C$1)&gt;=12,IF(MONTH($C$1)&gt;12,$E15*$F15%,IF(DAY($C15)&lt;=DAY($C$1),$E15*$F15%,"")),"")</f>
        <v/>
      </c>
      <c r="P15" s="94">
        <f ca="1">IF(MONTH($C$1)&gt;=1,IF(MONTH($C$1)&gt;12,$E15*$F15%,IF(DAY($C15)&lt;=DAY($C$1),$E15*$F15%,"")),"")</f>
        <v>0</v>
      </c>
      <c r="Q15" s="94" t="str">
        <f t="shared" ca="1" si="0"/>
        <v/>
      </c>
      <c r="R15" s="94" t="str">
        <f t="shared" ca="1" si="0"/>
        <v/>
      </c>
      <c r="S15" s="94" t="str">
        <f t="shared" ca="1" si="0"/>
        <v/>
      </c>
      <c r="T15" s="94" t="str">
        <f t="shared" ca="1" si="0"/>
        <v/>
      </c>
      <c r="U15" s="94" t="str">
        <f t="shared" ca="1" si="0"/>
        <v/>
      </c>
      <c r="V15" s="94" t="str">
        <f t="shared" ca="1" si="0"/>
        <v/>
      </c>
      <c r="W15" s="94" t="str">
        <f t="shared" ca="1" si="0"/>
        <v/>
      </c>
      <c r="X15" s="94" t="str">
        <f t="shared" ca="1" si="0"/>
        <v/>
      </c>
      <c r="Y15" s="94" t="str">
        <f t="shared" ca="1" si="0"/>
        <v/>
      </c>
      <c r="Z15" s="94" t="str">
        <f t="shared" ca="1" si="0"/>
        <v/>
      </c>
      <c r="AA15" s="94" t="str">
        <f t="shared" ca="1" si="0"/>
        <v/>
      </c>
      <c r="AB15" s="94" t="str">
        <f t="shared" ca="1" si="0"/>
        <v/>
      </c>
      <c r="AC15" s="94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9"/>
      <c r="E16" s="11"/>
      <c r="F16" s="11"/>
      <c r="G16" s="11"/>
      <c r="H16" s="11"/>
      <c r="I16" s="94"/>
      <c r="J16" s="94"/>
      <c r="K16" s="94">
        <f ca="1">IF(MONTH($C$1)&gt;=8,IF(MONTH($C$1)&gt;8,$E16*$F16%,IF(DAY($C16)&lt;DAY($C$1),$E16*$F16%,"")),"")</f>
        <v>0</v>
      </c>
      <c r="L16" s="94">
        <f ca="1">IF(MONTH($C$1)&gt;=9,IF(MONTH($C$1)&gt;9,$E16*$F16%,IF(DAY($C16)&lt;DAY($C$1),$E16*$F16%,"")),"")</f>
        <v>0</v>
      </c>
      <c r="M16" s="94">
        <f ca="1">IF(MONTH($C$1)&gt;=10,IF(MONTH($C$1)&gt;10,$E16*$F16%,IF(DAY($C16)&lt;DAY($C$1),$E16*$F16%,"")),"")</f>
        <v>0</v>
      </c>
      <c r="N16" s="94">
        <f ca="1">IF(MONTH($C$1)&gt;=11,IF(MONTH($C$1)&gt;11,$E16*$F16%,IF(DAY($C16)&lt;DAY($C$1),$E16*$F16%,"")),"")</f>
        <v>0</v>
      </c>
      <c r="O16" s="94" t="str">
        <f ca="1">IF(MONTH($C$1)&gt;=12,IF(MONTH($C$1)&gt;12,$E16*$F16%,IF(DAY($C16)&lt;=DAY($C$1),$E16*$F16%,"")),"")</f>
        <v/>
      </c>
      <c r="P16" s="94">
        <f ca="1">IF(MONTH($C$1)&gt;=1,IF(MONTH($C$1)&gt;12,$E16*$F16%,IF(DAY($C16)&lt;=DAY($C$1),$E16*$F16%,"")),"")</f>
        <v>0</v>
      </c>
      <c r="Q16" s="94" t="str">
        <f t="shared" ca="1" si="0"/>
        <v/>
      </c>
      <c r="R16" s="94" t="str">
        <f t="shared" ca="1" si="0"/>
        <v/>
      </c>
      <c r="S16" s="94" t="str">
        <f t="shared" ca="1" si="0"/>
        <v/>
      </c>
      <c r="T16" s="94" t="str">
        <f t="shared" ca="1" si="0"/>
        <v/>
      </c>
      <c r="U16" s="94" t="str">
        <f t="shared" ca="1" si="0"/>
        <v/>
      </c>
      <c r="V16" s="94" t="str">
        <f t="shared" ca="1" si="0"/>
        <v/>
      </c>
      <c r="W16" s="94" t="str">
        <f t="shared" ca="1" si="0"/>
        <v/>
      </c>
      <c r="X16" s="94" t="str">
        <f t="shared" ca="1" si="0"/>
        <v/>
      </c>
      <c r="Y16" s="94" t="str">
        <f t="shared" ca="1" si="0"/>
        <v/>
      </c>
      <c r="Z16" s="94" t="str">
        <f t="shared" ca="1" si="0"/>
        <v/>
      </c>
      <c r="AA16" s="94" t="str">
        <f t="shared" ca="1" si="0"/>
        <v/>
      </c>
      <c r="AB16" s="94" t="str">
        <f t="shared" ca="1" si="0"/>
        <v/>
      </c>
      <c r="AC16" s="94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580" t="s">
        <v>4</v>
      </c>
      <c r="B17" s="581"/>
      <c r="C17" s="581"/>
      <c r="D17" s="633"/>
      <c r="E17" s="12">
        <f>SUM(E4:E16)</f>
        <v>7150</v>
      </c>
      <c r="F17" s="12"/>
      <c r="G17" s="12">
        <f>SUM(G4:G16)</f>
        <v>0</v>
      </c>
      <c r="H17" s="12"/>
      <c r="I17" s="95"/>
      <c r="J17" s="95"/>
      <c r="K17" s="95"/>
      <c r="L17" s="94" t="str">
        <f ca="1">IF(MONTH($C$1)=9,IF(DAY($C17)&lt;DAY($C$1),$E17*$F17%,""),"")</f>
        <v/>
      </c>
      <c r="M17" s="94">
        <f ca="1">IF(MONTH($C$1)&gt;=10,IF(DAY($C17)&lt;DAY($C$1),$E17*$F17%,""),"")</f>
        <v>0</v>
      </c>
      <c r="N17" s="94">
        <f ca="1">IF(MONTH($C$1)&gt;=11,IF(DAY($C17)&lt;DAY($C$1),$E17*$F17%,""),"")</f>
        <v>0</v>
      </c>
      <c r="O17" s="94" t="str">
        <f ca="1">IF(MONTH($C$1)&gt;=12,IF(MONTH($C$1)&gt;12,$E17*$F17%,IF(DAY($C17)&lt;=DAY($C$1),$E17*$F17%,"")),"")</f>
        <v/>
      </c>
      <c r="P17" s="94">
        <f ca="1">IF(MONTH($C$1)&gt;=1,IF(MONTH($C$1)&gt;12,$E17*$F17%,IF(DAY($C17)&lt;=DAY($C$1),$E17*$F17%,"")),"")</f>
        <v>0</v>
      </c>
      <c r="Q17" s="94" t="str">
        <f t="shared" ca="1" si="0"/>
        <v/>
      </c>
      <c r="R17" s="94" t="str">
        <f t="shared" ca="1" si="0"/>
        <v/>
      </c>
      <c r="S17" s="94" t="str">
        <f t="shared" ca="1" si="0"/>
        <v/>
      </c>
      <c r="T17" s="94" t="str">
        <f t="shared" ca="1" si="0"/>
        <v/>
      </c>
      <c r="U17" s="94" t="str">
        <f t="shared" ca="1" si="0"/>
        <v/>
      </c>
      <c r="V17" s="94" t="str">
        <f t="shared" ca="1" si="0"/>
        <v/>
      </c>
      <c r="W17" s="94" t="str">
        <f t="shared" ca="1" si="0"/>
        <v/>
      </c>
      <c r="X17" s="94" t="str">
        <f t="shared" ca="1" si="0"/>
        <v/>
      </c>
      <c r="Y17" s="94" t="str">
        <f t="shared" ca="1" si="0"/>
        <v/>
      </c>
      <c r="Z17" s="94" t="str">
        <f t="shared" ca="1" si="0"/>
        <v/>
      </c>
      <c r="AA17" s="94" t="str">
        <f t="shared" ca="1" si="0"/>
        <v/>
      </c>
      <c r="AB17" s="94" t="str">
        <f t="shared" ca="1" si="0"/>
        <v/>
      </c>
      <c r="AC17" s="94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A17:D17"/>
    <mergeCell ref="G2:H2"/>
    <mergeCell ref="D2:D3"/>
    <mergeCell ref="A2:A3"/>
    <mergeCell ref="B2:B3"/>
    <mergeCell ref="E2:F2"/>
    <mergeCell ref="C2:C3"/>
    <mergeCell ref="AA2:AA3"/>
    <mergeCell ref="U2:U3"/>
    <mergeCell ref="V2:V3"/>
    <mergeCell ref="W2:W3"/>
    <mergeCell ref="X2:X3"/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8" customWidth="1"/>
    <col min="2" max="2" width="15.5703125" style="148" customWidth="1"/>
    <col min="3" max="3" width="15.5703125" style="146" customWidth="1"/>
    <col min="4" max="4" width="24.42578125" style="146" customWidth="1"/>
    <col min="5" max="5" width="21.5703125" style="151" customWidth="1"/>
    <col min="6" max="16384" width="9.140625" style="146"/>
  </cols>
  <sheetData>
    <row r="1" spans="1:5" ht="12.75" customHeight="1">
      <c r="A1" s="638" t="s">
        <v>101</v>
      </c>
      <c r="B1" s="638"/>
      <c r="C1" s="638"/>
      <c r="D1" s="638"/>
      <c r="E1" s="638"/>
    </row>
    <row r="2" spans="1:5" ht="12.75" customHeight="1">
      <c r="A2" s="638"/>
      <c r="B2" s="638"/>
      <c r="C2" s="638"/>
      <c r="D2" s="638"/>
      <c r="E2" s="638"/>
    </row>
    <row r="3" spans="1:5" s="17" customFormat="1" ht="15.75">
      <c r="A3" s="147"/>
      <c r="B3" s="147"/>
      <c r="E3" s="152"/>
    </row>
    <row r="4" spans="1:5" s="147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3" t="s">
        <v>27</v>
      </c>
    </row>
    <row r="5" spans="1:5" s="17" customFormat="1" ht="21.75" customHeight="1">
      <c r="A5" s="37">
        <v>1</v>
      </c>
      <c r="B5" s="149">
        <v>41493</v>
      </c>
      <c r="C5" s="44">
        <v>272948000</v>
      </c>
      <c r="D5" s="37" t="s">
        <v>106</v>
      </c>
      <c r="E5" s="154"/>
    </row>
    <row r="6" spans="1:5" s="17" customFormat="1" ht="21.75" customHeight="1">
      <c r="A6" s="38">
        <v>2</v>
      </c>
      <c r="B6" s="150">
        <v>41300</v>
      </c>
      <c r="C6" s="45">
        <v>208269000</v>
      </c>
      <c r="D6" s="38" t="s">
        <v>105</v>
      </c>
      <c r="E6" s="155"/>
    </row>
    <row r="7" spans="1:5" s="17" customFormat="1" ht="40.5" customHeight="1">
      <c r="A7" s="38">
        <v>3</v>
      </c>
      <c r="B7" s="150">
        <v>41386</v>
      </c>
      <c r="C7" s="45">
        <v>263307000</v>
      </c>
      <c r="D7" s="38" t="s">
        <v>104</v>
      </c>
      <c r="E7" s="155" t="s">
        <v>109</v>
      </c>
    </row>
    <row r="8" spans="1:5" s="17" customFormat="1" ht="21.75" customHeight="1">
      <c r="A8" s="38">
        <v>4</v>
      </c>
      <c r="B8" s="150">
        <v>41413</v>
      </c>
      <c r="C8" s="45">
        <v>236018000</v>
      </c>
      <c r="D8" s="38" t="s">
        <v>107</v>
      </c>
      <c r="E8" s="155"/>
    </row>
    <row r="9" spans="1:5" s="17" customFormat="1" ht="21.75" customHeight="1">
      <c r="A9" s="38">
        <v>5</v>
      </c>
      <c r="B9" s="150">
        <v>41515</v>
      </c>
      <c r="C9" s="45">
        <v>239093400</v>
      </c>
      <c r="D9" s="38" t="s">
        <v>108</v>
      </c>
      <c r="E9" s="155"/>
    </row>
    <row r="10" spans="1:5" s="17" customFormat="1" ht="21.75" customHeight="1">
      <c r="A10" s="38"/>
      <c r="B10" s="150"/>
      <c r="C10" s="45"/>
      <c r="D10" s="38"/>
      <c r="E10" s="155"/>
    </row>
    <row r="11" spans="1:5" s="17" customFormat="1" ht="21.75" customHeight="1">
      <c r="A11" s="147"/>
      <c r="B11" s="147"/>
      <c r="E11" s="152"/>
    </row>
    <row r="12" spans="1:5" s="17" customFormat="1" ht="21.75" customHeight="1">
      <c r="A12" s="147"/>
      <c r="B12" s="147"/>
      <c r="E12" s="152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SQTM</vt:lpstr>
      <vt:lpstr>TONG HOP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2015-11-09T03:58:30Z</cp:lastPrinted>
  <dcterms:created xsi:type="dcterms:W3CDTF">1996-10-14T23:33:28Z</dcterms:created>
  <dcterms:modified xsi:type="dcterms:W3CDTF">2015-11-30T06:12:33Z</dcterms:modified>
</cp:coreProperties>
</file>