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20" windowWidth="15135" windowHeight="9300" tabRatio="858" activeTab="2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'141-BH'!$A$14:$N$206</definedName>
    <definedName name="_xlnm._FilterDatabase" localSheetId="4" hidden="1">'141-TT'!$A$14:$Q$138</definedName>
    <definedName name="_xlnm._FilterDatabase" localSheetId="1" hidden="1">'TH-341'!$A$4:$K$71</definedName>
    <definedName name="_TH1">'TH-341'!$H$5:$H$71</definedName>
    <definedName name="_TH2">'TH-341'!$I$5:$I$71</definedName>
    <definedName name="_TH3">'TH-341'!$J$5:$J$71</definedName>
    <definedName name="_TH4">'TH-341'!$K$5:$K$71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'341'!$B$5:$B$49</definedName>
    <definedName name="KUTH">'TH-341'!$E$5:$E$100</definedName>
    <definedName name="Loai">OFFSET('141-BH'!$J$15,,,COUNTA('141-BH'!$J$15:$J$40059))</definedName>
    <definedName name="Loai01">OFFSET('141-BH'!$R$16,,,COUNTA('141-BH'!$R$16:$R$40059))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OFFSET('TH-341'!$E$5,,,COUNTA('TH-341'!$E$5:$E$40086))</definedName>
    <definedName name="_xlnm.Print_Area" localSheetId="0">'341'!$A$1:$O$12</definedName>
  </definedNames>
  <calcPr calcId="124519"/>
</workbook>
</file>

<file path=xl/calcChain.xml><?xml version="1.0" encoding="utf-8"?>
<calcChain xmlns="http://schemas.openxmlformats.org/spreadsheetml/2006/main">
  <c r="J43" i="20"/>
  <c r="H43"/>
  <c r="I43"/>
  <c r="K43"/>
  <c r="H42"/>
  <c r="I42"/>
  <c r="J42"/>
  <c r="L42" s="1"/>
  <c r="K42"/>
  <c r="O42" s="1"/>
  <c r="A72" i="23"/>
  <c r="I72"/>
  <c r="K72"/>
  <c r="A73"/>
  <c r="I73"/>
  <c r="K73"/>
  <c r="A74"/>
  <c r="I74"/>
  <c r="K74"/>
  <c r="A75"/>
  <c r="I75"/>
  <c r="K75"/>
  <c r="A76"/>
  <c r="I76"/>
  <c r="K76"/>
  <c r="A77"/>
  <c r="I77"/>
  <c r="K77"/>
  <c r="A78"/>
  <c r="I78"/>
  <c r="K78"/>
  <c r="A79"/>
  <c r="I79"/>
  <c r="K79"/>
  <c r="A80"/>
  <c r="I80"/>
  <c r="K80"/>
  <c r="A81"/>
  <c r="I81"/>
  <c r="K81"/>
  <c r="A82"/>
  <c r="I82"/>
  <c r="K82"/>
  <c r="A83"/>
  <c r="I83"/>
  <c r="K83"/>
  <c r="A84"/>
  <c r="I84"/>
  <c r="K84"/>
  <c r="A85"/>
  <c r="I85"/>
  <c r="K85"/>
  <c r="A86"/>
  <c r="I86"/>
  <c r="K86"/>
  <c r="A87"/>
  <c r="I87"/>
  <c r="K87"/>
  <c r="A88"/>
  <c r="I88"/>
  <c r="K88"/>
  <c r="A89"/>
  <c r="I89"/>
  <c r="K89"/>
  <c r="A90"/>
  <c r="I90"/>
  <c r="K90"/>
  <c r="H40" i="20"/>
  <c r="J40"/>
  <c r="H41"/>
  <c r="J41"/>
  <c r="A67" i="23"/>
  <c r="K65"/>
  <c r="K41" i="20" s="1"/>
  <c r="A64" i="23"/>
  <c r="B20" i="25"/>
  <c r="C20"/>
  <c r="D20"/>
  <c r="A20" s="1"/>
  <c r="E20"/>
  <c r="F20"/>
  <c r="G20"/>
  <c r="H20"/>
  <c r="I20"/>
  <c r="J20"/>
  <c r="A59" i="23"/>
  <c r="I59"/>
  <c r="A56"/>
  <c r="H39" i="20"/>
  <c r="J39"/>
  <c r="K39"/>
  <c r="H38"/>
  <c r="J38"/>
  <c r="A84" i="6"/>
  <c r="A85"/>
  <c r="A83"/>
  <c r="A84" i="4"/>
  <c r="A83"/>
  <c r="H86" i="6"/>
  <c r="I86"/>
  <c r="H87"/>
  <c r="I87"/>
  <c r="H88"/>
  <c r="I89" s="1"/>
  <c r="I88"/>
  <c r="H89"/>
  <c r="C86"/>
  <c r="C87"/>
  <c r="C88"/>
  <c r="C89"/>
  <c r="C90"/>
  <c r="C91"/>
  <c r="C92"/>
  <c r="C93"/>
  <c r="C94"/>
  <c r="C95"/>
  <c r="J85"/>
  <c r="C85" i="4"/>
  <c r="C86"/>
  <c r="C87"/>
  <c r="C88"/>
  <c r="C89"/>
  <c r="C90"/>
  <c r="C91"/>
  <c r="A53" i="23"/>
  <c r="H37" i="20"/>
  <c r="J37"/>
  <c r="J61" i="4"/>
  <c r="L43" i="20" l="1"/>
  <c r="M42"/>
  <c r="N42"/>
  <c r="M43"/>
  <c r="N43"/>
  <c r="O43"/>
  <c r="L40"/>
  <c r="N40"/>
  <c r="L41"/>
  <c r="N41"/>
  <c r="L39"/>
  <c r="N39"/>
  <c r="N37"/>
  <c r="L38"/>
  <c r="L37"/>
  <c r="N38"/>
  <c r="I90" i="6"/>
  <c r="I91" s="1"/>
  <c r="H90"/>
  <c r="H91" l="1"/>
  <c r="G52" i="20"/>
  <c r="I92" i="6" l="1"/>
  <c r="I93" s="1"/>
  <c r="H92"/>
  <c r="H93" l="1"/>
  <c r="H94" s="1"/>
  <c r="I94" l="1"/>
  <c r="I95" s="1"/>
  <c r="G47" i="23"/>
  <c r="G46"/>
  <c r="H95" i="6" l="1"/>
  <c r="H96" s="1"/>
  <c r="K45" i="23"/>
  <c r="I45"/>
  <c r="K44"/>
  <c r="I44"/>
  <c r="K43"/>
  <c r="I43"/>
  <c r="K42"/>
  <c r="I42"/>
  <c r="K41"/>
  <c r="I41"/>
  <c r="K40"/>
  <c r="I40"/>
  <c r="K39"/>
  <c r="I39"/>
  <c r="K38"/>
  <c r="I38"/>
  <c r="A42"/>
  <c r="A43"/>
  <c r="A44"/>
  <c r="A45"/>
  <c r="A46"/>
  <c r="I46"/>
  <c r="A47"/>
  <c r="I47"/>
  <c r="A48"/>
  <c r="I48"/>
  <c r="A49"/>
  <c r="I49"/>
  <c r="A50"/>
  <c r="I50"/>
  <c r="A51"/>
  <c r="I51"/>
  <c r="A52"/>
  <c r="I52"/>
  <c r="K52"/>
  <c r="A54"/>
  <c r="I54"/>
  <c r="I37" i="20" s="1"/>
  <c r="K54" i="23"/>
  <c r="K37" i="20" s="1"/>
  <c r="A55" i="23"/>
  <c r="I55"/>
  <c r="K55"/>
  <c r="A57"/>
  <c r="I57"/>
  <c r="I38" i="20" s="1"/>
  <c r="K57" i="23"/>
  <c r="K38" i="20" s="1"/>
  <c r="A60" i="23"/>
  <c r="I60"/>
  <c r="I39" i="20" s="1"/>
  <c r="A58" i="23"/>
  <c r="I58"/>
  <c r="K58"/>
  <c r="A61"/>
  <c r="I61"/>
  <c r="K61"/>
  <c r="A62"/>
  <c r="I62"/>
  <c r="I40" i="20" s="1"/>
  <c r="K62" i="23"/>
  <c r="K40" i="20" s="1"/>
  <c r="A63" i="23"/>
  <c r="I63"/>
  <c r="K63"/>
  <c r="A65"/>
  <c r="I65"/>
  <c r="I41" i="20" s="1"/>
  <c r="A66" i="23"/>
  <c r="I66"/>
  <c r="K66"/>
  <c r="C75" i="6"/>
  <c r="C76"/>
  <c r="C77"/>
  <c r="C78"/>
  <c r="C79"/>
  <c r="C80"/>
  <c r="C81"/>
  <c r="C82"/>
  <c r="C74"/>
  <c r="C74" i="4"/>
  <c r="C75"/>
  <c r="C76"/>
  <c r="C77"/>
  <c r="C78"/>
  <c r="C79"/>
  <c r="C80"/>
  <c r="C81"/>
  <c r="C82"/>
  <c r="C73"/>
  <c r="C72" i="6"/>
  <c r="C73"/>
  <c r="C70" i="4"/>
  <c r="C71"/>
  <c r="C72"/>
  <c r="M40" i="20" l="1"/>
  <c r="M41"/>
  <c r="O41"/>
  <c r="O40"/>
  <c r="M39"/>
  <c r="O39"/>
  <c r="M38"/>
  <c r="O38"/>
  <c r="M37"/>
  <c r="O37"/>
  <c r="I96" i="6"/>
  <c r="I97" s="1"/>
  <c r="C64" i="4"/>
  <c r="C65"/>
  <c r="C66"/>
  <c r="C67"/>
  <c r="C68"/>
  <c r="C69"/>
  <c r="C63"/>
  <c r="C67" i="6"/>
  <c r="C68"/>
  <c r="C69"/>
  <c r="C70"/>
  <c r="C71"/>
  <c r="C66"/>
  <c r="C65"/>
  <c r="C64"/>
  <c r="C62" i="4"/>
  <c r="C60"/>
  <c r="H97" i="6" l="1"/>
  <c r="H98" s="1"/>
  <c r="A39" i="23"/>
  <c r="A40"/>
  <c r="A41"/>
  <c r="A68"/>
  <c r="I68"/>
  <c r="K68"/>
  <c r="A69"/>
  <c r="I69"/>
  <c r="K69"/>
  <c r="A70"/>
  <c r="I70"/>
  <c r="K70"/>
  <c r="A71"/>
  <c r="I71"/>
  <c r="K71"/>
  <c r="A37"/>
  <c r="I37"/>
  <c r="A35"/>
  <c r="I35"/>
  <c r="A32"/>
  <c r="I32"/>
  <c r="A29"/>
  <c r="A18"/>
  <c r="A19"/>
  <c r="A20"/>
  <c r="A21"/>
  <c r="A22"/>
  <c r="A23"/>
  <c r="A24"/>
  <c r="A25"/>
  <c r="A26"/>
  <c r="A27"/>
  <c r="A30"/>
  <c r="A31"/>
  <c r="A33"/>
  <c r="A34"/>
  <c r="A36"/>
  <c r="A38"/>
  <c r="A6"/>
  <c r="A7"/>
  <c r="A8"/>
  <c r="A9"/>
  <c r="A10"/>
  <c r="A11"/>
  <c r="A12"/>
  <c r="A13"/>
  <c r="A14"/>
  <c r="A15"/>
  <c r="A16"/>
  <c r="A17"/>
  <c r="A5"/>
  <c r="B18" i="25"/>
  <c r="C18"/>
  <c r="D18"/>
  <c r="E18"/>
  <c r="F18"/>
  <c r="G18"/>
  <c r="H18"/>
  <c r="I18"/>
  <c r="J18"/>
  <c r="B19"/>
  <c r="C19"/>
  <c r="D19"/>
  <c r="E19"/>
  <c r="F19"/>
  <c r="G19"/>
  <c r="I19"/>
  <c r="F17"/>
  <c r="G17"/>
  <c r="I17"/>
  <c r="E17"/>
  <c r="D17"/>
  <c r="C17"/>
  <c r="B17"/>
  <c r="G22" l="1"/>
  <c r="I22"/>
  <c r="I98" i="6"/>
  <c r="I99" s="1"/>
  <c r="A18" i="25"/>
  <c r="A19"/>
  <c r="A17"/>
  <c r="I100" i="6" l="1"/>
  <c r="H99"/>
  <c r="H100" s="1"/>
  <c r="C26" i="25"/>
  <c r="J9"/>
  <c r="N16"/>
  <c r="M16"/>
  <c r="L16"/>
  <c r="K16"/>
  <c r="K17" s="1"/>
  <c r="K23" l="1"/>
  <c r="M17"/>
  <c r="M18" s="1"/>
  <c r="K18" l="1"/>
  <c r="K19" s="1"/>
  <c r="A8"/>
  <c r="H25" i="20"/>
  <c r="J25"/>
  <c r="K25"/>
  <c r="H26"/>
  <c r="J26"/>
  <c r="H27"/>
  <c r="I27"/>
  <c r="J27"/>
  <c r="K27"/>
  <c r="H28"/>
  <c r="I28"/>
  <c r="J28"/>
  <c r="K28"/>
  <c r="H29"/>
  <c r="I29"/>
  <c r="J29"/>
  <c r="K29"/>
  <c r="H30"/>
  <c r="J30"/>
  <c r="H31"/>
  <c r="J31"/>
  <c r="H32"/>
  <c r="I32"/>
  <c r="J32"/>
  <c r="K32"/>
  <c r="H33"/>
  <c r="I33"/>
  <c r="J33"/>
  <c r="K33"/>
  <c r="H34"/>
  <c r="I34"/>
  <c r="J34"/>
  <c r="K34"/>
  <c r="H35"/>
  <c r="I35"/>
  <c r="J35"/>
  <c r="K35"/>
  <c r="H36"/>
  <c r="I36"/>
  <c r="J36"/>
  <c r="K36"/>
  <c r="H6"/>
  <c r="I6"/>
  <c r="J6"/>
  <c r="K6"/>
  <c r="H7"/>
  <c r="I7"/>
  <c r="J7"/>
  <c r="K7"/>
  <c r="H8"/>
  <c r="I8"/>
  <c r="J8"/>
  <c r="K8"/>
  <c r="H9"/>
  <c r="J9"/>
  <c r="H10"/>
  <c r="J10"/>
  <c r="H11"/>
  <c r="J11"/>
  <c r="H12"/>
  <c r="J12"/>
  <c r="H13"/>
  <c r="J13"/>
  <c r="H14"/>
  <c r="J14"/>
  <c r="H15"/>
  <c r="J15"/>
  <c r="H16"/>
  <c r="J16"/>
  <c r="H17"/>
  <c r="J17"/>
  <c r="H18"/>
  <c r="J18"/>
  <c r="H19"/>
  <c r="I19"/>
  <c r="J19"/>
  <c r="K19"/>
  <c r="H20"/>
  <c r="J20"/>
  <c r="H21"/>
  <c r="J21"/>
  <c r="H22"/>
  <c r="J22"/>
  <c r="H23"/>
  <c r="J23"/>
  <c r="H24"/>
  <c r="J24"/>
  <c r="K5"/>
  <c r="J5"/>
  <c r="I5"/>
  <c r="H5"/>
  <c r="M19" i="25" l="1"/>
  <c r="M20" s="1"/>
  <c r="M23"/>
  <c r="K20" l="1"/>
  <c r="H101" i="6"/>
  <c r="I25" i="23"/>
  <c r="I26"/>
  <c r="I28"/>
  <c r="I26" i="20" s="1"/>
  <c r="I30" i="23"/>
  <c r="I30" i="20" s="1"/>
  <c r="I31" i="23"/>
  <c r="I33"/>
  <c r="I34"/>
  <c r="I17" i="20" s="1"/>
  <c r="K28" i="23"/>
  <c r="K26" i="20" s="1"/>
  <c r="K33" i="23"/>
  <c r="K34"/>
  <c r="K17" i="20" s="1"/>
  <c r="K36" i="23"/>
  <c r="K18" i="20" s="1"/>
  <c r="K24" i="23"/>
  <c r="K24" i="20" s="1"/>
  <c r="K30" i="23"/>
  <c r="K30" i="20" s="1"/>
  <c r="K31" i="23"/>
  <c r="K21"/>
  <c r="K21" i="20" s="1"/>
  <c r="K22" i="23"/>
  <c r="K22" i="20" s="1"/>
  <c r="K23" i="23"/>
  <c r="K23" i="20" s="1"/>
  <c r="K20" i="23"/>
  <c r="K20" i="20" s="1"/>
  <c r="K18" i="23"/>
  <c r="K17"/>
  <c r="K15"/>
  <c r="K14" i="20" s="1"/>
  <c r="K13" i="23"/>
  <c r="K13" i="20" s="1"/>
  <c r="K11" i="23"/>
  <c r="K12" i="20" s="1"/>
  <c r="K9" i="23"/>
  <c r="K11" i="20" s="1"/>
  <c r="K7" i="23"/>
  <c r="K10" i="20" s="1"/>
  <c r="K5" i="23"/>
  <c r="K9" i="20" s="1"/>
  <c r="I6" i="23"/>
  <c r="I7"/>
  <c r="I8"/>
  <c r="I9"/>
  <c r="I10"/>
  <c r="I11"/>
  <c r="I12"/>
  <c r="I13"/>
  <c r="I14"/>
  <c r="I15"/>
  <c r="I16"/>
  <c r="I17"/>
  <c r="I18"/>
  <c r="I19"/>
  <c r="I20"/>
  <c r="I20" i="20" s="1"/>
  <c r="I21" i="23"/>
  <c r="I21" i="20" s="1"/>
  <c r="I22" i="23"/>
  <c r="I22" i="20" s="1"/>
  <c r="I23" i="23"/>
  <c r="I23" i="20" s="1"/>
  <c r="I24" i="23"/>
  <c r="I24" i="20" s="1"/>
  <c r="I36" i="23"/>
  <c r="I18" i="20" s="1"/>
  <c r="I5" i="23"/>
  <c r="I25" i="20" l="1"/>
  <c r="I101" i="6"/>
  <c r="I102" s="1"/>
  <c r="K15" i="20"/>
  <c r="J19" i="25"/>
  <c r="K31" i="20"/>
  <c r="I9"/>
  <c r="H19" i="25"/>
  <c r="I31" i="20"/>
  <c r="I15"/>
  <c r="I14"/>
  <c r="I13"/>
  <c r="I12"/>
  <c r="I11"/>
  <c r="I10"/>
  <c r="H17" i="25"/>
  <c r="H22" s="1"/>
  <c r="I16" i="20"/>
  <c r="J17" i="25"/>
  <c r="K16" i="20"/>
  <c r="O24"/>
  <c r="N24"/>
  <c r="C49" i="6"/>
  <c r="C50"/>
  <c r="C51"/>
  <c r="C52"/>
  <c r="C51" i="4"/>
  <c r="C52"/>
  <c r="C53"/>
  <c r="C54" i="6"/>
  <c r="C55"/>
  <c r="C56"/>
  <c r="C57"/>
  <c r="C58"/>
  <c r="C59"/>
  <c r="C60"/>
  <c r="C61"/>
  <c r="C62"/>
  <c r="C63"/>
  <c r="C53"/>
  <c r="H16" i="4"/>
  <c r="I17" s="1"/>
  <c r="I16"/>
  <c r="H17"/>
  <c r="H16" i="6"/>
  <c r="I16"/>
  <c r="H17" s="1"/>
  <c r="C59" i="4"/>
  <c r="C55"/>
  <c r="C56"/>
  <c r="C57"/>
  <c r="C58"/>
  <c r="C54"/>
  <c r="J51"/>
  <c r="J52"/>
  <c r="J53"/>
  <c r="J54"/>
  <c r="J55"/>
  <c r="J56"/>
  <c r="J57"/>
  <c r="J58"/>
  <c r="J59"/>
  <c r="J60"/>
  <c r="J62"/>
  <c r="J63"/>
  <c r="J64"/>
  <c r="G205"/>
  <c r="F205"/>
  <c r="L30" i="20"/>
  <c r="M30"/>
  <c r="N30"/>
  <c r="O30"/>
  <c r="L31"/>
  <c r="N31"/>
  <c r="L32"/>
  <c r="M32"/>
  <c r="N32"/>
  <c r="O32"/>
  <c r="L33"/>
  <c r="M33"/>
  <c r="N33"/>
  <c r="O33"/>
  <c r="L34"/>
  <c r="M34"/>
  <c r="N34"/>
  <c r="O34"/>
  <c r="L35"/>
  <c r="M35"/>
  <c r="N35"/>
  <c r="O35"/>
  <c r="L36"/>
  <c r="M36"/>
  <c r="N36"/>
  <c r="O36"/>
  <c r="N6"/>
  <c r="O6"/>
  <c r="N7"/>
  <c r="O7"/>
  <c r="N8"/>
  <c r="O8"/>
  <c r="N28"/>
  <c r="J16" i="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6" i="4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C36" i="6"/>
  <c r="C37"/>
  <c r="C38"/>
  <c r="C39"/>
  <c r="C35"/>
  <c r="P17"/>
  <c r="C40"/>
  <c r="C41"/>
  <c r="C42"/>
  <c r="C43"/>
  <c r="C44"/>
  <c r="C45"/>
  <c r="C46"/>
  <c r="C47"/>
  <c r="C48"/>
  <c r="O32"/>
  <c r="S35"/>
  <c r="S37"/>
  <c r="S39"/>
  <c r="S41"/>
  <c r="S43"/>
  <c r="S45"/>
  <c r="S46"/>
  <c r="S47"/>
  <c r="S48"/>
  <c r="P22" i="4"/>
  <c r="P20"/>
  <c r="P17"/>
  <c r="O17"/>
  <c r="P18"/>
  <c r="O18"/>
  <c r="P19"/>
  <c r="O19"/>
  <c r="O20"/>
  <c r="P21"/>
  <c r="O21"/>
  <c r="O22"/>
  <c r="T17"/>
  <c r="T18"/>
  <c r="T19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C22"/>
  <c r="C16"/>
  <c r="C17"/>
  <c r="C18"/>
  <c r="C19"/>
  <c r="C20"/>
  <c r="C21"/>
  <c r="Q23"/>
  <c r="U23"/>
  <c r="Q21"/>
  <c r="U21"/>
  <c r="Q24"/>
  <c r="U24"/>
  <c r="Q25"/>
  <c r="U25"/>
  <c r="Q26"/>
  <c r="U26"/>
  <c r="Q27"/>
  <c r="U27"/>
  <c r="Q28"/>
  <c r="U28"/>
  <c r="Q29"/>
  <c r="U29"/>
  <c r="Q30"/>
  <c r="U30"/>
  <c r="Q31"/>
  <c r="U31"/>
  <c r="Q32"/>
  <c r="U32"/>
  <c r="Q33"/>
  <c r="U33"/>
  <c r="Q34"/>
  <c r="U34"/>
  <c r="U35"/>
  <c r="U36"/>
  <c r="U37"/>
  <c r="U38"/>
  <c r="U39"/>
  <c r="U40"/>
  <c r="U41"/>
  <c r="U42"/>
  <c r="U43"/>
  <c r="U44"/>
  <c r="U45"/>
  <c r="U46"/>
  <c r="U47"/>
  <c r="U48"/>
  <c r="U49"/>
  <c r="U50"/>
  <c r="U17"/>
  <c r="U18"/>
  <c r="U19"/>
  <c r="Q17"/>
  <c r="S17"/>
  <c r="S18"/>
  <c r="S19"/>
  <c r="S20"/>
  <c r="S21"/>
  <c r="Q18"/>
  <c r="Q19"/>
  <c r="S22"/>
  <c r="O23"/>
  <c r="P23"/>
  <c r="C23"/>
  <c r="S23"/>
  <c r="O24"/>
  <c r="P24"/>
  <c r="C24"/>
  <c r="S24"/>
  <c r="O25"/>
  <c r="P25"/>
  <c r="C25"/>
  <c r="S25"/>
  <c r="O26"/>
  <c r="P26"/>
  <c r="C26"/>
  <c r="S26"/>
  <c r="O27"/>
  <c r="P27"/>
  <c r="C27"/>
  <c r="S27"/>
  <c r="O28"/>
  <c r="P28"/>
  <c r="C28"/>
  <c r="S28"/>
  <c r="O29"/>
  <c r="P29"/>
  <c r="C29"/>
  <c r="S29"/>
  <c r="O30"/>
  <c r="P30"/>
  <c r="C30"/>
  <c r="S30"/>
  <c r="O31"/>
  <c r="P31"/>
  <c r="C31"/>
  <c r="S31"/>
  <c r="O32"/>
  <c r="P32"/>
  <c r="C32"/>
  <c r="S32"/>
  <c r="O33"/>
  <c r="P33"/>
  <c r="C33"/>
  <c r="S33"/>
  <c r="O34"/>
  <c r="P34"/>
  <c r="C34"/>
  <c r="S34"/>
  <c r="O35"/>
  <c r="P35"/>
  <c r="Q35"/>
  <c r="S35"/>
  <c r="O36"/>
  <c r="P36"/>
  <c r="Q36"/>
  <c r="S36"/>
  <c r="O37"/>
  <c r="P37"/>
  <c r="Q37"/>
  <c r="S37"/>
  <c r="O38"/>
  <c r="P38"/>
  <c r="Q38"/>
  <c r="S38"/>
  <c r="O39"/>
  <c r="P39"/>
  <c r="Q39"/>
  <c r="S39"/>
  <c r="O40"/>
  <c r="P40"/>
  <c r="Q40"/>
  <c r="S40"/>
  <c r="O41"/>
  <c r="P41"/>
  <c r="Q41"/>
  <c r="S41"/>
  <c r="O42"/>
  <c r="P42"/>
  <c r="Q42"/>
  <c r="S42"/>
  <c r="O43"/>
  <c r="P43"/>
  <c r="Q43"/>
  <c r="S43"/>
  <c r="O44"/>
  <c r="P44"/>
  <c r="Q44"/>
  <c r="S44"/>
  <c r="O45"/>
  <c r="P45"/>
  <c r="Q45"/>
  <c r="S45"/>
  <c r="O46"/>
  <c r="P46"/>
  <c r="Q46"/>
  <c r="S46"/>
  <c r="O47"/>
  <c r="P47"/>
  <c r="Q47"/>
  <c r="S47"/>
  <c r="O48"/>
  <c r="P48"/>
  <c r="Q48"/>
  <c r="S48"/>
  <c r="O49"/>
  <c r="P49"/>
  <c r="Q49"/>
  <c r="S49"/>
  <c r="O50"/>
  <c r="P50"/>
  <c r="Q50"/>
  <c r="S50"/>
  <c r="Q16"/>
  <c r="T16"/>
  <c r="D78" i="7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C40" i="4"/>
  <c r="C41"/>
  <c r="C42"/>
  <c r="C43"/>
  <c r="C44"/>
  <c r="C45"/>
  <c r="C46"/>
  <c r="C47"/>
  <c r="C48"/>
  <c r="C49"/>
  <c r="C50"/>
  <c r="C35"/>
  <c r="C36"/>
  <c r="C37"/>
  <c r="C38"/>
  <c r="C39"/>
  <c r="C32" i="6"/>
  <c r="C33"/>
  <c r="C34"/>
  <c r="C16"/>
  <c r="C17"/>
  <c r="C18"/>
  <c r="C19"/>
  <c r="C20"/>
  <c r="C22"/>
  <c r="C23"/>
  <c r="C24"/>
  <c r="C25"/>
  <c r="C26"/>
  <c r="C27"/>
  <c r="C28"/>
  <c r="C29"/>
  <c r="C30"/>
  <c r="C31"/>
  <c r="C21"/>
  <c r="G140"/>
  <c r="F140"/>
  <c r="H206" i="4"/>
  <c r="J22" i="25" l="1"/>
  <c r="P19" i="6"/>
  <c r="O48"/>
  <c r="O47"/>
  <c r="O46"/>
  <c r="S44"/>
  <c r="S42"/>
  <c r="S40"/>
  <c r="S38"/>
  <c r="S36"/>
  <c r="O34"/>
  <c r="O30"/>
  <c r="P18"/>
  <c r="P16"/>
  <c r="P48"/>
  <c r="N48"/>
  <c r="P47"/>
  <c r="N47"/>
  <c r="P46"/>
  <c r="N46"/>
  <c r="O45"/>
  <c r="O44"/>
  <c r="O43"/>
  <c r="O42"/>
  <c r="O41"/>
  <c r="O40"/>
  <c r="O39"/>
  <c r="O38"/>
  <c r="O37"/>
  <c r="O36"/>
  <c r="O35"/>
  <c r="O33"/>
  <c r="O31"/>
  <c r="O29"/>
  <c r="N29"/>
  <c r="O27"/>
  <c r="N27"/>
  <c r="O25"/>
  <c r="N25"/>
  <c r="O23"/>
  <c r="N23"/>
  <c r="O21"/>
  <c r="N21"/>
  <c r="N17"/>
  <c r="P45"/>
  <c r="N45"/>
  <c r="P44"/>
  <c r="N44"/>
  <c r="P43"/>
  <c r="N43"/>
  <c r="P42"/>
  <c r="N42"/>
  <c r="P41"/>
  <c r="N41"/>
  <c r="P40"/>
  <c r="N40"/>
  <c r="P39"/>
  <c r="N39"/>
  <c r="P38"/>
  <c r="N38"/>
  <c r="P37"/>
  <c r="N37"/>
  <c r="P36"/>
  <c r="N36"/>
  <c r="P35"/>
  <c r="N35"/>
  <c r="N34"/>
  <c r="N33"/>
  <c r="N32"/>
  <c r="N31"/>
  <c r="N30"/>
  <c r="O28"/>
  <c r="N28"/>
  <c r="O26"/>
  <c r="N26"/>
  <c r="O24"/>
  <c r="N24"/>
  <c r="O22"/>
  <c r="N22"/>
  <c r="S19"/>
  <c r="S18"/>
  <c r="S17"/>
  <c r="O16"/>
  <c r="N16"/>
  <c r="O19"/>
  <c r="N19"/>
  <c r="O17"/>
  <c r="Q20"/>
  <c r="T46"/>
  <c r="H102"/>
  <c r="H103" s="1"/>
  <c r="G207" i="4"/>
  <c r="F207"/>
  <c r="P16"/>
  <c r="M31" i="20"/>
  <c r="O31"/>
  <c r="T26" i="6"/>
  <c r="O20"/>
  <c r="N20"/>
  <c r="O18"/>
  <c r="N18"/>
  <c r="S16"/>
  <c r="S23"/>
  <c r="U20" i="4"/>
  <c r="S16"/>
  <c r="U16"/>
  <c r="T17" i="6"/>
  <c r="P20"/>
  <c r="P28"/>
  <c r="P27"/>
  <c r="P26"/>
  <c r="P25"/>
  <c r="P24"/>
  <c r="T22"/>
  <c r="T34"/>
  <c r="T33"/>
  <c r="T32"/>
  <c r="T31"/>
  <c r="T29"/>
  <c r="T30"/>
  <c r="Q34"/>
  <c r="T38"/>
  <c r="P32"/>
  <c r="Q26"/>
  <c r="U22" i="4"/>
  <c r="Q22"/>
  <c r="O16"/>
  <c r="Q20"/>
  <c r="T42" i="6"/>
  <c r="T18"/>
  <c r="P21"/>
  <c r="Q42"/>
  <c r="R19"/>
  <c r="T48"/>
  <c r="T44"/>
  <c r="T40"/>
  <c r="T36"/>
  <c r="T28"/>
  <c r="T24"/>
  <c r="P34"/>
  <c r="P29"/>
  <c r="S31"/>
  <c r="Q46"/>
  <c r="Q38"/>
  <c r="Q30"/>
  <c r="Q22"/>
  <c r="T16"/>
  <c r="T47"/>
  <c r="T45"/>
  <c r="T43"/>
  <c r="T41"/>
  <c r="T39"/>
  <c r="T37"/>
  <c r="T35"/>
  <c r="T20"/>
  <c r="T27"/>
  <c r="T25"/>
  <c r="T23"/>
  <c r="P22"/>
  <c r="P33"/>
  <c r="P31"/>
  <c r="P30"/>
  <c r="S20"/>
  <c r="S27"/>
  <c r="Q48"/>
  <c r="Q44"/>
  <c r="Q40"/>
  <c r="Q36"/>
  <c r="Q32"/>
  <c r="Q28"/>
  <c r="Q24"/>
  <c r="S33"/>
  <c r="S29"/>
  <c r="S25"/>
  <c r="S22"/>
  <c r="Q47"/>
  <c r="Q45"/>
  <c r="Q43"/>
  <c r="Q41"/>
  <c r="Q39"/>
  <c r="Q37"/>
  <c r="Q35"/>
  <c r="Q33"/>
  <c r="R17"/>
  <c r="T19"/>
  <c r="P23"/>
  <c r="Q31"/>
  <c r="Q29"/>
  <c r="Q27"/>
  <c r="Q25"/>
  <c r="Q23"/>
  <c r="Q21"/>
  <c r="Q19"/>
  <c r="Q18"/>
  <c r="Q17"/>
  <c r="Q16"/>
  <c r="T21"/>
  <c r="S34"/>
  <c r="S32"/>
  <c r="S30"/>
  <c r="S28"/>
  <c r="S26"/>
  <c r="S24"/>
  <c r="S21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8"/>
  <c r="R16"/>
  <c r="H18" i="4"/>
  <c r="I18"/>
  <c r="I206"/>
  <c r="N17" i="25"/>
  <c r="L17"/>
  <c r="N12" i="20"/>
  <c r="N10"/>
  <c r="M24"/>
  <c r="L24"/>
  <c r="N26"/>
  <c r="N14"/>
  <c r="N27"/>
  <c r="N25"/>
  <c r="N21"/>
  <c r="N18"/>
  <c r="N16"/>
  <c r="N23"/>
  <c r="N20"/>
  <c r="N19"/>
  <c r="N17"/>
  <c r="N15"/>
  <c r="R29" i="4"/>
  <c r="R45"/>
  <c r="H141" i="6"/>
  <c r="K208" i="4" s="1"/>
  <c r="R21"/>
  <c r="R37"/>
  <c r="R17"/>
  <c r="R49"/>
  <c r="R41"/>
  <c r="R33"/>
  <c r="R25"/>
  <c r="T21"/>
  <c r="I141" i="6"/>
  <c r="T22" i="4"/>
  <c r="R47"/>
  <c r="R43"/>
  <c r="R39"/>
  <c r="R35"/>
  <c r="R31"/>
  <c r="R27"/>
  <c r="R23"/>
  <c r="R19"/>
  <c r="R16"/>
  <c r="N22" i="20"/>
  <c r="I17" i="6"/>
  <c r="I18" s="1"/>
  <c r="S205" i="4"/>
  <c r="L22" i="20"/>
  <c r="N5"/>
  <c r="L5"/>
  <c r="N29"/>
  <c r="F50"/>
  <c r="L29"/>
  <c r="D50"/>
  <c r="L28"/>
  <c r="L27"/>
  <c r="L26"/>
  <c r="L25"/>
  <c r="L23"/>
  <c r="L21"/>
  <c r="L20"/>
  <c r="L19"/>
  <c r="L18"/>
  <c r="L17"/>
  <c r="L16"/>
  <c r="L15"/>
  <c r="L14"/>
  <c r="L10"/>
  <c r="M8"/>
  <c r="M7"/>
  <c r="M6"/>
  <c r="O5"/>
  <c r="M5"/>
  <c r="G50"/>
  <c r="G54" s="1"/>
  <c r="E50"/>
  <c r="L12"/>
  <c r="L8"/>
  <c r="L7"/>
  <c r="L6"/>
  <c r="T20" i="4"/>
  <c r="R50"/>
  <c r="R48"/>
  <c r="R46"/>
  <c r="R44"/>
  <c r="R42"/>
  <c r="R40"/>
  <c r="R38"/>
  <c r="R36"/>
  <c r="R34"/>
  <c r="R32"/>
  <c r="R30"/>
  <c r="R28"/>
  <c r="R26"/>
  <c r="R24"/>
  <c r="R22"/>
  <c r="R20"/>
  <c r="R18"/>
  <c r="N13" i="20"/>
  <c r="N11"/>
  <c r="L23" i="25" l="1"/>
  <c r="I19" i="6"/>
  <c r="I20" s="1"/>
  <c r="H18"/>
  <c r="H19" s="1"/>
  <c r="I103"/>
  <c r="I104" s="1"/>
  <c r="L18" i="25"/>
  <c r="H19" i="4"/>
  <c r="B28" i="19"/>
  <c r="A27"/>
  <c r="B26"/>
  <c r="B40"/>
  <c r="B39"/>
  <c r="A18"/>
  <c r="B24"/>
  <c r="B33"/>
  <c r="A37"/>
  <c r="B22"/>
  <c r="A28"/>
  <c r="A17"/>
  <c r="B32"/>
  <c r="A25"/>
  <c r="B27"/>
  <c r="A24"/>
  <c r="B5"/>
  <c r="B21"/>
  <c r="A21"/>
  <c r="B18"/>
  <c r="A30"/>
  <c r="A20"/>
  <c r="A40"/>
  <c r="B17"/>
  <c r="B36"/>
  <c r="A41"/>
  <c r="B38"/>
  <c r="A34"/>
  <c r="A32"/>
  <c r="A16"/>
  <c r="A19"/>
  <c r="B29"/>
  <c r="B25"/>
  <c r="B30"/>
  <c r="B34"/>
  <c r="A33"/>
  <c r="B31"/>
  <c r="A26"/>
  <c r="A31"/>
  <c r="A22"/>
  <c r="A29"/>
  <c r="A35"/>
  <c r="A38"/>
  <c r="B19"/>
  <c r="B41"/>
  <c r="B37"/>
  <c r="B35"/>
  <c r="A36"/>
  <c r="A39"/>
  <c r="B20"/>
  <c r="B16"/>
  <c r="A4"/>
  <c r="I19" i="4"/>
  <c r="I20" s="1"/>
  <c r="N18" i="25"/>
  <c r="N23"/>
  <c r="T205" i="4"/>
  <c r="M22" i="20"/>
  <c r="L9"/>
  <c r="B24" i="7"/>
  <c r="O10" i="20"/>
  <c r="N9"/>
  <c r="L11"/>
  <c r="H50"/>
  <c r="J50"/>
  <c r="B26" i="7"/>
  <c r="A35"/>
  <c r="A31"/>
  <c r="A27"/>
  <c r="A21"/>
  <c r="B16"/>
  <c r="A28"/>
  <c r="A4"/>
  <c r="A20"/>
  <c r="A17"/>
  <c r="A16"/>
  <c r="O12" i="20"/>
  <c r="A32" i="7"/>
  <c r="A36"/>
  <c r="B27"/>
  <c r="B29"/>
  <c r="B31"/>
  <c r="B33"/>
  <c r="B35"/>
  <c r="B37"/>
  <c r="B22"/>
  <c r="A34"/>
  <c r="B25"/>
  <c r="B28"/>
  <c r="B30"/>
  <c r="B32"/>
  <c r="B34"/>
  <c r="B36"/>
  <c r="B17"/>
  <c r="B18"/>
  <c r="B19"/>
  <c r="B20"/>
  <c r="B21"/>
  <c r="M10" i="20"/>
  <c r="L13"/>
  <c r="O22"/>
  <c r="N50"/>
  <c r="A37" i="7"/>
  <c r="A33"/>
  <c r="A29"/>
  <c r="A25"/>
  <c r="A18"/>
  <c r="A30"/>
  <c r="A26"/>
  <c r="A22"/>
  <c r="A19"/>
  <c r="B5"/>
  <c r="A24"/>
  <c r="N19" i="25" l="1"/>
  <c r="B23" i="7"/>
  <c r="I21" i="6"/>
  <c r="I22" s="1"/>
  <c r="H20"/>
  <c r="H21" s="1"/>
  <c r="H104"/>
  <c r="H105" s="1"/>
  <c r="B23" i="19"/>
  <c r="B15"/>
  <c r="H20" i="4"/>
  <c r="H21" s="1"/>
  <c r="L19" i="25"/>
  <c r="L20" s="1"/>
  <c r="M11" i="20"/>
  <c r="L50"/>
  <c r="M13"/>
  <c r="M27"/>
  <c r="O27"/>
  <c r="M21"/>
  <c r="O21"/>
  <c r="M17"/>
  <c r="O17"/>
  <c r="O28"/>
  <c r="M28"/>
  <c r="O23"/>
  <c r="M23"/>
  <c r="O18"/>
  <c r="M18"/>
  <c r="O14"/>
  <c r="M14"/>
  <c r="O29"/>
  <c r="M29"/>
  <c r="M25"/>
  <c r="O25"/>
  <c r="M19"/>
  <c r="O19"/>
  <c r="M15"/>
  <c r="O15"/>
  <c r="O26"/>
  <c r="M26"/>
  <c r="O20"/>
  <c r="M20"/>
  <c r="O16"/>
  <c r="M16"/>
  <c r="O9"/>
  <c r="M9"/>
  <c r="K50"/>
  <c r="B15" i="7"/>
  <c r="M12" i="20"/>
  <c r="O11"/>
  <c r="O13"/>
  <c r="I50"/>
  <c r="N20" i="25" l="1"/>
  <c r="I23" i="6"/>
  <c r="I24" s="1"/>
  <c r="H22"/>
  <c r="H23" s="1"/>
  <c r="I105"/>
  <c r="I106" s="1"/>
  <c r="I21" i="4"/>
  <c r="I22" s="1"/>
  <c r="O50" i="20"/>
  <c r="M50"/>
  <c r="H24" i="6" l="1"/>
  <c r="H25" s="1"/>
  <c r="H106"/>
  <c r="H107" s="1"/>
  <c r="H22" i="4"/>
  <c r="H23" s="1"/>
  <c r="I25" i="6" l="1"/>
  <c r="I26" s="1"/>
  <c r="I107"/>
  <c r="I108" s="1"/>
  <c r="I23" i="4"/>
  <c r="I24" s="1"/>
  <c r="H26" i="6" l="1"/>
  <c r="H27" s="1"/>
  <c r="H108"/>
  <c r="H109" s="1"/>
  <c r="H24" i="4"/>
  <c r="H25" s="1"/>
  <c r="I27" i="6" l="1"/>
  <c r="I28" s="1"/>
  <c r="I109"/>
  <c r="I110" s="1"/>
  <c r="I25" i="4"/>
  <c r="I26" s="1"/>
  <c r="H28" i="6" l="1"/>
  <c r="H29" s="1"/>
  <c r="H110"/>
  <c r="H111" s="1"/>
  <c r="H26" i="4"/>
  <c r="H27" s="1"/>
  <c r="I29" i="6" l="1"/>
  <c r="I30" s="1"/>
  <c r="I111"/>
  <c r="I112" s="1"/>
  <c r="I27" i="4"/>
  <c r="I28" s="1"/>
  <c r="I31" i="6" l="1"/>
  <c r="I32" s="1"/>
  <c r="H30"/>
  <c r="H31" s="1"/>
  <c r="H112"/>
  <c r="H113" s="1"/>
  <c r="H28" i="4"/>
  <c r="H29" s="1"/>
  <c r="I29"/>
  <c r="I30" s="1"/>
  <c r="A28" i="23"/>
  <c r="I33" i="6" l="1"/>
  <c r="I34" s="1"/>
  <c r="H32"/>
  <c r="H33" s="1"/>
  <c r="I113"/>
  <c r="I114" s="1"/>
  <c r="H30" i="4"/>
  <c r="H31" s="1"/>
  <c r="I31"/>
  <c r="I32" s="1"/>
  <c r="I35" i="6" l="1"/>
  <c r="I36" s="1"/>
  <c r="H34"/>
  <c r="H35" s="1"/>
  <c r="H114"/>
  <c r="H115" s="1"/>
  <c r="H32" i="4"/>
  <c r="H33" s="1"/>
  <c r="I37" i="6" l="1"/>
  <c r="H36"/>
  <c r="H37" s="1"/>
  <c r="I115"/>
  <c r="I116" s="1"/>
  <c r="I33" i="4"/>
  <c r="I34" s="1"/>
  <c r="H34"/>
  <c r="H35" s="1"/>
  <c r="H38" i="6" l="1"/>
  <c r="H39" s="1"/>
  <c r="I38"/>
  <c r="H116"/>
  <c r="H117" s="1"/>
  <c r="I35" i="4"/>
  <c r="I36" s="1"/>
  <c r="H36"/>
  <c r="H37" s="1"/>
  <c r="I39" i="6" l="1"/>
  <c r="I40" s="1"/>
  <c r="I117"/>
  <c r="I118" s="1"/>
  <c r="I37" i="4"/>
  <c r="I38" s="1"/>
  <c r="H40" i="6" l="1"/>
  <c r="H41" s="1"/>
  <c r="H118"/>
  <c r="I119" s="1"/>
  <c r="H38" i="4"/>
  <c r="H39" s="1"/>
  <c r="I39"/>
  <c r="I40" s="1"/>
  <c r="I41" i="6" l="1"/>
  <c r="I42" s="1"/>
  <c r="I43" s="1"/>
  <c r="H42"/>
  <c r="H119"/>
  <c r="H120" s="1"/>
  <c r="H40" i="4"/>
  <c r="H41" s="1"/>
  <c r="H43" i="6" l="1"/>
  <c r="H44" s="1"/>
  <c r="I120"/>
  <c r="I121" s="1"/>
  <c r="I41" i="4"/>
  <c r="I42" s="1"/>
  <c r="H42"/>
  <c r="H43" s="1"/>
  <c r="I44" i="6" l="1"/>
  <c r="I45" s="1"/>
  <c r="H45"/>
  <c r="H46" s="1"/>
  <c r="H121"/>
  <c r="H122" s="1"/>
  <c r="I43" i="4"/>
  <c r="I44" s="1"/>
  <c r="I46" i="6" l="1"/>
  <c r="I47" s="1"/>
  <c r="H47"/>
  <c r="H48" s="1"/>
  <c r="I122"/>
  <c r="I123" s="1"/>
  <c r="H44" i="4"/>
  <c r="H45" s="1"/>
  <c r="I45"/>
  <c r="I46" s="1"/>
  <c r="I48" i="6" l="1"/>
  <c r="I49" s="1"/>
  <c r="H49"/>
  <c r="H50" s="1"/>
  <c r="H123"/>
  <c r="H124" s="1"/>
  <c r="H46" i="4"/>
  <c r="H47" s="1"/>
  <c r="I47"/>
  <c r="I48" s="1"/>
  <c r="I50" i="6" l="1"/>
  <c r="I51" s="1"/>
  <c r="I52" s="1"/>
  <c r="I53" s="1"/>
  <c r="I54" s="1"/>
  <c r="I55" s="1"/>
  <c r="H51"/>
  <c r="H52" s="1"/>
  <c r="H53" s="1"/>
  <c r="H54" s="1"/>
  <c r="I124"/>
  <c r="I125" s="1"/>
  <c r="H48" i="4"/>
  <c r="H49" s="1"/>
  <c r="H55" i="6" l="1"/>
  <c r="H56" s="1"/>
  <c r="H125"/>
  <c r="H126" s="1"/>
  <c r="I49" i="4"/>
  <c r="I50" s="1"/>
  <c r="H50"/>
  <c r="H51" s="1"/>
  <c r="I56" i="6" l="1"/>
  <c r="I57" s="1"/>
  <c r="H57"/>
  <c r="H58" s="1"/>
  <c r="I126"/>
  <c r="I127" s="1"/>
  <c r="I51" i="4"/>
  <c r="I52" s="1"/>
  <c r="H52"/>
  <c r="H53" s="1"/>
  <c r="I58" i="6" l="1"/>
  <c r="I59" s="1"/>
  <c r="H59"/>
  <c r="H60" s="1"/>
  <c r="H127"/>
  <c r="I128" s="1"/>
  <c r="I53" i="4"/>
  <c r="I54" s="1"/>
  <c r="I60" i="6" l="1"/>
  <c r="I61" s="1"/>
  <c r="H61"/>
  <c r="H62" s="1"/>
  <c r="H128"/>
  <c r="I129" s="1"/>
  <c r="H54" i="4"/>
  <c r="H55" s="1"/>
  <c r="I55"/>
  <c r="I56" s="1"/>
  <c r="I62" i="6" l="1"/>
  <c r="I63" s="1"/>
  <c r="H63"/>
  <c r="H129"/>
  <c r="H56" i="4"/>
  <c r="H57" s="1"/>
  <c r="I64" i="6" l="1"/>
  <c r="H64"/>
  <c r="H65" s="1"/>
  <c r="B14" i="19"/>
  <c r="B13" s="1"/>
  <c r="B42" s="1"/>
  <c r="B43" s="1"/>
  <c r="I130" i="6"/>
  <c r="H130"/>
  <c r="I57" i="4"/>
  <c r="I58" s="1"/>
  <c r="I65" i="6" l="1"/>
  <c r="I66" s="1"/>
  <c r="I131"/>
  <c r="H66"/>
  <c r="H67" s="1"/>
  <c r="H131"/>
  <c r="H58" i="4"/>
  <c r="H59" s="1"/>
  <c r="I59"/>
  <c r="I60" s="1"/>
  <c r="H68" i="6" l="1"/>
  <c r="H69" s="1"/>
  <c r="I67"/>
  <c r="I68" s="1"/>
  <c r="H132"/>
  <c r="I132"/>
  <c r="H60" i="4"/>
  <c r="H61" s="1"/>
  <c r="H133" i="6" l="1"/>
  <c r="I69"/>
  <c r="I70" s="1"/>
  <c r="I133"/>
  <c r="I134" s="1"/>
  <c r="I61" i="4"/>
  <c r="I62" s="1"/>
  <c r="H70" i="6" l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I7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H134"/>
  <c r="H135" s="1"/>
  <c r="H62" i="4"/>
  <c r="H63" s="1"/>
  <c r="I63"/>
  <c r="I64" s="1"/>
  <c r="I135" i="6" l="1"/>
  <c r="I136" s="1"/>
  <c r="H64" i="4"/>
  <c r="H65" s="1"/>
  <c r="H136" i="6" l="1"/>
  <c r="I137" s="1"/>
  <c r="I65" i="4"/>
  <c r="I66" s="1"/>
  <c r="H66"/>
  <c r="H67" s="1"/>
  <c r="H137" i="6" l="1"/>
  <c r="I138" s="1"/>
  <c r="I67" i="4"/>
  <c r="I68" s="1"/>
  <c r="H138" i="6" l="1"/>
  <c r="H68" i="4"/>
  <c r="H69" s="1"/>
  <c r="I69"/>
  <c r="I70" s="1"/>
  <c r="H70" l="1"/>
  <c r="H71" s="1"/>
  <c r="B14" i="7"/>
  <c r="B13" s="1"/>
  <c r="B38" s="1"/>
  <c r="B39" s="1"/>
  <c r="I71" i="4"/>
  <c r="I72" s="1"/>
  <c r="H72" l="1"/>
  <c r="H73" s="1"/>
  <c r="H74" l="1"/>
  <c r="I73"/>
  <c r="I74" s="1"/>
  <c r="I75" s="1"/>
  <c r="H75" l="1"/>
  <c r="H76" s="1"/>
  <c r="I76" l="1"/>
  <c r="I77" s="1"/>
  <c r="H77" l="1"/>
  <c r="H78" s="1"/>
  <c r="I78"/>
  <c r="I79" s="1"/>
  <c r="H79" l="1"/>
  <c r="H80" s="1"/>
  <c r="I80" l="1"/>
  <c r="I81" s="1"/>
  <c r="H81"/>
  <c r="H82" s="1"/>
  <c r="I82" l="1"/>
  <c r="I83" s="1"/>
  <c r="H83" l="1"/>
  <c r="H84" s="1"/>
  <c r="I84" l="1"/>
  <c r="I85" s="1"/>
  <c r="H85" l="1"/>
  <c r="H86" s="1"/>
  <c r="I86" l="1"/>
  <c r="I87" s="1"/>
  <c r="H87" l="1"/>
  <c r="H88" s="1"/>
  <c r="I88" l="1"/>
  <c r="I89" s="1"/>
  <c r="H89" l="1"/>
  <c r="H90" s="1"/>
  <c r="I90" l="1"/>
  <c r="I91" s="1"/>
  <c r="H91" l="1"/>
  <c r="H92" s="1"/>
  <c r="I92" l="1"/>
  <c r="I93" s="1"/>
  <c r="H93" l="1"/>
  <c r="H94" l="1"/>
  <c r="H95" s="1"/>
  <c r="I94"/>
  <c r="I95" l="1"/>
  <c r="I96" s="1"/>
  <c r="H96" l="1"/>
  <c r="H97" s="1"/>
  <c r="I97" l="1"/>
  <c r="I98" s="1"/>
  <c r="H98" l="1"/>
  <c r="H99" l="1"/>
  <c r="I99"/>
  <c r="I100" l="1"/>
  <c r="H100"/>
  <c r="H101" l="1"/>
  <c r="I101"/>
  <c r="I102" l="1"/>
  <c r="H102"/>
  <c r="H103" l="1"/>
  <c r="I103"/>
  <c r="I104" l="1"/>
  <c r="I105" s="1"/>
  <c r="H104"/>
  <c r="H105" l="1"/>
  <c r="I106" s="1"/>
  <c r="I107" l="1"/>
  <c r="H106"/>
  <c r="H107"/>
  <c r="H108" l="1"/>
  <c r="I108"/>
  <c r="I109" l="1"/>
  <c r="H109"/>
  <c r="H110" l="1"/>
  <c r="I110"/>
  <c r="I111" l="1"/>
  <c r="H111"/>
  <c r="H112" l="1"/>
  <c r="I112"/>
  <c r="H113" l="1"/>
  <c r="I113"/>
  <c r="I114" l="1"/>
  <c r="H114"/>
  <c r="H115" l="1"/>
  <c r="H116" s="1"/>
  <c r="I115"/>
  <c r="H117" l="1"/>
  <c r="I116"/>
  <c r="I117"/>
  <c r="I118" s="1"/>
  <c r="H118" l="1"/>
  <c r="H119" s="1"/>
  <c r="I119" l="1"/>
  <c r="I120" s="1"/>
  <c r="H120" l="1"/>
  <c r="H121" s="1"/>
  <c r="I121" l="1"/>
  <c r="I122" s="1"/>
  <c r="H122" l="1"/>
  <c r="H123" s="1"/>
  <c r="I123" l="1"/>
  <c r="I124" s="1"/>
  <c r="H124" l="1"/>
  <c r="H125" s="1"/>
  <c r="I125" l="1"/>
  <c r="H126" s="1"/>
  <c r="I126" l="1"/>
  <c r="H127" s="1"/>
  <c r="I127" l="1"/>
  <c r="H128" s="1"/>
  <c r="I128"/>
  <c r="I129" l="1"/>
  <c r="H129"/>
  <c r="H130" l="1"/>
  <c r="I130"/>
  <c r="I131" l="1"/>
  <c r="H131"/>
  <c r="H132" l="1"/>
  <c r="I132"/>
  <c r="I133" l="1"/>
  <c r="H133"/>
  <c r="H134" l="1"/>
  <c r="I134"/>
  <c r="I135" l="1"/>
  <c r="H135"/>
  <c r="H136" l="1"/>
  <c r="I136"/>
  <c r="I137" l="1"/>
  <c r="H137"/>
  <c r="I138" l="1"/>
  <c r="H138"/>
  <c r="H139" l="1"/>
  <c r="I139"/>
  <c r="I140" l="1"/>
  <c r="H140"/>
  <c r="H141" l="1"/>
  <c r="I141"/>
  <c r="I142" l="1"/>
  <c r="H142"/>
  <c r="I143" l="1"/>
  <c r="H143"/>
  <c r="I144" l="1"/>
  <c r="I145" s="1"/>
  <c r="H144"/>
  <c r="I146" l="1"/>
  <c r="I147" s="1"/>
  <c r="H145"/>
  <c r="H146"/>
  <c r="H147" l="1"/>
  <c r="I148" s="1"/>
  <c r="H148"/>
  <c r="H149" l="1"/>
  <c r="I150" s="1"/>
  <c r="I149"/>
  <c r="H150"/>
  <c r="H151" l="1"/>
  <c r="I151"/>
  <c r="I152" l="1"/>
  <c r="H152"/>
  <c r="H153" l="1"/>
  <c r="I153"/>
  <c r="I154" l="1"/>
  <c r="H154"/>
  <c r="H155" l="1"/>
  <c r="I155"/>
  <c r="H156" l="1"/>
  <c r="H157" s="1"/>
  <c r="I156"/>
  <c r="I157" l="1"/>
  <c r="I158" s="1"/>
  <c r="H158" l="1"/>
  <c r="H159" s="1"/>
  <c r="H160" l="1"/>
  <c r="H161" s="1"/>
  <c r="I159"/>
  <c r="I160" s="1"/>
  <c r="I161" l="1"/>
  <c r="I162" s="1"/>
  <c r="H162" l="1"/>
  <c r="H163" s="1"/>
  <c r="H164" l="1"/>
  <c r="I163"/>
  <c r="I164"/>
  <c r="I165" s="1"/>
  <c r="H165" l="1"/>
  <c r="H166" s="1"/>
  <c r="H167" l="1"/>
  <c r="I166"/>
  <c r="I167" s="1"/>
  <c r="H168"/>
  <c r="H169" l="1"/>
  <c r="I168"/>
  <c r="I169" s="1"/>
  <c r="H170"/>
  <c r="I170" l="1"/>
  <c r="I171" s="1"/>
  <c r="H171" l="1"/>
  <c r="H172" s="1"/>
  <c r="I172" l="1"/>
  <c r="I173" s="1"/>
  <c r="H173" l="1"/>
  <c r="I174" s="1"/>
  <c r="H174" l="1"/>
  <c r="I175" s="1"/>
  <c r="H175"/>
  <c r="I176" l="1"/>
  <c r="I177" s="1"/>
  <c r="H176"/>
  <c r="H177"/>
  <c r="H178" s="1"/>
  <c r="I178" l="1"/>
  <c r="I179" s="1"/>
  <c r="H179" l="1"/>
  <c r="H180" s="1"/>
  <c r="H181" l="1"/>
  <c r="H182" s="1"/>
  <c r="I180"/>
  <c r="I181" s="1"/>
  <c r="H183" l="1"/>
  <c r="H184" s="1"/>
  <c r="I182"/>
  <c r="I183" s="1"/>
  <c r="H185" l="1"/>
  <c r="H186" s="1"/>
  <c r="I184"/>
  <c r="I185" s="1"/>
  <c r="H187" l="1"/>
  <c r="H188" s="1"/>
  <c r="I186"/>
  <c r="I187" s="1"/>
  <c r="H189" l="1"/>
  <c r="H190" s="1"/>
  <c r="I188"/>
  <c r="I189" s="1"/>
  <c r="H191" l="1"/>
  <c r="H192" s="1"/>
  <c r="I190"/>
  <c r="I191" s="1"/>
  <c r="H193" l="1"/>
  <c r="H194" s="1"/>
  <c r="I192"/>
  <c r="I193" s="1"/>
  <c r="H195" l="1"/>
  <c r="H196" s="1"/>
  <c r="I194"/>
  <c r="I195" s="1"/>
  <c r="H197" l="1"/>
  <c r="I196"/>
  <c r="I197"/>
  <c r="I198" s="1"/>
  <c r="H198" l="1"/>
  <c r="H199" s="1"/>
  <c r="I199" l="1"/>
  <c r="I200" s="1"/>
  <c r="H200" l="1"/>
  <c r="H201" l="1"/>
  <c r="H202" s="1"/>
  <c r="I201"/>
  <c r="I202" l="1"/>
  <c r="I203" s="1"/>
  <c r="H203" l="1"/>
  <c r="K52" i="20" l="1"/>
  <c r="K54" s="1"/>
  <c r="I52" l="1"/>
  <c r="I54" s="1"/>
</calcChain>
</file>

<file path=xl/sharedStrings.xml><?xml version="1.0" encoding="utf-8"?>
<sst xmlns="http://schemas.openxmlformats.org/spreadsheetml/2006/main" count="1156" uniqueCount="334">
  <si>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</si>
  <si>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</si>
  <si>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</si>
  <si>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</si>
  <si>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</si>
  <si>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</si>
  <si>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</si>
  <si>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</si>
  <si>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</si>
  <si>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</si>
  <si>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</si>
  <si>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</si>
  <si>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</si>
  <si>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</si>
  <si>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</si>
  <si>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</si>
  <si>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</si>
  <si>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</si>
  <si>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</si>
  <si>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</si>
  <si>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</si>
  <si>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</si>
  <si>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</si>
  <si>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</si>
  <si>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</si>
  <si>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</si>
  <si>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</si>
  <si>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</si>
  <si>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</si>
  <si>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</si>
  <si>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</si>
  <si>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</si>
  <si>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</si>
  <si>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Trương Quốc Tuấn</t>
  </si>
  <si>
    <t>Lê Thị Kim Liên</t>
  </si>
  <si>
    <t>Lê Văn Thành</t>
  </si>
  <si>
    <t>Nguyễn Văn Lắm</t>
  </si>
  <si>
    <t>Phạm Thị Chính</t>
  </si>
  <si>
    <t>Trần Thị Lang</t>
  </si>
  <si>
    <t>Lê Thị Kim Thanh</t>
  </si>
  <si>
    <t>Nguyễn Thị Mộng Tuyền</t>
  </si>
  <si>
    <t>Đỗ Thị Hoàng Mai</t>
  </si>
  <si>
    <t>331</t>
  </si>
  <si>
    <t>Đối tượng: Nguyễn Văn Bé Hai</t>
  </si>
  <si>
    <t>Tạm ứng mua NL</t>
  </si>
  <si>
    <t>111</t>
  </si>
  <si>
    <t>Nguyễn Thị Tuyết Đang</t>
  </si>
  <si>
    <t>Nguyễn Văn Tha</t>
  </si>
  <si>
    <t>- Sổ này có …04…..trang, đánh số từ trang 01 đến trang 04.</t>
  </si>
  <si>
    <t>Lý Thị Thảo</t>
  </si>
  <si>
    <t>Nguyễn Văn Phong</t>
  </si>
  <si>
    <t>Trần Thị Thu Hiếu</t>
  </si>
  <si>
    <t>Nguyễn Văn Hải</t>
  </si>
  <si>
    <t>Vũ Thị Lan</t>
  </si>
  <si>
    <t>C13</t>
  </si>
  <si>
    <t>C25</t>
  </si>
  <si>
    <t>C35</t>
  </si>
  <si>
    <t>C09</t>
  </si>
  <si>
    <t>C29</t>
  </si>
  <si>
    <t>C14</t>
  </si>
  <si>
    <t>C28</t>
  </si>
  <si>
    <t>C16</t>
  </si>
  <si>
    <t>C20</t>
  </si>
  <si>
    <t>C24</t>
  </si>
  <si>
    <t>C26</t>
  </si>
  <si>
    <t>C07</t>
  </si>
  <si>
    <t>C19</t>
  </si>
  <si>
    <t>C31</t>
  </si>
  <si>
    <t>C34</t>
  </si>
  <si>
    <t>C41</t>
  </si>
  <si>
    <t>C40</t>
  </si>
  <si>
    <t>TU01</t>
  </si>
  <si>
    <t>TU02</t>
  </si>
  <si>
    <t>TU03</t>
  </si>
  <si>
    <t>TU04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</si>
  <si>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</si>
  <si>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</si>
  <si>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</si>
  <si>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</si>
  <si>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</si>
  <si>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</si>
  <si>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</si>
  <si>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</si>
  <si>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</si>
  <si>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</si>
  <si>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</si>
  <si>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</si>
  <si>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</si>
  <si>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</si>
  <si>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</si>
  <si>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</si>
  <si>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</si>
  <si>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</si>
  <si>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</si>
  <si>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</si>
  <si>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</si>
  <si>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Lê Thị Diệu</t>
  </si>
  <si>
    <t>Nguyễn Thị Hội</t>
  </si>
  <si>
    <t>Nguyễn Văn Nhân</t>
  </si>
  <si>
    <t>Nguyễn Thành Phong</t>
  </si>
  <si>
    <t>Nguyễn Thị Hồng Hoa</t>
  </si>
  <si>
    <t>Lâm Thị Loan</t>
  </si>
  <si>
    <t>Võ Thị Huyền</t>
  </si>
  <si>
    <t>Nguyễn Thị Bé Hai</t>
  </si>
  <si>
    <t>C32</t>
  </si>
  <si>
    <t>Võ Văn Thắng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</si>
  <si>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</si>
  <si>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</si>
  <si>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</si>
  <si>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</si>
  <si>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</si>
  <si>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</si>
  <si>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</si>
  <si>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</si>
  <si>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</si>
  <si>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</si>
  <si>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</si>
  <si>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</si>
  <si>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</si>
  <si>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</si>
  <si>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</si>
  <si>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KU 1015LDS201401292</t>
  </si>
  <si>
    <t>KU 1015LDS201401534</t>
  </si>
  <si>
    <t>KU 1015LDS201401631</t>
  </si>
  <si>
    <t>KU 1015LDS201401746</t>
  </si>
  <si>
    <t>KU 1015LDS201401772</t>
  </si>
  <si>
    <t>KU 1015LDS201401879</t>
  </si>
  <si>
    <t>KU 1015LDS201402000</t>
  </si>
  <si>
    <t>KU 1015LDS201402368</t>
  </si>
  <si>
    <t>KU 1015LDS201402775</t>
  </si>
  <si>
    <t>KU 1015LDS201402807</t>
  </si>
  <si>
    <t>KU 1015LDS201402868</t>
  </si>
  <si>
    <t>KU 1015LDS201500010</t>
  </si>
  <si>
    <t>KU 1015LDS201500118</t>
  </si>
  <si>
    <t>KU 1015LDS201500488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</si>
  <si>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</si>
  <si>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</si>
  <si>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</si>
  <si>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</si>
  <si>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</si>
  <si>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</si>
  <si>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</si>
  <si>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</si>
  <si>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</si>
  <si>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</si>
  <si>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GBN</t>
  </si>
  <si>
    <t>Tất toán KU 1015LDS201401292</t>
  </si>
  <si>
    <t>1122</t>
  </si>
  <si>
    <t>CTGS</t>
  </si>
  <si>
    <t>Chênh lệch tỷ giá vay NH</t>
  </si>
  <si>
    <t>635</t>
  </si>
  <si>
    <t>- Ngày mở sổ: 02/01/2015</t>
  </si>
  <si>
    <t>Tất toán KU 1015LDS201401631</t>
  </si>
  <si>
    <t>Tất toán KU 1015LDS201401746</t>
  </si>
  <si>
    <t>Tất toán KU 1015LDS201401772</t>
  </si>
  <si>
    <t>Tất toán KU 1015LDS201401879</t>
  </si>
  <si>
    <t>GBC</t>
  </si>
  <si>
    <t>Vay KU 1015LDS201500010</t>
  </si>
  <si>
    <t>Vay KU 1015LDS201500118</t>
  </si>
  <si>
    <t>Vay KU 1015LDS201500488</t>
  </si>
  <si>
    <t>Tất toán KU 1402LDS201401704</t>
  </si>
  <si>
    <t>Vay KU 1402LDS201500635</t>
  </si>
  <si>
    <t>1121</t>
  </si>
  <si>
    <t>Vay KU 1015LDS201500437</t>
  </si>
  <si>
    <t>KU 1015LDS201500437</t>
  </si>
  <si>
    <t>Mẫu số S38-DN</t>
  </si>
  <si>
    <t>(Ban hành theo Thông tư số 200/2014/TT-BTC 
 Ngày 22/12/2014 của Bộ Tài chính)</t>
  </si>
  <si>
    <t>Ngày    31      tháng     12      năm      2015</t>
  </si>
  <si>
    <t>N05</t>
  </si>
  <si>
    <t>N06</t>
  </si>
  <si>
    <t>N23</t>
  </si>
  <si>
    <t>N07 &amp; N23</t>
  </si>
  <si>
    <t>N12 &amp; N24</t>
  </si>
  <si>
    <t>N13</t>
  </si>
  <si>
    <t>N14</t>
  </si>
  <si>
    <t>N01</t>
  </si>
  <si>
    <t>N02</t>
  </si>
  <si>
    <t>N19</t>
  </si>
  <si>
    <t>N03 &amp; N19</t>
  </si>
  <si>
    <t>N20</t>
  </si>
  <si>
    <t>N08</t>
  </si>
  <si>
    <t>N09</t>
  </si>
  <si>
    <t>N10</t>
  </si>
  <si>
    <t>N11</t>
  </si>
  <si>
    <t>N15</t>
  </si>
  <si>
    <t>N16</t>
  </si>
  <si>
    <t>N18</t>
  </si>
  <si>
    <t>N04 &amp; N20</t>
  </si>
  <si>
    <t>N21</t>
  </si>
  <si>
    <t>N22</t>
  </si>
  <si>
    <t>N17 &amp; N25</t>
  </si>
  <si>
    <t>N26</t>
  </si>
  <si>
    <t>N18 &amp; N26</t>
  </si>
  <si>
    <t>N27</t>
  </si>
  <si>
    <t>N28</t>
  </si>
  <si>
    <t>N12 &amp; N37</t>
  </si>
  <si>
    <t>N13 &amp; N38</t>
  </si>
  <si>
    <t>N35</t>
  </si>
  <si>
    <t>N36</t>
  </si>
  <si>
    <t>N31</t>
  </si>
  <si>
    <t>N32</t>
  </si>
  <si>
    <t>N33</t>
  </si>
  <si>
    <t>N34</t>
  </si>
  <si>
    <t>N09 &amp; N39</t>
  </si>
  <si>
    <t>N10 &amp; N40</t>
  </si>
  <si>
    <t>N11 &amp; N28 &amp; N41</t>
  </si>
  <si>
    <t>N16 &amp; N29</t>
  </si>
  <si>
    <t>N17 &amp; N30</t>
  </si>
  <si>
    <t>N24 &amp; N02 &amp; N06</t>
  </si>
  <si>
    <t>N25 &amp; N03 &amp; N07</t>
  </si>
  <si>
    <t>N27 &amp; N04</t>
  </si>
  <si>
    <t>N01 &amp; N05</t>
  </si>
  <si>
    <t>N04</t>
  </si>
  <si>
    <t>Nguyễn Đức Tiến</t>
  </si>
  <si>
    <t>Nguyễn Thanh Vân</t>
  </si>
  <si>
    <t>Nguyễn Thanh Vinh</t>
  </si>
  <si>
    <t>Phạm Thị Ngọc</t>
  </si>
  <si>
    <t>Võ Thị Bảy</t>
  </si>
  <si>
    <t>Võ Văn Bá</t>
  </si>
  <si>
    <t>C03</t>
  </si>
  <si>
    <t>C12</t>
  </si>
  <si>
    <t>C04</t>
  </si>
  <si>
    <t>C10</t>
  </si>
  <si>
    <t>N06 &amp; N18</t>
  </si>
  <si>
    <t>N09 &amp; N12</t>
  </si>
  <si>
    <t>N17</t>
  </si>
  <si>
    <t>N03 &amp; N14</t>
  </si>
  <si>
    <t>N07 &amp; N13</t>
  </si>
  <si>
    <t>N02 &amp; N08</t>
  </si>
  <si>
    <t>Trả 1 phần gốc KU 1015LDS201402000</t>
  </si>
  <si>
    <t>Tất toán KU 1015LDS201402000</t>
  </si>
  <si>
    <t>Vay KU 1015LDS201500719</t>
  </si>
  <si>
    <t>KU 1015LDS201500719</t>
  </si>
  <si>
    <t>Ngày vay</t>
  </si>
  <si>
    <t>KU 1402LDS201401704</t>
  </si>
  <si>
    <t>KU 1402LDS201402734</t>
  </si>
  <si>
    <t>KU 1402LDS201403120</t>
  </si>
  <si>
    <t>KU 1402LDS201403271</t>
  </si>
  <si>
    <t>KU 1402LDS201500635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</si>
  <si>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</si>
  <si>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</si>
  <si>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</si>
  <si>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</si>
  <si>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Tất toán  KU 1402LDS201402734</t>
  </si>
  <si>
    <t>Vay KU 1402LDS201501662</t>
  </si>
  <si>
    <t>KU 1402LDS201501662</t>
  </si>
  <si>
    <t>Tất toán KU 1015LDS02368</t>
  </si>
  <si>
    <t>KU 1015LDS201501179</t>
  </si>
  <si>
    <t>Tất toán KU 1015LDS201402775</t>
  </si>
  <si>
    <t>Tất toán KU 1015LDS201402807</t>
  </si>
  <si>
    <t>Tất toán KU 1015LDS201401534</t>
  </si>
  <si>
    <t>Vay KU 1015LDS201501179</t>
  </si>
  <si>
    <t>TU05</t>
  </si>
  <si>
    <t>TU06</t>
  </si>
  <si>
    <t>N04 &amp; N13 &amp; N25</t>
  </si>
  <si>
    <t>N05 &amp; N14 &amp; N16 &amp; N20</t>
  </si>
  <si>
    <t>N03</t>
  </si>
  <si>
    <t>N19 &amp; N24</t>
  </si>
  <si>
    <t>N06 &amp;N15 &amp; N17</t>
  </si>
  <si>
    <t>Huỳnh Thị Kiều</t>
  </si>
  <si>
    <t>N07</t>
  </si>
  <si>
    <t>N07 &amp; N18</t>
  </si>
  <si>
    <t>N12</t>
  </si>
  <si>
    <t>Nguyễn Thị Kim Vân</t>
  </si>
  <si>
    <t>N10 &amp; N22</t>
  </si>
  <si>
    <t>N09 &amp; N21</t>
  </si>
  <si>
    <t>N11 &amp; N23</t>
  </si>
  <si>
    <t>C22</t>
  </si>
  <si>
    <t>C33</t>
  </si>
  <si>
    <t>TU08</t>
  </si>
  <si>
    <t>TU07</t>
  </si>
  <si>
    <t>N10 &amp; N16</t>
  </si>
  <si>
    <t>N13 &amp; N22</t>
  </si>
  <si>
    <t>C05</t>
  </si>
  <si>
    <t>C06</t>
  </si>
  <si>
    <t>TU09</t>
  </si>
  <si>
    <t>TU10</t>
  </si>
  <si>
    <t>KU 1015LDS201501308</t>
  </si>
  <si>
    <t>KU 1015LDS201501560</t>
  </si>
  <si>
    <t>KU 1015LDS201501587</t>
  </si>
  <si>
    <t>Q11 - Vay  KU 1015LDS201501308</t>
  </si>
  <si>
    <t>Q11 - Tất toán KU 1015LDS201402868</t>
  </si>
  <si>
    <t>Q11 - Trả 1 phần gốc KU 1015LDS201500010</t>
  </si>
  <si>
    <t>Q11 - Vay KU 1015LDS201501560</t>
  </si>
  <si>
    <t>Q11 - Tất toán KU 1015LDS201500010</t>
  </si>
  <si>
    <t>Q11 - Vay KU 1015LD201501587</t>
  </si>
  <si>
    <t>Q4 - Tất toán  KU 1402LDS201403120</t>
  </si>
  <si>
    <t>Q4 - Tất toán  KU 1402LDS201403271</t>
  </si>
  <si>
    <t>Q4 - Vay KU 1402LDS201501740</t>
  </si>
  <si>
    <t>Q4 - Vay KU 1402LDS201502032</t>
  </si>
  <si>
    <t>KU 1402LDS201501740</t>
  </si>
  <si>
    <t>KU 1402LDS201502032</t>
  </si>
  <si>
    <t>Q11 - Tất toán KU 1015LDS201500118</t>
  </si>
  <si>
    <t>Q11 - Vay KU 1015LDS201501790</t>
  </si>
  <si>
    <t>KU 1015LDS201501790</t>
  </si>
  <si>
    <t>N02 &amp; N29</t>
  </si>
  <si>
    <t>N03 &amp; N30</t>
  </si>
  <si>
    <t>N08 &amp; N31</t>
  </si>
  <si>
    <t>N32 &amp; N35</t>
  </si>
  <si>
    <t>Hồ Thị Mỹ</t>
  </si>
  <si>
    <t>Đỗ Văn Tâm</t>
  </si>
  <si>
    <t>Trương Văn Minh</t>
  </si>
  <si>
    <t>N05 &amp; N21 &amp; N22</t>
  </si>
  <si>
    <t>N06 &amp; N25 &amp; N23</t>
  </si>
  <si>
    <t>N07 &amp; N26 &amp; N24</t>
  </si>
  <si>
    <t>N10 &amp; N15 &amp; N27</t>
  </si>
  <si>
    <t>N11 &amp; N16 &amp; N28</t>
  </si>
  <si>
    <t>N12 &amp; N17</t>
  </si>
  <si>
    <t>N13 &amp; N18</t>
  </si>
  <si>
    <t>N14 &amp; N19</t>
  </si>
  <si>
    <t>C01</t>
  </si>
  <si>
    <t>C02</t>
  </si>
  <si>
    <t>Tất toán KU 1015LDS201500437</t>
  </si>
  <si>
    <t>Vay KU 1015LDS201502189</t>
  </si>
  <si>
    <t>KU 1015LDS201502189</t>
  </si>
  <si>
    <t>Vay KU 1402LDS201502638</t>
  </si>
  <si>
    <t>KU 1402LDS201502638</t>
  </si>
  <si>
    <t>Trả gốc KU 1402LDS201500635</t>
  </si>
  <si>
    <t>Trả 1 phần gốc KU 1015LDS201500488</t>
  </si>
  <si>
    <t>Vay KU 1015LDS201502216</t>
  </si>
  <si>
    <t>Tất toán KU 1015LDS201500488</t>
  </si>
  <si>
    <t>Vay KU 1015LDS201502226</t>
  </si>
  <si>
    <t>Tất toán KU 1015LDS201500719</t>
  </si>
  <si>
    <t>KU 1015LDS201502216</t>
  </si>
  <si>
    <t>KU 1015LDS201502226</t>
  </si>
  <si>
    <t>Trả 1 phần gốc KU 1015LDS201100376</t>
  </si>
  <si>
    <t>Vay KU 1015LDS201502514</t>
  </si>
  <si>
    <t>Trả gốc KU 1015LDS201000102</t>
  </si>
  <si>
    <t>Trả gốc KU 1015LDS201100376</t>
  </si>
  <si>
    <t>Trả gốc KU 1015LDS201100377</t>
  </si>
  <si>
    <t>Vay KU 1015LDS201502531</t>
  </si>
  <si>
    <t>KU 1015LDS201502514</t>
  </si>
  <si>
    <t>KU 1015LDS201502531</t>
  </si>
  <si>
    <t>Trả gốc KU 1015LDS201100378</t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</si>
</sst>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9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06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164" fontId="30" fillId="0" borderId="16" xfId="0" applyNumberFormat="1" applyFont="1" applyBorder="1" applyAlignment="1">
      <alignment vertical="center" wrapText="1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3" fontId="41" fillId="0" borderId="16" xfId="46" applyFont="1" applyFill="1" applyBorder="1" applyAlignment="1">
      <alignment vertic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43" fontId="55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Fill="1" applyBorder="1" applyAlignment="1">
      <alignment horizontal="center" vertical="center"/>
    </xf>
    <xf numFmtId="14" fontId="41" fillId="25" borderId="25" xfId="54" applyNumberFormat="1" applyFont="1" applyFill="1" applyBorder="1" applyAlignment="1">
      <alignment horizontal="center" vertical="center" wrapText="1"/>
    </xf>
    <xf numFmtId="14" fontId="41" fillId="0" borderId="16" xfId="46" applyNumberFormat="1" applyFont="1" applyBorder="1" applyAlignment="1">
      <alignment horizontal="center" vertical="center" wrapText="1"/>
    </xf>
    <xf numFmtId="14" fontId="55" fillId="0" borderId="16" xfId="53" applyNumberFormat="1" applyFont="1" applyBorder="1" applyAlignment="1">
      <alignment horizontal="center" vertical="center"/>
    </xf>
    <xf numFmtId="0" fontId="55" fillId="0" borderId="16" xfId="52" applyFont="1" applyFill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164" fontId="55" fillId="25" borderId="16" xfId="29" applyNumberFormat="1" applyFont="1" applyFill="1" applyBorder="1" applyAlignment="1">
      <alignment horizontal="center" vertical="center" wrapText="1"/>
    </xf>
    <xf numFmtId="0" fontId="55" fillId="25" borderId="25" xfId="54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25" borderId="0" xfId="54" applyFont="1" applyFill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0" fontId="30" fillId="0" borderId="2" xfId="53" applyFont="1" applyBorder="1" applyAlignment="1">
      <alignment horizontal="center" vertical="center" wrapTex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15">
          <cell r="E15">
            <v>37268596757</v>
          </cell>
        </row>
        <row r="54">
          <cell r="D54">
            <v>23117050188</v>
          </cell>
          <cell r="E54">
            <v>30212070600</v>
          </cell>
          <cell r="F54">
            <v>28013655400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9"/>
  </sheetPr>
  <dimension ref="A1:O54"/>
  <sheetViews>
    <sheetView showZeros="0" workbookViewId="0">
      <pane ySplit="4" topLeftCell="A38" activePane="bottomLeft" state="frozen"/>
      <selection pane="bottomLeft" activeCell="B44" sqref="B44"/>
    </sheetView>
  </sheetViews>
  <sheetFormatPr defaultColWidth="8" defaultRowHeight="13.5"/>
  <cols>
    <col min="1" max="1" width="4.28515625" style="154" customWidth="1"/>
    <col min="2" max="2" width="21.85546875" style="154" customWidth="1"/>
    <col min="3" max="3" width="8.7109375" style="154" hidden="1" customWidth="1"/>
    <col min="4" max="4" width="9" style="154" hidden="1" customWidth="1"/>
    <col min="5" max="5" width="9.7109375" style="154" hidden="1" customWidth="1"/>
    <col min="6" max="6" width="11.42578125" style="154" hidden="1" customWidth="1"/>
    <col min="7" max="7" width="13.7109375" style="154" hidden="1" customWidth="1"/>
    <col min="8" max="8" width="11.140625" style="154" customWidth="1"/>
    <col min="9" max="9" width="14.140625" style="174" customWidth="1"/>
    <col min="10" max="10" width="11" style="154" customWidth="1"/>
    <col min="11" max="11" width="13.85546875" style="154" customWidth="1"/>
    <col min="12" max="12" width="9.7109375" style="154" customWidth="1"/>
    <col min="13" max="13" width="10.85546875" style="154" customWidth="1"/>
    <col min="14" max="14" width="11.42578125" style="154" customWidth="1"/>
    <col min="15" max="15" width="13" style="174" customWidth="1"/>
    <col min="16" max="16384" width="8" style="154"/>
  </cols>
  <sheetData>
    <row r="1" spans="1:15" ht="21.75" customHeight="1">
      <c r="A1" s="256" t="s">
        <v>107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</row>
    <row r="2" spans="1:15" s="157" customFormat="1" ht="13.5" customHeight="1">
      <c r="A2" s="259" t="s">
        <v>108</v>
      </c>
      <c r="B2" s="262" t="s">
        <v>109</v>
      </c>
      <c r="C2" s="262" t="s">
        <v>233</v>
      </c>
      <c r="D2" s="155" t="s">
        <v>110</v>
      </c>
      <c r="E2" s="155"/>
      <c r="F2" s="155"/>
      <c r="G2" s="155"/>
      <c r="H2" s="155" t="s">
        <v>111</v>
      </c>
      <c r="I2" s="156"/>
      <c r="J2" s="155"/>
      <c r="K2" s="155"/>
      <c r="L2" s="155" t="s">
        <v>112</v>
      </c>
      <c r="M2" s="155"/>
      <c r="N2" s="155"/>
      <c r="O2" s="156"/>
    </row>
    <row r="3" spans="1:15" s="157" customFormat="1" ht="14.25" customHeight="1">
      <c r="A3" s="260"/>
      <c r="B3" s="263"/>
      <c r="C3" s="263"/>
      <c r="D3" s="257" t="s">
        <v>113</v>
      </c>
      <c r="E3" s="258"/>
      <c r="F3" s="257" t="s">
        <v>114</v>
      </c>
      <c r="G3" s="258"/>
      <c r="H3" s="257" t="s">
        <v>113</v>
      </c>
      <c r="I3" s="258"/>
      <c r="J3" s="257" t="s">
        <v>114</v>
      </c>
      <c r="K3" s="258"/>
      <c r="L3" s="257" t="s">
        <v>113</v>
      </c>
      <c r="M3" s="258"/>
      <c r="N3" s="257" t="s">
        <v>114</v>
      </c>
      <c r="O3" s="258"/>
    </row>
    <row r="4" spans="1:15" s="157" customFormat="1" ht="30" customHeight="1">
      <c r="A4" s="261"/>
      <c r="B4" s="264"/>
      <c r="C4" s="264"/>
      <c r="D4" s="158" t="s">
        <v>115</v>
      </c>
      <c r="E4" s="158" t="s">
        <v>116</v>
      </c>
      <c r="F4" s="158" t="s">
        <v>115</v>
      </c>
      <c r="G4" s="158" t="s">
        <v>116</v>
      </c>
      <c r="H4" s="158" t="s">
        <v>115</v>
      </c>
      <c r="I4" s="159" t="s">
        <v>116</v>
      </c>
      <c r="J4" s="158" t="s">
        <v>115</v>
      </c>
      <c r="K4" s="158" t="s">
        <v>116</v>
      </c>
      <c r="L4" s="158" t="s">
        <v>115</v>
      </c>
      <c r="M4" s="158" t="s">
        <v>116</v>
      </c>
      <c r="N4" s="158" t="s">
        <v>115</v>
      </c>
      <c r="O4" s="159" t="s">
        <v>116</v>
      </c>
    </row>
    <row r="5" spans="1:15" s="157" customFormat="1" ht="18" customHeight="1">
      <c r="A5" s="160">
        <v>1</v>
      </c>
      <c r="B5" s="161" t="s">
        <v>117</v>
      </c>
      <c r="C5" s="223">
        <v>40200</v>
      </c>
      <c r="D5" s="162">
        <v>0</v>
      </c>
      <c r="E5" s="163">
        <v>0</v>
      </c>
      <c r="F5" s="162">
        <v>27926</v>
      </c>
      <c r="G5" s="163">
        <v>401936849</v>
      </c>
      <c r="H5" s="162">
        <f t="shared" ref="H5:H43" ca="1" si="0">SUMIF(KUTH,$B5,_TH1)</f>
        <v>14011</v>
      </c>
      <c r="I5" s="163">
        <f t="shared" ref="I5:I43" ca="1" si="1">SUMIF(KUTH,$B5,_TH2)</f>
        <v>315037335</v>
      </c>
      <c r="J5" s="162">
        <f t="shared" ref="J5:J42" ca="1" si="2">SUMIF(KUTH,$B5,_TH3)</f>
        <v>0</v>
      </c>
      <c r="K5" s="163">
        <f t="shared" ref="K5:K43" ca="1" si="3">SUMIF(KUTH,$B5,_TH4)</f>
        <v>0</v>
      </c>
      <c r="L5" s="164">
        <f t="shared" ref="L5:L36" ca="1" si="4">ROUND(MAX(D5+H5-F5-J5,0),2)</f>
        <v>0</v>
      </c>
      <c r="M5" s="165">
        <f t="shared" ref="M5:M36" ca="1" si="5">ROUND(MAX(E5+I5-G5-K5,0),2)</f>
        <v>0</v>
      </c>
      <c r="N5" s="164">
        <f t="shared" ref="N5:N36" ca="1" si="6">ROUND(MAX(F5+J5-D5-H5,0),2)</f>
        <v>13915</v>
      </c>
      <c r="O5" s="165">
        <f t="shared" ref="O5:O36" ca="1" si="7">ROUND(MAX(G5+K5-E5-I5,0),2)</f>
        <v>86899514</v>
      </c>
    </row>
    <row r="6" spans="1:15" s="157" customFormat="1" ht="18" customHeight="1">
      <c r="A6" s="160">
        <v>2</v>
      </c>
      <c r="B6" s="161" t="s">
        <v>118</v>
      </c>
      <c r="C6" s="223">
        <v>40964</v>
      </c>
      <c r="D6" s="162">
        <v>0</v>
      </c>
      <c r="E6" s="163">
        <v>0</v>
      </c>
      <c r="F6" s="162">
        <v>66230.39</v>
      </c>
      <c r="G6" s="163">
        <v>1369206677</v>
      </c>
      <c r="H6" s="162">
        <f t="shared" ca="1" si="0"/>
        <v>32911</v>
      </c>
      <c r="I6" s="163">
        <f t="shared" ca="1" si="1"/>
        <v>739808835</v>
      </c>
      <c r="J6" s="162">
        <f t="shared" ca="1" si="2"/>
        <v>0</v>
      </c>
      <c r="K6" s="163">
        <f t="shared" ca="1" si="3"/>
        <v>0</v>
      </c>
      <c r="L6" s="164">
        <f t="shared" ca="1" si="4"/>
        <v>0</v>
      </c>
      <c r="M6" s="165">
        <f t="shared" ca="1" si="5"/>
        <v>0</v>
      </c>
      <c r="N6" s="164">
        <f t="shared" ca="1" si="6"/>
        <v>33319.39</v>
      </c>
      <c r="O6" s="165">
        <f t="shared" ca="1" si="7"/>
        <v>629397842</v>
      </c>
    </row>
    <row r="7" spans="1:15" s="157" customFormat="1" ht="18" customHeight="1">
      <c r="A7" s="160">
        <v>3</v>
      </c>
      <c r="B7" s="161" t="s">
        <v>119</v>
      </c>
      <c r="C7" s="223">
        <v>40964</v>
      </c>
      <c r="D7" s="162">
        <v>0</v>
      </c>
      <c r="E7" s="163">
        <v>0</v>
      </c>
      <c r="F7" s="162">
        <v>41173.96</v>
      </c>
      <c r="G7" s="163">
        <v>850672924</v>
      </c>
      <c r="H7" s="162">
        <f t="shared" ca="1" si="0"/>
        <v>20658</v>
      </c>
      <c r="I7" s="163">
        <f t="shared" ca="1" si="1"/>
        <v>464495130</v>
      </c>
      <c r="J7" s="162">
        <f t="shared" ca="1" si="2"/>
        <v>0</v>
      </c>
      <c r="K7" s="163">
        <f t="shared" ca="1" si="3"/>
        <v>0</v>
      </c>
      <c r="L7" s="164">
        <f t="shared" ca="1" si="4"/>
        <v>0</v>
      </c>
      <c r="M7" s="165">
        <f t="shared" ca="1" si="5"/>
        <v>0</v>
      </c>
      <c r="N7" s="164">
        <f t="shared" ca="1" si="6"/>
        <v>20515.96</v>
      </c>
      <c r="O7" s="165">
        <f t="shared" ca="1" si="7"/>
        <v>386177794</v>
      </c>
    </row>
    <row r="8" spans="1:15" s="157" customFormat="1" ht="18" customHeight="1">
      <c r="A8" s="160">
        <v>4</v>
      </c>
      <c r="B8" s="161" t="s">
        <v>120</v>
      </c>
      <c r="C8" s="223">
        <v>40964</v>
      </c>
      <c r="D8" s="162">
        <v>0</v>
      </c>
      <c r="E8" s="163">
        <v>0</v>
      </c>
      <c r="F8" s="162">
        <v>57639.38</v>
      </c>
      <c r="G8" s="163">
        <v>1190366038</v>
      </c>
      <c r="H8" s="162">
        <f t="shared" ca="1" si="0"/>
        <v>28920</v>
      </c>
      <c r="I8" s="163">
        <f t="shared" ca="1" si="1"/>
        <v>650266200</v>
      </c>
      <c r="J8" s="162">
        <f t="shared" ca="1" si="2"/>
        <v>0</v>
      </c>
      <c r="K8" s="163">
        <f t="shared" ca="1" si="3"/>
        <v>0</v>
      </c>
      <c r="L8" s="164">
        <f t="shared" ca="1" si="4"/>
        <v>0</v>
      </c>
      <c r="M8" s="165">
        <f t="shared" ca="1" si="5"/>
        <v>0</v>
      </c>
      <c r="N8" s="164">
        <f t="shared" ca="1" si="6"/>
        <v>28719.38</v>
      </c>
      <c r="O8" s="165">
        <f t="shared" ca="1" si="7"/>
        <v>540099838</v>
      </c>
    </row>
    <row r="9" spans="1:15" s="157" customFormat="1" ht="18" customHeight="1">
      <c r="A9" s="160">
        <v>5</v>
      </c>
      <c r="B9" s="161" t="s">
        <v>121</v>
      </c>
      <c r="C9" s="223">
        <v>41822</v>
      </c>
      <c r="D9" s="162">
        <v>0</v>
      </c>
      <c r="E9" s="163">
        <v>0</v>
      </c>
      <c r="F9" s="162">
        <v>51500</v>
      </c>
      <c r="G9" s="163">
        <v>1094895000</v>
      </c>
      <c r="H9" s="162">
        <f t="shared" ca="1" si="0"/>
        <v>51500</v>
      </c>
      <c r="I9" s="163">
        <f t="shared" ca="1" si="1"/>
        <v>1099525000</v>
      </c>
      <c r="J9" s="162">
        <f t="shared" ca="1" si="2"/>
        <v>0</v>
      </c>
      <c r="K9" s="163">
        <f t="shared" ca="1" si="3"/>
        <v>4630000</v>
      </c>
      <c r="L9" s="164">
        <f t="shared" ca="1" si="4"/>
        <v>0</v>
      </c>
      <c r="M9" s="165">
        <f t="shared" ca="1" si="5"/>
        <v>0</v>
      </c>
      <c r="N9" s="164">
        <f t="shared" ca="1" si="6"/>
        <v>0</v>
      </c>
      <c r="O9" s="165">
        <f t="shared" ca="1" si="7"/>
        <v>0</v>
      </c>
    </row>
    <row r="10" spans="1:15" s="157" customFormat="1" ht="18" customHeight="1">
      <c r="A10" s="160">
        <v>6</v>
      </c>
      <c r="B10" s="161" t="s">
        <v>122</v>
      </c>
      <c r="C10" s="223">
        <v>41857</v>
      </c>
      <c r="D10" s="162">
        <v>0</v>
      </c>
      <c r="E10" s="163">
        <v>0</v>
      </c>
      <c r="F10" s="162">
        <v>60000</v>
      </c>
      <c r="G10" s="163">
        <v>1273500000</v>
      </c>
      <c r="H10" s="162">
        <f t="shared" ca="1" si="0"/>
        <v>60000</v>
      </c>
      <c r="I10" s="163">
        <f t="shared" ca="1" si="1"/>
        <v>1278900000</v>
      </c>
      <c r="J10" s="162">
        <f t="shared" ca="1" si="2"/>
        <v>0</v>
      </c>
      <c r="K10" s="163">
        <f t="shared" ca="1" si="3"/>
        <v>5400000</v>
      </c>
      <c r="L10" s="164">
        <f t="shared" ca="1" si="4"/>
        <v>0</v>
      </c>
      <c r="M10" s="165">
        <f t="shared" ca="1" si="5"/>
        <v>0</v>
      </c>
      <c r="N10" s="164">
        <f t="shared" ca="1" si="6"/>
        <v>0</v>
      </c>
      <c r="O10" s="165">
        <f t="shared" ca="1" si="7"/>
        <v>0</v>
      </c>
    </row>
    <row r="11" spans="1:15" s="157" customFormat="1" ht="18" customHeight="1">
      <c r="A11" s="160">
        <v>7</v>
      </c>
      <c r="B11" s="161" t="s">
        <v>123</v>
      </c>
      <c r="C11" s="223">
        <v>41871</v>
      </c>
      <c r="D11" s="162">
        <v>0</v>
      </c>
      <c r="E11" s="163">
        <v>0</v>
      </c>
      <c r="F11" s="162">
        <v>38000</v>
      </c>
      <c r="G11" s="163">
        <v>806550000</v>
      </c>
      <c r="H11" s="162">
        <f t="shared" ca="1" si="0"/>
        <v>38000</v>
      </c>
      <c r="I11" s="163">
        <f t="shared" ca="1" si="1"/>
        <v>809970000</v>
      </c>
      <c r="J11" s="162">
        <f t="shared" ca="1" si="2"/>
        <v>0</v>
      </c>
      <c r="K11" s="163">
        <f t="shared" ca="1" si="3"/>
        <v>3420000</v>
      </c>
      <c r="L11" s="164">
        <f t="shared" ca="1" si="4"/>
        <v>0</v>
      </c>
      <c r="M11" s="165">
        <f t="shared" ca="1" si="5"/>
        <v>0</v>
      </c>
      <c r="N11" s="164">
        <f t="shared" ca="1" si="6"/>
        <v>0</v>
      </c>
      <c r="O11" s="165">
        <f t="shared" ca="1" si="7"/>
        <v>0</v>
      </c>
    </row>
    <row r="12" spans="1:15" s="157" customFormat="1" ht="18" customHeight="1">
      <c r="A12" s="160">
        <v>8</v>
      </c>
      <c r="B12" s="161" t="s">
        <v>124</v>
      </c>
      <c r="C12" s="223">
        <v>41890</v>
      </c>
      <c r="D12" s="162">
        <v>0</v>
      </c>
      <c r="E12" s="163">
        <v>0</v>
      </c>
      <c r="F12" s="162">
        <v>46500</v>
      </c>
      <c r="G12" s="163">
        <v>984405000</v>
      </c>
      <c r="H12" s="162">
        <f t="shared" ca="1" si="0"/>
        <v>46500</v>
      </c>
      <c r="I12" s="163">
        <f t="shared" ca="1" si="1"/>
        <v>991845000</v>
      </c>
      <c r="J12" s="162">
        <f t="shared" ca="1" si="2"/>
        <v>0</v>
      </c>
      <c r="K12" s="163">
        <f t="shared" ca="1" si="3"/>
        <v>7440000</v>
      </c>
      <c r="L12" s="164">
        <f t="shared" ca="1" si="4"/>
        <v>0</v>
      </c>
      <c r="M12" s="165">
        <f t="shared" ca="1" si="5"/>
        <v>0</v>
      </c>
      <c r="N12" s="164">
        <f t="shared" ca="1" si="6"/>
        <v>0</v>
      </c>
      <c r="O12" s="165">
        <f t="shared" ca="1" si="7"/>
        <v>0</v>
      </c>
    </row>
    <row r="13" spans="1:15" s="157" customFormat="1" ht="18" customHeight="1">
      <c r="A13" s="160">
        <v>9</v>
      </c>
      <c r="B13" s="161" t="s">
        <v>125</v>
      </c>
      <c r="C13" s="223">
        <v>41893</v>
      </c>
      <c r="D13" s="162">
        <v>0</v>
      </c>
      <c r="E13" s="163">
        <v>0</v>
      </c>
      <c r="F13" s="162">
        <v>50870</v>
      </c>
      <c r="G13" s="163">
        <v>1078952700</v>
      </c>
      <c r="H13" s="162">
        <f t="shared" ca="1" si="0"/>
        <v>50870</v>
      </c>
      <c r="I13" s="163">
        <f t="shared" ca="1" si="1"/>
        <v>1085057100</v>
      </c>
      <c r="J13" s="162">
        <f t="shared" ca="1" si="2"/>
        <v>0</v>
      </c>
      <c r="K13" s="163">
        <f t="shared" ca="1" si="3"/>
        <v>6104400</v>
      </c>
      <c r="L13" s="164">
        <f t="shared" ca="1" si="4"/>
        <v>0</v>
      </c>
      <c r="M13" s="165">
        <f t="shared" ca="1" si="5"/>
        <v>0</v>
      </c>
      <c r="N13" s="164">
        <f t="shared" ca="1" si="6"/>
        <v>0</v>
      </c>
      <c r="O13" s="165">
        <f t="shared" ca="1" si="7"/>
        <v>0</v>
      </c>
    </row>
    <row r="14" spans="1:15" s="157" customFormat="1" ht="18" customHeight="1">
      <c r="A14" s="160">
        <v>10</v>
      </c>
      <c r="B14" s="161" t="s">
        <v>126</v>
      </c>
      <c r="C14" s="223">
        <v>41906</v>
      </c>
      <c r="D14" s="162">
        <v>0</v>
      </c>
      <c r="E14" s="163">
        <v>0</v>
      </c>
      <c r="F14" s="162">
        <v>90000</v>
      </c>
      <c r="G14" s="163">
        <v>1908900000</v>
      </c>
      <c r="H14" s="162">
        <f t="shared" ca="1" si="0"/>
        <v>90000</v>
      </c>
      <c r="I14" s="163">
        <f t="shared" ca="1" si="1"/>
        <v>1921500000</v>
      </c>
      <c r="J14" s="162">
        <f t="shared" ca="1" si="2"/>
        <v>0</v>
      </c>
      <c r="K14" s="163">
        <f t="shared" ca="1" si="3"/>
        <v>12600000</v>
      </c>
      <c r="L14" s="164">
        <f t="shared" ca="1" si="4"/>
        <v>0</v>
      </c>
      <c r="M14" s="165">
        <f t="shared" ca="1" si="5"/>
        <v>0</v>
      </c>
      <c r="N14" s="164">
        <f t="shared" ca="1" si="6"/>
        <v>0</v>
      </c>
      <c r="O14" s="165">
        <f t="shared" ca="1" si="7"/>
        <v>0</v>
      </c>
    </row>
    <row r="15" spans="1:15" s="157" customFormat="1" ht="18" customHeight="1">
      <c r="A15" s="160">
        <v>11</v>
      </c>
      <c r="B15" s="161" t="s">
        <v>127</v>
      </c>
      <c r="C15" s="223">
        <v>41921</v>
      </c>
      <c r="D15" s="162">
        <v>0</v>
      </c>
      <c r="E15" s="163">
        <v>0</v>
      </c>
      <c r="F15" s="162">
        <v>92500</v>
      </c>
      <c r="G15" s="163">
        <v>1962850000</v>
      </c>
      <c r="H15" s="162">
        <f t="shared" ca="1" si="0"/>
        <v>92500</v>
      </c>
      <c r="I15" s="163">
        <f t="shared" ca="1" si="1"/>
        <v>1994300000</v>
      </c>
      <c r="J15" s="162">
        <f t="shared" ca="1" si="2"/>
        <v>0</v>
      </c>
      <c r="K15" s="163">
        <f t="shared" ca="1" si="3"/>
        <v>31450000</v>
      </c>
      <c r="L15" s="164">
        <f t="shared" ca="1" si="4"/>
        <v>0</v>
      </c>
      <c r="M15" s="165">
        <f t="shared" ca="1" si="5"/>
        <v>0</v>
      </c>
      <c r="N15" s="164">
        <f t="shared" ca="1" si="6"/>
        <v>0</v>
      </c>
      <c r="O15" s="165">
        <f t="shared" ca="1" si="7"/>
        <v>0</v>
      </c>
    </row>
    <row r="16" spans="1:15" s="157" customFormat="1" ht="18" customHeight="1">
      <c r="A16" s="160">
        <v>12</v>
      </c>
      <c r="B16" s="161" t="s">
        <v>128</v>
      </c>
      <c r="C16" s="223">
        <v>41958</v>
      </c>
      <c r="D16" s="162">
        <v>0</v>
      </c>
      <c r="E16" s="163">
        <v>0</v>
      </c>
      <c r="F16" s="162">
        <v>69000</v>
      </c>
      <c r="G16" s="163">
        <v>1471770000</v>
      </c>
      <c r="H16" s="162">
        <f t="shared" ca="1" si="0"/>
        <v>69000</v>
      </c>
      <c r="I16" s="163">
        <f t="shared" ca="1" si="1"/>
        <v>1506960000</v>
      </c>
      <c r="J16" s="162">
        <f t="shared" ca="1" si="2"/>
        <v>0</v>
      </c>
      <c r="K16" s="163">
        <f t="shared" ca="1" si="3"/>
        <v>35190000</v>
      </c>
      <c r="L16" s="164">
        <f t="shared" ca="1" si="4"/>
        <v>0</v>
      </c>
      <c r="M16" s="165">
        <f t="shared" ca="1" si="5"/>
        <v>0</v>
      </c>
      <c r="N16" s="164">
        <f t="shared" ca="1" si="6"/>
        <v>0</v>
      </c>
      <c r="O16" s="165">
        <f t="shared" ca="1" si="7"/>
        <v>0</v>
      </c>
    </row>
    <row r="17" spans="1:15" s="157" customFormat="1" ht="18" customHeight="1">
      <c r="A17" s="160">
        <v>13</v>
      </c>
      <c r="B17" s="161" t="s">
        <v>129</v>
      </c>
      <c r="C17" s="223">
        <v>41988</v>
      </c>
      <c r="D17" s="162">
        <v>0</v>
      </c>
      <c r="E17" s="163">
        <v>0</v>
      </c>
      <c r="F17" s="162">
        <v>70000</v>
      </c>
      <c r="G17" s="163">
        <v>1498000000</v>
      </c>
      <c r="H17" s="162">
        <f t="shared" ca="1" si="0"/>
        <v>70000</v>
      </c>
      <c r="I17" s="163">
        <f t="shared" ca="1" si="1"/>
        <v>1524600000</v>
      </c>
      <c r="J17" s="162">
        <f t="shared" ca="1" si="2"/>
        <v>0</v>
      </c>
      <c r="K17" s="163">
        <f t="shared" ca="1" si="3"/>
        <v>26600000</v>
      </c>
      <c r="L17" s="164">
        <f t="shared" ca="1" si="4"/>
        <v>0</v>
      </c>
      <c r="M17" s="165">
        <f t="shared" ca="1" si="5"/>
        <v>0</v>
      </c>
      <c r="N17" s="164">
        <f t="shared" ca="1" si="6"/>
        <v>0</v>
      </c>
      <c r="O17" s="165">
        <f t="shared" ca="1" si="7"/>
        <v>0</v>
      </c>
    </row>
    <row r="18" spans="1:15" s="157" customFormat="1" ht="18" customHeight="1">
      <c r="A18" s="160">
        <v>14</v>
      </c>
      <c r="B18" s="161" t="s">
        <v>130</v>
      </c>
      <c r="C18" s="223">
        <v>42000</v>
      </c>
      <c r="D18" s="162">
        <v>0</v>
      </c>
      <c r="E18" s="163">
        <v>0</v>
      </c>
      <c r="F18" s="162">
        <v>19500</v>
      </c>
      <c r="G18" s="163">
        <v>417300000</v>
      </c>
      <c r="H18" s="162">
        <f t="shared" ca="1" si="0"/>
        <v>19500</v>
      </c>
      <c r="I18" s="163">
        <f t="shared" ca="1" si="1"/>
        <v>424710000</v>
      </c>
      <c r="J18" s="162">
        <f t="shared" ca="1" si="2"/>
        <v>0</v>
      </c>
      <c r="K18" s="163">
        <f t="shared" ca="1" si="3"/>
        <v>7410000</v>
      </c>
      <c r="L18" s="164">
        <f t="shared" ca="1" si="4"/>
        <v>0</v>
      </c>
      <c r="M18" s="165">
        <f t="shared" ca="1" si="5"/>
        <v>0</v>
      </c>
      <c r="N18" s="164">
        <f t="shared" ca="1" si="6"/>
        <v>0</v>
      </c>
      <c r="O18" s="165">
        <f t="shared" ca="1" si="7"/>
        <v>0</v>
      </c>
    </row>
    <row r="19" spans="1:15" s="157" customFormat="1" ht="18" customHeight="1">
      <c r="A19" s="160">
        <v>15</v>
      </c>
      <c r="B19" s="161" t="s">
        <v>131</v>
      </c>
      <c r="C19" s="223">
        <v>42004</v>
      </c>
      <c r="D19" s="162">
        <v>0</v>
      </c>
      <c r="E19" s="163">
        <v>0</v>
      </c>
      <c r="F19" s="162">
        <v>43500</v>
      </c>
      <c r="G19" s="163">
        <v>930030000</v>
      </c>
      <c r="H19" s="162">
        <f t="shared" ca="1" si="0"/>
        <v>43500</v>
      </c>
      <c r="I19" s="163">
        <f t="shared" ca="1" si="1"/>
        <v>949822500</v>
      </c>
      <c r="J19" s="162">
        <f t="shared" ca="1" si="2"/>
        <v>0</v>
      </c>
      <c r="K19" s="163">
        <f t="shared" ca="1" si="3"/>
        <v>19792500</v>
      </c>
      <c r="L19" s="164">
        <f t="shared" ca="1" si="4"/>
        <v>0</v>
      </c>
      <c r="M19" s="165">
        <f t="shared" ca="1" si="5"/>
        <v>0</v>
      </c>
      <c r="N19" s="164">
        <f t="shared" ca="1" si="6"/>
        <v>0</v>
      </c>
      <c r="O19" s="165">
        <f t="shared" ca="1" si="7"/>
        <v>0</v>
      </c>
    </row>
    <row r="20" spans="1:15" s="157" customFormat="1" ht="18" customHeight="1">
      <c r="A20" s="160">
        <v>16</v>
      </c>
      <c r="B20" s="161" t="s">
        <v>132</v>
      </c>
      <c r="C20" s="223">
        <v>42010</v>
      </c>
      <c r="D20" s="162">
        <v>0</v>
      </c>
      <c r="E20" s="163">
        <v>0</v>
      </c>
      <c r="F20" s="162">
        <v>0</v>
      </c>
      <c r="G20" s="162">
        <v>0</v>
      </c>
      <c r="H20" s="162">
        <f t="shared" ca="1" si="0"/>
        <v>49000</v>
      </c>
      <c r="I20" s="163">
        <f t="shared" ca="1" si="1"/>
        <v>1069700000</v>
      </c>
      <c r="J20" s="162">
        <f t="shared" ca="1" si="2"/>
        <v>49000</v>
      </c>
      <c r="K20" s="163">
        <f t="shared" ca="1" si="3"/>
        <v>1069700000</v>
      </c>
      <c r="L20" s="164">
        <f t="shared" ca="1" si="4"/>
        <v>0</v>
      </c>
      <c r="M20" s="165">
        <f t="shared" ca="1" si="5"/>
        <v>0</v>
      </c>
      <c r="N20" s="164">
        <f t="shared" ca="1" si="6"/>
        <v>0</v>
      </c>
      <c r="O20" s="165">
        <f t="shared" ca="1" si="7"/>
        <v>0</v>
      </c>
    </row>
    <row r="21" spans="1:15" s="157" customFormat="1" ht="18" customHeight="1">
      <c r="A21" s="160">
        <v>17</v>
      </c>
      <c r="B21" s="161" t="s">
        <v>133</v>
      </c>
      <c r="C21" s="223">
        <v>42013</v>
      </c>
      <c r="D21" s="162">
        <v>0</v>
      </c>
      <c r="E21" s="163">
        <v>0</v>
      </c>
      <c r="F21" s="163">
        <v>0</v>
      </c>
      <c r="G21" s="163">
        <v>0</v>
      </c>
      <c r="H21" s="162">
        <f t="shared" ca="1" si="0"/>
        <v>98000</v>
      </c>
      <c r="I21" s="163">
        <f t="shared" ca="1" si="1"/>
        <v>2138850000</v>
      </c>
      <c r="J21" s="162">
        <f t="shared" ca="1" si="2"/>
        <v>98000</v>
      </c>
      <c r="K21" s="163">
        <f t="shared" ca="1" si="3"/>
        <v>2138850000</v>
      </c>
      <c r="L21" s="164">
        <f t="shared" ca="1" si="4"/>
        <v>0</v>
      </c>
      <c r="M21" s="165">
        <f t="shared" ca="1" si="5"/>
        <v>0</v>
      </c>
      <c r="N21" s="164">
        <f t="shared" ca="1" si="6"/>
        <v>0</v>
      </c>
      <c r="O21" s="165">
        <f t="shared" ca="1" si="7"/>
        <v>0</v>
      </c>
    </row>
    <row r="22" spans="1:15" s="157" customFormat="1" ht="18" customHeight="1">
      <c r="A22" s="160">
        <v>18</v>
      </c>
      <c r="B22" s="161" t="s">
        <v>164</v>
      </c>
      <c r="C22" s="223">
        <v>42065</v>
      </c>
      <c r="D22" s="162">
        <v>0</v>
      </c>
      <c r="E22" s="163">
        <v>0</v>
      </c>
      <c r="F22" s="162">
        <v>0</v>
      </c>
      <c r="G22" s="162">
        <v>0</v>
      </c>
      <c r="H22" s="162">
        <f t="shared" ca="1" si="0"/>
        <v>97300</v>
      </c>
      <c r="I22" s="163">
        <f t="shared" ca="1" si="1"/>
        <v>2186817500</v>
      </c>
      <c r="J22" s="162">
        <f t="shared" ca="1" si="2"/>
        <v>97300</v>
      </c>
      <c r="K22" s="163">
        <f t="shared" ca="1" si="3"/>
        <v>2186817500</v>
      </c>
      <c r="L22" s="164">
        <f ca="1">ROUND(MAX(D22+H22-F22-J22,0),2)</f>
        <v>0</v>
      </c>
      <c r="M22" s="165">
        <f ca="1">ROUND(MAX(E22+I22-G22-K22,0),2)</f>
        <v>0</v>
      </c>
      <c r="N22" s="164">
        <f ca="1">ROUND(MAX(F22+J22-D22-H22,0),2)</f>
        <v>0</v>
      </c>
      <c r="O22" s="165">
        <f ca="1">ROUND(MAX(G22+K22-E22-I22,0),2)</f>
        <v>0</v>
      </c>
    </row>
    <row r="23" spans="1:15" s="157" customFormat="1" ht="18" customHeight="1">
      <c r="A23" s="160">
        <v>19</v>
      </c>
      <c r="B23" s="161" t="s">
        <v>134</v>
      </c>
      <c r="C23" s="223">
        <v>42072</v>
      </c>
      <c r="D23" s="162">
        <v>0</v>
      </c>
      <c r="E23" s="163">
        <v>0</v>
      </c>
      <c r="F23" s="162">
        <v>0</v>
      </c>
      <c r="G23" s="162">
        <v>0</v>
      </c>
      <c r="H23" s="162">
        <f t="shared" ca="1" si="0"/>
        <v>90000</v>
      </c>
      <c r="I23" s="163">
        <f t="shared" ca="1" si="1"/>
        <v>2023770000</v>
      </c>
      <c r="J23" s="162">
        <f t="shared" ca="1" si="2"/>
        <v>90000</v>
      </c>
      <c r="K23" s="163">
        <f t="shared" ca="1" si="3"/>
        <v>2023770000</v>
      </c>
      <c r="L23" s="164">
        <f t="shared" ca="1" si="4"/>
        <v>0</v>
      </c>
      <c r="M23" s="165">
        <f t="shared" ca="1" si="5"/>
        <v>0</v>
      </c>
      <c r="N23" s="164">
        <f t="shared" ca="1" si="6"/>
        <v>0</v>
      </c>
      <c r="O23" s="165">
        <f t="shared" ca="1" si="7"/>
        <v>0</v>
      </c>
    </row>
    <row r="24" spans="1:15" s="157" customFormat="1" ht="18" customHeight="1">
      <c r="A24" s="160">
        <v>19</v>
      </c>
      <c r="B24" s="161" t="s">
        <v>232</v>
      </c>
      <c r="C24" s="223">
        <v>42097</v>
      </c>
      <c r="D24" s="162">
        <v>0</v>
      </c>
      <c r="E24" s="163">
        <v>0</v>
      </c>
      <c r="F24" s="162">
        <v>0</v>
      </c>
      <c r="G24" s="162">
        <v>0</v>
      </c>
      <c r="H24" s="162">
        <f t="shared" ca="1" si="0"/>
        <v>89500</v>
      </c>
      <c r="I24" s="163">
        <f t="shared" ca="1" si="1"/>
        <v>2009275000</v>
      </c>
      <c r="J24" s="162">
        <f t="shared" ca="1" si="2"/>
        <v>89500</v>
      </c>
      <c r="K24" s="163">
        <f t="shared" ca="1" si="3"/>
        <v>2009275000</v>
      </c>
      <c r="L24" s="164">
        <f t="shared" ref="L24" ca="1" si="8">ROUND(MAX(D24+H24-F24-J24,0),2)</f>
        <v>0</v>
      </c>
      <c r="M24" s="165">
        <f t="shared" ref="M24" ca="1" si="9">ROUND(MAX(E24+I24-G24-K24,0),2)</f>
        <v>0</v>
      </c>
      <c r="N24" s="164">
        <f t="shared" ref="N24" ca="1" si="10">ROUND(MAX(F24+J24-D24-H24,0),2)</f>
        <v>0</v>
      </c>
      <c r="O24" s="165">
        <f t="shared" ref="O24" ca="1" si="11">ROUND(MAX(G24+K24-E24-I24,0),2)</f>
        <v>0</v>
      </c>
    </row>
    <row r="25" spans="1:15" s="157" customFormat="1" ht="18" customHeight="1">
      <c r="A25" s="160">
        <v>20</v>
      </c>
      <c r="B25" s="166" t="s">
        <v>234</v>
      </c>
      <c r="C25" s="224">
        <v>41877</v>
      </c>
      <c r="D25" s="162">
        <v>0</v>
      </c>
      <c r="E25" s="163">
        <v>0</v>
      </c>
      <c r="F25" s="162">
        <v>55000</v>
      </c>
      <c r="G25" s="163">
        <v>1165725000</v>
      </c>
      <c r="H25" s="162">
        <f t="shared" ca="1" si="0"/>
        <v>55000</v>
      </c>
      <c r="I25" s="163">
        <f t="shared" ca="1" si="1"/>
        <v>1173150000</v>
      </c>
      <c r="J25" s="162">
        <f t="shared" ca="1" si="2"/>
        <v>0</v>
      </c>
      <c r="K25" s="163">
        <f t="shared" ca="1" si="3"/>
        <v>7425000</v>
      </c>
      <c r="L25" s="164">
        <f t="shared" ca="1" si="4"/>
        <v>0</v>
      </c>
      <c r="M25" s="165">
        <f t="shared" ca="1" si="5"/>
        <v>0</v>
      </c>
      <c r="N25" s="164">
        <f t="shared" ca="1" si="6"/>
        <v>0</v>
      </c>
      <c r="O25" s="165">
        <f t="shared" ca="1" si="7"/>
        <v>0</v>
      </c>
    </row>
    <row r="26" spans="1:15" s="157" customFormat="1" ht="18" customHeight="1">
      <c r="A26" s="160">
        <v>21</v>
      </c>
      <c r="B26" s="161" t="s">
        <v>235</v>
      </c>
      <c r="C26" s="223">
        <v>41962</v>
      </c>
      <c r="D26" s="162">
        <v>0</v>
      </c>
      <c r="E26" s="163">
        <v>0</v>
      </c>
      <c r="F26" s="162">
        <v>81000</v>
      </c>
      <c r="G26" s="163">
        <v>1730970000</v>
      </c>
      <c r="H26" s="162">
        <f t="shared" ca="1" si="0"/>
        <v>81000</v>
      </c>
      <c r="I26" s="163">
        <f t="shared" ca="1" si="1"/>
        <v>1766610000</v>
      </c>
      <c r="J26" s="162">
        <f t="shared" ca="1" si="2"/>
        <v>0</v>
      </c>
      <c r="K26" s="163">
        <f t="shared" ca="1" si="3"/>
        <v>35640000</v>
      </c>
      <c r="L26" s="164">
        <f t="shared" ca="1" si="4"/>
        <v>0</v>
      </c>
      <c r="M26" s="165">
        <f t="shared" ca="1" si="5"/>
        <v>0</v>
      </c>
      <c r="N26" s="164">
        <f t="shared" ca="1" si="6"/>
        <v>0</v>
      </c>
      <c r="O26" s="165">
        <f t="shared" ca="1" si="7"/>
        <v>0</v>
      </c>
    </row>
    <row r="27" spans="1:15" s="157" customFormat="1" ht="18" customHeight="1">
      <c r="A27" s="160">
        <v>22</v>
      </c>
      <c r="B27" s="167" t="s">
        <v>236</v>
      </c>
      <c r="C27" s="225">
        <v>41991</v>
      </c>
      <c r="D27" s="162">
        <v>0</v>
      </c>
      <c r="E27" s="163">
        <v>0</v>
      </c>
      <c r="F27" s="162">
        <v>95700</v>
      </c>
      <c r="G27" s="163">
        <v>2047980000</v>
      </c>
      <c r="H27" s="162">
        <f t="shared" ca="1" si="0"/>
        <v>95700</v>
      </c>
      <c r="I27" s="163">
        <f t="shared" ca="1" si="1"/>
        <v>2088652500</v>
      </c>
      <c r="J27" s="162">
        <f t="shared" ca="1" si="2"/>
        <v>0</v>
      </c>
      <c r="K27" s="163">
        <f t="shared" ca="1" si="3"/>
        <v>40672500</v>
      </c>
      <c r="L27" s="164">
        <f t="shared" ca="1" si="4"/>
        <v>0</v>
      </c>
      <c r="M27" s="165">
        <f t="shared" ca="1" si="5"/>
        <v>0</v>
      </c>
      <c r="N27" s="164">
        <f t="shared" ca="1" si="6"/>
        <v>0</v>
      </c>
      <c r="O27" s="165">
        <f t="shared" ca="1" si="7"/>
        <v>0</v>
      </c>
    </row>
    <row r="28" spans="1:15" s="157" customFormat="1" ht="18" customHeight="1">
      <c r="A28" s="160">
        <v>23</v>
      </c>
      <c r="B28" s="161" t="s">
        <v>237</v>
      </c>
      <c r="C28" s="223">
        <v>42003</v>
      </c>
      <c r="D28" s="162">
        <v>0</v>
      </c>
      <c r="E28" s="163">
        <v>0</v>
      </c>
      <c r="F28" s="162">
        <v>43600</v>
      </c>
      <c r="G28" s="163">
        <v>933040000</v>
      </c>
      <c r="H28" s="162">
        <f t="shared" ca="1" si="0"/>
        <v>43600</v>
      </c>
      <c r="I28" s="163">
        <f t="shared" ca="1" si="1"/>
        <v>952006000</v>
      </c>
      <c r="J28" s="162">
        <f t="shared" ca="1" si="2"/>
        <v>0</v>
      </c>
      <c r="K28" s="163">
        <f t="shared" ca="1" si="3"/>
        <v>18966000</v>
      </c>
      <c r="L28" s="164">
        <f t="shared" ca="1" si="4"/>
        <v>0</v>
      </c>
      <c r="M28" s="165">
        <f t="shared" ca="1" si="5"/>
        <v>0</v>
      </c>
      <c r="N28" s="164">
        <f t="shared" ca="1" si="6"/>
        <v>0</v>
      </c>
      <c r="O28" s="165">
        <f t="shared" ca="1" si="7"/>
        <v>0</v>
      </c>
    </row>
    <row r="29" spans="1:15" s="157" customFormat="1" ht="18" customHeight="1">
      <c r="A29" s="160">
        <v>24</v>
      </c>
      <c r="B29" s="161" t="s">
        <v>238</v>
      </c>
      <c r="C29" s="223">
        <v>42060</v>
      </c>
      <c r="D29" s="162">
        <v>0</v>
      </c>
      <c r="E29" s="162">
        <v>0</v>
      </c>
      <c r="F29" s="162">
        <v>0</v>
      </c>
      <c r="G29" s="162">
        <v>0</v>
      </c>
      <c r="H29" s="162">
        <f t="shared" ca="1" si="0"/>
        <v>55000</v>
      </c>
      <c r="I29" s="163">
        <f t="shared" ca="1" si="1"/>
        <v>1216050000</v>
      </c>
      <c r="J29" s="162">
        <f t="shared" ca="1" si="2"/>
        <v>55000</v>
      </c>
      <c r="K29" s="163">
        <f t="shared" ca="1" si="3"/>
        <v>1216050000</v>
      </c>
      <c r="L29" s="164">
        <f t="shared" ca="1" si="4"/>
        <v>0</v>
      </c>
      <c r="M29" s="165">
        <f t="shared" ca="1" si="5"/>
        <v>0</v>
      </c>
      <c r="N29" s="164">
        <f t="shared" ca="1" si="6"/>
        <v>0</v>
      </c>
      <c r="O29" s="165">
        <f t="shared" ca="1" si="7"/>
        <v>0</v>
      </c>
    </row>
    <row r="30" spans="1:15" s="157" customFormat="1" ht="18" customHeight="1">
      <c r="A30" s="160">
        <v>25</v>
      </c>
      <c r="B30" s="161" t="s">
        <v>245</v>
      </c>
      <c r="C30" s="223">
        <v>42151</v>
      </c>
      <c r="D30" s="162">
        <v>0</v>
      </c>
      <c r="E30" s="162">
        <v>0</v>
      </c>
      <c r="F30" s="162">
        <v>0</v>
      </c>
      <c r="G30" s="162">
        <v>0</v>
      </c>
      <c r="H30" s="162">
        <f t="shared" ca="1" si="0"/>
        <v>0</v>
      </c>
      <c r="I30" s="163">
        <f t="shared" ca="1" si="1"/>
        <v>0</v>
      </c>
      <c r="J30" s="162">
        <f t="shared" ca="1" si="2"/>
        <v>76300</v>
      </c>
      <c r="K30" s="163">
        <f t="shared" ca="1" si="3"/>
        <v>1663340000</v>
      </c>
      <c r="L30" s="164">
        <f t="shared" ca="1" si="4"/>
        <v>0</v>
      </c>
      <c r="M30" s="165">
        <f t="shared" ca="1" si="5"/>
        <v>0</v>
      </c>
      <c r="N30" s="164">
        <f t="shared" ca="1" si="6"/>
        <v>76300</v>
      </c>
      <c r="O30" s="165">
        <f t="shared" ca="1" si="7"/>
        <v>1663340000</v>
      </c>
    </row>
    <row r="31" spans="1:15" s="157" customFormat="1" ht="18" customHeight="1">
      <c r="A31" s="160">
        <v>26</v>
      </c>
      <c r="B31" s="161" t="s">
        <v>247</v>
      </c>
      <c r="C31" s="223">
        <v>42145</v>
      </c>
      <c r="D31" s="162">
        <v>0</v>
      </c>
      <c r="E31" s="162">
        <v>0</v>
      </c>
      <c r="F31" s="162">
        <v>0</v>
      </c>
      <c r="G31" s="162">
        <v>0</v>
      </c>
      <c r="H31" s="162">
        <f t="shared" ca="1" si="0"/>
        <v>0</v>
      </c>
      <c r="I31" s="163">
        <f t="shared" ca="1" si="1"/>
        <v>0</v>
      </c>
      <c r="J31" s="162">
        <f t="shared" ca="1" si="2"/>
        <v>61500</v>
      </c>
      <c r="K31" s="163">
        <f t="shared" ca="1" si="3"/>
        <v>1343160000</v>
      </c>
      <c r="L31" s="164">
        <f t="shared" ca="1" si="4"/>
        <v>0</v>
      </c>
      <c r="M31" s="165">
        <f t="shared" ca="1" si="5"/>
        <v>0</v>
      </c>
      <c r="N31" s="164">
        <f t="shared" ca="1" si="6"/>
        <v>61500</v>
      </c>
      <c r="O31" s="165">
        <f t="shared" ca="1" si="7"/>
        <v>1343160000</v>
      </c>
    </row>
    <row r="32" spans="1:15" s="157" customFormat="1" ht="18" customHeight="1">
      <c r="A32" s="160">
        <v>27</v>
      </c>
      <c r="B32" s="161" t="s">
        <v>277</v>
      </c>
      <c r="C32" s="223">
        <v>42156</v>
      </c>
      <c r="D32" s="162">
        <v>0</v>
      </c>
      <c r="E32" s="162">
        <v>0</v>
      </c>
      <c r="F32" s="162">
        <v>0</v>
      </c>
      <c r="G32" s="162">
        <v>0</v>
      </c>
      <c r="H32" s="162">
        <f t="shared" ca="1" si="0"/>
        <v>0</v>
      </c>
      <c r="I32" s="163">
        <f t="shared" ca="1" si="1"/>
        <v>0</v>
      </c>
      <c r="J32" s="162">
        <f t="shared" ca="1" si="2"/>
        <v>89500</v>
      </c>
      <c r="K32" s="163">
        <f t="shared" ca="1" si="3"/>
        <v>1952442500</v>
      </c>
      <c r="L32" s="164">
        <f t="shared" ca="1" si="4"/>
        <v>0</v>
      </c>
      <c r="M32" s="165">
        <f t="shared" ca="1" si="5"/>
        <v>0</v>
      </c>
      <c r="N32" s="164">
        <f t="shared" ca="1" si="6"/>
        <v>89500</v>
      </c>
      <c r="O32" s="165">
        <f t="shared" ca="1" si="7"/>
        <v>1952442500</v>
      </c>
    </row>
    <row r="33" spans="1:15" s="157" customFormat="1" ht="18" customHeight="1">
      <c r="A33" s="160">
        <v>28</v>
      </c>
      <c r="B33" s="161" t="s">
        <v>278</v>
      </c>
      <c r="C33" s="223">
        <v>42180</v>
      </c>
      <c r="D33" s="162">
        <v>0</v>
      </c>
      <c r="E33" s="162">
        <v>0</v>
      </c>
      <c r="F33" s="162">
        <v>0</v>
      </c>
      <c r="G33" s="162">
        <v>0</v>
      </c>
      <c r="H33" s="162">
        <f t="shared" ca="1" si="0"/>
        <v>0</v>
      </c>
      <c r="I33" s="163">
        <f t="shared" ca="1" si="1"/>
        <v>0</v>
      </c>
      <c r="J33" s="162">
        <f t="shared" ca="1" si="2"/>
        <v>70000</v>
      </c>
      <c r="K33" s="163">
        <f t="shared" ca="1" si="3"/>
        <v>1526840000</v>
      </c>
      <c r="L33" s="164">
        <f t="shared" ca="1" si="4"/>
        <v>0</v>
      </c>
      <c r="M33" s="165">
        <f t="shared" ca="1" si="5"/>
        <v>0</v>
      </c>
      <c r="N33" s="164">
        <f t="shared" ca="1" si="6"/>
        <v>70000</v>
      </c>
      <c r="O33" s="165">
        <f t="shared" ca="1" si="7"/>
        <v>1526840000</v>
      </c>
    </row>
    <row r="34" spans="1:15" s="157" customFormat="1" ht="18" customHeight="1">
      <c r="A34" s="160">
        <v>29</v>
      </c>
      <c r="B34" s="161" t="s">
        <v>279</v>
      </c>
      <c r="C34" s="223">
        <v>42184</v>
      </c>
      <c r="D34" s="162">
        <v>0</v>
      </c>
      <c r="E34" s="162">
        <v>0</v>
      </c>
      <c r="F34" s="162">
        <v>0</v>
      </c>
      <c r="G34" s="162">
        <v>0</v>
      </c>
      <c r="H34" s="162">
        <f t="shared" ca="1" si="0"/>
        <v>0</v>
      </c>
      <c r="I34" s="163">
        <f t="shared" ca="1" si="1"/>
        <v>0</v>
      </c>
      <c r="J34" s="162">
        <f t="shared" ca="1" si="2"/>
        <v>21000</v>
      </c>
      <c r="K34" s="163">
        <f t="shared" ca="1" si="3"/>
        <v>458325000</v>
      </c>
      <c r="L34" s="164">
        <f t="shared" ca="1" si="4"/>
        <v>0</v>
      </c>
      <c r="M34" s="165">
        <f t="shared" ca="1" si="5"/>
        <v>0</v>
      </c>
      <c r="N34" s="164">
        <f t="shared" ca="1" si="6"/>
        <v>21000</v>
      </c>
      <c r="O34" s="165">
        <f t="shared" ca="1" si="7"/>
        <v>458325000</v>
      </c>
    </row>
    <row r="35" spans="1:15" s="157" customFormat="1" ht="18" customHeight="1">
      <c r="A35" s="160">
        <v>30</v>
      </c>
      <c r="B35" s="161" t="s">
        <v>290</v>
      </c>
      <c r="C35" s="223">
        <v>42158</v>
      </c>
      <c r="D35" s="162">
        <v>0</v>
      </c>
      <c r="E35" s="162">
        <v>0</v>
      </c>
      <c r="F35" s="162">
        <v>0</v>
      </c>
      <c r="G35" s="162">
        <v>0</v>
      </c>
      <c r="H35" s="162">
        <f t="shared" ca="1" si="0"/>
        <v>0</v>
      </c>
      <c r="I35" s="163">
        <f t="shared" ca="1" si="1"/>
        <v>0</v>
      </c>
      <c r="J35" s="162">
        <f t="shared" ca="1" si="2"/>
        <v>95000</v>
      </c>
      <c r="K35" s="163">
        <f t="shared" ca="1" si="3"/>
        <v>2072900000</v>
      </c>
      <c r="L35" s="164">
        <f t="shared" ca="1" si="4"/>
        <v>0</v>
      </c>
      <c r="M35" s="165">
        <f t="shared" ca="1" si="5"/>
        <v>0</v>
      </c>
      <c r="N35" s="164">
        <f t="shared" ca="1" si="6"/>
        <v>95000</v>
      </c>
      <c r="O35" s="165">
        <f t="shared" ca="1" si="7"/>
        <v>2072900000</v>
      </c>
    </row>
    <row r="36" spans="1:15" s="157" customFormat="1" ht="18" customHeight="1">
      <c r="A36" s="160">
        <v>31</v>
      </c>
      <c r="B36" s="161" t="s">
        <v>291</v>
      </c>
      <c r="C36" s="223">
        <v>42181</v>
      </c>
      <c r="D36" s="162">
        <v>0</v>
      </c>
      <c r="E36" s="162">
        <v>0</v>
      </c>
      <c r="F36" s="162">
        <v>0</v>
      </c>
      <c r="G36" s="162">
        <v>0</v>
      </c>
      <c r="H36" s="162">
        <f t="shared" ca="1" si="0"/>
        <v>0</v>
      </c>
      <c r="I36" s="163">
        <f t="shared" ca="1" si="1"/>
        <v>0</v>
      </c>
      <c r="J36" s="162">
        <f t="shared" ca="1" si="2"/>
        <v>43600</v>
      </c>
      <c r="K36" s="163">
        <f t="shared" ca="1" si="3"/>
        <v>950916000</v>
      </c>
      <c r="L36" s="164">
        <f t="shared" ca="1" si="4"/>
        <v>0</v>
      </c>
      <c r="M36" s="165">
        <f t="shared" ca="1" si="5"/>
        <v>0</v>
      </c>
      <c r="N36" s="164">
        <f t="shared" ca="1" si="6"/>
        <v>43600</v>
      </c>
      <c r="O36" s="165">
        <f t="shared" ca="1" si="7"/>
        <v>950916000</v>
      </c>
    </row>
    <row r="37" spans="1:15" s="157" customFormat="1" ht="18" customHeight="1">
      <c r="A37" s="160">
        <v>32</v>
      </c>
      <c r="B37" s="161" t="s">
        <v>294</v>
      </c>
      <c r="C37" s="223">
        <v>42205</v>
      </c>
      <c r="D37" s="162">
        <v>0</v>
      </c>
      <c r="E37" s="162">
        <v>0</v>
      </c>
      <c r="F37" s="162">
        <v>0</v>
      </c>
      <c r="G37" s="162">
        <v>0</v>
      </c>
      <c r="H37" s="162">
        <f t="shared" ca="1" si="0"/>
        <v>0</v>
      </c>
      <c r="I37" s="163">
        <f t="shared" ca="1" si="1"/>
        <v>0</v>
      </c>
      <c r="J37" s="162">
        <f t="shared" ca="1" si="2"/>
        <v>97000</v>
      </c>
      <c r="K37" s="163">
        <f t="shared" ca="1" si="3"/>
        <v>2117025000</v>
      </c>
      <c r="L37" s="164">
        <f t="shared" ref="L37" ca="1" si="12">ROUND(MAX(D37+H37-F37-J37,0),2)</f>
        <v>0</v>
      </c>
      <c r="M37" s="165">
        <f t="shared" ref="M37" ca="1" si="13">ROUND(MAX(E37+I37-G37-K37,0),2)</f>
        <v>0</v>
      </c>
      <c r="N37" s="164">
        <f t="shared" ref="N37" ca="1" si="14">ROUND(MAX(F37+J37-D37-H37,0),2)</f>
        <v>97000</v>
      </c>
      <c r="O37" s="165">
        <f t="shared" ref="O37" ca="1" si="15">ROUND(MAX(G37+K37-E37-I37,0),2)</f>
        <v>2117025000</v>
      </c>
    </row>
    <row r="38" spans="1:15" s="157" customFormat="1" ht="18" customHeight="1">
      <c r="A38" s="160">
        <v>33</v>
      </c>
      <c r="B38" s="161" t="s">
        <v>314</v>
      </c>
      <c r="C38" s="223">
        <v>42247</v>
      </c>
      <c r="D38" s="162">
        <v>0</v>
      </c>
      <c r="E38" s="162">
        <v>0</v>
      </c>
      <c r="F38" s="162">
        <v>0</v>
      </c>
      <c r="G38" s="162">
        <v>0</v>
      </c>
      <c r="H38" s="162">
        <f t="shared" ca="1" si="0"/>
        <v>0</v>
      </c>
      <c r="I38" s="163">
        <f t="shared" ca="1" si="1"/>
        <v>0</v>
      </c>
      <c r="J38" s="162">
        <f t="shared" ca="1" si="2"/>
        <v>82000</v>
      </c>
      <c r="K38" s="163">
        <f t="shared" ca="1" si="3"/>
        <v>1842950000</v>
      </c>
      <c r="L38" s="164">
        <f t="shared" ref="L38" ca="1" si="16">ROUND(MAX(D38+H38-F38-J38,0),2)</f>
        <v>0</v>
      </c>
      <c r="M38" s="165">
        <f t="shared" ref="M38" ca="1" si="17">ROUND(MAX(E38+I38-G38-K38,0),2)</f>
        <v>0</v>
      </c>
      <c r="N38" s="164">
        <f t="shared" ref="N38" ca="1" si="18">ROUND(MAX(F38+J38-D38-H38,0),2)</f>
        <v>82000</v>
      </c>
      <c r="O38" s="165">
        <f t="shared" ref="O38" ca="1" si="19">ROUND(MAX(G38+K38-E38-I38,0),2)</f>
        <v>1842950000</v>
      </c>
    </row>
    <row r="39" spans="1:15" s="157" customFormat="1" ht="18" customHeight="1">
      <c r="A39" s="160">
        <v>34</v>
      </c>
      <c r="B39" s="161" t="s">
        <v>316</v>
      </c>
      <c r="C39" s="223">
        <v>42234</v>
      </c>
      <c r="D39" s="162">
        <v>0</v>
      </c>
      <c r="E39" s="162">
        <v>0</v>
      </c>
      <c r="F39" s="162">
        <v>0</v>
      </c>
      <c r="G39" s="162">
        <v>0</v>
      </c>
      <c r="H39" s="162">
        <f t="shared" ca="1" si="0"/>
        <v>0</v>
      </c>
      <c r="I39" s="163">
        <f t="shared" ca="1" si="1"/>
        <v>0</v>
      </c>
      <c r="J39" s="162">
        <f t="shared" ca="1" si="2"/>
        <v>52300</v>
      </c>
      <c r="K39" s="163">
        <f t="shared" ca="1" si="3"/>
        <v>1154784000</v>
      </c>
      <c r="L39" s="164">
        <f t="shared" ref="L39" ca="1" si="20">ROUND(MAX(D39+H39-F39-J39,0),2)</f>
        <v>0</v>
      </c>
      <c r="M39" s="165">
        <f t="shared" ref="M39" ca="1" si="21">ROUND(MAX(E39+I39-G39-K39,0),2)</f>
        <v>0</v>
      </c>
      <c r="N39" s="164">
        <f t="shared" ref="N39" ca="1" si="22">ROUND(MAX(F39+J39-D39-H39,0),2)</f>
        <v>52300</v>
      </c>
      <c r="O39" s="165">
        <f t="shared" ref="O39" ca="1" si="23">ROUND(MAX(G39+K39-E39-I39,0),2)</f>
        <v>1154784000</v>
      </c>
    </row>
    <row r="40" spans="1:15" s="157" customFormat="1" ht="18" customHeight="1">
      <c r="A40" s="160">
        <v>35</v>
      </c>
      <c r="B40" s="246" t="s">
        <v>323</v>
      </c>
      <c r="C40" s="223"/>
      <c r="D40" s="162"/>
      <c r="E40" s="162"/>
      <c r="F40" s="162"/>
      <c r="G40" s="162"/>
      <c r="H40" s="162">
        <f t="shared" ca="1" si="0"/>
        <v>0</v>
      </c>
      <c r="I40" s="163">
        <f t="shared" ca="1" si="1"/>
        <v>0</v>
      </c>
      <c r="J40" s="162">
        <f t="shared" ca="1" si="2"/>
        <v>40000</v>
      </c>
      <c r="K40" s="163">
        <f t="shared" ca="1" si="3"/>
        <v>899520000</v>
      </c>
      <c r="L40" s="164">
        <f t="shared" ref="L40:L41" ca="1" si="24">ROUND(MAX(D40+H40-F40-J40,0),2)</f>
        <v>0</v>
      </c>
      <c r="M40" s="165">
        <f t="shared" ref="M40:M41" ca="1" si="25">ROUND(MAX(E40+I40-G40-K40,0),2)</f>
        <v>0</v>
      </c>
      <c r="N40" s="164">
        <f t="shared" ref="N40:N41" ca="1" si="26">ROUND(MAX(F40+J40-D40-H40,0),2)</f>
        <v>40000</v>
      </c>
      <c r="O40" s="165">
        <f t="shared" ref="O40:O41" ca="1" si="27">ROUND(MAX(G40+K40-E40-I40,0),2)</f>
        <v>899520000</v>
      </c>
    </row>
    <row r="41" spans="1:15" s="157" customFormat="1" ht="18" customHeight="1">
      <c r="A41" s="160">
        <v>36</v>
      </c>
      <c r="B41" s="246" t="s">
        <v>324</v>
      </c>
      <c r="C41" s="223"/>
      <c r="D41" s="162"/>
      <c r="E41" s="162"/>
      <c r="F41" s="162"/>
      <c r="G41" s="162"/>
      <c r="H41" s="162">
        <f t="shared" ca="1" si="0"/>
        <v>0</v>
      </c>
      <c r="I41" s="163">
        <f t="shared" ca="1" si="1"/>
        <v>0</v>
      </c>
      <c r="J41" s="162">
        <f t="shared" ca="1" si="2"/>
        <v>50000</v>
      </c>
      <c r="K41" s="163">
        <f t="shared" ca="1" si="3"/>
        <v>1124250000</v>
      </c>
      <c r="L41" s="164">
        <f t="shared" ca="1" si="24"/>
        <v>0</v>
      </c>
      <c r="M41" s="165">
        <f t="shared" ca="1" si="25"/>
        <v>0</v>
      </c>
      <c r="N41" s="164">
        <f t="shared" ca="1" si="26"/>
        <v>50000</v>
      </c>
      <c r="O41" s="165">
        <f t="shared" ca="1" si="27"/>
        <v>1124250000</v>
      </c>
    </row>
    <row r="42" spans="1:15" s="157" customFormat="1" ht="18" customHeight="1">
      <c r="A42" s="160">
        <v>37</v>
      </c>
      <c r="B42" s="232" t="s">
        <v>331</v>
      </c>
      <c r="C42" s="223"/>
      <c r="D42" s="162"/>
      <c r="E42" s="162"/>
      <c r="F42" s="162"/>
      <c r="G42" s="162"/>
      <c r="H42" s="162">
        <f t="shared" ca="1" si="0"/>
        <v>0</v>
      </c>
      <c r="I42" s="163">
        <f t="shared" ca="1" si="1"/>
        <v>0</v>
      </c>
      <c r="J42" s="162">
        <f t="shared" ca="1" si="2"/>
        <v>89500</v>
      </c>
      <c r="K42" s="163">
        <f t="shared" ca="1" si="3"/>
        <v>2011244000</v>
      </c>
      <c r="L42" s="164">
        <f t="shared" ref="L42" ca="1" si="28">ROUND(MAX(D42+H42-F42-J42,0),2)</f>
        <v>0</v>
      </c>
      <c r="M42" s="165">
        <f t="shared" ref="M42" ca="1" si="29">ROUND(MAX(E42+I42-G42-K42,0),2)</f>
        <v>0</v>
      </c>
      <c r="N42" s="164">
        <f t="shared" ref="N42" ca="1" si="30">ROUND(MAX(F42+J42-D42-H42,0),2)</f>
        <v>89500</v>
      </c>
      <c r="O42" s="165">
        <f t="shared" ref="O42" ca="1" si="31">ROUND(MAX(G42+K42-E42-I42,0),2)</f>
        <v>2011244000</v>
      </c>
    </row>
    <row r="43" spans="1:15" s="157" customFormat="1" ht="18" customHeight="1">
      <c r="A43" s="160">
        <v>38</v>
      </c>
      <c r="B43" s="232" t="s">
        <v>332</v>
      </c>
      <c r="C43" s="223"/>
      <c r="D43" s="162"/>
      <c r="E43" s="162"/>
      <c r="F43" s="162"/>
      <c r="G43" s="162"/>
      <c r="H43" s="162">
        <f t="shared" ca="1" si="0"/>
        <v>0</v>
      </c>
      <c r="I43" s="163">
        <f t="shared" ca="1" si="1"/>
        <v>0</v>
      </c>
      <c r="J43" s="162">
        <f ca="1">SUMIF(KUTH,$B43,_TH3)</f>
        <v>89000</v>
      </c>
      <c r="K43" s="163">
        <f t="shared" ca="1" si="3"/>
        <v>2001165000</v>
      </c>
      <c r="L43" s="164">
        <f t="shared" ref="L43" ca="1" si="32">ROUND(MAX(D43+H43-F43-J43,0),2)</f>
        <v>0</v>
      </c>
      <c r="M43" s="165">
        <f t="shared" ref="M43" ca="1" si="33">ROUND(MAX(E43+I43-G43-K43,0),2)</f>
        <v>0</v>
      </c>
      <c r="N43" s="164">
        <f t="shared" ref="N43" ca="1" si="34">ROUND(MAX(F43+J43-D43-H43,0),2)</f>
        <v>89000</v>
      </c>
      <c r="O43" s="165">
        <f t="shared" ref="O43" ca="1" si="35">ROUND(MAX(G43+K43-E43-I43,0),2)</f>
        <v>2001165000</v>
      </c>
    </row>
    <row r="44" spans="1:15" s="157" customFormat="1" ht="18" customHeight="1">
      <c r="A44" s="160"/>
      <c r="B44" s="232"/>
      <c r="C44" s="223"/>
      <c r="D44" s="162"/>
      <c r="E44" s="162"/>
      <c r="F44" s="162"/>
      <c r="G44" s="162"/>
      <c r="H44" s="162"/>
      <c r="I44" s="163"/>
      <c r="J44" s="162"/>
      <c r="K44" s="163"/>
      <c r="L44" s="164"/>
      <c r="M44" s="165"/>
      <c r="N44" s="164"/>
      <c r="O44" s="165"/>
    </row>
    <row r="45" spans="1:15" s="157" customFormat="1" ht="18" customHeight="1">
      <c r="A45" s="160"/>
      <c r="B45" s="232"/>
      <c r="C45" s="223"/>
      <c r="D45" s="162"/>
      <c r="E45" s="162"/>
      <c r="F45" s="162"/>
      <c r="G45" s="162"/>
      <c r="H45" s="162"/>
      <c r="I45" s="163"/>
      <c r="J45" s="162"/>
      <c r="K45" s="163"/>
      <c r="L45" s="164"/>
      <c r="M45" s="165"/>
      <c r="N45" s="164"/>
      <c r="O45" s="165"/>
    </row>
    <row r="46" spans="1:15" s="157" customFormat="1" ht="18" customHeight="1">
      <c r="A46" s="160"/>
      <c r="B46" s="232"/>
      <c r="C46" s="223"/>
      <c r="D46" s="162"/>
      <c r="E46" s="162"/>
      <c r="F46" s="162"/>
      <c r="G46" s="162"/>
      <c r="H46" s="162"/>
      <c r="I46" s="163"/>
      <c r="J46" s="162"/>
      <c r="K46" s="163"/>
      <c r="L46" s="164"/>
      <c r="M46" s="165"/>
      <c r="N46" s="164"/>
      <c r="O46" s="165"/>
    </row>
    <row r="47" spans="1:15" s="157" customFormat="1" ht="18" customHeight="1">
      <c r="A47" s="160"/>
      <c r="B47" s="232"/>
      <c r="C47" s="223"/>
      <c r="D47" s="162"/>
      <c r="E47" s="162"/>
      <c r="F47" s="162"/>
      <c r="G47" s="162"/>
      <c r="H47" s="162"/>
      <c r="I47" s="163"/>
      <c r="J47" s="162"/>
      <c r="K47" s="163"/>
      <c r="L47" s="164"/>
      <c r="M47" s="165"/>
      <c r="N47" s="164"/>
      <c r="O47" s="165"/>
    </row>
    <row r="48" spans="1:15" s="157" customFormat="1" ht="18" customHeight="1">
      <c r="A48" s="160"/>
      <c r="B48" s="232"/>
      <c r="C48" s="223"/>
      <c r="D48" s="162"/>
      <c r="E48" s="162"/>
      <c r="F48" s="162"/>
      <c r="G48" s="162"/>
      <c r="H48" s="162"/>
      <c r="I48" s="163"/>
      <c r="J48" s="162"/>
      <c r="K48" s="163"/>
      <c r="L48" s="164"/>
      <c r="M48" s="165"/>
      <c r="N48" s="164"/>
      <c r="O48" s="165"/>
    </row>
    <row r="49" spans="1:15" s="157" customFormat="1" ht="18" customHeight="1">
      <c r="A49" s="160"/>
      <c r="B49" s="168"/>
      <c r="C49" s="226"/>
      <c r="D49" s="162"/>
      <c r="E49" s="163"/>
      <c r="F49" s="162"/>
      <c r="G49" s="163"/>
      <c r="H49" s="162"/>
      <c r="I49" s="163"/>
      <c r="J49" s="162"/>
      <c r="K49" s="163"/>
      <c r="L49" s="164"/>
      <c r="M49" s="165"/>
      <c r="N49" s="164"/>
      <c r="O49" s="165"/>
    </row>
    <row r="50" spans="1:15" s="173" customFormat="1" ht="18" customHeight="1">
      <c r="A50" s="169"/>
      <c r="B50" s="170" t="s">
        <v>135</v>
      </c>
      <c r="C50" s="170"/>
      <c r="D50" s="171">
        <f t="shared" ref="D50:O50" si="36">SUM(D5:D49)</f>
        <v>0</v>
      </c>
      <c r="E50" s="172">
        <f t="shared" si="36"/>
        <v>0</v>
      </c>
      <c r="F50" s="171">
        <f t="shared" si="36"/>
        <v>1099639.73</v>
      </c>
      <c r="G50" s="172">
        <f t="shared" si="36"/>
        <v>23117050188</v>
      </c>
      <c r="H50" s="171">
        <f t="shared" ca="1" si="36"/>
        <v>1481970</v>
      </c>
      <c r="I50" s="172">
        <f t="shared" ca="1" si="36"/>
        <v>32381678100</v>
      </c>
      <c r="J50" s="171">
        <f t="shared" ca="1" si="36"/>
        <v>1435500</v>
      </c>
      <c r="K50" s="172">
        <f t="shared" ca="1" si="36"/>
        <v>32026064400</v>
      </c>
      <c r="L50" s="171">
        <f t="shared" ca="1" si="36"/>
        <v>0</v>
      </c>
      <c r="M50" s="172">
        <f t="shared" ca="1" si="36"/>
        <v>0</v>
      </c>
      <c r="N50" s="171">
        <f t="shared" ca="1" si="36"/>
        <v>1053169.73</v>
      </c>
      <c r="O50" s="172">
        <f t="shared" ca="1" si="36"/>
        <v>22761436488</v>
      </c>
    </row>
    <row r="52" spans="1:15">
      <c r="G52" s="174">
        <f>[1]CDPS!$D$54</f>
        <v>23117050188</v>
      </c>
      <c r="I52" s="174">
        <f>[1]CDPS!$E$54</f>
        <v>30212070600</v>
      </c>
      <c r="K52" s="174">
        <f>[1]CDPS!$F$54</f>
        <v>28013655400</v>
      </c>
    </row>
    <row r="54" spans="1:15">
      <c r="G54" s="251">
        <f>G50-G52</f>
        <v>0</v>
      </c>
      <c r="H54" s="251"/>
      <c r="I54" s="251">
        <f t="shared" ref="I54:K54" ca="1" si="37">I50-I52</f>
        <v>2169607500</v>
      </c>
      <c r="J54" s="251"/>
      <c r="K54" s="251">
        <f t="shared" ca="1" si="37"/>
        <v>4012409000</v>
      </c>
    </row>
  </sheetData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31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K90"/>
  <sheetViews>
    <sheetView workbookViewId="0">
      <pane ySplit="4" topLeftCell="A65" activePane="bottomLeft" state="frozen"/>
      <selection pane="bottomLeft" activeCell="E73" sqref="E73"/>
    </sheetView>
  </sheetViews>
  <sheetFormatPr defaultRowHeight="12.75"/>
  <cols>
    <col min="1" max="1" width="6.85546875" style="234" customWidth="1"/>
    <col min="2" max="2" width="9.140625" style="234"/>
    <col min="3" max="3" width="11.5703125" style="234" customWidth="1"/>
    <col min="4" max="4" width="32.140625" style="234" customWidth="1"/>
    <col min="5" max="5" width="23.7109375" style="234" customWidth="1"/>
    <col min="6" max="7" width="9.140625" style="234"/>
    <col min="8" max="8" width="10.5703125" style="234" customWidth="1"/>
    <col min="9" max="9" width="14.85546875" style="234" customWidth="1"/>
    <col min="10" max="10" width="10.5703125" style="234" customWidth="1"/>
    <col min="11" max="11" width="14.85546875" style="234" customWidth="1"/>
    <col min="12" max="16384" width="9.140625" style="234"/>
  </cols>
  <sheetData>
    <row r="1" spans="1:11" s="181" customFormat="1" ht="15.75" customHeight="1">
      <c r="A1" s="272" t="s">
        <v>106</v>
      </c>
      <c r="B1" s="265" t="s">
        <v>7</v>
      </c>
      <c r="C1" s="267"/>
      <c r="D1" s="272" t="s">
        <v>8</v>
      </c>
      <c r="E1" s="272" t="s">
        <v>239</v>
      </c>
      <c r="F1" s="272" t="s">
        <v>9</v>
      </c>
      <c r="G1" s="272" t="s">
        <v>139</v>
      </c>
      <c r="H1" s="265" t="s">
        <v>10</v>
      </c>
      <c r="I1" s="266"/>
      <c r="J1" s="266"/>
      <c r="K1" s="267"/>
    </row>
    <row r="2" spans="1:11" s="181" customFormat="1" ht="15.75" customHeight="1">
      <c r="A2" s="273"/>
      <c r="B2" s="268" t="s">
        <v>12</v>
      </c>
      <c r="C2" s="268" t="s">
        <v>13</v>
      </c>
      <c r="D2" s="273"/>
      <c r="E2" s="273"/>
      <c r="F2" s="273"/>
      <c r="G2" s="273"/>
      <c r="H2" s="270" t="s">
        <v>14</v>
      </c>
      <c r="I2" s="271"/>
      <c r="J2" s="270" t="s">
        <v>15</v>
      </c>
      <c r="K2" s="271"/>
    </row>
    <row r="3" spans="1:11" s="181" customFormat="1" ht="27" customHeight="1">
      <c r="A3" s="274"/>
      <c r="B3" s="269"/>
      <c r="C3" s="269"/>
      <c r="D3" s="274"/>
      <c r="E3" s="274"/>
      <c r="F3" s="274"/>
      <c r="G3" s="274"/>
      <c r="H3" s="182" t="s">
        <v>115</v>
      </c>
      <c r="I3" s="182" t="s">
        <v>140</v>
      </c>
      <c r="J3" s="182" t="s">
        <v>115</v>
      </c>
      <c r="K3" s="182" t="s">
        <v>140</v>
      </c>
    </row>
    <row r="4" spans="1:11" s="181" customFormat="1">
      <c r="A4" s="183" t="s">
        <v>16</v>
      </c>
      <c r="B4" s="183" t="s">
        <v>17</v>
      </c>
      <c r="C4" s="183" t="s">
        <v>18</v>
      </c>
      <c r="D4" s="183" t="s">
        <v>19</v>
      </c>
      <c r="E4" s="183"/>
      <c r="F4" s="183" t="s">
        <v>20</v>
      </c>
      <c r="G4" s="183">
        <v>1</v>
      </c>
      <c r="H4" s="183">
        <v>2</v>
      </c>
      <c r="I4" s="183">
        <v>3</v>
      </c>
      <c r="J4" s="183">
        <v>4</v>
      </c>
      <c r="K4" s="183">
        <v>5</v>
      </c>
    </row>
    <row r="5" spans="1:11" s="181" customFormat="1" ht="22.5" customHeight="1">
      <c r="A5" s="243">
        <f>IF(C5&lt;&gt;"",MONTH(C5),"")</f>
        <v>1</v>
      </c>
      <c r="B5" s="190" t="s">
        <v>145</v>
      </c>
      <c r="C5" s="190">
        <v>42009</v>
      </c>
      <c r="D5" s="167" t="s">
        <v>146</v>
      </c>
      <c r="E5" s="222" t="s">
        <v>121</v>
      </c>
      <c r="F5" s="191" t="s">
        <v>147</v>
      </c>
      <c r="G5" s="192">
        <v>21350</v>
      </c>
      <c r="H5" s="175">
        <v>51500</v>
      </c>
      <c r="I5" s="163">
        <f>G5*H5</f>
        <v>1099525000</v>
      </c>
      <c r="J5" s="175"/>
      <c r="K5" s="163">
        <f>G5*J5</f>
        <v>0</v>
      </c>
    </row>
    <row r="6" spans="1:11" s="198" customFormat="1" ht="22.5" customHeight="1">
      <c r="A6" s="243">
        <f t="shared" ref="A6:A38" si="0">IF(C6&lt;&gt;"",MONTH(C6),"")</f>
        <v>1</v>
      </c>
      <c r="B6" s="228" t="s">
        <v>148</v>
      </c>
      <c r="C6" s="193">
        <v>42009</v>
      </c>
      <c r="D6" s="229" t="s">
        <v>149</v>
      </c>
      <c r="E6" s="222" t="s">
        <v>121</v>
      </c>
      <c r="F6" s="195" t="s">
        <v>150</v>
      </c>
      <c r="G6" s="230"/>
      <c r="H6" s="176"/>
      <c r="I6" s="163">
        <f t="shared" ref="I6:I36" si="1">G6*H6</f>
        <v>0</v>
      </c>
      <c r="J6" s="176"/>
      <c r="K6" s="197">
        <v>4630000</v>
      </c>
    </row>
    <row r="7" spans="1:11" s="181" customFormat="1" ht="22.5" customHeight="1">
      <c r="A7" s="243">
        <f t="shared" si="0"/>
        <v>1</v>
      </c>
      <c r="B7" s="190" t="s">
        <v>145</v>
      </c>
      <c r="C7" s="190">
        <v>42023</v>
      </c>
      <c r="D7" s="167" t="s">
        <v>250</v>
      </c>
      <c r="E7" s="222" t="s">
        <v>122</v>
      </c>
      <c r="F7" s="191" t="s">
        <v>147</v>
      </c>
      <c r="G7" s="192">
        <v>21315</v>
      </c>
      <c r="H7" s="175">
        <v>60000</v>
      </c>
      <c r="I7" s="163">
        <f t="shared" si="1"/>
        <v>1278900000</v>
      </c>
      <c r="J7" s="175"/>
      <c r="K7" s="163">
        <f>G7*J7</f>
        <v>0</v>
      </c>
    </row>
    <row r="8" spans="1:11" s="181" customFormat="1" ht="22.5" customHeight="1">
      <c r="A8" s="243">
        <f t="shared" si="0"/>
        <v>1</v>
      </c>
      <c r="B8" s="228" t="s">
        <v>148</v>
      </c>
      <c r="C8" s="193">
        <v>42023</v>
      </c>
      <c r="D8" s="229" t="s">
        <v>149</v>
      </c>
      <c r="E8" s="222" t="s">
        <v>122</v>
      </c>
      <c r="F8" s="195" t="s">
        <v>150</v>
      </c>
      <c r="G8" s="230"/>
      <c r="H8" s="176"/>
      <c r="I8" s="163">
        <f t="shared" si="1"/>
        <v>0</v>
      </c>
      <c r="J8" s="176"/>
      <c r="K8" s="197">
        <v>5400000</v>
      </c>
    </row>
    <row r="9" spans="1:11" s="181" customFormat="1" ht="22.5" customHeight="1">
      <c r="A9" s="243">
        <f t="shared" si="0"/>
        <v>1</v>
      </c>
      <c r="B9" s="190" t="s">
        <v>145</v>
      </c>
      <c r="C9" s="190">
        <v>42023</v>
      </c>
      <c r="D9" s="167" t="s">
        <v>152</v>
      </c>
      <c r="E9" s="222" t="s">
        <v>123</v>
      </c>
      <c r="F9" s="191" t="s">
        <v>147</v>
      </c>
      <c r="G9" s="192">
        <v>21315</v>
      </c>
      <c r="H9" s="175">
        <v>38000</v>
      </c>
      <c r="I9" s="163">
        <f t="shared" si="1"/>
        <v>809970000</v>
      </c>
      <c r="J9" s="175"/>
      <c r="K9" s="163">
        <f>G9*J9</f>
        <v>0</v>
      </c>
    </row>
    <row r="10" spans="1:11" s="181" customFormat="1" ht="22.5" customHeight="1">
      <c r="A10" s="243">
        <f t="shared" si="0"/>
        <v>1</v>
      </c>
      <c r="B10" s="228" t="s">
        <v>148</v>
      </c>
      <c r="C10" s="193">
        <v>42023</v>
      </c>
      <c r="D10" s="229" t="s">
        <v>149</v>
      </c>
      <c r="E10" s="222" t="s">
        <v>123</v>
      </c>
      <c r="F10" s="195" t="s">
        <v>150</v>
      </c>
      <c r="G10" s="230"/>
      <c r="H10" s="176"/>
      <c r="I10" s="163">
        <f t="shared" si="1"/>
        <v>0</v>
      </c>
      <c r="J10" s="176"/>
      <c r="K10" s="197">
        <v>3420000</v>
      </c>
    </row>
    <row r="11" spans="1:11" s="181" customFormat="1" ht="22.5" customHeight="1">
      <c r="A11" s="243">
        <f t="shared" si="0"/>
        <v>2</v>
      </c>
      <c r="B11" s="190" t="s">
        <v>145</v>
      </c>
      <c r="C11" s="190">
        <v>42063</v>
      </c>
      <c r="D11" s="167" t="s">
        <v>153</v>
      </c>
      <c r="E11" s="229" t="s">
        <v>124</v>
      </c>
      <c r="F11" s="191" t="s">
        <v>147</v>
      </c>
      <c r="G11" s="192">
        <v>21330</v>
      </c>
      <c r="H11" s="175">
        <v>46500</v>
      </c>
      <c r="I11" s="163">
        <f t="shared" si="1"/>
        <v>991845000</v>
      </c>
      <c r="J11" s="175"/>
      <c r="K11" s="163">
        <f>G11*J11</f>
        <v>0</v>
      </c>
    </row>
    <row r="12" spans="1:11" s="181" customFormat="1" ht="22.5" customHeight="1">
      <c r="A12" s="243">
        <f t="shared" si="0"/>
        <v>2</v>
      </c>
      <c r="B12" s="228" t="s">
        <v>148</v>
      </c>
      <c r="C12" s="193">
        <v>42063</v>
      </c>
      <c r="D12" s="229" t="s">
        <v>149</v>
      </c>
      <c r="E12" s="229" t="s">
        <v>124</v>
      </c>
      <c r="F12" s="195" t="s">
        <v>150</v>
      </c>
      <c r="G12" s="230"/>
      <c r="H12" s="176"/>
      <c r="I12" s="163">
        <f t="shared" si="1"/>
        <v>0</v>
      </c>
      <c r="J12" s="176"/>
      <c r="K12" s="197">
        <v>7440000</v>
      </c>
    </row>
    <row r="13" spans="1:11" s="181" customFormat="1" ht="22.5" customHeight="1">
      <c r="A13" s="243">
        <f t="shared" si="0"/>
        <v>2</v>
      </c>
      <c r="B13" s="190" t="s">
        <v>145</v>
      </c>
      <c r="C13" s="190">
        <v>42063</v>
      </c>
      <c r="D13" s="167" t="s">
        <v>154</v>
      </c>
      <c r="E13" s="229" t="s">
        <v>125</v>
      </c>
      <c r="F13" s="191" t="s">
        <v>147</v>
      </c>
      <c r="G13" s="192">
        <v>21330</v>
      </c>
      <c r="H13" s="175">
        <v>50870</v>
      </c>
      <c r="I13" s="163">
        <f t="shared" si="1"/>
        <v>1085057100</v>
      </c>
      <c r="J13" s="175"/>
      <c r="K13" s="163">
        <f>G13*J13</f>
        <v>0</v>
      </c>
    </row>
    <row r="14" spans="1:11" s="181" customFormat="1" ht="22.5" customHeight="1">
      <c r="A14" s="243">
        <f t="shared" si="0"/>
        <v>2</v>
      </c>
      <c r="B14" s="228" t="s">
        <v>148</v>
      </c>
      <c r="C14" s="193">
        <v>42063</v>
      </c>
      <c r="D14" s="229" t="s">
        <v>149</v>
      </c>
      <c r="E14" s="229" t="s">
        <v>125</v>
      </c>
      <c r="F14" s="195" t="s">
        <v>150</v>
      </c>
      <c r="G14" s="230"/>
      <c r="H14" s="176"/>
      <c r="I14" s="163">
        <f t="shared" si="1"/>
        <v>0</v>
      </c>
      <c r="J14" s="176"/>
      <c r="K14" s="197">
        <v>6104400</v>
      </c>
    </row>
    <row r="15" spans="1:11" s="181" customFormat="1" ht="22.5" customHeight="1">
      <c r="A15" s="243">
        <f t="shared" si="0"/>
        <v>3</v>
      </c>
      <c r="B15" s="190" t="s">
        <v>145</v>
      </c>
      <c r="C15" s="189">
        <v>42072</v>
      </c>
      <c r="D15" s="167" t="s">
        <v>155</v>
      </c>
      <c r="E15" s="229" t="s">
        <v>126</v>
      </c>
      <c r="F15" s="191" t="s">
        <v>147</v>
      </c>
      <c r="G15" s="192">
        <v>21350</v>
      </c>
      <c r="H15" s="175">
        <v>90000</v>
      </c>
      <c r="I15" s="163">
        <f t="shared" si="1"/>
        <v>1921500000</v>
      </c>
      <c r="J15" s="175"/>
      <c r="K15" s="163">
        <f>G15*J15</f>
        <v>0</v>
      </c>
    </row>
    <row r="16" spans="1:11" s="198" customFormat="1" ht="22.5" customHeight="1">
      <c r="A16" s="243">
        <f t="shared" si="0"/>
        <v>3</v>
      </c>
      <c r="B16" s="193" t="s">
        <v>148</v>
      </c>
      <c r="C16" s="227">
        <v>42072</v>
      </c>
      <c r="D16" s="231" t="s">
        <v>149</v>
      </c>
      <c r="E16" s="229" t="s">
        <v>126</v>
      </c>
      <c r="F16" s="195" t="s">
        <v>150</v>
      </c>
      <c r="G16" s="230"/>
      <c r="H16" s="176"/>
      <c r="I16" s="163">
        <f t="shared" si="1"/>
        <v>0</v>
      </c>
      <c r="J16" s="176"/>
      <c r="K16" s="197">
        <v>12600000</v>
      </c>
    </row>
    <row r="17" spans="1:11" s="181" customFormat="1" ht="22.5" customHeight="1">
      <c r="A17" s="243">
        <f t="shared" si="0"/>
        <v>4</v>
      </c>
      <c r="B17" s="190" t="s">
        <v>145</v>
      </c>
      <c r="C17" s="190">
        <v>42096</v>
      </c>
      <c r="D17" s="167" t="s">
        <v>229</v>
      </c>
      <c r="E17" s="229" t="s">
        <v>127</v>
      </c>
      <c r="F17" s="191" t="s">
        <v>147</v>
      </c>
      <c r="G17" s="192">
        <v>21560</v>
      </c>
      <c r="H17" s="175">
        <v>52000</v>
      </c>
      <c r="I17" s="163">
        <f t="shared" si="1"/>
        <v>1121120000</v>
      </c>
      <c r="J17" s="175"/>
      <c r="K17" s="163">
        <f>G17*J17</f>
        <v>0</v>
      </c>
    </row>
    <row r="18" spans="1:11" s="181" customFormat="1" ht="22.5" customHeight="1">
      <c r="A18" s="243">
        <f t="shared" si="0"/>
        <v>4</v>
      </c>
      <c r="B18" s="190" t="s">
        <v>145</v>
      </c>
      <c r="C18" s="190">
        <v>42097</v>
      </c>
      <c r="D18" s="222" t="s">
        <v>230</v>
      </c>
      <c r="E18" s="229" t="s">
        <v>127</v>
      </c>
      <c r="F18" s="191" t="s">
        <v>147</v>
      </c>
      <c r="G18" s="192">
        <v>21560</v>
      </c>
      <c r="H18" s="175">
        <v>40500</v>
      </c>
      <c r="I18" s="163">
        <f t="shared" si="1"/>
        <v>873180000</v>
      </c>
      <c r="J18" s="175"/>
      <c r="K18" s="163">
        <f>G18*J18</f>
        <v>0</v>
      </c>
    </row>
    <row r="19" spans="1:11" s="198" customFormat="1" ht="22.5" customHeight="1">
      <c r="A19" s="243">
        <f t="shared" si="0"/>
        <v>4</v>
      </c>
      <c r="B19" s="193" t="s">
        <v>148</v>
      </c>
      <c r="C19" s="227">
        <v>42097</v>
      </c>
      <c r="D19" s="231" t="s">
        <v>149</v>
      </c>
      <c r="E19" s="229" t="s">
        <v>127</v>
      </c>
      <c r="F19" s="195" t="s">
        <v>150</v>
      </c>
      <c r="G19" s="230"/>
      <c r="H19" s="176"/>
      <c r="I19" s="163">
        <f t="shared" si="1"/>
        <v>0</v>
      </c>
      <c r="J19" s="176"/>
      <c r="K19" s="197">
        <v>31450000</v>
      </c>
    </row>
    <row r="20" spans="1:11" s="181" customFormat="1" ht="22.5" customHeight="1">
      <c r="A20" s="243">
        <f t="shared" si="0"/>
        <v>1</v>
      </c>
      <c r="B20" s="190" t="s">
        <v>156</v>
      </c>
      <c r="C20" s="190">
        <v>42010</v>
      </c>
      <c r="D20" s="167" t="s">
        <v>157</v>
      </c>
      <c r="E20" s="229" t="s">
        <v>132</v>
      </c>
      <c r="F20" s="191" t="s">
        <v>147</v>
      </c>
      <c r="G20" s="192">
        <v>21350</v>
      </c>
      <c r="H20" s="175"/>
      <c r="I20" s="163">
        <f t="shared" si="1"/>
        <v>0</v>
      </c>
      <c r="J20" s="175">
        <v>49000</v>
      </c>
      <c r="K20" s="163">
        <f>G20*J20</f>
        <v>1046150000</v>
      </c>
    </row>
    <row r="21" spans="1:11" s="181" customFormat="1" ht="22.5" customHeight="1">
      <c r="A21" s="243">
        <f t="shared" si="0"/>
        <v>1</v>
      </c>
      <c r="B21" s="190" t="s">
        <v>156</v>
      </c>
      <c r="C21" s="190">
        <v>42023</v>
      </c>
      <c r="D21" s="167" t="s">
        <v>158</v>
      </c>
      <c r="E21" s="229" t="s">
        <v>133</v>
      </c>
      <c r="F21" s="191" t="s">
        <v>147</v>
      </c>
      <c r="G21" s="192">
        <v>21315</v>
      </c>
      <c r="H21" s="175"/>
      <c r="I21" s="163">
        <f t="shared" si="1"/>
        <v>0</v>
      </c>
      <c r="J21" s="175">
        <v>98000</v>
      </c>
      <c r="K21" s="163">
        <f t="shared" ref="K21:K36" si="2">G21*J21</f>
        <v>2088870000</v>
      </c>
    </row>
    <row r="22" spans="1:11" s="181" customFormat="1" ht="22.5" customHeight="1">
      <c r="A22" s="243">
        <f t="shared" si="0"/>
        <v>3</v>
      </c>
      <c r="B22" s="190" t="s">
        <v>145</v>
      </c>
      <c r="C22" s="190">
        <v>42065</v>
      </c>
      <c r="D22" s="167" t="s">
        <v>163</v>
      </c>
      <c r="E22" s="229" t="s">
        <v>164</v>
      </c>
      <c r="F22" s="191" t="s">
        <v>147</v>
      </c>
      <c r="G22" s="192">
        <v>21350</v>
      </c>
      <c r="H22" s="175"/>
      <c r="I22" s="163">
        <f t="shared" si="1"/>
        <v>0</v>
      </c>
      <c r="J22" s="175">
        <v>97300</v>
      </c>
      <c r="K22" s="163">
        <f t="shared" si="2"/>
        <v>2077355000</v>
      </c>
    </row>
    <row r="23" spans="1:11" s="181" customFormat="1" ht="22.5" customHeight="1">
      <c r="A23" s="243">
        <f t="shared" si="0"/>
        <v>1</v>
      </c>
      <c r="B23" s="190" t="s">
        <v>156</v>
      </c>
      <c r="C23" s="190">
        <v>42023</v>
      </c>
      <c r="D23" s="167" t="s">
        <v>159</v>
      </c>
      <c r="E23" s="229" t="s">
        <v>134</v>
      </c>
      <c r="F23" s="191" t="s">
        <v>147</v>
      </c>
      <c r="G23" s="192">
        <v>21350</v>
      </c>
      <c r="H23" s="175"/>
      <c r="I23" s="163">
        <f t="shared" si="1"/>
        <v>0</v>
      </c>
      <c r="J23" s="175">
        <v>90000</v>
      </c>
      <c r="K23" s="163">
        <f t="shared" si="2"/>
        <v>1921500000</v>
      </c>
    </row>
    <row r="24" spans="1:11" s="181" customFormat="1" ht="22.5" customHeight="1">
      <c r="A24" s="243">
        <f t="shared" si="0"/>
        <v>4</v>
      </c>
      <c r="B24" s="190" t="s">
        <v>156</v>
      </c>
      <c r="C24" s="190">
        <v>42097</v>
      </c>
      <c r="D24" s="232" t="s">
        <v>231</v>
      </c>
      <c r="E24" s="233" t="s">
        <v>232</v>
      </c>
      <c r="F24" s="191" t="s">
        <v>147</v>
      </c>
      <c r="G24" s="192">
        <v>21560</v>
      </c>
      <c r="H24" s="175"/>
      <c r="I24" s="163">
        <f t="shared" si="1"/>
        <v>0</v>
      </c>
      <c r="J24" s="175">
        <v>89500</v>
      </c>
      <c r="K24" s="163">
        <f t="shared" si="2"/>
        <v>1929620000</v>
      </c>
    </row>
    <row r="25" spans="1:11" ht="22.5" customHeight="1">
      <c r="A25" s="243">
        <f t="shared" si="0"/>
        <v>2</v>
      </c>
      <c r="B25" s="190" t="s">
        <v>145</v>
      </c>
      <c r="C25" s="190">
        <v>42059</v>
      </c>
      <c r="D25" s="232" t="s">
        <v>160</v>
      </c>
      <c r="E25" s="233" t="s">
        <v>234</v>
      </c>
      <c r="F25" s="191" t="s">
        <v>147</v>
      </c>
      <c r="G25" s="192">
        <v>21330</v>
      </c>
      <c r="H25" s="175">
        <v>55000</v>
      </c>
      <c r="I25" s="163">
        <f t="shared" si="1"/>
        <v>1173150000</v>
      </c>
      <c r="J25" s="175"/>
      <c r="K25" s="163">
        <v>0</v>
      </c>
    </row>
    <row r="26" spans="1:11" ht="22.5" customHeight="1">
      <c r="A26" s="243">
        <f t="shared" si="0"/>
        <v>2</v>
      </c>
      <c r="B26" s="190" t="s">
        <v>148</v>
      </c>
      <c r="C26" s="190">
        <v>42059</v>
      </c>
      <c r="D26" s="232" t="s">
        <v>149</v>
      </c>
      <c r="E26" s="233" t="s">
        <v>234</v>
      </c>
      <c r="F26" s="191" t="s">
        <v>150</v>
      </c>
      <c r="G26" s="192"/>
      <c r="H26" s="175"/>
      <c r="I26" s="163">
        <f t="shared" si="1"/>
        <v>0</v>
      </c>
      <c r="J26" s="175"/>
      <c r="K26" s="163">
        <v>7425000</v>
      </c>
    </row>
    <row r="27" spans="1:11" ht="22.5" customHeight="1">
      <c r="A27" s="243">
        <f t="shared" si="0"/>
        <v>2</v>
      </c>
      <c r="B27" s="190" t="s">
        <v>156</v>
      </c>
      <c r="C27" s="190">
        <v>42060</v>
      </c>
      <c r="D27" s="232" t="s">
        <v>161</v>
      </c>
      <c r="E27" s="233" t="s">
        <v>238</v>
      </c>
      <c r="F27" s="191" t="s">
        <v>162</v>
      </c>
      <c r="G27" s="192">
        <v>21350</v>
      </c>
      <c r="H27" s="175"/>
      <c r="I27" s="163">
        <v>0</v>
      </c>
      <c r="J27" s="175">
        <v>55000</v>
      </c>
      <c r="K27" s="163">
        <v>1174250000</v>
      </c>
    </row>
    <row r="28" spans="1:11" ht="22.5" customHeight="1">
      <c r="A28" s="243">
        <f t="shared" si="0"/>
        <v>5</v>
      </c>
      <c r="B28" s="245" t="s">
        <v>145</v>
      </c>
      <c r="C28" s="244">
        <v>42151</v>
      </c>
      <c r="D28" s="246" t="s">
        <v>243</v>
      </c>
      <c r="E28" s="248" t="s">
        <v>235</v>
      </c>
      <c r="F28" s="247" t="s">
        <v>147</v>
      </c>
      <c r="G28" s="192">
        <v>21810</v>
      </c>
      <c r="H28" s="175">
        <v>81000</v>
      </c>
      <c r="I28" s="163">
        <f t="shared" si="1"/>
        <v>1766610000</v>
      </c>
      <c r="J28" s="175"/>
      <c r="K28" s="163">
        <f t="shared" si="2"/>
        <v>0</v>
      </c>
    </row>
    <row r="29" spans="1:11" ht="22.5" customHeight="1">
      <c r="A29" s="243">
        <f t="shared" ref="A29" si="3">IF(C29&lt;&gt;"",MONTH(C29),"")</f>
        <v>5</v>
      </c>
      <c r="B29" s="245" t="s">
        <v>148</v>
      </c>
      <c r="C29" s="244">
        <v>42151</v>
      </c>
      <c r="D29" s="232" t="s">
        <v>149</v>
      </c>
      <c r="E29" s="248" t="s">
        <v>235</v>
      </c>
      <c r="F29" s="247" t="s">
        <v>150</v>
      </c>
      <c r="G29" s="192"/>
      <c r="H29" s="175"/>
      <c r="I29" s="163"/>
      <c r="J29" s="175"/>
      <c r="K29" s="163">
        <v>35640000</v>
      </c>
    </row>
    <row r="30" spans="1:11" ht="22.5" customHeight="1">
      <c r="A30" s="243">
        <f t="shared" si="0"/>
        <v>5</v>
      </c>
      <c r="B30" s="190" t="s">
        <v>156</v>
      </c>
      <c r="C30" s="244">
        <v>42151</v>
      </c>
      <c r="D30" s="246" t="s">
        <v>244</v>
      </c>
      <c r="E30" s="248" t="s">
        <v>245</v>
      </c>
      <c r="F30" s="191" t="s">
        <v>162</v>
      </c>
      <c r="G30" s="192">
        <v>21800</v>
      </c>
      <c r="H30" s="175"/>
      <c r="I30" s="163">
        <f t="shared" si="1"/>
        <v>0</v>
      </c>
      <c r="J30" s="175">
        <v>76300</v>
      </c>
      <c r="K30" s="163">
        <f t="shared" si="2"/>
        <v>1663340000</v>
      </c>
    </row>
    <row r="31" spans="1:11" ht="22.5" customHeight="1">
      <c r="A31" s="243">
        <f t="shared" si="0"/>
        <v>5</v>
      </c>
      <c r="B31" s="190" t="s">
        <v>145</v>
      </c>
      <c r="C31" s="190">
        <v>42145</v>
      </c>
      <c r="D31" s="232" t="s">
        <v>246</v>
      </c>
      <c r="E31" s="233" t="s">
        <v>128</v>
      </c>
      <c r="F31" s="191" t="s">
        <v>147</v>
      </c>
      <c r="G31" s="192">
        <v>21840</v>
      </c>
      <c r="H31" s="175">
        <v>69000</v>
      </c>
      <c r="I31" s="163">
        <f t="shared" si="1"/>
        <v>1506960000</v>
      </c>
      <c r="J31" s="175"/>
      <c r="K31" s="163">
        <f t="shared" si="2"/>
        <v>0</v>
      </c>
    </row>
    <row r="32" spans="1:11" ht="22.5" customHeight="1">
      <c r="A32" s="243">
        <f t="shared" ref="A32" si="4">IF(C32&lt;&gt;"",MONTH(C32),"")</f>
        <v>5</v>
      </c>
      <c r="B32" s="190" t="s">
        <v>148</v>
      </c>
      <c r="C32" s="190">
        <v>42145</v>
      </c>
      <c r="D32" s="232" t="s">
        <v>149</v>
      </c>
      <c r="E32" s="233" t="s">
        <v>128</v>
      </c>
      <c r="F32" s="191" t="s">
        <v>150</v>
      </c>
      <c r="G32" s="192"/>
      <c r="H32" s="175"/>
      <c r="I32" s="163">
        <f t="shared" ref="I32" si="5">G32*H32</f>
        <v>0</v>
      </c>
      <c r="J32" s="175"/>
      <c r="K32" s="163">
        <v>35190000</v>
      </c>
    </row>
    <row r="33" spans="1:11" ht="22.5" customHeight="1">
      <c r="A33" s="243">
        <f t="shared" si="0"/>
        <v>5</v>
      </c>
      <c r="B33" s="190" t="s">
        <v>156</v>
      </c>
      <c r="C33" s="190">
        <v>42145</v>
      </c>
      <c r="D33" s="246" t="s">
        <v>251</v>
      </c>
      <c r="E33" s="233" t="s">
        <v>247</v>
      </c>
      <c r="F33" s="191" t="s">
        <v>147</v>
      </c>
      <c r="G33" s="192">
        <v>21840</v>
      </c>
      <c r="H33" s="175"/>
      <c r="I33" s="163">
        <f t="shared" si="1"/>
        <v>0</v>
      </c>
      <c r="J33" s="175">
        <v>61500</v>
      </c>
      <c r="K33" s="163">
        <f t="shared" si="2"/>
        <v>1343160000</v>
      </c>
    </row>
    <row r="34" spans="1:11" ht="22.5" customHeight="1">
      <c r="A34" s="243">
        <f t="shared" si="0"/>
        <v>5</v>
      </c>
      <c r="B34" s="245" t="s">
        <v>145</v>
      </c>
      <c r="C34" s="244">
        <v>42153</v>
      </c>
      <c r="D34" s="246" t="s">
        <v>248</v>
      </c>
      <c r="E34" s="233" t="s">
        <v>129</v>
      </c>
      <c r="F34" s="191" t="s">
        <v>147</v>
      </c>
      <c r="G34" s="192">
        <v>21780</v>
      </c>
      <c r="H34" s="175">
        <v>70000</v>
      </c>
      <c r="I34" s="163">
        <f t="shared" si="1"/>
        <v>1524600000</v>
      </c>
      <c r="J34" s="175"/>
      <c r="K34" s="163">
        <f t="shared" si="2"/>
        <v>0</v>
      </c>
    </row>
    <row r="35" spans="1:11" ht="22.5" customHeight="1">
      <c r="A35" s="243">
        <f t="shared" ref="A35" si="6">IF(C35&lt;&gt;"",MONTH(C35),"")</f>
        <v>5</v>
      </c>
      <c r="B35" s="245" t="s">
        <v>148</v>
      </c>
      <c r="C35" s="244">
        <v>42153</v>
      </c>
      <c r="D35" s="232" t="s">
        <v>149</v>
      </c>
      <c r="E35" s="233" t="s">
        <v>129</v>
      </c>
      <c r="F35" s="191" t="s">
        <v>150</v>
      </c>
      <c r="G35" s="192"/>
      <c r="H35" s="175"/>
      <c r="I35" s="163">
        <f t="shared" ref="I35" si="7">G35*H35</f>
        <v>0</v>
      </c>
      <c r="J35" s="175"/>
      <c r="K35" s="163">
        <v>26600000</v>
      </c>
    </row>
    <row r="36" spans="1:11" ht="22.5" customHeight="1">
      <c r="A36" s="243">
        <f t="shared" si="0"/>
        <v>5</v>
      </c>
      <c r="B36" s="245" t="s">
        <v>145</v>
      </c>
      <c r="C36" s="244">
        <v>42153</v>
      </c>
      <c r="D36" s="246" t="s">
        <v>249</v>
      </c>
      <c r="E36" s="233" t="s">
        <v>130</v>
      </c>
      <c r="F36" s="191" t="s">
        <v>147</v>
      </c>
      <c r="G36" s="192">
        <v>21780</v>
      </c>
      <c r="H36" s="175">
        <v>19500</v>
      </c>
      <c r="I36" s="163">
        <f t="shared" si="1"/>
        <v>424710000</v>
      </c>
      <c r="J36" s="175"/>
      <c r="K36" s="163">
        <f t="shared" si="2"/>
        <v>0</v>
      </c>
    </row>
    <row r="37" spans="1:11" ht="21.75" customHeight="1">
      <c r="A37" s="243">
        <f t="shared" ref="A37" si="8">IF(C37&lt;&gt;"",MONTH(C37),"")</f>
        <v>5</v>
      </c>
      <c r="B37" s="245" t="s">
        <v>148</v>
      </c>
      <c r="C37" s="244">
        <v>42153</v>
      </c>
      <c r="D37" s="232" t="s">
        <v>149</v>
      </c>
      <c r="E37" s="233" t="s">
        <v>130</v>
      </c>
      <c r="F37" s="191" t="s">
        <v>150</v>
      </c>
      <c r="G37" s="192"/>
      <c r="H37" s="175"/>
      <c r="I37" s="163">
        <f t="shared" ref="I37:I45" si="9">G37*H37</f>
        <v>0</v>
      </c>
      <c r="J37" s="175"/>
      <c r="K37" s="163">
        <v>7410000</v>
      </c>
    </row>
    <row r="38" spans="1:11" ht="21.75" customHeight="1">
      <c r="A38" s="243">
        <f t="shared" si="0"/>
        <v>6</v>
      </c>
      <c r="B38" s="190" t="s">
        <v>156</v>
      </c>
      <c r="C38" s="190">
        <v>42156</v>
      </c>
      <c r="D38" s="232" t="s">
        <v>280</v>
      </c>
      <c r="E38" s="233" t="s">
        <v>277</v>
      </c>
      <c r="F38" s="191" t="s">
        <v>147</v>
      </c>
      <c r="G38" s="192">
        <v>21815</v>
      </c>
      <c r="H38" s="175">
        <v>0</v>
      </c>
      <c r="I38" s="163">
        <f t="shared" si="9"/>
        <v>0</v>
      </c>
      <c r="J38" s="175">
        <v>89500</v>
      </c>
      <c r="K38" s="163">
        <f t="shared" ref="K38:K45" si="10">G38*J38</f>
        <v>1952442500</v>
      </c>
    </row>
    <row r="39" spans="1:11" ht="21.75" customHeight="1">
      <c r="A39" s="243">
        <f t="shared" ref="A39:A71" si="11">IF(C39&lt;&gt;"",MONTH(C39),"")</f>
        <v>6</v>
      </c>
      <c r="B39" s="190" t="s">
        <v>145</v>
      </c>
      <c r="C39" s="190">
        <v>42180</v>
      </c>
      <c r="D39" s="232" t="s">
        <v>281</v>
      </c>
      <c r="E39" s="233" t="s">
        <v>131</v>
      </c>
      <c r="F39" s="191" t="s">
        <v>147</v>
      </c>
      <c r="G39" s="192">
        <v>21835</v>
      </c>
      <c r="H39" s="175">
        <v>43500</v>
      </c>
      <c r="I39" s="163">
        <f t="shared" si="9"/>
        <v>949822500</v>
      </c>
      <c r="J39" s="175">
        <v>0</v>
      </c>
      <c r="K39" s="163">
        <f t="shared" si="10"/>
        <v>0</v>
      </c>
    </row>
    <row r="40" spans="1:11" ht="21.75" customHeight="1">
      <c r="A40" s="243">
        <f t="shared" si="11"/>
        <v>6</v>
      </c>
      <c r="B40" s="190" t="s">
        <v>145</v>
      </c>
      <c r="C40" s="190">
        <v>42180</v>
      </c>
      <c r="D40" s="232" t="s">
        <v>282</v>
      </c>
      <c r="E40" s="233" t="s">
        <v>132</v>
      </c>
      <c r="F40" s="191" t="s">
        <v>147</v>
      </c>
      <c r="G40" s="192">
        <v>21835</v>
      </c>
      <c r="H40" s="175">
        <v>27500</v>
      </c>
      <c r="I40" s="163">
        <f t="shared" si="9"/>
        <v>600462500</v>
      </c>
      <c r="J40" s="175">
        <v>0</v>
      </c>
      <c r="K40" s="163">
        <f t="shared" si="10"/>
        <v>0</v>
      </c>
    </row>
    <row r="41" spans="1:11" ht="21.75" customHeight="1">
      <c r="A41" s="243">
        <f t="shared" si="11"/>
        <v>6</v>
      </c>
      <c r="B41" s="190" t="s">
        <v>156</v>
      </c>
      <c r="C41" s="190">
        <v>42180</v>
      </c>
      <c r="D41" s="232" t="s">
        <v>283</v>
      </c>
      <c r="E41" s="161" t="s">
        <v>278</v>
      </c>
      <c r="F41" s="191" t="s">
        <v>147</v>
      </c>
      <c r="G41" s="192">
        <v>21812</v>
      </c>
      <c r="H41" s="175">
        <v>0</v>
      </c>
      <c r="I41" s="163">
        <f t="shared" si="9"/>
        <v>0</v>
      </c>
      <c r="J41" s="175">
        <v>70000</v>
      </c>
      <c r="K41" s="163">
        <f t="shared" si="10"/>
        <v>1526840000</v>
      </c>
    </row>
    <row r="42" spans="1:11" ht="21.75" customHeight="1">
      <c r="A42" s="243">
        <f t="shared" ref="A42:A66" si="12">IF(C42&lt;&gt;"",MONTH(C42),"")</f>
        <v>6</v>
      </c>
      <c r="B42" s="190" t="s">
        <v>145</v>
      </c>
      <c r="C42" s="190">
        <v>42182</v>
      </c>
      <c r="D42" s="232" t="s">
        <v>284</v>
      </c>
      <c r="E42" s="233" t="s">
        <v>132</v>
      </c>
      <c r="F42" s="191" t="s">
        <v>147</v>
      </c>
      <c r="G42" s="192">
        <v>21825</v>
      </c>
      <c r="H42" s="175">
        <v>21500</v>
      </c>
      <c r="I42" s="163">
        <f t="shared" si="9"/>
        <v>469237500</v>
      </c>
      <c r="J42" s="175">
        <v>0</v>
      </c>
      <c r="K42" s="163">
        <f t="shared" si="10"/>
        <v>0</v>
      </c>
    </row>
    <row r="43" spans="1:11" ht="21.75" customHeight="1">
      <c r="A43" s="243">
        <f t="shared" si="12"/>
        <v>6</v>
      </c>
      <c r="B43" s="190" t="s">
        <v>156</v>
      </c>
      <c r="C43" s="190">
        <v>42184</v>
      </c>
      <c r="D43" s="232" t="s">
        <v>285</v>
      </c>
      <c r="E43" s="233" t="s">
        <v>279</v>
      </c>
      <c r="F43" s="191" t="s">
        <v>147</v>
      </c>
      <c r="G43" s="192">
        <v>21825</v>
      </c>
      <c r="H43" s="175">
        <v>0</v>
      </c>
      <c r="I43" s="163">
        <f t="shared" si="9"/>
        <v>0</v>
      </c>
      <c r="J43" s="175">
        <v>21000</v>
      </c>
      <c r="K43" s="163">
        <f t="shared" si="10"/>
        <v>458325000</v>
      </c>
    </row>
    <row r="44" spans="1:11" ht="21.75" customHeight="1">
      <c r="A44" s="243">
        <f t="shared" si="12"/>
        <v>6</v>
      </c>
      <c r="B44" s="190" t="s">
        <v>145</v>
      </c>
      <c r="C44" s="190">
        <v>42158</v>
      </c>
      <c r="D44" s="232" t="s">
        <v>286</v>
      </c>
      <c r="E44" s="233" t="s">
        <v>236</v>
      </c>
      <c r="F44" s="191" t="s">
        <v>147</v>
      </c>
      <c r="G44" s="192">
        <v>21825</v>
      </c>
      <c r="H44" s="175">
        <v>95700</v>
      </c>
      <c r="I44" s="163">
        <f t="shared" si="9"/>
        <v>2088652500</v>
      </c>
      <c r="J44" s="175">
        <v>0</v>
      </c>
      <c r="K44" s="163">
        <f t="shared" si="10"/>
        <v>0</v>
      </c>
    </row>
    <row r="45" spans="1:11" ht="21.75" customHeight="1">
      <c r="A45" s="243">
        <f t="shared" si="12"/>
        <v>6</v>
      </c>
      <c r="B45" s="190" t="s">
        <v>145</v>
      </c>
      <c r="C45" s="190">
        <v>42178</v>
      </c>
      <c r="D45" s="232" t="s">
        <v>287</v>
      </c>
      <c r="E45" s="233" t="s">
        <v>237</v>
      </c>
      <c r="F45" s="191" t="s">
        <v>147</v>
      </c>
      <c r="G45" s="192">
        <v>21835</v>
      </c>
      <c r="H45" s="175">
        <v>43600</v>
      </c>
      <c r="I45" s="163">
        <f t="shared" si="9"/>
        <v>952006000</v>
      </c>
      <c r="J45" s="175">
        <v>0</v>
      </c>
      <c r="K45" s="163">
        <f t="shared" si="10"/>
        <v>0</v>
      </c>
    </row>
    <row r="46" spans="1:11" ht="21.75" customHeight="1">
      <c r="A46" s="243">
        <f t="shared" si="12"/>
        <v>6</v>
      </c>
      <c r="B46" s="190" t="s">
        <v>156</v>
      </c>
      <c r="C46" s="190">
        <v>42158</v>
      </c>
      <c r="D46" s="232" t="s">
        <v>288</v>
      </c>
      <c r="E46" s="233" t="s">
        <v>290</v>
      </c>
      <c r="F46" s="191" t="s">
        <v>162</v>
      </c>
      <c r="G46" s="192">
        <f>K46/J46</f>
        <v>21820</v>
      </c>
      <c r="H46" s="175"/>
      <c r="I46" s="163">
        <f t="shared" ref="I46:I66" si="13">G46*H46</f>
        <v>0</v>
      </c>
      <c r="J46" s="175">
        <v>95000</v>
      </c>
      <c r="K46" s="163">
        <v>2072900000</v>
      </c>
    </row>
    <row r="47" spans="1:11" ht="21.75" customHeight="1">
      <c r="A47" s="243">
        <f t="shared" si="12"/>
        <v>6</v>
      </c>
      <c r="B47" s="190" t="s">
        <v>156</v>
      </c>
      <c r="C47" s="190">
        <v>42181</v>
      </c>
      <c r="D47" s="232" t="s">
        <v>289</v>
      </c>
      <c r="E47" s="233" t="s">
        <v>291</v>
      </c>
      <c r="F47" s="191" t="s">
        <v>162</v>
      </c>
      <c r="G47" s="192">
        <f>K47/J47</f>
        <v>21810</v>
      </c>
      <c r="H47" s="175"/>
      <c r="I47" s="163">
        <f t="shared" si="13"/>
        <v>0</v>
      </c>
      <c r="J47" s="175">
        <v>43600</v>
      </c>
      <c r="K47" s="163">
        <v>950916000</v>
      </c>
    </row>
    <row r="48" spans="1:11" ht="21.75" customHeight="1">
      <c r="A48" s="243">
        <f t="shared" si="12"/>
        <v>6</v>
      </c>
      <c r="B48" s="245" t="s">
        <v>148</v>
      </c>
      <c r="C48" s="190">
        <v>42180</v>
      </c>
      <c r="D48" s="232" t="s">
        <v>149</v>
      </c>
      <c r="E48" s="161" t="s">
        <v>131</v>
      </c>
      <c r="F48" s="191" t="s">
        <v>150</v>
      </c>
      <c r="G48" s="192"/>
      <c r="H48" s="175"/>
      <c r="I48" s="163">
        <f t="shared" si="13"/>
        <v>0</v>
      </c>
      <c r="J48" s="175"/>
      <c r="K48" s="163">
        <v>19792500</v>
      </c>
    </row>
    <row r="49" spans="1:11" ht="21.75" customHeight="1">
      <c r="A49" s="243">
        <f t="shared" si="12"/>
        <v>6</v>
      </c>
      <c r="B49" s="245" t="s">
        <v>148</v>
      </c>
      <c r="C49" s="190">
        <v>42182</v>
      </c>
      <c r="D49" s="232" t="s">
        <v>149</v>
      </c>
      <c r="E49" s="161" t="s">
        <v>132</v>
      </c>
      <c r="F49" s="191" t="s">
        <v>150</v>
      </c>
      <c r="G49" s="192"/>
      <c r="H49" s="175"/>
      <c r="I49" s="163">
        <f t="shared" si="13"/>
        <v>0</v>
      </c>
      <c r="J49" s="175"/>
      <c r="K49" s="163">
        <v>23550000</v>
      </c>
    </row>
    <row r="50" spans="1:11" ht="21.75" customHeight="1">
      <c r="A50" s="243">
        <f t="shared" si="12"/>
        <v>6</v>
      </c>
      <c r="B50" s="245" t="s">
        <v>148</v>
      </c>
      <c r="C50" s="190">
        <v>42158</v>
      </c>
      <c r="D50" s="232" t="s">
        <v>149</v>
      </c>
      <c r="E50" s="167" t="s">
        <v>236</v>
      </c>
      <c r="F50" s="191" t="s">
        <v>150</v>
      </c>
      <c r="G50" s="192"/>
      <c r="H50" s="175"/>
      <c r="I50" s="163">
        <f t="shared" si="13"/>
        <v>0</v>
      </c>
      <c r="J50" s="175"/>
      <c r="K50" s="163">
        <v>40672500</v>
      </c>
    </row>
    <row r="51" spans="1:11" ht="21.75" customHeight="1">
      <c r="A51" s="243">
        <f t="shared" si="12"/>
        <v>6</v>
      </c>
      <c r="B51" s="245" t="s">
        <v>148</v>
      </c>
      <c r="C51" s="190">
        <v>42178</v>
      </c>
      <c r="D51" s="232" t="s">
        <v>149</v>
      </c>
      <c r="E51" s="161" t="s">
        <v>237</v>
      </c>
      <c r="F51" s="191" t="s">
        <v>150</v>
      </c>
      <c r="G51" s="192"/>
      <c r="H51" s="175"/>
      <c r="I51" s="163">
        <f t="shared" si="13"/>
        <v>0</v>
      </c>
      <c r="J51" s="175"/>
      <c r="K51" s="163">
        <v>18966000</v>
      </c>
    </row>
    <row r="52" spans="1:11" ht="21.75" customHeight="1">
      <c r="A52" s="243">
        <f t="shared" si="12"/>
        <v>7</v>
      </c>
      <c r="B52" s="190" t="s">
        <v>145</v>
      </c>
      <c r="C52" s="190">
        <v>42205</v>
      </c>
      <c r="D52" s="232" t="s">
        <v>292</v>
      </c>
      <c r="E52" s="252" t="s">
        <v>133</v>
      </c>
      <c r="F52" s="191" t="s">
        <v>147</v>
      </c>
      <c r="G52" s="192">
        <v>21825</v>
      </c>
      <c r="H52" s="175">
        <v>98000</v>
      </c>
      <c r="I52" s="163">
        <f t="shared" si="13"/>
        <v>2138850000</v>
      </c>
      <c r="J52" s="175"/>
      <c r="K52" s="163">
        <f t="shared" ref="K52:K66" si="14">G52*J52</f>
        <v>0</v>
      </c>
    </row>
    <row r="53" spans="1:11" ht="21.75" customHeight="1">
      <c r="A53" s="243">
        <f t="shared" ref="A53" si="15">IF(C53&lt;&gt;"",MONTH(C53),"")</f>
        <v>7</v>
      </c>
      <c r="B53" s="190" t="s">
        <v>148</v>
      </c>
      <c r="C53" s="190">
        <v>42205</v>
      </c>
      <c r="D53" s="232" t="s">
        <v>149</v>
      </c>
      <c r="E53" s="252" t="s">
        <v>133</v>
      </c>
      <c r="F53" s="191" t="s">
        <v>150</v>
      </c>
      <c r="G53" s="192"/>
      <c r="H53" s="175"/>
      <c r="I53" s="163"/>
      <c r="J53" s="175"/>
      <c r="K53" s="163">
        <v>49980000</v>
      </c>
    </row>
    <row r="54" spans="1:11" ht="21.75" customHeight="1">
      <c r="A54" s="243">
        <f t="shared" si="12"/>
        <v>7</v>
      </c>
      <c r="B54" s="190" t="s">
        <v>156</v>
      </c>
      <c r="C54" s="190">
        <v>42205</v>
      </c>
      <c r="D54" s="232" t="s">
        <v>293</v>
      </c>
      <c r="E54" s="233" t="s">
        <v>294</v>
      </c>
      <c r="F54" s="191" t="s">
        <v>147</v>
      </c>
      <c r="G54" s="192">
        <v>21825</v>
      </c>
      <c r="H54" s="175"/>
      <c r="I54" s="163">
        <f t="shared" si="13"/>
        <v>0</v>
      </c>
      <c r="J54" s="175">
        <v>97000</v>
      </c>
      <c r="K54" s="163">
        <f t="shared" si="14"/>
        <v>2117025000</v>
      </c>
    </row>
    <row r="55" spans="1:11" ht="21.75" customHeight="1">
      <c r="A55" s="243">
        <f t="shared" si="12"/>
        <v>8</v>
      </c>
      <c r="B55" s="190" t="s">
        <v>145</v>
      </c>
      <c r="C55" s="190">
        <v>42245</v>
      </c>
      <c r="D55" s="232" t="s">
        <v>312</v>
      </c>
      <c r="E55" s="233" t="s">
        <v>164</v>
      </c>
      <c r="F55" s="191" t="s">
        <v>147</v>
      </c>
      <c r="G55" s="192">
        <v>22475</v>
      </c>
      <c r="H55" s="175">
        <v>97300</v>
      </c>
      <c r="I55" s="163">
        <f t="shared" si="13"/>
        <v>2186817500</v>
      </c>
      <c r="J55" s="175"/>
      <c r="K55" s="163">
        <f t="shared" si="14"/>
        <v>0</v>
      </c>
    </row>
    <row r="56" spans="1:11" ht="21.75" customHeight="1">
      <c r="A56" s="243">
        <f t="shared" ref="A56" si="16">IF(C56&lt;&gt;"",MONTH(C56),"")</f>
        <v>8</v>
      </c>
      <c r="B56" s="190" t="s">
        <v>148</v>
      </c>
      <c r="C56" s="190">
        <v>42245</v>
      </c>
      <c r="D56" s="232" t="s">
        <v>149</v>
      </c>
      <c r="E56" s="233" t="s">
        <v>164</v>
      </c>
      <c r="F56" s="191" t="s">
        <v>150</v>
      </c>
      <c r="G56" s="192"/>
      <c r="H56" s="175"/>
      <c r="I56" s="163"/>
      <c r="J56" s="175"/>
      <c r="K56" s="163">
        <v>109462500</v>
      </c>
    </row>
    <row r="57" spans="1:11" ht="21.75" customHeight="1">
      <c r="A57" s="243">
        <f t="shared" si="12"/>
        <v>8</v>
      </c>
      <c r="B57" s="190" t="s">
        <v>156</v>
      </c>
      <c r="C57" s="190">
        <v>42247</v>
      </c>
      <c r="D57" s="232" t="s">
        <v>313</v>
      </c>
      <c r="E57" s="233" t="s">
        <v>314</v>
      </c>
      <c r="F57" s="191" t="s">
        <v>147</v>
      </c>
      <c r="G57" s="192">
        <v>22475</v>
      </c>
      <c r="H57" s="175"/>
      <c r="I57" s="163">
        <f t="shared" si="13"/>
        <v>0</v>
      </c>
      <c r="J57" s="175">
        <v>82000</v>
      </c>
      <c r="K57" s="163">
        <f t="shared" si="14"/>
        <v>1842950000</v>
      </c>
    </row>
    <row r="58" spans="1:11" ht="21.75" customHeight="1">
      <c r="A58" s="243">
        <f>IF(C58&lt;&gt;"",MONTH(C58),"")</f>
        <v>8</v>
      </c>
      <c r="B58" s="190" t="s">
        <v>145</v>
      </c>
      <c r="C58" s="190">
        <v>42233</v>
      </c>
      <c r="D58" s="232" t="s">
        <v>317</v>
      </c>
      <c r="E58" s="233" t="s">
        <v>238</v>
      </c>
      <c r="F58" s="191" t="s">
        <v>147</v>
      </c>
      <c r="G58" s="192">
        <v>22110</v>
      </c>
      <c r="H58" s="175">
        <v>55000</v>
      </c>
      <c r="I58" s="163">
        <f>G58*H58</f>
        <v>1216050000</v>
      </c>
      <c r="J58" s="175"/>
      <c r="K58" s="163">
        <f>G58*J58</f>
        <v>0</v>
      </c>
    </row>
    <row r="59" spans="1:11" ht="21.75" customHeight="1">
      <c r="A59" s="243">
        <f>IF(C59&lt;&gt;"",MONTH(C59),"")</f>
        <v>8</v>
      </c>
      <c r="B59" s="190" t="s">
        <v>148</v>
      </c>
      <c r="C59" s="190">
        <v>42233</v>
      </c>
      <c r="D59" s="232" t="s">
        <v>149</v>
      </c>
      <c r="E59" s="233" t="s">
        <v>238</v>
      </c>
      <c r="F59" s="191" t="s">
        <v>150</v>
      </c>
      <c r="G59" s="192"/>
      <c r="H59" s="175"/>
      <c r="I59" s="163">
        <f>G59*H59</f>
        <v>0</v>
      </c>
      <c r="J59" s="175"/>
      <c r="K59" s="163">
        <v>41800000</v>
      </c>
    </row>
    <row r="60" spans="1:11" ht="21.75" customHeight="1">
      <c r="A60" s="243">
        <f t="shared" si="12"/>
        <v>8</v>
      </c>
      <c r="B60" s="190" t="s">
        <v>156</v>
      </c>
      <c r="C60" s="190">
        <v>42234</v>
      </c>
      <c r="D60" s="232" t="s">
        <v>315</v>
      </c>
      <c r="E60" s="233" t="s">
        <v>316</v>
      </c>
      <c r="F60" s="191" t="s">
        <v>162</v>
      </c>
      <c r="G60" s="192">
        <v>22080</v>
      </c>
      <c r="H60" s="175"/>
      <c r="I60" s="163">
        <f t="shared" si="13"/>
        <v>0</v>
      </c>
      <c r="J60" s="175">
        <v>52300</v>
      </c>
      <c r="K60" s="163">
        <v>1154784000</v>
      </c>
    </row>
    <row r="61" spans="1:11" ht="21.75" customHeight="1">
      <c r="A61" s="243">
        <f t="shared" si="12"/>
        <v>9</v>
      </c>
      <c r="B61" s="245" t="s">
        <v>145</v>
      </c>
      <c r="C61" s="244">
        <v>42248</v>
      </c>
      <c r="D61" s="246" t="s">
        <v>318</v>
      </c>
      <c r="E61" s="233" t="s">
        <v>134</v>
      </c>
      <c r="F61" s="191" t="s">
        <v>147</v>
      </c>
      <c r="G61" s="192">
        <v>22488</v>
      </c>
      <c r="H61" s="175">
        <v>40000</v>
      </c>
      <c r="I61" s="163">
        <f t="shared" si="13"/>
        <v>899520000</v>
      </c>
      <c r="J61" s="175"/>
      <c r="K61" s="163">
        <f t="shared" si="14"/>
        <v>0</v>
      </c>
    </row>
    <row r="62" spans="1:11" ht="21.75" customHeight="1">
      <c r="A62" s="243">
        <f t="shared" si="12"/>
        <v>9</v>
      </c>
      <c r="B62" s="245" t="s">
        <v>156</v>
      </c>
      <c r="C62" s="244">
        <v>42248</v>
      </c>
      <c r="D62" s="246" t="s">
        <v>319</v>
      </c>
      <c r="E62" s="248" t="s">
        <v>323</v>
      </c>
      <c r="F62" s="191" t="s">
        <v>147</v>
      </c>
      <c r="G62" s="192">
        <v>22488</v>
      </c>
      <c r="H62" s="175"/>
      <c r="I62" s="163">
        <f t="shared" si="13"/>
        <v>0</v>
      </c>
      <c r="J62" s="175">
        <v>40000</v>
      </c>
      <c r="K62" s="163">
        <f t="shared" si="14"/>
        <v>899520000</v>
      </c>
    </row>
    <row r="63" spans="1:11" ht="21.75" customHeight="1">
      <c r="A63" s="243">
        <f t="shared" si="12"/>
        <v>9</v>
      </c>
      <c r="B63" s="245" t="s">
        <v>145</v>
      </c>
      <c r="C63" s="244">
        <v>42251</v>
      </c>
      <c r="D63" s="246" t="s">
        <v>320</v>
      </c>
      <c r="E63" s="254" t="s">
        <v>134</v>
      </c>
      <c r="F63" s="191" t="s">
        <v>147</v>
      </c>
      <c r="G63" s="192">
        <v>22485</v>
      </c>
      <c r="H63" s="175">
        <v>50000</v>
      </c>
      <c r="I63" s="163">
        <f t="shared" si="13"/>
        <v>1124250000</v>
      </c>
      <c r="J63" s="175"/>
      <c r="K63" s="163">
        <f t="shared" si="14"/>
        <v>0</v>
      </c>
    </row>
    <row r="64" spans="1:11" ht="21.75" customHeight="1">
      <c r="A64" s="243">
        <f t="shared" ref="A64" si="17">IF(C64&lt;&gt;"",MONTH(C64),"")</f>
        <v>9</v>
      </c>
      <c r="B64" s="245" t="s">
        <v>148</v>
      </c>
      <c r="C64" s="244">
        <v>42251</v>
      </c>
      <c r="D64" s="246" t="s">
        <v>149</v>
      </c>
      <c r="E64" s="254" t="s">
        <v>134</v>
      </c>
      <c r="F64" s="191" t="s">
        <v>150</v>
      </c>
      <c r="G64" s="192"/>
      <c r="H64" s="175"/>
      <c r="I64" s="163"/>
      <c r="J64" s="175"/>
      <c r="K64" s="163">
        <v>102270000</v>
      </c>
    </row>
    <row r="65" spans="1:11" ht="21.75" customHeight="1">
      <c r="A65" s="243">
        <f t="shared" si="12"/>
        <v>9</v>
      </c>
      <c r="B65" s="245" t="s">
        <v>156</v>
      </c>
      <c r="C65" s="244">
        <v>42251</v>
      </c>
      <c r="D65" s="246" t="s">
        <v>321</v>
      </c>
      <c r="E65" s="248" t="s">
        <v>324</v>
      </c>
      <c r="F65" s="191" t="s">
        <v>147</v>
      </c>
      <c r="G65" s="192">
        <v>22485</v>
      </c>
      <c r="H65" s="175"/>
      <c r="I65" s="163">
        <f t="shared" si="13"/>
        <v>0</v>
      </c>
      <c r="J65" s="175">
        <v>50000</v>
      </c>
      <c r="K65" s="163">
        <f t="shared" si="14"/>
        <v>1124250000</v>
      </c>
    </row>
    <row r="66" spans="1:11" ht="21.75" customHeight="1">
      <c r="A66" s="243">
        <f t="shared" si="12"/>
        <v>9</v>
      </c>
      <c r="B66" s="245" t="s">
        <v>145</v>
      </c>
      <c r="C66" s="244">
        <v>42277</v>
      </c>
      <c r="D66" s="246" t="s">
        <v>322</v>
      </c>
      <c r="E66" s="233" t="s">
        <v>232</v>
      </c>
      <c r="F66" s="191" t="s">
        <v>147</v>
      </c>
      <c r="G66" s="192">
        <v>22450</v>
      </c>
      <c r="H66" s="175">
        <v>89500</v>
      </c>
      <c r="I66" s="163">
        <f t="shared" si="13"/>
        <v>2009275000</v>
      </c>
      <c r="J66" s="175"/>
      <c r="K66" s="163">
        <f t="shared" si="14"/>
        <v>0</v>
      </c>
    </row>
    <row r="67" spans="1:11" ht="21.75" customHeight="1">
      <c r="A67" s="243">
        <f t="shared" ref="A67" si="18">IF(C67&lt;&gt;"",MONTH(C67),"")</f>
        <v>9</v>
      </c>
      <c r="B67" s="245" t="s">
        <v>148</v>
      </c>
      <c r="C67" s="244">
        <v>42277</v>
      </c>
      <c r="D67" s="246" t="s">
        <v>149</v>
      </c>
      <c r="E67" s="233" t="s">
        <v>232</v>
      </c>
      <c r="F67" s="191" t="s">
        <v>150</v>
      </c>
      <c r="G67" s="192">
        <v>22450</v>
      </c>
      <c r="H67" s="175"/>
      <c r="I67" s="163"/>
      <c r="J67" s="175"/>
      <c r="K67" s="163">
        <v>79655000</v>
      </c>
    </row>
    <row r="68" spans="1:11" ht="21.75" customHeight="1">
      <c r="A68" s="243">
        <f t="shared" si="11"/>
        <v>10</v>
      </c>
      <c r="B68" s="190" t="s">
        <v>145</v>
      </c>
      <c r="C68" s="190">
        <v>42278</v>
      </c>
      <c r="D68" s="232" t="s">
        <v>325</v>
      </c>
      <c r="E68" s="233" t="s">
        <v>118</v>
      </c>
      <c r="F68" s="191" t="s">
        <v>147</v>
      </c>
      <c r="G68" s="192">
        <v>22472</v>
      </c>
      <c r="H68" s="175">
        <v>15000</v>
      </c>
      <c r="I68" s="163">
        <f t="shared" ref="I68:I71" si="19">G68*H68</f>
        <v>337080000</v>
      </c>
      <c r="J68" s="175"/>
      <c r="K68" s="163">
        <f t="shared" ref="K68:K71" si="20">G68*J68</f>
        <v>0</v>
      </c>
    </row>
    <row r="69" spans="1:11" ht="21.75" customHeight="1">
      <c r="A69" s="243">
        <f t="shared" si="11"/>
        <v>10</v>
      </c>
      <c r="B69" s="190" t="s">
        <v>156</v>
      </c>
      <c r="C69" s="190">
        <v>42278</v>
      </c>
      <c r="D69" s="232" t="s">
        <v>326</v>
      </c>
      <c r="E69" s="233" t="s">
        <v>331</v>
      </c>
      <c r="F69" s="191" t="s">
        <v>147</v>
      </c>
      <c r="G69" s="192">
        <v>22472</v>
      </c>
      <c r="H69" s="175"/>
      <c r="I69" s="163">
        <f t="shared" si="19"/>
        <v>0</v>
      </c>
      <c r="J69" s="175">
        <v>89500</v>
      </c>
      <c r="K69" s="163">
        <f t="shared" si="20"/>
        <v>2011244000</v>
      </c>
    </row>
    <row r="70" spans="1:11" ht="21.75" customHeight="1">
      <c r="A70" s="243">
        <f t="shared" si="11"/>
        <v>10</v>
      </c>
      <c r="B70" s="190" t="s">
        <v>145</v>
      </c>
      <c r="C70" s="190">
        <v>42279</v>
      </c>
      <c r="D70" s="232" t="s">
        <v>327</v>
      </c>
      <c r="E70" s="233" t="s">
        <v>117</v>
      </c>
      <c r="F70" s="191" t="s">
        <v>147</v>
      </c>
      <c r="G70" s="192">
        <v>22485</v>
      </c>
      <c r="H70" s="175">
        <v>14011</v>
      </c>
      <c r="I70" s="163">
        <f t="shared" si="19"/>
        <v>315037335</v>
      </c>
      <c r="J70" s="175"/>
      <c r="K70" s="163">
        <f t="shared" si="20"/>
        <v>0</v>
      </c>
    </row>
    <row r="71" spans="1:11" ht="21.75" customHeight="1">
      <c r="A71" s="243">
        <f t="shared" si="11"/>
        <v>10</v>
      </c>
      <c r="B71" s="190" t="s">
        <v>145</v>
      </c>
      <c r="C71" s="190">
        <v>42279</v>
      </c>
      <c r="D71" s="232" t="s">
        <v>328</v>
      </c>
      <c r="E71" s="233" t="s">
        <v>118</v>
      </c>
      <c r="F71" s="191" t="s">
        <v>147</v>
      </c>
      <c r="G71" s="192">
        <v>22485</v>
      </c>
      <c r="H71" s="175">
        <v>17911</v>
      </c>
      <c r="I71" s="163">
        <f t="shared" si="19"/>
        <v>402728835</v>
      </c>
      <c r="J71" s="175"/>
      <c r="K71" s="163">
        <f t="shared" si="20"/>
        <v>0</v>
      </c>
    </row>
    <row r="72" spans="1:11" ht="21.75" customHeight="1">
      <c r="A72" s="243">
        <f t="shared" ref="A72:A90" si="21">IF(C72&lt;&gt;"",MONTH(C72),"")</f>
        <v>10</v>
      </c>
      <c r="B72" s="190" t="s">
        <v>145</v>
      </c>
      <c r="C72" s="190">
        <v>42279</v>
      </c>
      <c r="D72" s="232" t="s">
        <v>329</v>
      </c>
      <c r="E72" s="233" t="s">
        <v>119</v>
      </c>
      <c r="F72" s="191" t="s">
        <v>147</v>
      </c>
      <c r="G72" s="192">
        <v>22485</v>
      </c>
      <c r="H72" s="175">
        <v>20658</v>
      </c>
      <c r="I72" s="163">
        <f t="shared" ref="I72:I90" si="22">G72*H72</f>
        <v>464495130</v>
      </c>
      <c r="J72" s="175"/>
      <c r="K72" s="163">
        <f t="shared" ref="K72:K90" si="23">G72*J72</f>
        <v>0</v>
      </c>
    </row>
    <row r="73" spans="1:11" ht="21.75" customHeight="1">
      <c r="A73" s="243">
        <f t="shared" si="21"/>
        <v>10</v>
      </c>
      <c r="B73" s="190" t="s">
        <v>145</v>
      </c>
      <c r="C73" s="190">
        <v>42279</v>
      </c>
      <c r="D73" s="232" t="s">
        <v>333</v>
      </c>
      <c r="E73" s="254" t="s">
        <v>120</v>
      </c>
      <c r="F73" s="191" t="s">
        <v>147</v>
      </c>
      <c r="G73" s="192">
        <v>22485</v>
      </c>
      <c r="H73" s="175">
        <v>28920</v>
      </c>
      <c r="I73" s="163">
        <f t="shared" si="22"/>
        <v>650266200</v>
      </c>
      <c r="J73" s="175"/>
      <c r="K73" s="163">
        <f t="shared" si="23"/>
        <v>0</v>
      </c>
    </row>
    <row r="74" spans="1:11" ht="21.75" customHeight="1">
      <c r="A74" s="243">
        <f t="shared" si="21"/>
        <v>10</v>
      </c>
      <c r="B74" s="190" t="s">
        <v>156</v>
      </c>
      <c r="C74" s="190">
        <v>42279</v>
      </c>
      <c r="D74" s="232" t="s">
        <v>330</v>
      </c>
      <c r="E74" s="255" t="s">
        <v>332</v>
      </c>
      <c r="F74" s="191" t="s">
        <v>147</v>
      </c>
      <c r="G74" s="192">
        <v>22485</v>
      </c>
      <c r="H74" s="175"/>
      <c r="I74" s="163">
        <f t="shared" si="22"/>
        <v>0</v>
      </c>
      <c r="J74" s="175">
        <v>89000</v>
      </c>
      <c r="K74" s="163">
        <f t="shared" si="23"/>
        <v>2001165000</v>
      </c>
    </row>
    <row r="75" spans="1:11" ht="21.75" customHeight="1">
      <c r="A75" s="243" t="str">
        <f t="shared" si="21"/>
        <v/>
      </c>
      <c r="B75" s="190"/>
      <c r="C75" s="190"/>
      <c r="D75" s="232"/>
      <c r="E75" s="233"/>
      <c r="F75" s="191"/>
      <c r="G75" s="192"/>
      <c r="H75" s="175"/>
      <c r="I75" s="163">
        <f t="shared" si="22"/>
        <v>0</v>
      </c>
      <c r="J75" s="175"/>
      <c r="K75" s="163">
        <f t="shared" si="23"/>
        <v>0</v>
      </c>
    </row>
    <row r="76" spans="1:11" ht="21.75" customHeight="1">
      <c r="A76" s="243" t="str">
        <f t="shared" si="21"/>
        <v/>
      </c>
      <c r="B76" s="190"/>
      <c r="C76" s="190"/>
      <c r="D76" s="232"/>
      <c r="E76" s="233"/>
      <c r="F76" s="191"/>
      <c r="G76" s="192"/>
      <c r="H76" s="175"/>
      <c r="I76" s="163">
        <f t="shared" si="22"/>
        <v>0</v>
      </c>
      <c r="J76" s="175"/>
      <c r="K76" s="163">
        <f t="shared" si="23"/>
        <v>0</v>
      </c>
    </row>
    <row r="77" spans="1:11" ht="21.75" customHeight="1">
      <c r="A77" s="243" t="str">
        <f t="shared" si="21"/>
        <v/>
      </c>
      <c r="B77" s="190"/>
      <c r="C77" s="190"/>
      <c r="D77" s="232"/>
      <c r="E77" s="233"/>
      <c r="F77" s="191"/>
      <c r="G77" s="192"/>
      <c r="H77" s="175"/>
      <c r="I77" s="163">
        <f t="shared" si="22"/>
        <v>0</v>
      </c>
      <c r="J77" s="175"/>
      <c r="K77" s="163">
        <f t="shared" si="23"/>
        <v>0</v>
      </c>
    </row>
    <row r="78" spans="1:11" ht="21.75" customHeight="1">
      <c r="A78" s="243" t="str">
        <f t="shared" si="21"/>
        <v/>
      </c>
      <c r="B78" s="190"/>
      <c r="C78" s="190"/>
      <c r="D78" s="232"/>
      <c r="E78" s="233"/>
      <c r="F78" s="191"/>
      <c r="G78" s="192"/>
      <c r="H78" s="175"/>
      <c r="I78" s="163">
        <f t="shared" si="22"/>
        <v>0</v>
      </c>
      <c r="J78" s="175"/>
      <c r="K78" s="163">
        <f t="shared" si="23"/>
        <v>0</v>
      </c>
    </row>
    <row r="79" spans="1:11" ht="21.75" customHeight="1">
      <c r="A79" s="243" t="str">
        <f t="shared" si="21"/>
        <v/>
      </c>
      <c r="B79" s="190"/>
      <c r="C79" s="190"/>
      <c r="D79" s="232"/>
      <c r="E79" s="233"/>
      <c r="F79" s="191"/>
      <c r="G79" s="192"/>
      <c r="H79" s="175"/>
      <c r="I79" s="163">
        <f t="shared" si="22"/>
        <v>0</v>
      </c>
      <c r="J79" s="175"/>
      <c r="K79" s="163">
        <f t="shared" si="23"/>
        <v>0</v>
      </c>
    </row>
    <row r="80" spans="1:11" ht="21.75" customHeight="1">
      <c r="A80" s="243" t="str">
        <f t="shared" si="21"/>
        <v/>
      </c>
      <c r="B80" s="190"/>
      <c r="C80" s="190"/>
      <c r="D80" s="232"/>
      <c r="E80" s="233"/>
      <c r="F80" s="191"/>
      <c r="G80" s="192"/>
      <c r="H80" s="175"/>
      <c r="I80" s="163">
        <f t="shared" si="22"/>
        <v>0</v>
      </c>
      <c r="J80" s="175"/>
      <c r="K80" s="163">
        <f t="shared" si="23"/>
        <v>0</v>
      </c>
    </row>
    <row r="81" spans="1:11" ht="21.75" customHeight="1">
      <c r="A81" s="243" t="str">
        <f t="shared" si="21"/>
        <v/>
      </c>
      <c r="B81" s="190"/>
      <c r="C81" s="190"/>
      <c r="D81" s="232"/>
      <c r="E81" s="233"/>
      <c r="F81" s="191"/>
      <c r="G81" s="192"/>
      <c r="H81" s="175"/>
      <c r="I81" s="163">
        <f t="shared" si="22"/>
        <v>0</v>
      </c>
      <c r="J81" s="175"/>
      <c r="K81" s="163">
        <f t="shared" si="23"/>
        <v>0</v>
      </c>
    </row>
    <row r="82" spans="1:11" ht="21.75" customHeight="1">
      <c r="A82" s="243" t="str">
        <f t="shared" si="21"/>
        <v/>
      </c>
      <c r="B82" s="190"/>
      <c r="C82" s="190"/>
      <c r="D82" s="232"/>
      <c r="E82" s="233"/>
      <c r="F82" s="191"/>
      <c r="G82" s="192"/>
      <c r="H82" s="175"/>
      <c r="I82" s="163">
        <f t="shared" si="22"/>
        <v>0</v>
      </c>
      <c r="J82" s="175"/>
      <c r="K82" s="163">
        <f t="shared" si="23"/>
        <v>0</v>
      </c>
    </row>
    <row r="83" spans="1:11" ht="21.75" customHeight="1">
      <c r="A83" s="243" t="str">
        <f t="shared" si="21"/>
        <v/>
      </c>
      <c r="B83" s="190"/>
      <c r="C83" s="190"/>
      <c r="D83" s="232"/>
      <c r="E83" s="233"/>
      <c r="F83" s="191"/>
      <c r="G83" s="192"/>
      <c r="H83" s="175"/>
      <c r="I83" s="163">
        <f t="shared" si="22"/>
        <v>0</v>
      </c>
      <c r="J83" s="175"/>
      <c r="K83" s="163">
        <f t="shared" si="23"/>
        <v>0</v>
      </c>
    </row>
    <row r="84" spans="1:11" ht="21.75" customHeight="1">
      <c r="A84" s="243" t="str">
        <f t="shared" si="21"/>
        <v/>
      </c>
      <c r="B84" s="190"/>
      <c r="C84" s="190"/>
      <c r="D84" s="232"/>
      <c r="E84" s="233"/>
      <c r="F84" s="191"/>
      <c r="G84" s="192"/>
      <c r="H84" s="175"/>
      <c r="I84" s="163">
        <f t="shared" si="22"/>
        <v>0</v>
      </c>
      <c r="J84" s="175"/>
      <c r="K84" s="163">
        <f t="shared" si="23"/>
        <v>0</v>
      </c>
    </row>
    <row r="85" spans="1:11" ht="21.75" customHeight="1">
      <c r="A85" s="243" t="str">
        <f t="shared" si="21"/>
        <v/>
      </c>
      <c r="B85" s="190"/>
      <c r="C85" s="190"/>
      <c r="D85" s="232"/>
      <c r="E85" s="233"/>
      <c r="F85" s="191"/>
      <c r="G85" s="192"/>
      <c r="H85" s="175"/>
      <c r="I85" s="163">
        <f t="shared" si="22"/>
        <v>0</v>
      </c>
      <c r="J85" s="175"/>
      <c r="K85" s="163">
        <f t="shared" si="23"/>
        <v>0</v>
      </c>
    </row>
    <row r="86" spans="1:11" ht="21.75" customHeight="1">
      <c r="A86" s="243" t="str">
        <f t="shared" si="21"/>
        <v/>
      </c>
      <c r="B86" s="190"/>
      <c r="C86" s="190"/>
      <c r="D86" s="232"/>
      <c r="E86" s="233"/>
      <c r="F86" s="191"/>
      <c r="G86" s="192"/>
      <c r="H86" s="175"/>
      <c r="I86" s="163">
        <f t="shared" si="22"/>
        <v>0</v>
      </c>
      <c r="J86" s="175"/>
      <c r="K86" s="163">
        <f t="shared" si="23"/>
        <v>0</v>
      </c>
    </row>
    <row r="87" spans="1:11" ht="21.75" customHeight="1">
      <c r="A87" s="243" t="str">
        <f t="shared" si="21"/>
        <v/>
      </c>
      <c r="B87" s="190"/>
      <c r="C87" s="190"/>
      <c r="D87" s="232"/>
      <c r="E87" s="233"/>
      <c r="F87" s="191"/>
      <c r="G87" s="192"/>
      <c r="H87" s="175"/>
      <c r="I87" s="163">
        <f t="shared" si="22"/>
        <v>0</v>
      </c>
      <c r="J87" s="175"/>
      <c r="K87" s="163">
        <f t="shared" si="23"/>
        <v>0</v>
      </c>
    </row>
    <row r="88" spans="1:11" ht="21.75" customHeight="1">
      <c r="A88" s="243" t="str">
        <f t="shared" si="21"/>
        <v/>
      </c>
      <c r="B88" s="190"/>
      <c r="C88" s="190"/>
      <c r="D88" s="232"/>
      <c r="E88" s="233"/>
      <c r="F88" s="191"/>
      <c r="G88" s="192"/>
      <c r="H88" s="175"/>
      <c r="I88" s="163">
        <f t="shared" si="22"/>
        <v>0</v>
      </c>
      <c r="J88" s="175"/>
      <c r="K88" s="163">
        <f t="shared" si="23"/>
        <v>0</v>
      </c>
    </row>
    <row r="89" spans="1:11" ht="21.75" customHeight="1">
      <c r="A89" s="243" t="str">
        <f t="shared" si="21"/>
        <v/>
      </c>
      <c r="B89" s="190"/>
      <c r="C89" s="190"/>
      <c r="D89" s="232"/>
      <c r="E89" s="233"/>
      <c r="F89" s="191"/>
      <c r="G89" s="192"/>
      <c r="H89" s="175"/>
      <c r="I89" s="163">
        <f t="shared" si="22"/>
        <v>0</v>
      </c>
      <c r="J89" s="175"/>
      <c r="K89" s="163">
        <f t="shared" si="23"/>
        <v>0</v>
      </c>
    </row>
    <row r="90" spans="1:11" ht="21.75" customHeight="1">
      <c r="A90" s="243" t="str">
        <f t="shared" si="21"/>
        <v/>
      </c>
      <c r="B90" s="190"/>
      <c r="C90" s="190"/>
      <c r="D90" s="232"/>
      <c r="E90" s="233"/>
      <c r="F90" s="191"/>
      <c r="G90" s="192"/>
      <c r="H90" s="175"/>
      <c r="I90" s="163">
        <f t="shared" si="22"/>
        <v>0</v>
      </c>
      <c r="J90" s="175"/>
      <c r="K90" s="163">
        <f t="shared" si="23"/>
        <v>0</v>
      </c>
    </row>
  </sheetData>
  <autoFilter ref="A4:K71">
    <filterColumn colId="0"/>
    <filterColumn colId="5"/>
  </autoFilter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42:E47 E5:E40 E52:E61 E63:E64 E66:E73 E75:E90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N44"/>
  <sheetViews>
    <sheetView tabSelected="1" topLeftCell="A4" workbookViewId="0">
      <selection activeCell="H9" sqref="H9:I9"/>
    </sheetView>
  </sheetViews>
  <sheetFormatPr defaultRowHeight="12.75"/>
  <cols>
    <col min="1" max="1" width="9.140625" style="237"/>
    <col min="2" max="2" width="7.42578125" style="237" customWidth="1"/>
    <col min="3" max="3" width="9.140625" style="237"/>
    <col min="4" max="4" width="33" style="237" customWidth="1"/>
    <col min="5" max="5" width="7.28515625" style="237" customWidth="1"/>
    <col min="6" max="6" width="9.140625" style="237"/>
    <col min="7" max="7" width="9.7109375" style="237" customWidth="1"/>
    <col min="8" max="8" width="12.140625" style="237" customWidth="1"/>
    <col min="9" max="9" width="9.7109375" style="237" customWidth="1"/>
    <col min="10" max="10" width="12.140625" style="237" customWidth="1"/>
    <col min="11" max="11" width="10.85546875" style="237" customWidth="1"/>
    <col min="12" max="12" width="13.42578125" style="237" customWidth="1"/>
    <col min="13" max="13" width="10.85546875" style="237" customWidth="1"/>
    <col min="14" max="14" width="13.42578125" style="237" customWidth="1"/>
    <col min="15" max="16384" width="9.140625" style="237"/>
  </cols>
  <sheetData>
    <row r="1" spans="1:14" s="179" customFormat="1" ht="16.5" customHeight="1">
      <c r="A1" s="177" t="s">
        <v>0</v>
      </c>
      <c r="B1" s="178"/>
      <c r="C1" s="178"/>
      <c r="H1" s="178"/>
      <c r="I1" s="178"/>
      <c r="J1" s="282" t="s">
        <v>241</v>
      </c>
      <c r="K1" s="282"/>
      <c r="L1" s="282"/>
      <c r="M1" s="282"/>
      <c r="N1" s="282"/>
    </row>
    <row r="2" spans="1:14" s="179" customFormat="1" ht="16.5" customHeight="1">
      <c r="A2" s="177" t="s">
        <v>1</v>
      </c>
      <c r="B2" s="220"/>
      <c r="C2" s="220"/>
      <c r="H2" s="180"/>
      <c r="I2" s="180"/>
      <c r="J2" s="283" t="s">
        <v>242</v>
      </c>
      <c r="K2" s="283"/>
      <c r="L2" s="283"/>
      <c r="M2" s="283"/>
      <c r="N2" s="283"/>
    </row>
    <row r="3" spans="1:14" s="179" customFormat="1" ht="16.5" customHeight="1">
      <c r="A3" s="220"/>
      <c r="B3" s="220"/>
      <c r="C3" s="220"/>
      <c r="H3" s="180"/>
      <c r="I3" s="180"/>
      <c r="J3" s="283"/>
      <c r="K3" s="283"/>
      <c r="L3" s="283"/>
      <c r="M3" s="283"/>
      <c r="N3" s="283"/>
    </row>
    <row r="4" spans="1:14" s="179" customFormat="1" ht="16.5" customHeight="1">
      <c r="A4" s="220"/>
      <c r="B4" s="220"/>
      <c r="C4" s="220"/>
      <c r="H4" s="180"/>
      <c r="I4" s="180"/>
      <c r="J4" s="221"/>
      <c r="K4" s="221"/>
      <c r="L4" s="221"/>
      <c r="M4" s="221"/>
      <c r="N4" s="221"/>
    </row>
    <row r="5" spans="1:14" s="181" customFormat="1" ht="23.25" customHeight="1">
      <c r="A5" s="284" t="s">
        <v>136</v>
      </c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</row>
    <row r="6" spans="1:14" s="181" customFormat="1">
      <c r="A6" s="276" t="s">
        <v>137</v>
      </c>
      <c r="B6" s="276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</row>
    <row r="7" spans="1:14" s="181" customFormat="1">
      <c r="A7" s="276" t="s">
        <v>144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  <c r="L7" s="276"/>
      <c r="M7" s="276"/>
      <c r="N7" s="276"/>
    </row>
    <row r="8" spans="1:14" s="181" customFormat="1" ht="15" customHeight="1">
      <c r="A8" s="276" t="str">
        <f>IF(MID($H$9,4,4)="1015","Đối tượng cho vay: NH Eximbank CN Q11","Đối tượng cho vay: NH Eximbank CN Q4")</f>
        <v>Đối tượng cho vay: NH Eximbank CN Q11</v>
      </c>
      <c r="B8" s="276"/>
      <c r="C8" s="276"/>
      <c r="D8" s="276"/>
      <c r="E8" s="276"/>
      <c r="F8" s="276"/>
      <c r="G8" s="276"/>
      <c r="H8" s="276"/>
      <c r="I8" s="276"/>
      <c r="J8" s="276"/>
      <c r="K8" s="276"/>
      <c r="L8" s="276"/>
      <c r="M8" s="276"/>
      <c r="N8" s="276"/>
    </row>
    <row r="9" spans="1:14" s="181" customFormat="1">
      <c r="A9" s="219"/>
      <c r="B9" s="219"/>
      <c r="C9" s="219"/>
      <c r="D9" s="219"/>
      <c r="E9" s="219"/>
      <c r="F9" s="219"/>
      <c r="G9" s="235" t="s">
        <v>240</v>
      </c>
      <c r="H9" s="275" t="s">
        <v>120</v>
      </c>
      <c r="I9" s="275"/>
      <c r="J9" s="236" t="str">
        <f>"ngày "&amp; TEXT(VLOOKUP($H$9,'341'!$B$5:$C$49,2,0),"dd/MM/yy")</f>
        <v>ngày 25/02/12</v>
      </c>
      <c r="K9" s="219"/>
      <c r="L9" s="219"/>
      <c r="M9" s="219"/>
      <c r="N9" s="219"/>
    </row>
    <row r="10" spans="1:14" s="181" customFormat="1">
      <c r="A10" s="276" t="s">
        <v>138</v>
      </c>
      <c r="B10" s="276"/>
      <c r="C10" s="276"/>
      <c r="D10" s="276"/>
      <c r="E10" s="276"/>
      <c r="F10" s="276"/>
      <c r="G10" s="276"/>
      <c r="H10" s="276"/>
      <c r="I10" s="276"/>
      <c r="J10" s="276"/>
      <c r="K10" s="276"/>
      <c r="L10" s="276"/>
      <c r="M10" s="276"/>
      <c r="N10" s="276"/>
    </row>
    <row r="11" spans="1:14" s="181" customFormat="1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</row>
    <row r="12" spans="1:14" s="181" customFormat="1" ht="15.75" customHeight="1">
      <c r="A12" s="272" t="s">
        <v>6</v>
      </c>
      <c r="B12" s="265" t="s">
        <v>7</v>
      </c>
      <c r="C12" s="267"/>
      <c r="D12" s="272" t="s">
        <v>8</v>
      </c>
      <c r="E12" s="272" t="s">
        <v>9</v>
      </c>
      <c r="F12" s="272" t="s">
        <v>139</v>
      </c>
      <c r="G12" s="265" t="s">
        <v>10</v>
      </c>
      <c r="H12" s="280"/>
      <c r="I12" s="280"/>
      <c r="J12" s="281"/>
      <c r="K12" s="265" t="s">
        <v>11</v>
      </c>
      <c r="L12" s="280"/>
      <c r="M12" s="280"/>
      <c r="N12" s="281"/>
    </row>
    <row r="13" spans="1:14" s="181" customFormat="1" ht="15.75" customHeight="1">
      <c r="A13" s="273"/>
      <c r="B13" s="268" t="s">
        <v>12</v>
      </c>
      <c r="C13" s="268" t="s">
        <v>13</v>
      </c>
      <c r="D13" s="273"/>
      <c r="E13" s="273"/>
      <c r="F13" s="278"/>
      <c r="G13" s="270" t="s">
        <v>14</v>
      </c>
      <c r="H13" s="281"/>
      <c r="I13" s="270" t="s">
        <v>15</v>
      </c>
      <c r="J13" s="281"/>
      <c r="K13" s="270" t="s">
        <v>14</v>
      </c>
      <c r="L13" s="281"/>
      <c r="M13" s="270" t="s">
        <v>15</v>
      </c>
      <c r="N13" s="281"/>
    </row>
    <row r="14" spans="1:14" s="181" customFormat="1" ht="32.25" customHeight="1">
      <c r="A14" s="274"/>
      <c r="B14" s="269"/>
      <c r="C14" s="269"/>
      <c r="D14" s="274"/>
      <c r="E14" s="274"/>
      <c r="F14" s="279"/>
      <c r="G14" s="182" t="s">
        <v>115</v>
      </c>
      <c r="H14" s="182" t="s">
        <v>140</v>
      </c>
      <c r="I14" s="182" t="s">
        <v>115</v>
      </c>
      <c r="J14" s="182" t="s">
        <v>140</v>
      </c>
      <c r="K14" s="182" t="s">
        <v>115</v>
      </c>
      <c r="L14" s="182" t="s">
        <v>140</v>
      </c>
      <c r="M14" s="182" t="s">
        <v>115</v>
      </c>
      <c r="N14" s="182" t="s">
        <v>140</v>
      </c>
    </row>
    <row r="15" spans="1:14" s="219" customFormat="1">
      <c r="A15" s="183" t="s">
        <v>16</v>
      </c>
      <c r="B15" s="218" t="s">
        <v>17</v>
      </c>
      <c r="C15" s="183" t="s">
        <v>18</v>
      </c>
      <c r="D15" s="183" t="s">
        <v>19</v>
      </c>
      <c r="E15" s="183" t="s">
        <v>20</v>
      </c>
      <c r="F15" s="183">
        <v>1</v>
      </c>
      <c r="G15" s="183">
        <v>2</v>
      </c>
      <c r="H15" s="183">
        <v>3</v>
      </c>
      <c r="I15" s="183">
        <v>4</v>
      </c>
      <c r="J15" s="183">
        <v>5</v>
      </c>
      <c r="K15" s="183">
        <v>6</v>
      </c>
      <c r="L15" s="183">
        <v>7</v>
      </c>
      <c r="M15" s="183">
        <v>8</v>
      </c>
      <c r="N15" s="183">
        <v>9</v>
      </c>
    </row>
    <row r="16" spans="1:14" s="181" customFormat="1" ht="19.5" customHeight="1">
      <c r="A16" s="184"/>
      <c r="B16" s="184"/>
      <c r="C16" s="184"/>
      <c r="D16" s="185" t="s">
        <v>21</v>
      </c>
      <c r="E16" s="186"/>
      <c r="F16" s="186"/>
      <c r="G16" s="184"/>
      <c r="H16" s="184"/>
      <c r="I16" s="184"/>
      <c r="J16" s="184"/>
      <c r="K16" s="187">
        <f>VLOOKUP($H$9,'341'!$B$5:$G$49,3,0)</f>
        <v>0</v>
      </c>
      <c r="L16" s="188">
        <f>VLOOKUP($H$9,'341'!$B$5:$G$49,4,0)</f>
        <v>0</v>
      </c>
      <c r="M16" s="187">
        <f>VLOOKUP($H$9,'341'!$B$5:$G$49,5,0)</f>
        <v>57639.38</v>
      </c>
      <c r="N16" s="188">
        <f>VLOOKUP($H$9,'341'!$B$5:$G$49,6,0)</f>
        <v>1190366038</v>
      </c>
    </row>
    <row r="17" spans="1:14" s="181" customFormat="1" ht="19.5" customHeight="1">
      <c r="A17" s="189">
        <f ca="1">IF(D17&lt;&gt;"",C17,"")</f>
        <v>42279</v>
      </c>
      <c r="B17" s="190" t="str">
        <f ca="1">IF(ROWS($1:1)&gt;COUNT(Dong4),"",OFFSET('TH-341'!B$1,SMALL(Dong4,ROWS($1:1)),))</f>
        <v>GBN</v>
      </c>
      <c r="C17" s="190">
        <f ca="1">IF(ROWS($1:1)&gt;COUNT(Dong4),"",OFFSET('TH-341'!C$1,SMALL(Dong4,ROWS($1:1)),))</f>
        <v>42279</v>
      </c>
      <c r="D17" s="241" t="str">
        <f ca="1">IF(ROWS($1:1)&gt;COUNT(Dong4),"",OFFSET('TH-341'!D$1,SMALL(Dong4,ROWS($1:1)),))</f>
        <v>Trả gốc KU 1015LDS201100378</v>
      </c>
      <c r="E17" s="190" t="str">
        <f ca="1">IF(ROWS($1:1)&gt;COUNT(Dong4),"",OFFSET('TH-341'!F$1,SMALL(Dong4,ROWS($1:1)),))</f>
        <v>1122</v>
      </c>
      <c r="F17" s="238">
        <f ca="1">IF(ROWS($1:1)&gt;COUNT(Dong4),"",OFFSET('TH-341'!G$1,SMALL(Dong4,ROWS($1:1)),))</f>
        <v>22485</v>
      </c>
      <c r="G17" s="239">
        <f ca="1">IF(ROWS($1:1)&gt;COUNT(Dong4),"",OFFSET('TH-341'!H$1,SMALL(Dong4,ROWS($1:1)),))</f>
        <v>28920</v>
      </c>
      <c r="H17" s="238">
        <f ca="1">IF(ROWS($1:1)&gt;COUNT(Dong4),"",OFFSET('TH-341'!I$1,SMALL(Dong4,ROWS($1:1)),))</f>
        <v>650266200</v>
      </c>
      <c r="I17" s="239">
        <f ca="1">IF(ROWS($1:1)&gt;COUNT(Dong4),"",OFFSET('TH-341'!J$1,SMALL(Dong4,ROWS($1:1)),))</f>
        <v>0</v>
      </c>
      <c r="J17" s="238">
        <f ca="1">IF(ROWS($1:1)&gt;COUNT(Dong4),"",OFFSET('TH-341'!K$1,SMALL(Dong4,ROWS($1:1)),))</f>
        <v>0</v>
      </c>
      <c r="K17" s="162">
        <f t="shared" ref="K17" ca="1" si="0">IF(C17&lt;&gt;"",ROUND(MAX(K16+G17-I17-M16,0),2),0)</f>
        <v>0</v>
      </c>
      <c r="L17" s="163">
        <f t="shared" ref="L17" ca="1" si="1">IF(C17&lt;&gt;"",MAX(L16-N16+H17-J17,0),0)</f>
        <v>0</v>
      </c>
      <c r="M17" s="162">
        <f t="shared" ref="M17" ca="1" si="2">IF(C17&lt;&gt;"",ROUND(MAX(M16+I17-G17-K16,0),2),0)</f>
        <v>28719.38</v>
      </c>
      <c r="N17" s="163">
        <f t="shared" ref="N17" ca="1" si="3">IF(C17&lt;&gt;"",MAX(N16-L16+J17-H17,0),0)</f>
        <v>540099838</v>
      </c>
    </row>
    <row r="18" spans="1:14" s="198" customFormat="1" ht="19.5" customHeight="1">
      <c r="A18" s="189" t="str">
        <f t="shared" ref="A18:A19" ca="1" si="4">IF(D18&lt;&gt;"",C18,"")</f>
        <v/>
      </c>
      <c r="B18" s="190" t="str">
        <f ca="1">IF(ROWS($1:2)&gt;COUNT(Dong4),"",OFFSET('TH-341'!B$1,SMALL(Dong4,ROWS($1:2)),))</f>
        <v/>
      </c>
      <c r="C18" s="190" t="str">
        <f ca="1">IF(ROWS($1:2)&gt;COUNT(Dong4),"",OFFSET('TH-341'!C$1,SMALL(Dong4,ROWS($1:2)),))</f>
        <v/>
      </c>
      <c r="D18" s="241" t="str">
        <f ca="1">IF(ROWS($1:2)&gt;COUNT(Dong4),"",OFFSET('TH-341'!D$1,SMALL(Dong4,ROWS($1:2)),))</f>
        <v/>
      </c>
      <c r="E18" s="190" t="str">
        <f ca="1">IF(ROWS($1:2)&gt;COUNT(Dong4),"",OFFSET('TH-341'!F$1,SMALL(Dong4,ROWS($1:2)),))</f>
        <v/>
      </c>
      <c r="F18" s="238" t="str">
        <f ca="1">IF(ROWS($1:2)&gt;COUNT(Dong4),"",OFFSET('TH-341'!G$1,SMALL(Dong4,ROWS($1:2)),))</f>
        <v/>
      </c>
      <c r="G18" s="239" t="str">
        <f ca="1">IF(ROWS($1:2)&gt;COUNT(Dong4),"",OFFSET('TH-341'!H$1,SMALL(Dong4,ROWS($1:2)),))</f>
        <v/>
      </c>
      <c r="H18" s="238" t="str">
        <f ca="1">IF(ROWS($1:2)&gt;COUNT(Dong4),"",OFFSET('TH-341'!I$1,SMALL(Dong4,ROWS($1:2)),))</f>
        <v/>
      </c>
      <c r="I18" s="239" t="str">
        <f ca="1">IF(ROWS($1:2)&gt;COUNT(Dong4),"",OFFSET('TH-341'!J$1,SMALL(Dong4,ROWS($1:2)),))</f>
        <v/>
      </c>
      <c r="J18" s="238" t="str">
        <f ca="1">IF(ROWS($1:2)&gt;COUNT(Dong4),"",OFFSET('TH-341'!K$1,SMALL(Dong4,ROWS($1:2)),))</f>
        <v/>
      </c>
      <c r="K18" s="162">
        <f t="shared" ref="K18:K19" ca="1" si="5">IF(C18&lt;&gt;"",ROUND(MAX(K17+G18-I18-M17,0),2),0)</f>
        <v>0</v>
      </c>
      <c r="L18" s="163">
        <f t="shared" ref="L18:L19" ca="1" si="6">IF(C18&lt;&gt;"",MAX(L17-N17+H18-J18,0),0)</f>
        <v>0</v>
      </c>
      <c r="M18" s="162">
        <f t="shared" ref="M18:M19" ca="1" si="7">IF(C18&lt;&gt;"",ROUND(MAX(M17+I18-G18-K17,0),2),0)</f>
        <v>0</v>
      </c>
      <c r="N18" s="163">
        <f t="shared" ref="N18:N19" ca="1" si="8">IF(C18&lt;&gt;"",MAX(N17-L17+J18-H18,0),0)</f>
        <v>0</v>
      </c>
    </row>
    <row r="19" spans="1:14" s="198" customFormat="1" ht="19.5" customHeight="1">
      <c r="A19" s="189" t="str">
        <f t="shared" ca="1" si="4"/>
        <v/>
      </c>
      <c r="B19" s="190" t="str">
        <f ca="1">IF(ROWS($1:3)&gt;COUNT(Dong4),"",OFFSET('TH-341'!B$1,SMALL(Dong4,ROWS($1:3)),))</f>
        <v/>
      </c>
      <c r="C19" s="190" t="str">
        <f ca="1">IF(ROWS($1:3)&gt;COUNT(Dong4),"",OFFSET('TH-341'!C$1,SMALL(Dong4,ROWS($1:3)),))</f>
        <v/>
      </c>
      <c r="D19" s="241" t="str">
        <f ca="1">IF(ROWS($1:3)&gt;COUNT(Dong4),"",OFFSET('TH-341'!D$1,SMALL(Dong4,ROWS($1:3)),))</f>
        <v/>
      </c>
      <c r="E19" s="190" t="str">
        <f ca="1">IF(ROWS($1:3)&gt;COUNT(Dong4),"",OFFSET('TH-341'!F$1,SMALL(Dong4,ROWS($1:3)),))</f>
        <v/>
      </c>
      <c r="F19" s="238" t="str">
        <f ca="1">IF(ROWS($1:3)&gt;COUNT(Dong4),"",OFFSET('TH-341'!G$1,SMALL(Dong4,ROWS($1:3)),))</f>
        <v/>
      </c>
      <c r="G19" s="239" t="str">
        <f ca="1">IF(ROWS($1:3)&gt;COUNT(Dong4),"",OFFSET('TH-341'!H$1,SMALL(Dong4,ROWS($1:3)),))</f>
        <v/>
      </c>
      <c r="H19" s="238" t="str">
        <f ca="1">IF(ROWS($1:3)&gt;COUNT(Dong4),"",OFFSET('TH-341'!I$1,SMALL(Dong4,ROWS($1:3)),))</f>
        <v/>
      </c>
      <c r="I19" s="239" t="str">
        <f ca="1">IF(ROWS($1:3)&gt;COUNT(Dong4),"",OFFSET('TH-341'!J$1,SMALL(Dong4,ROWS($1:3)),))</f>
        <v/>
      </c>
      <c r="J19" s="238" t="str">
        <f ca="1">IF(ROWS($1:3)&gt;COUNT(Dong4),"",OFFSET('TH-341'!K$1,SMALL(Dong4,ROWS($1:3)),))</f>
        <v/>
      </c>
      <c r="K19" s="162">
        <f t="shared" ca="1" si="5"/>
        <v>0</v>
      </c>
      <c r="L19" s="163">
        <f t="shared" ca="1" si="6"/>
        <v>0</v>
      </c>
      <c r="M19" s="162">
        <f t="shared" ca="1" si="7"/>
        <v>0</v>
      </c>
      <c r="N19" s="163">
        <f t="shared" ca="1" si="8"/>
        <v>0</v>
      </c>
    </row>
    <row r="20" spans="1:14" s="198" customFormat="1" ht="19.5" customHeight="1">
      <c r="A20" s="189" t="str">
        <f t="shared" ref="A20" ca="1" si="9">IF(D20&lt;&gt;"",C20,"")</f>
        <v/>
      </c>
      <c r="B20" s="190" t="str">
        <f ca="1">IF(ROWS($1:4)&gt;COUNT(Dong4),"",OFFSET('TH-341'!B$1,SMALL(Dong4,ROWS($1:4)),))</f>
        <v/>
      </c>
      <c r="C20" s="190" t="str">
        <f ca="1">IF(ROWS($1:4)&gt;COUNT(Dong4),"",OFFSET('TH-341'!C$1,SMALL(Dong4,ROWS($1:4)),))</f>
        <v/>
      </c>
      <c r="D20" s="241" t="str">
        <f ca="1">IF(ROWS($1:4)&gt;COUNT(Dong4),"",OFFSET('TH-341'!D$1,SMALL(Dong4,ROWS($1:4)),))</f>
        <v/>
      </c>
      <c r="E20" s="190" t="str">
        <f ca="1">IF(ROWS($1:4)&gt;COUNT(Dong4),"",OFFSET('TH-341'!F$1,SMALL(Dong4,ROWS($1:4)),))</f>
        <v/>
      </c>
      <c r="F20" s="238" t="str">
        <f ca="1">IF(ROWS($1:4)&gt;COUNT(Dong4),"",OFFSET('TH-341'!G$1,SMALL(Dong4,ROWS($1:4)),))</f>
        <v/>
      </c>
      <c r="G20" s="239" t="str">
        <f ca="1">IF(ROWS($1:4)&gt;COUNT(Dong4),"",OFFSET('TH-341'!H$1,SMALL(Dong4,ROWS($1:4)),))</f>
        <v/>
      </c>
      <c r="H20" s="238" t="str">
        <f ca="1">IF(ROWS($1:4)&gt;COUNT(Dong4),"",OFFSET('TH-341'!I$1,SMALL(Dong4,ROWS($1:4)),))</f>
        <v/>
      </c>
      <c r="I20" s="239" t="str">
        <f ca="1">IF(ROWS($1:4)&gt;COUNT(Dong4),"",OFFSET('TH-341'!J$1,SMALL(Dong4,ROWS($1:4)),))</f>
        <v/>
      </c>
      <c r="J20" s="238" t="str">
        <f ca="1">IF(ROWS($1:4)&gt;COUNT(Dong4),"",OFFSET('TH-341'!K$1,SMALL(Dong4,ROWS($1:4)),))</f>
        <v/>
      </c>
      <c r="K20" s="162">
        <f t="shared" ref="K20" ca="1" si="10">IF(C20&lt;&gt;"",ROUND(MAX(K19+G20-I20-M19,0),2),0)</f>
        <v>0</v>
      </c>
      <c r="L20" s="163">
        <f t="shared" ref="L20" ca="1" si="11">IF(C20&lt;&gt;"",MAX(L19-N19+H20-J20,0),0)</f>
        <v>0</v>
      </c>
      <c r="M20" s="162">
        <f t="shared" ref="M20" ca="1" si="12">IF(C20&lt;&gt;"",ROUND(MAX(M19+I20-G20-K19,0),2),0)</f>
        <v>0</v>
      </c>
      <c r="N20" s="163">
        <f t="shared" ref="N20" ca="1" si="13">IF(C20&lt;&gt;"",MAX(N19-L19+J20-H20,0),0)</f>
        <v>0</v>
      </c>
    </row>
    <row r="21" spans="1:14" s="198" customFormat="1" ht="19.5" customHeight="1">
      <c r="A21" s="193"/>
      <c r="B21" s="193"/>
      <c r="C21" s="193"/>
      <c r="D21" s="242"/>
      <c r="E21" s="195"/>
      <c r="F21" s="196"/>
      <c r="G21" s="194"/>
      <c r="H21" s="194"/>
      <c r="I21" s="194"/>
      <c r="J21" s="197"/>
      <c r="K21" s="162"/>
      <c r="L21" s="163"/>
      <c r="M21" s="162"/>
      <c r="N21" s="163"/>
    </row>
    <row r="22" spans="1:14" s="181" customFormat="1" ht="19.5" customHeight="1">
      <c r="A22" s="190"/>
      <c r="B22" s="190"/>
      <c r="C22" s="190"/>
      <c r="D22" s="199" t="s">
        <v>141</v>
      </c>
      <c r="E22" s="200" t="s">
        <v>23</v>
      </c>
      <c r="F22" s="200" t="s">
        <v>23</v>
      </c>
      <c r="G22" s="253">
        <f t="shared" ref="G22:I22" ca="1" si="14">SUM(G17:G20)</f>
        <v>28920</v>
      </c>
      <c r="H22" s="201">
        <f t="shared" ca="1" si="14"/>
        <v>650266200</v>
      </c>
      <c r="I22" s="253">
        <f t="shared" ca="1" si="14"/>
        <v>0</v>
      </c>
      <c r="J22" s="201">
        <f ca="1">SUM(J17:J20)</f>
        <v>0</v>
      </c>
      <c r="K22" s="201" t="s">
        <v>23</v>
      </c>
      <c r="L22" s="201" t="s">
        <v>23</v>
      </c>
      <c r="M22" s="201" t="s">
        <v>23</v>
      </c>
      <c r="N22" s="201" t="s">
        <v>23</v>
      </c>
    </row>
    <row r="23" spans="1:14" s="181" customFormat="1" ht="19.5" customHeight="1">
      <c r="A23" s="202"/>
      <c r="B23" s="202"/>
      <c r="C23" s="202"/>
      <c r="D23" s="203" t="s">
        <v>24</v>
      </c>
      <c r="E23" s="204" t="s">
        <v>23</v>
      </c>
      <c r="F23" s="204" t="s">
        <v>23</v>
      </c>
      <c r="G23" s="204" t="s">
        <v>23</v>
      </c>
      <c r="H23" s="204" t="s">
        <v>23</v>
      </c>
      <c r="I23" s="204" t="s">
        <v>23</v>
      </c>
      <c r="J23" s="204" t="s">
        <v>23</v>
      </c>
      <c r="K23" s="205">
        <f ca="1">MAX(K16+G22-M16-I22,0)</f>
        <v>0</v>
      </c>
      <c r="L23" s="206">
        <f ca="1">MAX(L16+H22-N16-J22,0)</f>
        <v>0</v>
      </c>
      <c r="M23" s="205">
        <f ca="1">MAX(M16+I22-K16-G22,0)</f>
        <v>28719.379999999997</v>
      </c>
      <c r="N23" s="206">
        <f ca="1">MAX(N16+J22-L16-H22,0)</f>
        <v>540099838</v>
      </c>
    </row>
    <row r="24" spans="1:14" s="181" customFormat="1">
      <c r="E24" s="219"/>
      <c r="F24" s="219"/>
    </row>
    <row r="25" spans="1:14" s="181" customFormat="1">
      <c r="C25" s="207" t="s">
        <v>142</v>
      </c>
      <c r="E25" s="219"/>
      <c r="F25" s="219"/>
    </row>
    <row r="26" spans="1:14" s="181" customFormat="1">
      <c r="C26" s="207" t="str">
        <f>"- Ngày mở sổ: "&amp;TEXT(VLOOKUP($H$9,'341'!$B$5:$C$49,2,0),"dd/MM/yy")</f>
        <v>- Ngày mở sổ: 25/02/12</v>
      </c>
      <c r="E26" s="219"/>
      <c r="F26" s="219"/>
    </row>
    <row r="27" spans="1:14" s="181" customFormat="1">
      <c r="E27" s="219"/>
      <c r="F27" s="219"/>
      <c r="L27" s="219" t="s">
        <v>143</v>
      </c>
    </row>
    <row r="28" spans="1:14" s="181" customFormat="1">
      <c r="C28" s="219" t="s">
        <v>25</v>
      </c>
      <c r="E28" s="219"/>
      <c r="F28" s="219"/>
      <c r="L28" s="219" t="s">
        <v>26</v>
      </c>
    </row>
    <row r="29" spans="1:14" s="181" customFormat="1">
      <c r="C29" s="219" t="s">
        <v>27</v>
      </c>
      <c r="E29" s="219"/>
      <c r="F29" s="219"/>
      <c r="L29" s="219" t="s">
        <v>27</v>
      </c>
    </row>
    <row r="30" spans="1:14" s="181" customFormat="1">
      <c r="E30" s="219"/>
      <c r="F30" s="219"/>
    </row>
    <row r="31" spans="1:14" s="181" customFormat="1">
      <c r="E31" s="219"/>
      <c r="F31" s="219"/>
    </row>
    <row r="32" spans="1:14" s="240" customFormat="1"/>
    <row r="33" s="240" customFormat="1"/>
    <row r="34" s="240" customFormat="1"/>
    <row r="35" s="240" customFormat="1"/>
    <row r="36" s="240" customFormat="1"/>
    <row r="37" s="240" customFormat="1"/>
    <row r="38" s="240" customFormat="1"/>
    <row r="39" s="240" customFormat="1"/>
    <row r="40" s="240" customFormat="1"/>
    <row r="41" s="240" customFormat="1"/>
    <row r="42" s="240" customFormat="1"/>
    <row r="43" s="240" customFormat="1"/>
    <row r="44" s="240" customFormat="1"/>
  </sheetData>
  <mergeCells count="22">
    <mergeCell ref="A8:N8"/>
    <mergeCell ref="J1:N1"/>
    <mergeCell ref="J2:N3"/>
    <mergeCell ref="A5:N5"/>
    <mergeCell ref="A6:N6"/>
    <mergeCell ref="A7:N7"/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9" enableFormatConditionsCalculation="0">
    <tabColor indexed="12"/>
  </sheetPr>
  <dimension ref="A2:U294"/>
  <sheetViews>
    <sheetView topLeftCell="A11" zoomScale="90" workbookViewId="0">
      <pane ySplit="5" topLeftCell="A183" activePane="bottomLeft" state="frozen"/>
      <selection activeCell="A11" sqref="A11"/>
      <selection pane="bottomLeft" activeCell="J213" sqref="J213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1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5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296" t="s">
        <v>165</v>
      </c>
      <c r="H2" s="296"/>
      <c r="I2" s="296"/>
      <c r="O2" s="15" t="s">
        <v>0</v>
      </c>
      <c r="T2" s="29"/>
    </row>
    <row r="3" spans="1:21" ht="15.75" customHeight="1">
      <c r="A3" s="15" t="s">
        <v>1</v>
      </c>
      <c r="G3" s="297" t="s">
        <v>166</v>
      </c>
      <c r="H3" s="297"/>
      <c r="I3" s="297"/>
      <c r="O3" s="15" t="s">
        <v>1</v>
      </c>
      <c r="T3" s="29"/>
    </row>
    <row r="4" spans="1:21">
      <c r="F4" s="3"/>
      <c r="G4" s="297"/>
      <c r="H4" s="297"/>
      <c r="I4" s="297"/>
      <c r="S4" s="3"/>
      <c r="T4" s="29"/>
    </row>
    <row r="5" spans="1:21" ht="23.25" customHeight="1">
      <c r="A5" s="300" t="s">
        <v>2</v>
      </c>
      <c r="B5" s="300"/>
      <c r="C5" s="300"/>
      <c r="D5" s="300"/>
      <c r="E5" s="300"/>
      <c r="F5" s="300"/>
      <c r="G5" s="300"/>
      <c r="H5" s="300"/>
      <c r="I5" s="300"/>
      <c r="O5" s="29"/>
      <c r="P5" s="29"/>
      <c r="R5" s="29"/>
      <c r="S5" s="29"/>
      <c r="T5" s="29"/>
    </row>
    <row r="6" spans="1:21">
      <c r="A6" s="298" t="s">
        <v>3</v>
      </c>
      <c r="B6" s="298"/>
      <c r="C6" s="298"/>
      <c r="D6" s="298"/>
      <c r="E6" s="298"/>
      <c r="F6" s="298"/>
      <c r="G6" s="298"/>
      <c r="H6" s="298"/>
      <c r="I6" s="298"/>
      <c r="O6" s="29"/>
      <c r="P6" s="29"/>
      <c r="R6" s="29"/>
      <c r="S6" s="29"/>
      <c r="T6" s="29"/>
    </row>
    <row r="7" spans="1:21">
      <c r="A7" s="301" t="s">
        <v>28</v>
      </c>
      <c r="B7" s="301"/>
      <c r="C7" s="301"/>
      <c r="D7" s="301"/>
      <c r="E7" s="301"/>
      <c r="F7" s="301"/>
      <c r="G7" s="301"/>
      <c r="H7" s="301"/>
      <c r="I7" s="301"/>
      <c r="O7" s="29"/>
      <c r="P7" s="29"/>
      <c r="R7" s="29"/>
      <c r="S7" s="29"/>
      <c r="T7" s="29"/>
    </row>
    <row r="8" spans="1:21">
      <c r="A8" s="298" t="s">
        <v>43</v>
      </c>
      <c r="B8" s="298"/>
      <c r="C8" s="298"/>
      <c r="D8" s="298"/>
      <c r="E8" s="298"/>
      <c r="F8" s="298"/>
      <c r="G8" s="298"/>
      <c r="H8" s="298"/>
      <c r="I8" s="298"/>
      <c r="O8" s="29"/>
      <c r="P8" s="29"/>
      <c r="R8" s="29"/>
      <c r="S8" s="29"/>
      <c r="T8" s="29"/>
    </row>
    <row r="9" spans="1:21">
      <c r="A9" s="298" t="s">
        <v>5</v>
      </c>
      <c r="B9" s="298"/>
      <c r="C9" s="298"/>
      <c r="D9" s="298"/>
      <c r="E9" s="298"/>
      <c r="F9" s="298"/>
      <c r="G9" s="298"/>
      <c r="H9" s="298"/>
      <c r="I9" s="298"/>
      <c r="O9" s="29"/>
      <c r="P9" s="29"/>
      <c r="R9" s="29"/>
      <c r="S9" s="29"/>
      <c r="T9" s="29"/>
    </row>
    <row r="10" spans="1:21" ht="15" customHeight="1">
      <c r="A10" s="302"/>
      <c r="B10" s="302"/>
      <c r="C10" s="302"/>
      <c r="D10" s="302"/>
      <c r="E10" s="302"/>
      <c r="F10" s="302"/>
      <c r="G10" s="302"/>
      <c r="H10" s="302"/>
      <c r="I10" s="302"/>
      <c r="O10" s="29"/>
      <c r="P10" s="29"/>
      <c r="R10" s="29"/>
      <c r="S10" s="29"/>
      <c r="T10" s="29"/>
    </row>
    <row r="11" spans="1:21" ht="15.75" customHeight="1">
      <c r="A11" s="295" t="s">
        <v>6</v>
      </c>
      <c r="B11" s="287" t="s">
        <v>7</v>
      </c>
      <c r="C11" s="288"/>
      <c r="D11" s="295" t="s">
        <v>8</v>
      </c>
      <c r="E11" s="295" t="s">
        <v>9</v>
      </c>
      <c r="F11" s="287" t="s">
        <v>10</v>
      </c>
      <c r="G11" s="288"/>
      <c r="H11" s="287" t="s">
        <v>11</v>
      </c>
      <c r="I11" s="299"/>
      <c r="O11" s="295" t="s">
        <v>6</v>
      </c>
      <c r="P11" s="123" t="s">
        <v>7</v>
      </c>
      <c r="Q11" s="295" t="s">
        <v>8</v>
      </c>
      <c r="R11" s="295" t="s">
        <v>9</v>
      </c>
      <c r="S11" s="287" t="s">
        <v>10</v>
      </c>
      <c r="T11" s="288"/>
    </row>
    <row r="12" spans="1:21" ht="15.75" customHeight="1">
      <c r="A12" s="295"/>
      <c r="B12" s="289" t="s">
        <v>12</v>
      </c>
      <c r="C12" s="291" t="s">
        <v>13</v>
      </c>
      <c r="D12" s="295"/>
      <c r="E12" s="295"/>
      <c r="F12" s="291" t="s">
        <v>14</v>
      </c>
      <c r="G12" s="293" t="s">
        <v>15</v>
      </c>
      <c r="H12" s="291" t="s">
        <v>14</v>
      </c>
      <c r="I12" s="291" t="s">
        <v>15</v>
      </c>
      <c r="O12" s="295"/>
      <c r="P12" s="289" t="s">
        <v>12</v>
      </c>
      <c r="Q12" s="295"/>
      <c r="R12" s="295"/>
      <c r="S12" s="291" t="s">
        <v>14</v>
      </c>
      <c r="T12" s="293" t="s">
        <v>15</v>
      </c>
    </row>
    <row r="13" spans="1:21" ht="18" customHeight="1">
      <c r="A13" s="295"/>
      <c r="B13" s="290"/>
      <c r="C13" s="292"/>
      <c r="D13" s="295"/>
      <c r="E13" s="295"/>
      <c r="F13" s="292"/>
      <c r="G13" s="294"/>
      <c r="H13" s="292"/>
      <c r="I13" s="292"/>
      <c r="O13" s="295"/>
      <c r="P13" s="290"/>
      <c r="Q13" s="295"/>
      <c r="R13" s="295"/>
      <c r="S13" s="292"/>
      <c r="T13" s="294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6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>
        <v>42010</v>
      </c>
      <c r="B16" s="97" t="s">
        <v>65</v>
      </c>
      <c r="C16" s="98">
        <f t="shared" ref="C16:C53" si="0">A16</f>
        <v>42010</v>
      </c>
      <c r="D16" s="99" t="s">
        <v>44</v>
      </c>
      <c r="E16" s="100" t="s">
        <v>45</v>
      </c>
      <c r="F16" s="101">
        <v>500000000</v>
      </c>
      <c r="G16" s="102"/>
      <c r="H16" s="96">
        <f>MAX(H15+F16-I15-G16,0)</f>
        <v>500000000</v>
      </c>
      <c r="I16" s="96">
        <f>MAX(I15+G16-H15-F16,0)</f>
        <v>0</v>
      </c>
      <c r="J16" s="37">
        <f t="shared" ref="J16:J47" si="1">IF(A16&lt;&gt;"",MONTH(A16),"")</f>
        <v>1</v>
      </c>
      <c r="O16" s="64">
        <f ca="1">IF(ROWS($1:1)&gt;COUNT(Dong),"",OFFSET('141-BH'!A$1,SMALL(Dong,ROWS($1:1)),))</f>
        <v>42156</v>
      </c>
      <c r="P16" s="64" t="str">
        <f ca="1">IF(ROWS($1:1)&gt;COUNT(Dong),"",OFFSET('141-BH'!B$1,SMALL(Dong,ROWS($1:1)),))</f>
        <v>C01</v>
      </c>
      <c r="Q16" s="103" t="str">
        <f ca="1">IF(ROWS($1:1)&gt;COUNT(Dong),"",OFFSET('141-BH'!D$1,SMALL(Dong,ROWS($1:1)),))</f>
        <v>Tạm ứng mua NL</v>
      </c>
      <c r="R16" s="64" t="str">
        <f ca="1">IF(ROWS($1:1)&gt;COUNT(Dong),"",OFFSET('141-BH'!E$1,SMALL(Dong,ROWS($1:1)),))</f>
        <v>111</v>
      </c>
      <c r="S16" s="96">
        <f ca="1">IF(ROWS($1:1)&gt;COUNT(Dong),"",OFFSET('141-BH'!F$1,SMALL(Dong,ROWS($1:1)),))</f>
        <v>550000000</v>
      </c>
      <c r="T16" s="96">
        <f ca="1">IF(ROWS($1:1)&gt;COUNT(Dong),"",OFFSET('141-BH'!G$1,SMALL(Dong,ROWS($1:1)),))</f>
        <v>0</v>
      </c>
      <c r="U16" s="147" t="str">
        <f ca="1">IF(IF(ROWS($1:1)&gt;COUNT(Dong),"",OFFSET('141-BH'!K$1,SMALL(Dong,ROWS($1:1)),))=0,"",IF(ROWS($1:1)&gt;COUNT(Dong),"",OFFSET('141-BH'!K$1,SMALL(Dong,ROWS($1:1)),)))</f>
        <v/>
      </c>
    </row>
    <row r="17" spans="1:21" ht="19.5" customHeight="1">
      <c r="A17" s="11">
        <v>42018</v>
      </c>
      <c r="B17" s="18" t="s">
        <v>66</v>
      </c>
      <c r="C17" s="14">
        <f t="shared" si="0"/>
        <v>42018</v>
      </c>
      <c r="D17" s="17" t="s">
        <v>44</v>
      </c>
      <c r="E17" s="38" t="s">
        <v>45</v>
      </c>
      <c r="F17" s="9">
        <v>550000000</v>
      </c>
      <c r="G17" s="20"/>
      <c r="H17" s="5">
        <f>MAX(H16+F17-I16-G17,0)</f>
        <v>1050000000</v>
      </c>
      <c r="I17" s="5">
        <f>MAX(I16+G17-H16-F17,0)</f>
        <v>0</v>
      </c>
      <c r="J17" s="37">
        <f t="shared" si="1"/>
        <v>1</v>
      </c>
      <c r="O17" s="64">
        <f ca="1">IF(ROWS($1:2)&gt;COUNT(Dong),"",OFFSET('141-BH'!A$1,SMALL(Dong,ROWS($1:2)),))</f>
        <v>42179</v>
      </c>
      <c r="P17" s="64" t="str">
        <f ca="1">IF(ROWS($1:2)&gt;COUNT(Dong),"",OFFSET('141-BH'!B$1,SMALL(Dong,ROWS($1:2)),))</f>
        <v>C31</v>
      </c>
      <c r="Q17" s="103" t="str">
        <f ca="1">IF(ROWS($1:2)&gt;COUNT(Dong),"",OFFSET('141-BH'!D$1,SMALL(Dong,ROWS($1:2)),))</f>
        <v>Tạm ứng mua NL</v>
      </c>
      <c r="R17" s="64" t="str">
        <f ca="1">IF(ROWS($1:2)&gt;COUNT(Dong),"",OFFSET('141-BH'!E$1,SMALL(Dong,ROWS($1:2)),))</f>
        <v>111</v>
      </c>
      <c r="S17" s="96">
        <f ca="1">IF(ROWS($1:2)&gt;COUNT(Dong),"",OFFSET('141-BH'!F$1,SMALL(Dong,ROWS($1:2)),))</f>
        <v>450000000</v>
      </c>
      <c r="T17" s="96">
        <f ca="1">IF(ROWS($1:2)&gt;COUNT(Dong),"",OFFSET('141-BH'!G$1,SMALL(Dong,ROWS($1:2)),))</f>
        <v>0</v>
      </c>
      <c r="U17" s="147" t="str">
        <f ca="1">IF(IF(ROWS($1:2)&gt;COUNT(Dong),"",OFFSET('141-BH'!K$1,SMALL(Dong,ROWS($1:2)),))=0,"",IF(ROWS($1:2)&gt;COUNT(Dong),"",OFFSET('141-BH'!K$1,SMALL(Dong,ROWS($1:2)),)))</f>
        <v/>
      </c>
    </row>
    <row r="18" spans="1:21" ht="19.5" customHeight="1">
      <c r="A18" s="11">
        <v>42020</v>
      </c>
      <c r="B18" s="18" t="s">
        <v>63</v>
      </c>
      <c r="C18" s="14">
        <f t="shared" si="0"/>
        <v>42020</v>
      </c>
      <c r="D18" s="17" t="s">
        <v>44</v>
      </c>
      <c r="E18" s="38" t="s">
        <v>45</v>
      </c>
      <c r="F18" s="9">
        <v>400000000</v>
      </c>
      <c r="G18" s="20"/>
      <c r="H18" s="5">
        <f t="shared" ref="H18:H25" si="2">MAX(H17+F18-I17-G18,0)</f>
        <v>1450000000</v>
      </c>
      <c r="I18" s="5">
        <f t="shared" ref="I18:I25" si="3">MAX(I17+G18-H17-F18,0)</f>
        <v>0</v>
      </c>
      <c r="J18" s="37">
        <f t="shared" si="1"/>
        <v>1</v>
      </c>
      <c r="O18" s="64">
        <f ca="1">IF(ROWS($1:3)&gt;COUNT(Dong),"",OFFSET('141-BH'!A$1,SMALL(Dong,ROWS($1:3)),))</f>
        <v>42185</v>
      </c>
      <c r="P18" s="64">
        <f ca="1">IF(ROWS($1:3)&gt;COUNT(Dong),"",OFFSET('141-BH'!B$1,SMALL(Dong,ROWS($1:3)),))</f>
        <v>0</v>
      </c>
      <c r="Q18" s="103" t="str">
        <f ca="1">IF(ROWS($1:3)&gt;COUNT(Dong),"",OFFSET('141-BH'!D$1,SMALL(Dong,ROWS($1:3)),))</f>
        <v>Lê Thị Thiện Em</v>
      </c>
      <c r="R18" s="64" t="str">
        <f ca="1">IF(ROWS($1:3)&gt;COUNT(Dong),"",OFFSET('141-BH'!E$1,SMALL(Dong,ROWS($1:3)),))</f>
        <v>331</v>
      </c>
      <c r="S18" s="96">
        <f ca="1">IF(ROWS($1:3)&gt;COUNT(Dong),"",OFFSET('141-BH'!F$1,SMALL(Dong,ROWS($1:3)),))</f>
        <v>0</v>
      </c>
      <c r="T18" s="96">
        <f ca="1">IF(ROWS($1:3)&gt;COUNT(Dong),"",OFFSET('141-BH'!G$1,SMALL(Dong,ROWS($1:3)),))</f>
        <v>98835000</v>
      </c>
      <c r="U18" s="147" t="str">
        <f ca="1">IF(IF(ROWS($1:3)&gt;COUNT(Dong),"",OFFSET('141-BH'!K$1,SMALL(Dong,ROWS($1:3)),))=0,"",IF(ROWS($1:3)&gt;COUNT(Dong),"",OFFSET('141-BH'!K$1,SMALL(Dong,ROWS($1:3)),)))</f>
        <v>N01</v>
      </c>
    </row>
    <row r="19" spans="1:21" ht="19.5" customHeight="1">
      <c r="A19" s="11">
        <v>42024</v>
      </c>
      <c r="B19" s="18" t="s">
        <v>67</v>
      </c>
      <c r="C19" s="14">
        <f t="shared" si="0"/>
        <v>42024</v>
      </c>
      <c r="D19" s="17" t="s">
        <v>44</v>
      </c>
      <c r="E19" s="38" t="s">
        <v>45</v>
      </c>
      <c r="F19" s="9">
        <v>550000000</v>
      </c>
      <c r="G19" s="20"/>
      <c r="H19" s="5">
        <f t="shared" si="2"/>
        <v>2000000000</v>
      </c>
      <c r="I19" s="5">
        <f t="shared" si="3"/>
        <v>0</v>
      </c>
      <c r="J19" s="37">
        <f t="shared" si="1"/>
        <v>1</v>
      </c>
      <c r="O19" s="64">
        <f ca="1">IF(ROWS($1:4)&gt;COUNT(Dong),"",OFFSET('141-BH'!A$1,SMALL(Dong,ROWS($1:4)),))</f>
        <v>42185</v>
      </c>
      <c r="P19" s="64">
        <f ca="1">IF(ROWS($1:4)&gt;COUNT(Dong),"",OFFSET('141-BH'!B$1,SMALL(Dong,ROWS($1:4)),))</f>
        <v>0</v>
      </c>
      <c r="Q19" s="103" t="str">
        <f ca="1">IF(ROWS($1:4)&gt;COUNT(Dong),"",OFFSET('141-BH'!D$1,SMALL(Dong,ROWS($1:4)),))</f>
        <v>Trần Văn An</v>
      </c>
      <c r="R19" s="64" t="str">
        <f ca="1">IF(ROWS($1:4)&gt;COUNT(Dong),"",OFFSET('141-BH'!E$1,SMALL(Dong,ROWS($1:4)),))</f>
        <v>331</v>
      </c>
      <c r="S19" s="96">
        <f ca="1">IF(ROWS($1:4)&gt;COUNT(Dong),"",OFFSET('141-BH'!F$1,SMALL(Dong,ROWS($1:4)),))</f>
        <v>0</v>
      </c>
      <c r="T19" s="96">
        <f ca="1">IF(ROWS($1:4)&gt;COUNT(Dong),"",OFFSET('141-BH'!G$1,SMALL(Dong,ROWS($1:4)),))</f>
        <v>199975000</v>
      </c>
      <c r="U19" s="147" t="str">
        <f ca="1">IF(IF(ROWS($1:4)&gt;COUNT(Dong),"",OFFSET('141-BH'!K$1,SMALL(Dong,ROWS($1:4)),))=0,"",IF(ROWS($1:4)&gt;COUNT(Dong),"",OFFSET('141-BH'!K$1,SMALL(Dong,ROWS($1:4)),)))</f>
        <v>N02 &amp; N29</v>
      </c>
    </row>
    <row r="20" spans="1:21" ht="19.5" customHeight="1">
      <c r="A20" s="11">
        <v>42027</v>
      </c>
      <c r="B20" s="18" t="s">
        <v>68</v>
      </c>
      <c r="C20" s="14">
        <f t="shared" si="0"/>
        <v>42027</v>
      </c>
      <c r="D20" s="17" t="s">
        <v>44</v>
      </c>
      <c r="E20" s="38" t="s">
        <v>45</v>
      </c>
      <c r="F20" s="9">
        <v>400000000</v>
      </c>
      <c r="G20" s="20"/>
      <c r="H20" s="5">
        <f t="shared" si="2"/>
        <v>2400000000</v>
      </c>
      <c r="I20" s="5">
        <f t="shared" si="3"/>
        <v>0</v>
      </c>
      <c r="J20" s="37">
        <f t="shared" si="1"/>
        <v>1</v>
      </c>
      <c r="O20" s="64">
        <f ca="1">IF(ROWS($1:5)&gt;COUNT(Dong),"",OFFSET('141-BH'!A$1,SMALL(Dong,ROWS($1:5)),))</f>
        <v>42185</v>
      </c>
      <c r="P20" s="64">
        <f ca="1">IF(ROWS($1:5)&gt;COUNT(Dong),"",OFFSET('141-BH'!B$1,SMALL(Dong,ROWS($1:5)),))</f>
        <v>0</v>
      </c>
      <c r="Q20" s="103" t="str">
        <f ca="1">IF(ROWS($1:5)&gt;COUNT(Dong),"",OFFSET('141-BH'!D$1,SMALL(Dong,ROWS($1:5)),))</f>
        <v>Nguyễn Thanh Bình</v>
      </c>
      <c r="R20" s="64" t="str">
        <f ca="1">IF(ROWS($1:5)&gt;COUNT(Dong),"",OFFSET('141-BH'!E$1,SMALL(Dong,ROWS($1:5)),))</f>
        <v>331</v>
      </c>
      <c r="S20" s="96">
        <f ca="1">IF(ROWS($1:5)&gt;COUNT(Dong),"",OFFSET('141-BH'!F$1,SMALL(Dong,ROWS($1:5)),))</f>
        <v>0</v>
      </c>
      <c r="T20" s="96">
        <f ca="1">IF(ROWS($1:5)&gt;COUNT(Dong),"",OFFSET('141-BH'!G$1,SMALL(Dong,ROWS($1:5)),))</f>
        <v>213595000</v>
      </c>
      <c r="U20" s="147" t="str">
        <f ca="1">IF(IF(ROWS($1:5)&gt;COUNT(Dong),"",OFFSET('141-BH'!K$1,SMALL(Dong,ROWS($1:5)),))=0,"",IF(ROWS($1:5)&gt;COUNT(Dong),"",OFFSET('141-BH'!K$1,SMALL(Dong,ROWS($1:5)),)))</f>
        <v>N03 &amp; N30</v>
      </c>
    </row>
    <row r="21" spans="1:21" ht="19.5" customHeight="1">
      <c r="A21" s="11">
        <v>42032</v>
      </c>
      <c r="B21" s="18" t="s">
        <v>70</v>
      </c>
      <c r="C21" s="14">
        <f t="shared" si="0"/>
        <v>42032</v>
      </c>
      <c r="D21" s="17" t="s">
        <v>44</v>
      </c>
      <c r="E21" s="38" t="s">
        <v>45</v>
      </c>
      <c r="F21" s="92">
        <v>570000000</v>
      </c>
      <c r="G21" s="20"/>
      <c r="H21" s="5">
        <f t="shared" si="2"/>
        <v>2970000000</v>
      </c>
      <c r="I21" s="5">
        <f t="shared" si="3"/>
        <v>0</v>
      </c>
      <c r="J21" s="37">
        <f t="shared" si="1"/>
        <v>1</v>
      </c>
      <c r="O21" s="64">
        <f ca="1">IF(ROWS($1:6)&gt;COUNT(Dong),"",OFFSET('141-BH'!A$1,SMALL(Dong,ROWS($1:6)),))</f>
        <v>42185</v>
      </c>
      <c r="P21" s="64">
        <f ca="1">IF(ROWS($1:6)&gt;COUNT(Dong),"",OFFSET('141-BH'!B$1,SMALL(Dong,ROWS($1:6)),))</f>
        <v>0</v>
      </c>
      <c r="Q21" s="103" t="str">
        <f ca="1">IF(ROWS($1:6)&gt;COUNT(Dong),"",OFFSET('141-BH'!D$1,SMALL(Dong,ROWS($1:6)),))</f>
        <v>Nguyễn Thị Hội</v>
      </c>
      <c r="R21" s="64" t="str">
        <f ca="1">IF(ROWS($1:6)&gt;COUNT(Dong),"",OFFSET('141-BH'!E$1,SMALL(Dong,ROWS($1:6)),))</f>
        <v>331</v>
      </c>
      <c r="S21" s="96">
        <f ca="1">IF(ROWS($1:6)&gt;COUNT(Dong),"",OFFSET('141-BH'!F$1,SMALL(Dong,ROWS($1:6)),))</f>
        <v>0</v>
      </c>
      <c r="T21" s="96">
        <f ca="1">IF(ROWS($1:6)&gt;COUNT(Dong),"",OFFSET('141-BH'!G$1,SMALL(Dong,ROWS($1:6)),))</f>
        <v>206870000</v>
      </c>
      <c r="U21" s="147" t="str">
        <f ca="1">IF(IF(ROWS($1:6)&gt;COUNT(Dong),"",OFFSET('141-BH'!K$1,SMALL(Dong,ROWS($1:6)),))=0,"",IF(ROWS($1:6)&gt;COUNT(Dong),"",OFFSET('141-BH'!K$1,SMALL(Dong,ROWS($1:6)),)))</f>
        <v>N08 &amp; N31</v>
      </c>
    </row>
    <row r="22" spans="1:21" ht="19.5" customHeight="1">
      <c r="A22" s="11">
        <v>42035</v>
      </c>
      <c r="B22" s="39" t="s">
        <v>71</v>
      </c>
      <c r="C22" s="14">
        <f t="shared" si="0"/>
        <v>42035</v>
      </c>
      <c r="D22" s="10" t="s">
        <v>96</v>
      </c>
      <c r="E22" s="38" t="s">
        <v>42</v>
      </c>
      <c r="F22" s="20">
        <v>0</v>
      </c>
      <c r="G22" s="9">
        <v>125580000</v>
      </c>
      <c r="H22" s="5">
        <f t="shared" si="2"/>
        <v>2844420000</v>
      </c>
      <c r="I22" s="5">
        <f t="shared" si="3"/>
        <v>0</v>
      </c>
      <c r="J22" s="37">
        <f t="shared" si="1"/>
        <v>1</v>
      </c>
      <c r="K22" s="141" t="s">
        <v>180</v>
      </c>
      <c r="O22" s="64">
        <f ca="1">IF(ROWS($1:7)&gt;COUNT(Dong),"",OFFSET('141-BH'!A$1,SMALL(Dong,ROWS($1:7)),))</f>
        <v>42185</v>
      </c>
      <c r="P22" s="64">
        <f ca="1">IF(ROWS($1:7)&gt;COUNT(Dong),"",OFFSET('141-BH'!B$1,SMALL(Dong,ROWS($1:7)),))</f>
        <v>0</v>
      </c>
      <c r="Q22" s="103" t="str">
        <f ca="1">IF(ROWS($1:7)&gt;COUNT(Dong),"",OFFSET('141-BH'!D$1,SMALL(Dong,ROWS($1:7)),))</f>
        <v>Nguyễn Văn Hạnh</v>
      </c>
      <c r="R22" s="64" t="str">
        <f ca="1">IF(ROWS($1:7)&gt;COUNT(Dong),"",OFFSET('141-BH'!E$1,SMALL(Dong,ROWS($1:7)),))</f>
        <v>331</v>
      </c>
      <c r="S22" s="96">
        <f ca="1">IF(ROWS($1:7)&gt;COUNT(Dong),"",OFFSET('141-BH'!F$1,SMALL(Dong,ROWS($1:7)),))</f>
        <v>0</v>
      </c>
      <c r="T22" s="96">
        <f ca="1">IF(ROWS($1:7)&gt;COUNT(Dong),"",OFFSET('141-BH'!G$1,SMALL(Dong,ROWS($1:7)),))</f>
        <v>95925000</v>
      </c>
      <c r="U22" s="147" t="str">
        <f ca="1">IF(IF(ROWS($1:7)&gt;COUNT(Dong),"",OFFSET('141-BH'!K$1,SMALL(Dong,ROWS($1:7)),))=0,"",IF(ROWS($1:7)&gt;COUNT(Dong),"",OFFSET('141-BH'!K$1,SMALL(Dong,ROWS($1:7)),)))</f>
        <v>N09</v>
      </c>
    </row>
    <row r="23" spans="1:21" ht="19.5" customHeight="1">
      <c r="A23" s="11">
        <v>42035</v>
      </c>
      <c r="B23" s="39" t="s">
        <v>71</v>
      </c>
      <c r="C23" s="14">
        <f t="shared" si="0"/>
        <v>42035</v>
      </c>
      <c r="D23" s="17" t="s">
        <v>29</v>
      </c>
      <c r="E23" s="38" t="s">
        <v>42</v>
      </c>
      <c r="F23" s="20">
        <v>0</v>
      </c>
      <c r="G23" s="20">
        <v>242970000</v>
      </c>
      <c r="H23" s="5">
        <f t="shared" si="2"/>
        <v>2601450000</v>
      </c>
      <c r="I23" s="5">
        <f t="shared" si="3"/>
        <v>0</v>
      </c>
      <c r="J23" s="37">
        <f t="shared" si="1"/>
        <v>1</v>
      </c>
      <c r="K23" s="141" t="s">
        <v>203</v>
      </c>
      <c r="O23" s="64">
        <f ca="1">IF(ROWS($1:8)&gt;COUNT(Dong),"",OFFSET('141-BH'!A$1,SMALL(Dong,ROWS($1:8)),))</f>
        <v>42185</v>
      </c>
      <c r="P23" s="64">
        <f ca="1">IF(ROWS($1:8)&gt;COUNT(Dong),"",OFFSET('141-BH'!B$1,SMALL(Dong,ROWS($1:8)),))</f>
        <v>0</v>
      </c>
      <c r="Q23" s="103" t="str">
        <f ca="1">IF(ROWS($1:8)&gt;COUNT(Dong),"",OFFSET('141-BH'!D$1,SMALL(Dong,ROWS($1:8)),))</f>
        <v>Trần Thị Thu Hiếu</v>
      </c>
      <c r="R23" s="64" t="str">
        <f ca="1">IF(ROWS($1:8)&gt;COUNT(Dong),"",OFFSET('141-BH'!E$1,SMALL(Dong,ROWS($1:8)),))</f>
        <v>331</v>
      </c>
      <c r="S23" s="96">
        <f ca="1">IF(ROWS($1:8)&gt;COUNT(Dong),"",OFFSET('141-BH'!F$1,SMALL(Dong,ROWS($1:8)),))</f>
        <v>0</v>
      </c>
      <c r="T23" s="96">
        <f ca="1">IF(ROWS($1:8)&gt;COUNT(Dong),"",OFFSET('141-BH'!G$1,SMALL(Dong,ROWS($1:8)),))</f>
        <v>108700000</v>
      </c>
      <c r="U23" s="147" t="str">
        <f ca="1">IF(IF(ROWS($1:8)&gt;COUNT(Dong),"",OFFSET('141-BH'!K$1,SMALL(Dong,ROWS($1:8)),))=0,"",IF(ROWS($1:8)&gt;COUNT(Dong),"",OFFSET('141-BH'!K$1,SMALL(Dong,ROWS($1:8)),)))</f>
        <v>N32 &amp; N35</v>
      </c>
    </row>
    <row r="24" spans="1:21" ht="19.5" customHeight="1">
      <c r="A24" s="11">
        <v>42035</v>
      </c>
      <c r="B24" s="39" t="s">
        <v>71</v>
      </c>
      <c r="C24" s="14">
        <f t="shared" si="0"/>
        <v>42035</v>
      </c>
      <c r="D24" s="17" t="s">
        <v>30</v>
      </c>
      <c r="E24" s="38" t="s">
        <v>42</v>
      </c>
      <c r="F24" s="20">
        <v>0</v>
      </c>
      <c r="G24" s="20">
        <v>247338000</v>
      </c>
      <c r="H24" s="5">
        <f t="shared" si="2"/>
        <v>2354112000</v>
      </c>
      <c r="I24" s="5">
        <f t="shared" si="3"/>
        <v>0</v>
      </c>
      <c r="J24" s="37">
        <f t="shared" si="1"/>
        <v>1</v>
      </c>
      <c r="K24" s="141" t="s">
        <v>204</v>
      </c>
      <c r="O24" s="64">
        <f ca="1">IF(ROWS($1:9)&gt;COUNT(Dong),"",OFFSET('141-BH'!A$1,SMALL(Dong,ROWS($1:9)),))</f>
        <v>42185</v>
      </c>
      <c r="P24" s="64">
        <f ca="1">IF(ROWS($1:9)&gt;COUNT(Dong),"",OFFSET('141-BH'!B$1,SMALL(Dong,ROWS($1:9)),))</f>
        <v>0</v>
      </c>
      <c r="Q24" s="103" t="str">
        <f ca="1">IF(ROWS($1:9)&gt;COUNT(Dong),"",OFFSET('141-BH'!D$1,SMALL(Dong,ROWS($1:9)),))</f>
        <v>Nguyễn Văn Nhân</v>
      </c>
      <c r="R24" s="64" t="str">
        <f ca="1">IF(ROWS($1:9)&gt;COUNT(Dong),"",OFFSET('141-BH'!E$1,SMALL(Dong,ROWS($1:9)),))</f>
        <v>331</v>
      </c>
      <c r="S24" s="96">
        <f ca="1">IF(ROWS($1:9)&gt;COUNT(Dong),"",OFFSET('141-BH'!F$1,SMALL(Dong,ROWS($1:9)),))</f>
        <v>0</v>
      </c>
      <c r="T24" s="96">
        <f ca="1">IF(ROWS($1:9)&gt;COUNT(Dong),"",OFFSET('141-BH'!G$1,SMALL(Dong,ROWS($1:9)),))</f>
        <v>109000000</v>
      </c>
      <c r="U24" s="147" t="str">
        <f ca="1">IF(IF(ROWS($1:9)&gt;COUNT(Dong),"",OFFSET('141-BH'!K$1,SMALL(Dong,ROWS($1:9)),))=0,"",IF(ROWS($1:9)&gt;COUNT(Dong),"",OFFSET('141-BH'!K$1,SMALL(Dong,ROWS($1:9)),)))</f>
        <v>N33</v>
      </c>
    </row>
    <row r="25" spans="1:21" ht="19.5" customHeight="1">
      <c r="A25" s="11">
        <v>42035</v>
      </c>
      <c r="B25" s="39" t="s">
        <v>71</v>
      </c>
      <c r="C25" s="14">
        <f t="shared" si="0"/>
        <v>42035</v>
      </c>
      <c r="D25" s="17" t="s">
        <v>31</v>
      </c>
      <c r="E25" s="38" t="s">
        <v>42</v>
      </c>
      <c r="F25" s="20">
        <v>0</v>
      </c>
      <c r="G25" s="20">
        <v>370566000</v>
      </c>
      <c r="H25" s="5">
        <f t="shared" si="2"/>
        <v>1983546000</v>
      </c>
      <c r="I25" s="5">
        <f t="shared" si="3"/>
        <v>0</v>
      </c>
      <c r="J25" s="37">
        <f t="shared" si="1"/>
        <v>1</v>
      </c>
      <c r="K25" s="141" t="s">
        <v>205</v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3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6" t="str">
        <f ca="1">IF(ROWS($1:10)&gt;COUNT(Dong),"",OFFSET('141-BH'!F$1,SMALL(Dong,ROWS($1:10)),))</f>
        <v/>
      </c>
      <c r="T25" s="96" t="str">
        <f ca="1">IF(ROWS($1:10)&gt;COUNT(Dong),"",OFFSET('141-BH'!G$1,SMALL(Dong,ROWS($1:10)),))</f>
        <v/>
      </c>
      <c r="U25" s="147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>
        <v>42035</v>
      </c>
      <c r="B26" s="39" t="s">
        <v>71</v>
      </c>
      <c r="C26" s="14">
        <f t="shared" si="0"/>
        <v>42035</v>
      </c>
      <c r="D26" s="17" t="s">
        <v>97</v>
      </c>
      <c r="E26" s="38" t="s">
        <v>42</v>
      </c>
      <c r="F26" s="20">
        <v>0</v>
      </c>
      <c r="G26" s="20">
        <v>244293000</v>
      </c>
      <c r="H26" s="5">
        <f t="shared" ref="H26:H83" si="4">MAX(H25+F26-I25-G26,0)</f>
        <v>1739253000</v>
      </c>
      <c r="I26" s="5">
        <f t="shared" ref="I26:I83" si="5">MAX(I25+G26-H25-F26,0)</f>
        <v>0</v>
      </c>
      <c r="J26" s="37">
        <f t="shared" si="1"/>
        <v>1</v>
      </c>
      <c r="K26" s="141" t="s">
        <v>206</v>
      </c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3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6" t="str">
        <f ca="1">IF(ROWS($1:11)&gt;COUNT(Dong),"",OFFSET('141-BH'!F$1,SMALL(Dong,ROWS($1:11)),))</f>
        <v/>
      </c>
      <c r="T26" s="96" t="str">
        <f ca="1">IF(ROWS($1:11)&gt;COUNT(Dong),"",OFFSET('141-BH'!G$1,SMALL(Dong,ROWS($1:11)),))</f>
        <v/>
      </c>
      <c r="U26" s="147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>
        <v>42035</v>
      </c>
      <c r="B27" s="39" t="s">
        <v>71</v>
      </c>
      <c r="C27" s="14">
        <f t="shared" si="0"/>
        <v>42035</v>
      </c>
      <c r="D27" s="17" t="s">
        <v>32</v>
      </c>
      <c r="E27" s="38" t="s">
        <v>42</v>
      </c>
      <c r="F27" s="20">
        <v>0</v>
      </c>
      <c r="G27" s="20">
        <v>248073000</v>
      </c>
      <c r="H27" s="5">
        <f t="shared" si="4"/>
        <v>1491180000</v>
      </c>
      <c r="I27" s="5">
        <f t="shared" si="5"/>
        <v>0</v>
      </c>
      <c r="J27" s="37">
        <f t="shared" si="1"/>
        <v>1</v>
      </c>
      <c r="K27" s="141" t="s">
        <v>207</v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3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6" t="str">
        <f ca="1">IF(ROWS($1:12)&gt;COUNT(Dong),"",OFFSET('141-BH'!F$1,SMALL(Dong,ROWS($1:12)),))</f>
        <v/>
      </c>
      <c r="T27" s="96" t="str">
        <f ca="1">IF(ROWS($1:12)&gt;COUNT(Dong),"",OFFSET('141-BH'!G$1,SMALL(Dong,ROWS($1:12)),))</f>
        <v/>
      </c>
      <c r="U27" s="147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>
        <v>42035</v>
      </c>
      <c r="B28" s="39" t="s">
        <v>71</v>
      </c>
      <c r="C28" s="14">
        <f t="shared" si="0"/>
        <v>42035</v>
      </c>
      <c r="D28" s="17" t="s">
        <v>51</v>
      </c>
      <c r="E28" s="38" t="s">
        <v>42</v>
      </c>
      <c r="F28" s="20">
        <v>0</v>
      </c>
      <c r="G28" s="20">
        <v>125370000</v>
      </c>
      <c r="H28" s="5">
        <f t="shared" si="4"/>
        <v>1365810000</v>
      </c>
      <c r="I28" s="5">
        <f t="shared" si="5"/>
        <v>0</v>
      </c>
      <c r="J28" s="37">
        <f t="shared" si="1"/>
        <v>1</v>
      </c>
      <c r="K28" s="141" t="s">
        <v>186</v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3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6" t="str">
        <f ca="1">IF(ROWS($1:13)&gt;COUNT(Dong),"",OFFSET('141-BH'!F$1,SMALL(Dong,ROWS($1:13)),))</f>
        <v/>
      </c>
      <c r="T28" s="96" t="str">
        <f ca="1">IF(ROWS($1:13)&gt;COUNT(Dong),"",OFFSET('141-BH'!G$1,SMALL(Dong,ROWS($1:13)),))</f>
        <v/>
      </c>
      <c r="U28" s="147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>
        <v>42035</v>
      </c>
      <c r="B29" s="39" t="s">
        <v>71</v>
      </c>
      <c r="C29" s="14">
        <f t="shared" si="0"/>
        <v>42035</v>
      </c>
      <c r="D29" s="17" t="s">
        <v>98</v>
      </c>
      <c r="E29" s="38" t="s">
        <v>42</v>
      </c>
      <c r="F29" s="20">
        <v>0</v>
      </c>
      <c r="G29" s="20">
        <v>125160000</v>
      </c>
      <c r="H29" s="5">
        <f t="shared" si="4"/>
        <v>1240650000</v>
      </c>
      <c r="I29" s="5">
        <f t="shared" si="5"/>
        <v>0</v>
      </c>
      <c r="J29" s="37">
        <f t="shared" si="1"/>
        <v>1</v>
      </c>
      <c r="K29" s="141" t="s">
        <v>177</v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3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6" t="str">
        <f ca="1">IF(ROWS($1:14)&gt;COUNT(Dong),"",OFFSET('141-BH'!F$1,SMALL(Dong,ROWS($1:14)),))</f>
        <v/>
      </c>
      <c r="T29" s="96" t="str">
        <f ca="1">IF(ROWS($1:14)&gt;COUNT(Dong),"",OFFSET('141-BH'!G$1,SMALL(Dong,ROWS($1:14)),))</f>
        <v/>
      </c>
      <c r="U29" s="147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>
        <v>42035</v>
      </c>
      <c r="B30" s="39" t="s">
        <v>71</v>
      </c>
      <c r="C30" s="14">
        <f t="shared" si="0"/>
        <v>42035</v>
      </c>
      <c r="D30" s="17" t="s">
        <v>99</v>
      </c>
      <c r="E30" s="38" t="s">
        <v>42</v>
      </c>
      <c r="F30" s="20">
        <v>0</v>
      </c>
      <c r="G30" s="20">
        <v>332495000</v>
      </c>
      <c r="H30" s="5">
        <f t="shared" si="4"/>
        <v>908155000</v>
      </c>
      <c r="I30" s="5">
        <f t="shared" si="5"/>
        <v>0</v>
      </c>
      <c r="J30" s="37">
        <f t="shared" si="1"/>
        <v>1</v>
      </c>
      <c r="K30" s="141" t="s">
        <v>208</v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3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6" t="str">
        <f ca="1">IF(ROWS($1:15)&gt;COUNT(Dong),"",OFFSET('141-BH'!F$1,SMALL(Dong,ROWS($1:15)),))</f>
        <v/>
      </c>
      <c r="T30" s="96" t="str">
        <f ca="1">IF(ROWS($1:15)&gt;COUNT(Dong),"",OFFSET('141-BH'!G$1,SMALL(Dong,ROWS($1:15)),))</f>
        <v/>
      </c>
      <c r="U30" s="147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>
        <v>42035</v>
      </c>
      <c r="B31" s="39" t="s">
        <v>71</v>
      </c>
      <c r="C31" s="14">
        <f t="shared" si="0"/>
        <v>42035</v>
      </c>
      <c r="D31" s="17" t="s">
        <v>47</v>
      </c>
      <c r="E31" s="38" t="s">
        <v>42</v>
      </c>
      <c r="F31" s="20">
        <v>0</v>
      </c>
      <c r="G31" s="20">
        <v>318825000</v>
      </c>
      <c r="H31" s="5">
        <f t="shared" si="4"/>
        <v>589330000</v>
      </c>
      <c r="I31" s="5">
        <f t="shared" si="5"/>
        <v>0</v>
      </c>
      <c r="J31" s="37">
        <f t="shared" si="1"/>
        <v>1</v>
      </c>
      <c r="K31" s="141" t="s">
        <v>209</v>
      </c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3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6" t="str">
        <f ca="1">IF(ROWS($1:16)&gt;COUNT(Dong),"",OFFSET('141-BH'!F$1,SMALL(Dong,ROWS($1:16)),))</f>
        <v/>
      </c>
      <c r="T31" s="96" t="str">
        <f ca="1">IF(ROWS($1:16)&gt;COUNT(Dong),"",OFFSET('141-BH'!G$1,SMALL(Dong,ROWS($1:16)),))</f>
        <v/>
      </c>
      <c r="U31" s="147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>
        <v>42035</v>
      </c>
      <c r="B32" s="39" t="s">
        <v>71</v>
      </c>
      <c r="C32" s="14">
        <f t="shared" si="0"/>
        <v>42035</v>
      </c>
      <c r="D32" s="17" t="s">
        <v>49</v>
      </c>
      <c r="E32" s="38" t="s">
        <v>42</v>
      </c>
      <c r="F32" s="20">
        <v>0</v>
      </c>
      <c r="G32" s="20">
        <v>157145000</v>
      </c>
      <c r="H32" s="5">
        <f t="shared" si="4"/>
        <v>432185000</v>
      </c>
      <c r="I32" s="5">
        <f t="shared" si="5"/>
        <v>0</v>
      </c>
      <c r="J32" s="37">
        <f t="shared" si="1"/>
        <v>1</v>
      </c>
      <c r="K32" s="141" t="s">
        <v>191</v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3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6" t="str">
        <f ca="1">IF(ROWS($1:17)&gt;COUNT(Dong),"",OFFSET('141-BH'!F$1,SMALL(Dong,ROWS($1:17)),))</f>
        <v/>
      </c>
      <c r="T32" s="96" t="str">
        <f ca="1">IF(ROWS($1:17)&gt;COUNT(Dong),"",OFFSET('141-BH'!G$1,SMALL(Dong,ROWS($1:17)),))</f>
        <v/>
      </c>
      <c r="U32" s="147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>
        <v>42035</v>
      </c>
      <c r="B33" s="39" t="s">
        <v>71</v>
      </c>
      <c r="C33" s="14">
        <f t="shared" si="0"/>
        <v>42035</v>
      </c>
      <c r="D33" s="17" t="s">
        <v>46</v>
      </c>
      <c r="E33" s="38" t="s">
        <v>42</v>
      </c>
      <c r="F33" s="20">
        <v>0</v>
      </c>
      <c r="G33" s="20">
        <v>243445000</v>
      </c>
      <c r="H33" s="5">
        <f t="shared" si="4"/>
        <v>188740000</v>
      </c>
      <c r="I33" s="5">
        <f t="shared" si="5"/>
        <v>0</v>
      </c>
      <c r="J33" s="37">
        <f t="shared" si="1"/>
        <v>1</v>
      </c>
      <c r="K33" s="141" t="s">
        <v>210</v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3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6" t="str">
        <f ca="1">IF(ROWS($1:18)&gt;COUNT(Dong),"",OFFSET('141-BH'!F$1,SMALL(Dong,ROWS($1:18)),))</f>
        <v/>
      </c>
      <c r="T33" s="96" t="str">
        <f ca="1">IF(ROWS($1:18)&gt;COUNT(Dong),"",OFFSET('141-BH'!G$1,SMALL(Dong,ROWS($1:18)),))</f>
        <v/>
      </c>
      <c r="U33" s="147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>
        <v>42035</v>
      </c>
      <c r="B34" s="39" t="s">
        <v>71</v>
      </c>
      <c r="C34" s="14">
        <f t="shared" si="0"/>
        <v>42035</v>
      </c>
      <c r="D34" s="17" t="s">
        <v>100</v>
      </c>
      <c r="E34" s="38" t="s">
        <v>42</v>
      </c>
      <c r="F34" s="20">
        <v>0</v>
      </c>
      <c r="G34" s="20">
        <v>179280000</v>
      </c>
      <c r="H34" s="5">
        <f t="shared" si="4"/>
        <v>9460000</v>
      </c>
      <c r="I34" s="5">
        <f t="shared" si="5"/>
        <v>0</v>
      </c>
      <c r="J34" s="37">
        <f t="shared" si="1"/>
        <v>1</v>
      </c>
      <c r="K34" s="141" t="s">
        <v>211</v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3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6" t="str">
        <f ca="1">IF(ROWS($1:19)&gt;COUNT(Dong),"",OFFSET('141-BH'!F$1,SMALL(Dong,ROWS($1:19)),))</f>
        <v/>
      </c>
      <c r="T34" s="96" t="str">
        <f ca="1">IF(ROWS($1:19)&gt;COUNT(Dong),"",OFFSET('141-BH'!G$1,SMALL(Dong,ROWS($1:19)),))</f>
        <v/>
      </c>
      <c r="U34" s="147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>
        <v>42039</v>
      </c>
      <c r="B35" s="24" t="s">
        <v>57</v>
      </c>
      <c r="C35" s="14">
        <f t="shared" si="0"/>
        <v>42039</v>
      </c>
      <c r="D35" s="17" t="s">
        <v>44</v>
      </c>
      <c r="E35" s="38" t="s">
        <v>45</v>
      </c>
      <c r="F35" s="9">
        <v>600000000</v>
      </c>
      <c r="G35" s="20"/>
      <c r="H35" s="5">
        <f t="shared" si="4"/>
        <v>609460000</v>
      </c>
      <c r="I35" s="5">
        <f t="shared" si="5"/>
        <v>0</v>
      </c>
      <c r="J35" s="37">
        <f t="shared" si="1"/>
        <v>2</v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3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6" t="str">
        <f ca="1">IF(ROWS($1:20)&gt;COUNT(Dong),"",OFFSET('141-BH'!F$1,SMALL(Dong,ROWS($1:20)),))</f>
        <v/>
      </c>
      <c r="T35" s="96" t="str">
        <f ca="1">IF(ROWS($1:20)&gt;COUNT(Dong),"",OFFSET('141-BH'!G$1,SMALL(Dong,ROWS($1:20)),))</f>
        <v/>
      </c>
      <c r="U35" s="147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>
        <v>42040</v>
      </c>
      <c r="B36" s="24" t="s">
        <v>54</v>
      </c>
      <c r="C36" s="14">
        <f t="shared" si="0"/>
        <v>42040</v>
      </c>
      <c r="D36" s="17" t="s">
        <v>44</v>
      </c>
      <c r="E36" s="38" t="s">
        <v>45</v>
      </c>
      <c r="F36" s="9">
        <v>650000000</v>
      </c>
      <c r="G36" s="20"/>
      <c r="H36" s="5">
        <f t="shared" si="4"/>
        <v>1259460000</v>
      </c>
      <c r="I36" s="5">
        <f t="shared" si="5"/>
        <v>0</v>
      </c>
      <c r="J36" s="37">
        <f t="shared" si="1"/>
        <v>2</v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3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6" t="str">
        <f ca="1">IF(ROWS($1:21)&gt;COUNT(Dong),"",OFFSET('141-BH'!F$1,SMALL(Dong,ROWS($1:21)),))</f>
        <v/>
      </c>
      <c r="T36" s="96" t="str">
        <f ca="1">IF(ROWS($1:21)&gt;COUNT(Dong),"",OFFSET('141-BH'!G$1,SMALL(Dong,ROWS($1:21)),))</f>
        <v/>
      </c>
      <c r="U36" s="147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>
        <v>42049</v>
      </c>
      <c r="B37" s="24" t="s">
        <v>55</v>
      </c>
      <c r="C37" s="14">
        <f t="shared" si="0"/>
        <v>42049</v>
      </c>
      <c r="D37" s="17" t="s">
        <v>44</v>
      </c>
      <c r="E37" s="38" t="s">
        <v>45</v>
      </c>
      <c r="F37" s="9">
        <v>650000000</v>
      </c>
      <c r="G37" s="20"/>
      <c r="H37" s="5">
        <f t="shared" si="4"/>
        <v>1909460000</v>
      </c>
      <c r="I37" s="5">
        <f t="shared" si="5"/>
        <v>0</v>
      </c>
      <c r="J37" s="37">
        <f t="shared" si="1"/>
        <v>2</v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3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6" t="str">
        <f ca="1">IF(ROWS($1:22)&gt;COUNT(Dong),"",OFFSET('141-BH'!F$1,SMALL(Dong,ROWS($1:22)),))</f>
        <v/>
      </c>
      <c r="T37" s="96" t="str">
        <f ca="1">IF(ROWS($1:22)&gt;COUNT(Dong),"",OFFSET('141-BH'!G$1,SMALL(Dong,ROWS($1:22)),))</f>
        <v/>
      </c>
      <c r="U37" s="147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>
        <v>42060</v>
      </c>
      <c r="B38" s="24" t="s">
        <v>60</v>
      </c>
      <c r="C38" s="14">
        <f t="shared" si="0"/>
        <v>42060</v>
      </c>
      <c r="D38" s="17" t="s">
        <v>44</v>
      </c>
      <c r="E38" s="38" t="s">
        <v>45</v>
      </c>
      <c r="F38" s="9">
        <v>650000000</v>
      </c>
      <c r="G38" s="20"/>
      <c r="H38" s="5">
        <f t="shared" si="4"/>
        <v>2559460000</v>
      </c>
      <c r="I38" s="5">
        <f t="shared" si="5"/>
        <v>0</v>
      </c>
      <c r="J38" s="37">
        <f t="shared" si="1"/>
        <v>2</v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3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6" t="str">
        <f ca="1">IF(ROWS($1:23)&gt;COUNT(Dong),"",OFFSET('141-BH'!F$1,SMALL(Dong,ROWS($1:23)),))</f>
        <v/>
      </c>
      <c r="T38" s="96" t="str">
        <f ca="1">IF(ROWS($1:23)&gt;COUNT(Dong),"",OFFSET('141-BH'!G$1,SMALL(Dong,ROWS($1:23)),))</f>
        <v/>
      </c>
      <c r="U38" s="147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>
        <v>42063</v>
      </c>
      <c r="B39" s="18" t="s">
        <v>73</v>
      </c>
      <c r="C39" s="14">
        <f t="shared" si="0"/>
        <v>42063</v>
      </c>
      <c r="D39" s="10" t="s">
        <v>96</v>
      </c>
      <c r="E39" s="38" t="s">
        <v>42</v>
      </c>
      <c r="F39" s="9"/>
      <c r="G39" s="20">
        <v>155290000</v>
      </c>
      <c r="H39" s="5">
        <f t="shared" si="4"/>
        <v>2404170000</v>
      </c>
      <c r="I39" s="5">
        <f t="shared" si="5"/>
        <v>0</v>
      </c>
      <c r="J39" s="37">
        <f t="shared" si="1"/>
        <v>2</v>
      </c>
      <c r="K39" s="141" t="s">
        <v>168</v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3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6" t="str">
        <f ca="1">IF(ROWS($1:24)&gt;COUNT(Dong),"",OFFSET('141-BH'!F$1,SMALL(Dong,ROWS($1:24)),))</f>
        <v/>
      </c>
      <c r="T39" s="96" t="str">
        <f ca="1">IF(ROWS($1:24)&gt;COUNT(Dong),"",OFFSET('141-BH'!G$1,SMALL(Dong,ROWS($1:24)),))</f>
        <v/>
      </c>
      <c r="U39" s="147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>
        <v>42063</v>
      </c>
      <c r="B40" s="18" t="s">
        <v>73</v>
      </c>
      <c r="C40" s="14">
        <f t="shared" si="0"/>
        <v>42063</v>
      </c>
      <c r="D40" s="17" t="s">
        <v>29</v>
      </c>
      <c r="E40" s="38" t="s">
        <v>42</v>
      </c>
      <c r="F40" s="20"/>
      <c r="G40" s="9">
        <v>157145000</v>
      </c>
      <c r="H40" s="5">
        <f t="shared" si="4"/>
        <v>2247025000</v>
      </c>
      <c r="I40" s="5">
        <f t="shared" si="5"/>
        <v>0</v>
      </c>
      <c r="J40" s="37">
        <f t="shared" si="1"/>
        <v>2</v>
      </c>
      <c r="K40" s="141" t="s">
        <v>169</v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3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6" t="str">
        <f ca="1">IF(ROWS($1:25)&gt;COUNT(Dong),"",OFFSET('141-BH'!F$1,SMALL(Dong,ROWS($1:25)),))</f>
        <v/>
      </c>
      <c r="T40" s="96" t="str">
        <f ca="1">IF(ROWS($1:25)&gt;COUNT(Dong),"",OFFSET('141-BH'!G$1,SMALL(Dong,ROWS($1:25)),))</f>
        <v/>
      </c>
      <c r="U40" s="147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>
        <v>42063</v>
      </c>
      <c r="B41" s="18" t="s">
        <v>73</v>
      </c>
      <c r="C41" s="14">
        <f t="shared" si="0"/>
        <v>42063</v>
      </c>
      <c r="D41" s="17" t="s">
        <v>30</v>
      </c>
      <c r="E41" s="38" t="s">
        <v>42</v>
      </c>
      <c r="F41" s="9"/>
      <c r="G41" s="20">
        <v>292003500</v>
      </c>
      <c r="H41" s="5">
        <f t="shared" si="4"/>
        <v>1955021500</v>
      </c>
      <c r="I41" s="5">
        <f t="shared" si="5"/>
        <v>0</v>
      </c>
      <c r="J41" s="37">
        <f t="shared" si="1"/>
        <v>2</v>
      </c>
      <c r="K41" s="141" t="s">
        <v>171</v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3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6" t="str">
        <f ca="1">IF(ROWS($1:26)&gt;COUNT(Dong),"",OFFSET('141-BH'!F$1,SMALL(Dong,ROWS($1:26)),))</f>
        <v/>
      </c>
      <c r="T41" s="96" t="str">
        <f ca="1">IF(ROWS($1:26)&gt;COUNT(Dong),"",OFFSET('141-BH'!G$1,SMALL(Dong,ROWS($1:26)),))</f>
        <v/>
      </c>
      <c r="U41" s="147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>
        <v>42063</v>
      </c>
      <c r="B42" s="18" t="s">
        <v>73</v>
      </c>
      <c r="C42" s="14">
        <f t="shared" si="0"/>
        <v>42063</v>
      </c>
      <c r="D42" s="17" t="s">
        <v>32</v>
      </c>
      <c r="E42" s="38" t="s">
        <v>42</v>
      </c>
      <c r="F42" s="9"/>
      <c r="G42" s="20">
        <v>298390000</v>
      </c>
      <c r="H42" s="5">
        <f t="shared" si="4"/>
        <v>1656631500</v>
      </c>
      <c r="I42" s="5">
        <f t="shared" si="5"/>
        <v>0</v>
      </c>
      <c r="J42" s="37">
        <f t="shared" si="1"/>
        <v>2</v>
      </c>
      <c r="K42" s="141" t="s">
        <v>172</v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3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6" t="str">
        <f ca="1">IF(ROWS($1:27)&gt;COUNT(Dong),"",OFFSET('141-BH'!F$1,SMALL(Dong,ROWS($1:27)),))</f>
        <v/>
      </c>
      <c r="T42" s="96" t="str">
        <f ca="1">IF(ROWS($1:27)&gt;COUNT(Dong),"",OFFSET('141-BH'!G$1,SMALL(Dong,ROWS($1:27)),))</f>
        <v/>
      </c>
      <c r="U42" s="147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>
        <v>42063</v>
      </c>
      <c r="B43" s="18" t="s">
        <v>73</v>
      </c>
      <c r="C43" s="14">
        <f t="shared" si="0"/>
        <v>42063</v>
      </c>
      <c r="D43" s="17" t="s">
        <v>51</v>
      </c>
      <c r="E43" s="38" t="s">
        <v>42</v>
      </c>
      <c r="F43" s="20"/>
      <c r="G43" s="9">
        <v>145379000</v>
      </c>
      <c r="H43" s="5">
        <f t="shared" si="4"/>
        <v>1511252500</v>
      </c>
      <c r="I43" s="5">
        <f t="shared" si="5"/>
        <v>0</v>
      </c>
      <c r="J43" s="37">
        <f t="shared" si="1"/>
        <v>2</v>
      </c>
      <c r="K43" s="141" t="s">
        <v>173</v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3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6" t="str">
        <f ca="1">IF(ROWS($1:28)&gt;COUNT(Dong),"",OFFSET('141-BH'!F$1,SMALL(Dong,ROWS($1:28)),))</f>
        <v/>
      </c>
      <c r="T43" s="96" t="str">
        <f ca="1">IF(ROWS($1:28)&gt;COUNT(Dong),"",OFFSET('141-BH'!G$1,SMALL(Dong,ROWS($1:28)),))</f>
        <v/>
      </c>
      <c r="U43" s="147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>
        <v>42063</v>
      </c>
      <c r="B44" s="18" t="s">
        <v>73</v>
      </c>
      <c r="C44" s="14">
        <f t="shared" si="0"/>
        <v>42063</v>
      </c>
      <c r="D44" s="17" t="s">
        <v>98</v>
      </c>
      <c r="E44" s="38" t="s">
        <v>42</v>
      </c>
      <c r="F44" s="9"/>
      <c r="G44" s="20">
        <v>150255000</v>
      </c>
      <c r="H44" s="5">
        <f t="shared" si="4"/>
        <v>1360997500</v>
      </c>
      <c r="I44" s="5">
        <f t="shared" si="5"/>
        <v>0</v>
      </c>
      <c r="J44" s="37">
        <f t="shared" si="1"/>
        <v>2</v>
      </c>
      <c r="K44" s="141" t="s">
        <v>174</v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3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6" t="str">
        <f ca="1">IF(ROWS($1:29)&gt;COUNT(Dong),"",OFFSET('141-BH'!F$1,SMALL(Dong,ROWS($1:29)),))</f>
        <v/>
      </c>
      <c r="T44" s="96" t="str">
        <f ca="1">IF(ROWS($1:29)&gt;COUNT(Dong),"",OFFSET('141-BH'!G$1,SMALL(Dong,ROWS($1:29)),))</f>
        <v/>
      </c>
      <c r="U44" s="147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>
        <v>42063</v>
      </c>
      <c r="B45" s="18" t="s">
        <v>73</v>
      </c>
      <c r="C45" s="14">
        <f t="shared" si="0"/>
        <v>42063</v>
      </c>
      <c r="D45" s="17" t="s">
        <v>99</v>
      </c>
      <c r="E45" s="38" t="s">
        <v>42</v>
      </c>
      <c r="F45" s="9"/>
      <c r="G45" s="20">
        <v>176410000</v>
      </c>
      <c r="H45" s="5">
        <f t="shared" si="4"/>
        <v>1184587500</v>
      </c>
      <c r="I45" s="5">
        <f t="shared" si="5"/>
        <v>0</v>
      </c>
      <c r="J45" s="37">
        <f t="shared" si="1"/>
        <v>2</v>
      </c>
      <c r="K45" s="141" t="s">
        <v>175</v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3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6" t="str">
        <f ca="1">IF(ROWS($1:30)&gt;COUNT(Dong),"",OFFSET('141-BH'!F$1,SMALL(Dong,ROWS($1:30)),))</f>
        <v/>
      </c>
      <c r="T45" s="96" t="str">
        <f ca="1">IF(ROWS($1:30)&gt;COUNT(Dong),"",OFFSET('141-BH'!G$1,SMALL(Dong,ROWS($1:30)),))</f>
        <v/>
      </c>
      <c r="U45" s="147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>
        <v>42063</v>
      </c>
      <c r="B46" s="18" t="s">
        <v>73</v>
      </c>
      <c r="C46" s="14">
        <f t="shared" si="0"/>
        <v>42063</v>
      </c>
      <c r="D46" s="17" t="s">
        <v>47</v>
      </c>
      <c r="E46" s="38" t="s">
        <v>42</v>
      </c>
      <c r="F46" s="9"/>
      <c r="G46" s="20">
        <v>176203500</v>
      </c>
      <c r="H46" s="5">
        <f t="shared" si="4"/>
        <v>1008384000</v>
      </c>
      <c r="I46" s="5">
        <f t="shared" si="5"/>
        <v>0</v>
      </c>
      <c r="J46" s="37">
        <f t="shared" si="1"/>
        <v>2</v>
      </c>
      <c r="K46" s="141" t="s">
        <v>176</v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3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6" t="str">
        <f ca="1">IF(ROWS($1:31)&gt;COUNT(Dong),"",OFFSET('141-BH'!F$1,SMALL(Dong,ROWS($1:31)),))</f>
        <v/>
      </c>
      <c r="T46" s="96" t="str">
        <f ca="1">IF(ROWS($1:31)&gt;COUNT(Dong),"",OFFSET('141-BH'!G$1,SMALL(Dong,ROWS($1:31)),))</f>
        <v/>
      </c>
      <c r="U46" s="147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>
        <v>42063</v>
      </c>
      <c r="B47" s="18" t="s">
        <v>73</v>
      </c>
      <c r="C47" s="14">
        <f t="shared" si="0"/>
        <v>42063</v>
      </c>
      <c r="D47" s="17" t="s">
        <v>49</v>
      </c>
      <c r="E47" s="38" t="s">
        <v>42</v>
      </c>
      <c r="F47" s="9"/>
      <c r="G47" s="20">
        <v>345740000</v>
      </c>
      <c r="H47" s="5">
        <f t="shared" si="4"/>
        <v>662644000</v>
      </c>
      <c r="I47" s="5">
        <f t="shared" si="5"/>
        <v>0</v>
      </c>
      <c r="J47" s="37">
        <f t="shared" si="1"/>
        <v>2</v>
      </c>
      <c r="K47" s="141" t="s">
        <v>178</v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3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6" t="str">
        <f ca="1">IF(ROWS($1:32)&gt;COUNT(Dong),"",OFFSET('141-BH'!F$1,SMALL(Dong,ROWS($1:32)),))</f>
        <v/>
      </c>
      <c r="T47" s="96" t="str">
        <f ca="1">IF(ROWS($1:32)&gt;COUNT(Dong),"",OFFSET('141-BH'!G$1,SMALL(Dong,ROWS($1:32)),))</f>
        <v/>
      </c>
      <c r="U47" s="147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>
        <v>42063</v>
      </c>
      <c r="B48" s="18" t="s">
        <v>73</v>
      </c>
      <c r="C48" s="14">
        <f t="shared" si="0"/>
        <v>42063</v>
      </c>
      <c r="D48" s="17" t="s">
        <v>46</v>
      </c>
      <c r="E48" s="38" t="s">
        <v>42</v>
      </c>
      <c r="F48" s="9"/>
      <c r="G48" s="20">
        <v>349398000</v>
      </c>
      <c r="H48" s="5">
        <f t="shared" si="4"/>
        <v>313246000</v>
      </c>
      <c r="I48" s="5">
        <f t="shared" si="5"/>
        <v>0</v>
      </c>
      <c r="J48" s="37">
        <f t="shared" ref="J48:J64" si="6">IF(A48&lt;&gt;"",MONTH(A48),"")</f>
        <v>2</v>
      </c>
      <c r="K48" s="141" t="s">
        <v>187</v>
      </c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3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6" t="str">
        <f ca="1">IF(ROWS($1:33)&gt;COUNT(Dong),"",OFFSET('141-BH'!F$1,SMALL(Dong,ROWS($1:33)),))</f>
        <v/>
      </c>
      <c r="T48" s="96" t="str">
        <f ca="1">IF(ROWS($1:33)&gt;COUNT(Dong),"",OFFSET('141-BH'!G$1,SMALL(Dong,ROWS($1:33)),))</f>
        <v/>
      </c>
      <c r="U48" s="147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>
        <v>42063</v>
      </c>
      <c r="B49" s="18" t="s">
        <v>73</v>
      </c>
      <c r="C49" s="14">
        <f t="shared" si="0"/>
        <v>42063</v>
      </c>
      <c r="D49" s="17" t="s">
        <v>105</v>
      </c>
      <c r="E49" s="38" t="s">
        <v>42</v>
      </c>
      <c r="F49" s="9"/>
      <c r="G49" s="20">
        <v>149948500</v>
      </c>
      <c r="H49" s="5">
        <f t="shared" si="4"/>
        <v>163297500</v>
      </c>
      <c r="I49" s="5">
        <f t="shared" si="5"/>
        <v>0</v>
      </c>
      <c r="J49" s="37">
        <f t="shared" si="6"/>
        <v>2</v>
      </c>
      <c r="K49" s="141" t="s">
        <v>188</v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3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6" t="str">
        <f ca="1">IF(ROWS($1:34)&gt;COUNT(Dong),"",OFFSET('141-BH'!F$1,SMALL(Dong,ROWS($1:34)),))</f>
        <v/>
      </c>
      <c r="T49" s="96" t="str">
        <f ca="1">IF(ROWS($1:34)&gt;COUNT(Dong),"",OFFSET('141-BH'!G$1,SMALL(Dong,ROWS($1:34)),))</f>
        <v/>
      </c>
      <c r="U49" s="147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>
        <v>42063</v>
      </c>
      <c r="B50" s="18" t="s">
        <v>73</v>
      </c>
      <c r="C50" s="14">
        <f t="shared" si="0"/>
        <v>42063</v>
      </c>
      <c r="D50" s="17" t="s">
        <v>50</v>
      </c>
      <c r="E50" s="38" t="s">
        <v>42</v>
      </c>
      <c r="F50" s="9"/>
      <c r="G50" s="20">
        <v>173076500</v>
      </c>
      <c r="H50" s="5">
        <f t="shared" si="4"/>
        <v>0</v>
      </c>
      <c r="I50" s="5">
        <f t="shared" si="5"/>
        <v>9779000</v>
      </c>
      <c r="J50" s="37">
        <f t="shared" si="6"/>
        <v>2</v>
      </c>
      <c r="K50" s="141" t="s">
        <v>189</v>
      </c>
      <c r="O50" s="104" t="str">
        <f ca="1">IF(ROWS($1:35)&gt;COUNT(Dong),"",OFFSET('141-BH'!A$1,SMALL(Dong,ROWS($1:35)),))</f>
        <v/>
      </c>
      <c r="P50" s="104" t="str">
        <f ca="1">IF(ROWS($1:35)&gt;COUNT(Dong),"",OFFSET('141-BH'!B$1,SMALL(Dong,ROWS($1:35)),))</f>
        <v/>
      </c>
      <c r="Q50" s="105" t="str">
        <f ca="1">IF(ROWS($1:35)&gt;COUNT(Dong),"",OFFSET('141-BH'!D$1,SMALL(Dong,ROWS($1:35)),))</f>
        <v/>
      </c>
      <c r="R50" s="104" t="str">
        <f ca="1">IF(ROWS($1:35)&gt;COUNT(Dong),"",OFFSET('141-BH'!E$1,SMALL(Dong,ROWS($1:35)),))</f>
        <v/>
      </c>
      <c r="S50" s="106" t="str">
        <f ca="1">IF(ROWS($1:35)&gt;COUNT(Dong),"",OFFSET('141-BH'!F$1,SMALL(Dong,ROWS($1:35)),))</f>
        <v/>
      </c>
      <c r="T50" s="96" t="str">
        <f ca="1">IF(ROWS($1:35)&gt;COUNT(Dong),"",OFFSET('141-BH'!G$1,SMALL(Dong,ROWS($1:35)),))</f>
        <v/>
      </c>
      <c r="U50" s="147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>
        <v>42065</v>
      </c>
      <c r="B51" s="39" t="s">
        <v>219</v>
      </c>
      <c r="C51" s="14">
        <f t="shared" si="0"/>
        <v>42065</v>
      </c>
      <c r="D51" s="17" t="s">
        <v>44</v>
      </c>
      <c r="E51" s="38" t="s">
        <v>45</v>
      </c>
      <c r="F51" s="4">
        <v>350000000</v>
      </c>
      <c r="G51" s="5"/>
      <c r="H51" s="5">
        <f t="shared" si="4"/>
        <v>340221000</v>
      </c>
      <c r="I51" s="5">
        <f t="shared" si="5"/>
        <v>0</v>
      </c>
      <c r="J51" s="37">
        <f t="shared" si="6"/>
        <v>3</v>
      </c>
      <c r="O51" s="51"/>
      <c r="P51" s="107"/>
      <c r="Q51" s="108"/>
      <c r="R51" s="19"/>
      <c r="S51" s="109"/>
      <c r="T51" s="62"/>
    </row>
    <row r="52" spans="1:21" ht="19.5" customHeight="1">
      <c r="A52" s="14">
        <v>42068</v>
      </c>
      <c r="B52" s="24" t="s">
        <v>57</v>
      </c>
      <c r="C52" s="14">
        <f t="shared" si="0"/>
        <v>42068</v>
      </c>
      <c r="D52" s="17" t="s">
        <v>44</v>
      </c>
      <c r="E52" s="38" t="s">
        <v>45</v>
      </c>
      <c r="F52" s="4">
        <v>500000000</v>
      </c>
      <c r="G52" s="20"/>
      <c r="H52" s="5">
        <f t="shared" si="4"/>
        <v>840221000</v>
      </c>
      <c r="I52" s="5">
        <f t="shared" si="5"/>
        <v>0</v>
      </c>
      <c r="J52" s="37">
        <f t="shared" si="6"/>
        <v>3</v>
      </c>
      <c r="O52" s="110"/>
      <c r="P52" s="94"/>
      <c r="Q52" s="54"/>
      <c r="R52" s="111"/>
      <c r="S52" s="112"/>
      <c r="T52" s="61"/>
    </row>
    <row r="53" spans="1:21" ht="19.5" customHeight="1">
      <c r="A53" s="14">
        <v>42072</v>
      </c>
      <c r="B53" s="24" t="s">
        <v>220</v>
      </c>
      <c r="C53" s="14">
        <f t="shared" si="0"/>
        <v>42072</v>
      </c>
      <c r="D53" s="17" t="s">
        <v>44</v>
      </c>
      <c r="E53" s="38" t="s">
        <v>45</v>
      </c>
      <c r="F53" s="4">
        <v>350000000</v>
      </c>
      <c r="G53" s="20"/>
      <c r="H53" s="5">
        <f t="shared" si="4"/>
        <v>1190221000</v>
      </c>
      <c r="I53" s="5">
        <f t="shared" si="5"/>
        <v>0</v>
      </c>
      <c r="J53" s="37">
        <f t="shared" si="6"/>
        <v>3</v>
      </c>
      <c r="O53" s="110"/>
      <c r="P53" s="94"/>
      <c r="Q53" s="54"/>
      <c r="R53" s="111"/>
      <c r="S53" s="113"/>
      <c r="T53" s="61"/>
    </row>
    <row r="54" spans="1:21" ht="19.5" customHeight="1">
      <c r="A54" s="14">
        <v>42094</v>
      </c>
      <c r="B54" s="18" t="s">
        <v>252</v>
      </c>
      <c r="C54" s="14">
        <f t="shared" ref="C54:C59" si="7">A54</f>
        <v>42094</v>
      </c>
      <c r="D54" s="10" t="s">
        <v>96</v>
      </c>
      <c r="E54" s="38" t="s">
        <v>42</v>
      </c>
      <c r="F54" s="9"/>
      <c r="G54" s="20">
        <v>161120000</v>
      </c>
      <c r="H54" s="5">
        <f t="shared" si="4"/>
        <v>1029101000</v>
      </c>
      <c r="I54" s="5">
        <f t="shared" si="5"/>
        <v>0</v>
      </c>
      <c r="J54" s="37">
        <f t="shared" si="6"/>
        <v>3</v>
      </c>
      <c r="K54" s="141" t="s">
        <v>212</v>
      </c>
      <c r="O54" s="110"/>
      <c r="P54" s="94"/>
      <c r="Q54" s="54"/>
      <c r="R54" s="111"/>
      <c r="S54" s="112"/>
      <c r="T54" s="61"/>
    </row>
    <row r="55" spans="1:21" ht="19.5" customHeight="1">
      <c r="A55" s="14">
        <v>42094</v>
      </c>
      <c r="B55" s="18" t="s">
        <v>252</v>
      </c>
      <c r="C55" s="14">
        <f t="shared" si="7"/>
        <v>42094</v>
      </c>
      <c r="D55" s="17" t="s">
        <v>29</v>
      </c>
      <c r="E55" s="38" t="s">
        <v>42</v>
      </c>
      <c r="F55" s="9"/>
      <c r="G55" s="20">
        <v>185049500</v>
      </c>
      <c r="H55" s="5">
        <f t="shared" si="4"/>
        <v>844051500</v>
      </c>
      <c r="I55" s="5">
        <f t="shared" si="5"/>
        <v>0</v>
      </c>
      <c r="J55" s="37">
        <f t="shared" si="6"/>
        <v>3</v>
      </c>
      <c r="K55" s="141" t="s">
        <v>168</v>
      </c>
      <c r="O55" s="110"/>
      <c r="P55" s="94"/>
      <c r="Q55" s="54"/>
      <c r="R55" s="111"/>
      <c r="S55" s="112"/>
      <c r="T55" s="61"/>
    </row>
    <row r="56" spans="1:21" ht="19.5" customHeight="1">
      <c r="A56" s="14">
        <v>42094</v>
      </c>
      <c r="B56" s="18" t="s">
        <v>252</v>
      </c>
      <c r="C56" s="14">
        <f t="shared" si="7"/>
        <v>42094</v>
      </c>
      <c r="D56" s="17" t="s">
        <v>30</v>
      </c>
      <c r="E56" s="38" t="s">
        <v>42</v>
      </c>
      <c r="F56" s="9"/>
      <c r="G56" s="20">
        <v>346328500</v>
      </c>
      <c r="H56" s="5">
        <f t="shared" si="4"/>
        <v>497723000</v>
      </c>
      <c r="I56" s="5">
        <f t="shared" si="5"/>
        <v>0</v>
      </c>
      <c r="J56" s="37">
        <f t="shared" si="6"/>
        <v>3</v>
      </c>
      <c r="K56" s="141" t="s">
        <v>223</v>
      </c>
      <c r="O56" s="110"/>
      <c r="P56" s="94"/>
      <c r="Q56" s="54"/>
      <c r="R56" s="111"/>
      <c r="S56" s="112"/>
      <c r="T56" s="61"/>
    </row>
    <row r="57" spans="1:21" ht="19.5" customHeight="1">
      <c r="A57" s="14">
        <v>42094</v>
      </c>
      <c r="B57" s="18" t="s">
        <v>252</v>
      </c>
      <c r="C57" s="14">
        <f t="shared" si="7"/>
        <v>42094</v>
      </c>
      <c r="D57" s="17" t="s">
        <v>51</v>
      </c>
      <c r="E57" s="38" t="s">
        <v>42</v>
      </c>
      <c r="F57" s="9"/>
      <c r="G57" s="20">
        <v>160881500</v>
      </c>
      <c r="H57" s="5">
        <f t="shared" si="4"/>
        <v>336841500</v>
      </c>
      <c r="I57" s="5">
        <f t="shared" si="5"/>
        <v>0</v>
      </c>
      <c r="J57" s="37">
        <f t="shared" si="6"/>
        <v>3</v>
      </c>
      <c r="K57" s="141" t="s">
        <v>177</v>
      </c>
      <c r="O57" s="110"/>
      <c r="P57" s="94"/>
      <c r="Q57" s="54"/>
      <c r="R57" s="111"/>
      <c r="S57" s="112"/>
      <c r="T57" s="61"/>
    </row>
    <row r="58" spans="1:21" ht="19.5" customHeight="1">
      <c r="A58" s="14">
        <v>42094</v>
      </c>
      <c r="B58" s="18" t="s">
        <v>252</v>
      </c>
      <c r="C58" s="14">
        <f t="shared" si="7"/>
        <v>42094</v>
      </c>
      <c r="D58" s="17" t="s">
        <v>98</v>
      </c>
      <c r="E58" s="38" t="s">
        <v>42</v>
      </c>
      <c r="F58" s="9"/>
      <c r="G58" s="20">
        <v>115540000</v>
      </c>
      <c r="H58" s="5">
        <f t="shared" si="4"/>
        <v>221301500</v>
      </c>
      <c r="I58" s="5">
        <f t="shared" si="5"/>
        <v>0</v>
      </c>
      <c r="J58" s="37">
        <f t="shared" si="6"/>
        <v>3</v>
      </c>
      <c r="K58" s="141" t="s">
        <v>179</v>
      </c>
      <c r="O58" s="110"/>
      <c r="P58" s="94"/>
      <c r="Q58" s="54"/>
      <c r="R58" s="111"/>
      <c r="S58" s="112"/>
      <c r="T58" s="61"/>
    </row>
    <row r="59" spans="1:21" ht="19.5" customHeight="1">
      <c r="A59" s="14">
        <v>42094</v>
      </c>
      <c r="B59" s="18" t="s">
        <v>252</v>
      </c>
      <c r="C59" s="14">
        <f t="shared" si="7"/>
        <v>42094</v>
      </c>
      <c r="D59" s="17" t="s">
        <v>213</v>
      </c>
      <c r="E59" s="38" t="s">
        <v>42</v>
      </c>
      <c r="F59" s="9"/>
      <c r="G59" s="20">
        <v>212152500</v>
      </c>
      <c r="H59" s="5">
        <f t="shared" si="4"/>
        <v>9149000</v>
      </c>
      <c r="I59" s="5">
        <f t="shared" si="5"/>
        <v>0</v>
      </c>
      <c r="J59" s="37">
        <f t="shared" si="6"/>
        <v>3</v>
      </c>
      <c r="K59" s="141" t="s">
        <v>224</v>
      </c>
      <c r="O59" s="51"/>
      <c r="P59" s="94"/>
      <c r="Q59" s="54"/>
      <c r="R59" s="111"/>
      <c r="S59" s="112"/>
      <c r="T59" s="61"/>
    </row>
    <row r="60" spans="1:21" ht="19.5" customHeight="1">
      <c r="A60" s="11">
        <v>42101</v>
      </c>
      <c r="B60" s="24" t="s">
        <v>57</v>
      </c>
      <c r="C60" s="14">
        <f>A60</f>
        <v>42101</v>
      </c>
      <c r="D60" s="17" t="s">
        <v>44</v>
      </c>
      <c r="E60" s="38" t="s">
        <v>45</v>
      </c>
      <c r="F60" s="9">
        <v>600000000</v>
      </c>
      <c r="G60" s="25"/>
      <c r="H60" s="5">
        <f t="shared" si="4"/>
        <v>609149000</v>
      </c>
      <c r="I60" s="5">
        <f t="shared" si="5"/>
        <v>0</v>
      </c>
      <c r="J60" s="37">
        <f t="shared" si="6"/>
        <v>4</v>
      </c>
      <c r="O60" s="51"/>
      <c r="P60" s="94"/>
      <c r="Q60" s="54"/>
      <c r="R60" s="111"/>
      <c r="S60" s="112"/>
      <c r="T60" s="61"/>
    </row>
    <row r="61" spans="1:21" ht="19.5" customHeight="1">
      <c r="A61" s="11">
        <v>42110</v>
      </c>
      <c r="B61" s="24" t="s">
        <v>267</v>
      </c>
      <c r="C61" s="14">
        <v>42110</v>
      </c>
      <c r="D61" s="17" t="s">
        <v>44</v>
      </c>
      <c r="E61" s="38" t="s">
        <v>45</v>
      </c>
      <c r="F61" s="9">
        <v>450000000</v>
      </c>
      <c r="G61" s="25"/>
      <c r="H61" s="5">
        <f t="shared" si="4"/>
        <v>1059149000</v>
      </c>
      <c r="I61" s="5">
        <f t="shared" si="5"/>
        <v>0</v>
      </c>
      <c r="J61" s="37">
        <f t="shared" ref="J61" si="8">IF(A61&lt;&gt;"",MONTH(A61),"")</f>
        <v>4</v>
      </c>
      <c r="O61" s="51"/>
      <c r="P61" s="94"/>
      <c r="Q61" s="54"/>
      <c r="R61" s="111"/>
      <c r="S61" s="112"/>
      <c r="T61" s="61"/>
    </row>
    <row r="62" spans="1:21" ht="19.5" customHeight="1">
      <c r="A62" s="11">
        <v>42118</v>
      </c>
      <c r="B62" s="24" t="s">
        <v>104</v>
      </c>
      <c r="C62" s="14">
        <f t="shared" ref="C62:C63" si="9">A62</f>
        <v>42118</v>
      </c>
      <c r="D62" s="17" t="s">
        <v>44</v>
      </c>
      <c r="E62" s="38" t="s">
        <v>45</v>
      </c>
      <c r="F62" s="9">
        <v>500000000</v>
      </c>
      <c r="G62" s="25"/>
      <c r="H62" s="5">
        <f t="shared" si="4"/>
        <v>1559149000</v>
      </c>
      <c r="I62" s="5">
        <f t="shared" si="5"/>
        <v>0</v>
      </c>
      <c r="J62" s="37">
        <f t="shared" si="6"/>
        <v>4</v>
      </c>
      <c r="O62" s="51"/>
      <c r="P62" s="94"/>
      <c r="Q62" s="54"/>
      <c r="R62" s="111"/>
      <c r="S62" s="112"/>
      <c r="T62" s="61"/>
    </row>
    <row r="63" spans="1:21" ht="19.5" customHeight="1">
      <c r="A63" s="11">
        <v>42123</v>
      </c>
      <c r="B63" s="24" t="s">
        <v>270</v>
      </c>
      <c r="C63" s="14">
        <f t="shared" si="9"/>
        <v>42123</v>
      </c>
      <c r="D63" s="17" t="s">
        <v>96</v>
      </c>
      <c r="E63" s="38" t="s">
        <v>42</v>
      </c>
      <c r="F63" s="9"/>
      <c r="G63" s="20">
        <v>334046500</v>
      </c>
      <c r="H63" s="5">
        <f t="shared" si="4"/>
        <v>1225102500</v>
      </c>
      <c r="I63" s="5">
        <f t="shared" si="5"/>
        <v>0</v>
      </c>
      <c r="J63" s="37">
        <f t="shared" si="6"/>
        <v>4</v>
      </c>
      <c r="K63" s="141" t="s">
        <v>254</v>
      </c>
      <c r="O63" s="51"/>
      <c r="P63" s="94"/>
      <c r="Q63" s="54"/>
      <c r="R63" s="111"/>
      <c r="S63" s="112"/>
      <c r="T63" s="61"/>
    </row>
    <row r="64" spans="1:21" ht="19.5" customHeight="1">
      <c r="A64" s="11">
        <v>42123</v>
      </c>
      <c r="B64" s="24" t="s">
        <v>270</v>
      </c>
      <c r="C64" s="14">
        <f t="shared" ref="C64:C91" si="10">A64</f>
        <v>42123</v>
      </c>
      <c r="D64" s="249" t="s">
        <v>29</v>
      </c>
      <c r="E64" s="38" t="s">
        <v>42</v>
      </c>
      <c r="F64" s="9"/>
      <c r="G64" s="20">
        <v>403321500</v>
      </c>
      <c r="H64" s="5">
        <f t="shared" si="4"/>
        <v>821781000</v>
      </c>
      <c r="I64" s="5">
        <f t="shared" si="5"/>
        <v>0</v>
      </c>
      <c r="J64" s="37">
        <f t="shared" si="6"/>
        <v>4</v>
      </c>
      <c r="K64" s="141" t="s">
        <v>255</v>
      </c>
      <c r="O64" s="51"/>
      <c r="P64" s="94"/>
      <c r="Q64" s="54"/>
      <c r="R64" s="111"/>
      <c r="S64" s="112"/>
      <c r="T64" s="61"/>
    </row>
    <row r="65" spans="1:20" ht="19.5" customHeight="1">
      <c r="A65" s="11">
        <v>42123</v>
      </c>
      <c r="B65" s="24" t="s">
        <v>270</v>
      </c>
      <c r="C65" s="14">
        <f t="shared" si="10"/>
        <v>42123</v>
      </c>
      <c r="D65" s="17" t="s">
        <v>49</v>
      </c>
      <c r="E65" s="38" t="s">
        <v>42</v>
      </c>
      <c r="F65" s="9"/>
      <c r="G65" s="20">
        <v>89745000</v>
      </c>
      <c r="H65" s="5">
        <f t="shared" si="4"/>
        <v>732036000</v>
      </c>
      <c r="I65" s="5">
        <f t="shared" si="5"/>
        <v>0</v>
      </c>
      <c r="J65" s="37">
        <f>IF(A65&lt;&gt;"",MONTH(A65),"")</f>
        <v>4</v>
      </c>
      <c r="K65" s="141" t="s">
        <v>256</v>
      </c>
      <c r="O65" s="51"/>
      <c r="P65" s="94"/>
      <c r="Q65" s="54"/>
      <c r="R65" s="111"/>
      <c r="S65" s="112"/>
      <c r="T65" s="61"/>
    </row>
    <row r="66" spans="1:20" ht="19.5" customHeight="1">
      <c r="A66" s="11">
        <v>42123</v>
      </c>
      <c r="B66" s="24" t="s">
        <v>270</v>
      </c>
      <c r="C66" s="14">
        <f t="shared" si="10"/>
        <v>42123</v>
      </c>
      <c r="D66" s="17" t="s">
        <v>31</v>
      </c>
      <c r="E66" s="38" t="s">
        <v>42</v>
      </c>
      <c r="F66" s="9"/>
      <c r="G66" s="20">
        <v>252525000</v>
      </c>
      <c r="H66" s="5">
        <f t="shared" si="4"/>
        <v>479511000</v>
      </c>
      <c r="I66" s="5">
        <f t="shared" si="5"/>
        <v>0</v>
      </c>
      <c r="J66" s="37">
        <f>IF(A66&lt;&gt;"",MONTH(A66),"")</f>
        <v>4</v>
      </c>
      <c r="K66" s="141" t="s">
        <v>257</v>
      </c>
      <c r="O66" s="115"/>
      <c r="P66" s="94"/>
      <c r="Q66" s="54"/>
      <c r="R66" s="111"/>
      <c r="S66" s="112"/>
      <c r="T66" s="61"/>
    </row>
    <row r="67" spans="1:20" ht="19.5" customHeight="1">
      <c r="A67" s="11">
        <v>42123</v>
      </c>
      <c r="B67" s="24" t="s">
        <v>270</v>
      </c>
      <c r="C67" s="14">
        <f t="shared" si="10"/>
        <v>42123</v>
      </c>
      <c r="D67" s="17" t="s">
        <v>99</v>
      </c>
      <c r="E67" s="38" t="s">
        <v>42</v>
      </c>
      <c r="F67" s="9"/>
      <c r="G67" s="20">
        <v>78678000</v>
      </c>
      <c r="H67" s="5">
        <f t="shared" si="4"/>
        <v>400833000</v>
      </c>
      <c r="I67" s="5">
        <f t="shared" si="5"/>
        <v>0</v>
      </c>
      <c r="J67" s="37">
        <f>IF(A67&lt;&gt;"",MONTH(A67),"")</f>
        <v>4</v>
      </c>
      <c r="K67" s="250" t="s">
        <v>175</v>
      </c>
      <c r="O67" s="110"/>
      <c r="P67" s="94"/>
      <c r="Q67" s="54"/>
      <c r="R67" s="111"/>
      <c r="S67" s="112"/>
      <c r="T67" s="61"/>
    </row>
    <row r="68" spans="1:20" ht="19.5" customHeight="1">
      <c r="A68" s="11">
        <v>42123</v>
      </c>
      <c r="B68" s="24" t="s">
        <v>270</v>
      </c>
      <c r="C68" s="14">
        <f t="shared" si="10"/>
        <v>42123</v>
      </c>
      <c r="D68" s="17" t="s">
        <v>47</v>
      </c>
      <c r="E68" s="38" t="s">
        <v>42</v>
      </c>
      <c r="F68" s="9"/>
      <c r="G68" s="20">
        <v>90830000</v>
      </c>
      <c r="H68" s="5">
        <f t="shared" si="4"/>
        <v>310003000</v>
      </c>
      <c r="I68" s="5">
        <f t="shared" si="5"/>
        <v>0</v>
      </c>
      <c r="J68" s="37">
        <f t="shared" ref="J68:J129" si="11">IF(A68&lt;&gt;"",MONTH(A68),"")</f>
        <v>4</v>
      </c>
      <c r="K68" s="141" t="s">
        <v>176</v>
      </c>
      <c r="O68" s="110"/>
      <c r="P68" s="94"/>
      <c r="Q68" s="54"/>
      <c r="R68" s="111"/>
      <c r="S68" s="112"/>
      <c r="T68" s="61"/>
    </row>
    <row r="69" spans="1:20" ht="19.5" customHeight="1">
      <c r="A69" s="11">
        <v>42123</v>
      </c>
      <c r="B69" s="24" t="s">
        <v>270</v>
      </c>
      <c r="C69" s="14">
        <f t="shared" si="10"/>
        <v>42123</v>
      </c>
      <c r="D69" s="17" t="s">
        <v>30</v>
      </c>
      <c r="E69" s="38" t="s">
        <v>42</v>
      </c>
      <c r="F69" s="9"/>
      <c r="G69" s="20">
        <v>297775500</v>
      </c>
      <c r="H69" s="5">
        <f t="shared" si="4"/>
        <v>12227500</v>
      </c>
      <c r="I69" s="5">
        <f t="shared" si="5"/>
        <v>0</v>
      </c>
      <c r="J69" s="37">
        <f t="shared" si="11"/>
        <v>4</v>
      </c>
      <c r="K69" s="141" t="s">
        <v>258</v>
      </c>
      <c r="O69" s="110"/>
      <c r="P69" s="94"/>
      <c r="Q69" s="54"/>
      <c r="R69" s="111"/>
      <c r="S69" s="112"/>
      <c r="T69" s="61"/>
    </row>
    <row r="70" spans="1:20" ht="19.5" customHeight="1">
      <c r="A70" s="14">
        <v>42130</v>
      </c>
      <c r="B70" s="24" t="s">
        <v>273</v>
      </c>
      <c r="C70" s="14">
        <f t="shared" si="10"/>
        <v>42130</v>
      </c>
      <c r="D70" s="17" t="s">
        <v>44</v>
      </c>
      <c r="E70" s="38" t="s">
        <v>45</v>
      </c>
      <c r="F70" s="9">
        <v>500000000</v>
      </c>
      <c r="G70" s="9"/>
      <c r="H70" s="5">
        <f t="shared" si="4"/>
        <v>512227500</v>
      </c>
      <c r="I70" s="5">
        <f t="shared" si="5"/>
        <v>0</v>
      </c>
      <c r="J70" s="37">
        <f t="shared" si="11"/>
        <v>5</v>
      </c>
      <c r="O70" s="110"/>
      <c r="P70" s="94"/>
      <c r="Q70" s="114"/>
      <c r="R70" s="111"/>
      <c r="S70" s="112"/>
      <c r="T70" s="112"/>
    </row>
    <row r="71" spans="1:20" ht="19.5" customHeight="1">
      <c r="A71" s="14">
        <v>42134</v>
      </c>
      <c r="B71" s="24" t="s">
        <v>59</v>
      </c>
      <c r="C71" s="14">
        <f t="shared" si="10"/>
        <v>42134</v>
      </c>
      <c r="D71" s="17" t="s">
        <v>44</v>
      </c>
      <c r="E71" s="38" t="s">
        <v>45</v>
      </c>
      <c r="F71" s="9">
        <v>400000000</v>
      </c>
      <c r="G71" s="20"/>
      <c r="H71" s="5">
        <f t="shared" si="4"/>
        <v>912227500</v>
      </c>
      <c r="I71" s="5">
        <f t="shared" si="5"/>
        <v>0</v>
      </c>
      <c r="J71" s="37">
        <f t="shared" si="11"/>
        <v>5</v>
      </c>
      <c r="O71" s="110"/>
      <c r="P71" s="94"/>
      <c r="Q71" s="54"/>
      <c r="R71" s="111"/>
      <c r="S71" s="112"/>
      <c r="T71" s="61"/>
    </row>
    <row r="72" spans="1:20" ht="19.5" customHeight="1">
      <c r="A72" s="14">
        <v>42151</v>
      </c>
      <c r="B72" s="24" t="s">
        <v>60</v>
      </c>
      <c r="C72" s="14">
        <f t="shared" si="10"/>
        <v>42151</v>
      </c>
      <c r="D72" s="17" t="s">
        <v>44</v>
      </c>
      <c r="E72" s="38" t="s">
        <v>45</v>
      </c>
      <c r="F72" s="9">
        <v>450000000</v>
      </c>
      <c r="G72" s="20"/>
      <c r="H72" s="5">
        <f t="shared" si="4"/>
        <v>1362227500</v>
      </c>
      <c r="I72" s="5">
        <f t="shared" si="5"/>
        <v>0</v>
      </c>
      <c r="J72" s="37">
        <f t="shared" si="11"/>
        <v>5</v>
      </c>
      <c r="O72" s="110"/>
      <c r="P72" s="94"/>
      <c r="Q72" s="54"/>
      <c r="R72" s="111"/>
      <c r="S72" s="112"/>
      <c r="T72" s="61"/>
    </row>
    <row r="73" spans="1:20" ht="19.5" customHeight="1">
      <c r="A73" s="14">
        <v>42155</v>
      </c>
      <c r="B73" s="24" t="s">
        <v>275</v>
      </c>
      <c r="C73" s="14">
        <f t="shared" si="10"/>
        <v>42155</v>
      </c>
      <c r="D73" s="17" t="s">
        <v>99</v>
      </c>
      <c r="E73" s="38" t="s">
        <v>42</v>
      </c>
      <c r="F73" s="9"/>
      <c r="G73" s="20">
        <v>212861500</v>
      </c>
      <c r="H73" s="5">
        <f t="shared" si="4"/>
        <v>1149366000</v>
      </c>
      <c r="I73" s="5">
        <f t="shared" si="5"/>
        <v>0</v>
      </c>
      <c r="J73" s="37">
        <f t="shared" si="11"/>
        <v>5</v>
      </c>
      <c r="K73" s="141" t="s">
        <v>211</v>
      </c>
      <c r="O73" s="110"/>
      <c r="P73" s="94"/>
      <c r="Q73" s="54"/>
      <c r="R73" s="111"/>
      <c r="S73" s="112"/>
      <c r="T73" s="61"/>
    </row>
    <row r="74" spans="1:20" ht="19.5" customHeight="1">
      <c r="A74" s="14">
        <v>42155</v>
      </c>
      <c r="B74" s="24" t="s">
        <v>275</v>
      </c>
      <c r="C74" s="14">
        <f t="shared" si="10"/>
        <v>42155</v>
      </c>
      <c r="D74" s="17" t="s">
        <v>47</v>
      </c>
      <c r="E74" s="38" t="s">
        <v>42</v>
      </c>
      <c r="F74" s="9"/>
      <c r="G74" s="20">
        <v>108081500</v>
      </c>
      <c r="H74" s="5">
        <f t="shared" si="4"/>
        <v>1041284500</v>
      </c>
      <c r="I74" s="5">
        <f t="shared" si="5"/>
        <v>0</v>
      </c>
      <c r="J74" s="37">
        <f t="shared" si="11"/>
        <v>5</v>
      </c>
      <c r="K74" s="141" t="s">
        <v>176</v>
      </c>
      <c r="O74" s="110"/>
      <c r="P74" s="94"/>
      <c r="Q74" s="54"/>
      <c r="R74" s="111"/>
      <c r="S74" s="112"/>
      <c r="T74" s="61"/>
    </row>
    <row r="75" spans="1:20" ht="19.5" customHeight="1">
      <c r="A75" s="14">
        <v>42155</v>
      </c>
      <c r="B75" s="24" t="s">
        <v>275</v>
      </c>
      <c r="C75" s="14">
        <f t="shared" si="10"/>
        <v>42155</v>
      </c>
      <c r="D75" s="17" t="s">
        <v>49</v>
      </c>
      <c r="E75" s="38" t="s">
        <v>42</v>
      </c>
      <c r="F75" s="9"/>
      <c r="G75" s="20">
        <v>107694000</v>
      </c>
      <c r="H75" s="5">
        <f t="shared" si="4"/>
        <v>933590500</v>
      </c>
      <c r="I75" s="5">
        <f t="shared" si="5"/>
        <v>0</v>
      </c>
      <c r="J75" s="37">
        <f t="shared" si="11"/>
        <v>5</v>
      </c>
      <c r="K75" s="141" t="s">
        <v>256</v>
      </c>
      <c r="O75" s="110"/>
      <c r="P75" s="94"/>
      <c r="Q75" s="54"/>
      <c r="R75" s="111"/>
      <c r="S75" s="112"/>
      <c r="T75" s="61"/>
    </row>
    <row r="76" spans="1:20" ht="19.5" customHeight="1">
      <c r="A76" s="14">
        <v>42155</v>
      </c>
      <c r="B76" s="24" t="s">
        <v>275</v>
      </c>
      <c r="C76" s="14">
        <f t="shared" si="10"/>
        <v>42155</v>
      </c>
      <c r="D76" s="17" t="s">
        <v>100</v>
      </c>
      <c r="E76" s="38" t="s">
        <v>42</v>
      </c>
      <c r="F76" s="9"/>
      <c r="G76" s="20">
        <v>107415000</v>
      </c>
      <c r="H76" s="5">
        <f t="shared" si="4"/>
        <v>826175500</v>
      </c>
      <c r="I76" s="5">
        <f t="shared" si="5"/>
        <v>0</v>
      </c>
      <c r="J76" s="37">
        <f t="shared" si="11"/>
        <v>5</v>
      </c>
      <c r="K76" s="141" t="s">
        <v>212</v>
      </c>
      <c r="O76" s="110"/>
      <c r="P76" s="94"/>
      <c r="Q76" s="54"/>
      <c r="R76" s="111"/>
      <c r="S76" s="112"/>
      <c r="T76" s="61"/>
    </row>
    <row r="77" spans="1:20" ht="19.5" customHeight="1">
      <c r="A77" s="14">
        <v>42155</v>
      </c>
      <c r="B77" s="24" t="s">
        <v>275</v>
      </c>
      <c r="C77" s="14">
        <f t="shared" si="10"/>
        <v>42155</v>
      </c>
      <c r="D77" s="17" t="s">
        <v>46</v>
      </c>
      <c r="E77" s="38" t="s">
        <v>42</v>
      </c>
      <c r="F77" s="9"/>
      <c r="G77" s="20">
        <v>100486500</v>
      </c>
      <c r="H77" s="5">
        <f t="shared" si="4"/>
        <v>725689000</v>
      </c>
      <c r="I77" s="5">
        <f t="shared" si="5"/>
        <v>0</v>
      </c>
      <c r="J77" s="37">
        <f t="shared" si="11"/>
        <v>5</v>
      </c>
      <c r="K77" s="141" t="s">
        <v>169</v>
      </c>
      <c r="O77" s="110"/>
      <c r="P77" s="94"/>
      <c r="Q77" s="54"/>
      <c r="R77" s="111"/>
      <c r="S77" s="112"/>
      <c r="T77" s="61"/>
    </row>
    <row r="78" spans="1:20" ht="19.5" customHeight="1">
      <c r="A78" s="14">
        <v>42155</v>
      </c>
      <c r="B78" s="24" t="s">
        <v>275</v>
      </c>
      <c r="C78" s="14">
        <f t="shared" si="10"/>
        <v>42155</v>
      </c>
      <c r="D78" s="17" t="s">
        <v>30</v>
      </c>
      <c r="E78" s="38" t="s">
        <v>42</v>
      </c>
      <c r="F78" s="9"/>
      <c r="G78" s="20">
        <v>226512000</v>
      </c>
      <c r="H78" s="5">
        <f t="shared" si="4"/>
        <v>499177000</v>
      </c>
      <c r="I78" s="5">
        <f t="shared" si="5"/>
        <v>0</v>
      </c>
      <c r="J78" s="37">
        <f t="shared" si="11"/>
        <v>5</v>
      </c>
      <c r="K78" s="141" t="s">
        <v>272</v>
      </c>
      <c r="O78" s="110"/>
      <c r="P78" s="94"/>
      <c r="Q78" s="54"/>
      <c r="R78" s="111"/>
      <c r="S78" s="112"/>
      <c r="T78" s="61"/>
    </row>
    <row r="79" spans="1:20" ht="19.5" customHeight="1">
      <c r="A79" s="14">
        <v>42155</v>
      </c>
      <c r="B79" s="24" t="s">
        <v>275</v>
      </c>
      <c r="C79" s="14">
        <f t="shared" si="10"/>
        <v>42155</v>
      </c>
      <c r="D79" s="17" t="s">
        <v>31</v>
      </c>
      <c r="E79" s="38" t="s">
        <v>42</v>
      </c>
      <c r="F79" s="9"/>
      <c r="G79" s="20">
        <v>122518500</v>
      </c>
      <c r="H79" s="5">
        <f t="shared" si="4"/>
        <v>376658500</v>
      </c>
      <c r="I79" s="5">
        <f t="shared" si="5"/>
        <v>0</v>
      </c>
      <c r="J79" s="37">
        <f t="shared" si="11"/>
        <v>5</v>
      </c>
      <c r="K79" s="141" t="s">
        <v>174</v>
      </c>
      <c r="O79" s="110"/>
      <c r="P79" s="94"/>
      <c r="Q79" s="54"/>
      <c r="R79" s="111"/>
      <c r="S79" s="112"/>
      <c r="T79" s="61"/>
    </row>
    <row r="80" spans="1:20" ht="19.5" customHeight="1">
      <c r="A80" s="14">
        <v>42155</v>
      </c>
      <c r="B80" s="24" t="s">
        <v>275</v>
      </c>
      <c r="C80" s="14">
        <f t="shared" si="10"/>
        <v>42155</v>
      </c>
      <c r="D80" s="17" t="s">
        <v>97</v>
      </c>
      <c r="E80" s="38" t="s">
        <v>42</v>
      </c>
      <c r="F80" s="9"/>
      <c r="G80" s="20">
        <v>116668500</v>
      </c>
      <c r="H80" s="5">
        <f t="shared" si="4"/>
        <v>259990000</v>
      </c>
      <c r="I80" s="5">
        <f t="shared" si="5"/>
        <v>0</v>
      </c>
      <c r="J80" s="37">
        <f t="shared" si="11"/>
        <v>5</v>
      </c>
      <c r="K80" s="141" t="s">
        <v>184</v>
      </c>
      <c r="O80" s="110"/>
      <c r="P80" s="94"/>
      <c r="Q80" s="54"/>
      <c r="R80" s="111"/>
      <c r="S80" s="112"/>
      <c r="T80" s="61"/>
    </row>
    <row r="81" spans="1:21" ht="19.5" customHeight="1">
      <c r="A81" s="14">
        <v>42155</v>
      </c>
      <c r="B81" s="24" t="s">
        <v>275</v>
      </c>
      <c r="C81" s="14">
        <f t="shared" si="10"/>
        <v>42155</v>
      </c>
      <c r="D81" s="17" t="s">
        <v>51</v>
      </c>
      <c r="E81" s="38" t="s">
        <v>42</v>
      </c>
      <c r="F81" s="9"/>
      <c r="G81" s="20">
        <v>126418500</v>
      </c>
      <c r="H81" s="5">
        <f t="shared" si="4"/>
        <v>133571500</v>
      </c>
      <c r="I81" s="5">
        <f t="shared" si="5"/>
        <v>0</v>
      </c>
      <c r="J81" s="37">
        <f t="shared" si="11"/>
        <v>5</v>
      </c>
      <c r="K81" s="141" t="s">
        <v>179</v>
      </c>
      <c r="O81" s="110"/>
      <c r="P81" s="94"/>
      <c r="Q81" s="54"/>
      <c r="R81" s="111"/>
      <c r="S81" s="112"/>
      <c r="T81" s="61"/>
    </row>
    <row r="82" spans="1:21" ht="19.5" customHeight="1">
      <c r="A82" s="14">
        <v>42155</v>
      </c>
      <c r="B82" s="24" t="s">
        <v>275</v>
      </c>
      <c r="C82" s="14">
        <f t="shared" si="10"/>
        <v>42155</v>
      </c>
      <c r="D82" s="17" t="s">
        <v>98</v>
      </c>
      <c r="E82" s="38" t="s">
        <v>42</v>
      </c>
      <c r="F82" s="9"/>
      <c r="G82" s="20">
        <v>98923500</v>
      </c>
      <c r="H82" s="5">
        <f t="shared" si="4"/>
        <v>34648000</v>
      </c>
      <c r="I82" s="5">
        <f t="shared" si="5"/>
        <v>0</v>
      </c>
      <c r="J82" s="37">
        <f t="shared" si="11"/>
        <v>5</v>
      </c>
      <c r="K82" s="141" t="s">
        <v>188</v>
      </c>
      <c r="O82" s="110"/>
      <c r="P82" s="94"/>
      <c r="Q82" s="54"/>
      <c r="R82" s="111"/>
      <c r="S82" s="112"/>
      <c r="T82" s="61"/>
    </row>
    <row r="83" spans="1:21" ht="19.5" customHeight="1">
      <c r="A83" s="14">
        <f>C83</f>
        <v>42156</v>
      </c>
      <c r="B83" s="24" t="s">
        <v>310</v>
      </c>
      <c r="C83" s="14">
        <v>42156</v>
      </c>
      <c r="D83" s="17" t="s">
        <v>44</v>
      </c>
      <c r="E83" s="38" t="s">
        <v>45</v>
      </c>
      <c r="F83" s="9">
        <v>550000000</v>
      </c>
      <c r="G83" s="20"/>
      <c r="H83" s="5">
        <f t="shared" si="4"/>
        <v>584648000</v>
      </c>
      <c r="I83" s="5">
        <f t="shared" si="5"/>
        <v>0</v>
      </c>
      <c r="J83" s="37">
        <f t="shared" si="11"/>
        <v>6</v>
      </c>
      <c r="O83" s="110"/>
      <c r="P83" s="94"/>
      <c r="Q83" s="54"/>
      <c r="R83" s="111"/>
      <c r="S83" s="112"/>
      <c r="T83" s="61"/>
    </row>
    <row r="84" spans="1:21" ht="19.5" customHeight="1">
      <c r="A84" s="14">
        <f>C84</f>
        <v>42179</v>
      </c>
      <c r="B84" s="24" t="s">
        <v>67</v>
      </c>
      <c r="C84" s="14">
        <v>42179</v>
      </c>
      <c r="D84" s="17" t="s">
        <v>44</v>
      </c>
      <c r="E84" s="38" t="s">
        <v>45</v>
      </c>
      <c r="F84" s="9">
        <v>450000000</v>
      </c>
      <c r="G84" s="9"/>
      <c r="H84" s="5">
        <f t="shared" ref="H84:H93" si="12">MAX(H83+F84-I83-G84,0)</f>
        <v>1034648000</v>
      </c>
      <c r="I84" s="5">
        <f t="shared" ref="I84:I93" si="13">MAX(I83+G84-H83-F84,0)</f>
        <v>0</v>
      </c>
      <c r="J84" s="37">
        <f t="shared" si="11"/>
        <v>6</v>
      </c>
      <c r="O84" s="110"/>
      <c r="P84" s="94"/>
      <c r="Q84" s="114"/>
      <c r="R84" s="111"/>
      <c r="S84" s="112"/>
      <c r="T84" s="112"/>
    </row>
    <row r="85" spans="1:21" ht="19.5" customHeight="1">
      <c r="A85" s="14">
        <v>42185</v>
      </c>
      <c r="B85" s="24"/>
      <c r="C85" s="14">
        <f t="shared" si="10"/>
        <v>42185</v>
      </c>
      <c r="D85" s="17" t="s">
        <v>29</v>
      </c>
      <c r="E85" s="38" t="s">
        <v>42</v>
      </c>
      <c r="F85" s="9"/>
      <c r="G85" s="20">
        <v>98835000</v>
      </c>
      <c r="H85" s="5">
        <f t="shared" si="12"/>
        <v>935813000</v>
      </c>
      <c r="I85" s="5">
        <f t="shared" si="13"/>
        <v>0</v>
      </c>
      <c r="J85" s="37">
        <f t="shared" si="11"/>
        <v>6</v>
      </c>
      <c r="K85" s="141" t="s">
        <v>175</v>
      </c>
      <c r="O85" s="110"/>
      <c r="P85" s="94"/>
      <c r="Q85" s="54"/>
      <c r="R85" s="111"/>
      <c r="S85" s="112"/>
      <c r="T85" s="61"/>
    </row>
    <row r="86" spans="1:21" ht="19.5" customHeight="1">
      <c r="A86" s="14">
        <v>42185</v>
      </c>
      <c r="B86" s="24"/>
      <c r="C86" s="14">
        <f t="shared" si="10"/>
        <v>42185</v>
      </c>
      <c r="D86" s="17" t="s">
        <v>30</v>
      </c>
      <c r="E86" s="38" t="s">
        <v>42</v>
      </c>
      <c r="F86" s="9"/>
      <c r="G86" s="20">
        <v>199975000</v>
      </c>
      <c r="H86" s="5">
        <f t="shared" si="12"/>
        <v>735838000</v>
      </c>
      <c r="I86" s="5">
        <f t="shared" si="13"/>
        <v>0</v>
      </c>
      <c r="J86" s="37">
        <f t="shared" si="11"/>
        <v>6</v>
      </c>
      <c r="K86" s="141" t="s">
        <v>295</v>
      </c>
      <c r="O86" s="110"/>
      <c r="P86" s="94"/>
      <c r="Q86" s="54"/>
      <c r="R86" s="111"/>
      <c r="S86" s="112"/>
      <c r="T86" s="61"/>
    </row>
    <row r="87" spans="1:21" ht="19.5" customHeight="1">
      <c r="A87" s="14">
        <v>42185</v>
      </c>
      <c r="B87" s="24"/>
      <c r="C87" s="14">
        <f t="shared" si="10"/>
        <v>42185</v>
      </c>
      <c r="D87" s="17" t="s">
        <v>31</v>
      </c>
      <c r="E87" s="38" t="s">
        <v>42</v>
      </c>
      <c r="F87" s="9"/>
      <c r="G87" s="20">
        <v>213595000</v>
      </c>
      <c r="H87" s="5">
        <f t="shared" si="12"/>
        <v>522243000</v>
      </c>
      <c r="I87" s="5">
        <f t="shared" si="13"/>
        <v>0</v>
      </c>
      <c r="J87" s="37">
        <f t="shared" si="11"/>
        <v>6</v>
      </c>
      <c r="K87" s="141" t="s">
        <v>296</v>
      </c>
      <c r="O87" s="110"/>
      <c r="P87" s="94"/>
      <c r="Q87" s="54"/>
      <c r="R87" s="111"/>
      <c r="S87" s="112"/>
      <c r="T87" s="61"/>
    </row>
    <row r="88" spans="1:21" ht="19.5" customHeight="1">
      <c r="A88" s="14">
        <v>42185</v>
      </c>
      <c r="B88" s="24"/>
      <c r="C88" s="14">
        <f t="shared" si="10"/>
        <v>42185</v>
      </c>
      <c r="D88" s="17" t="s">
        <v>97</v>
      </c>
      <c r="E88" s="38" t="s">
        <v>42</v>
      </c>
      <c r="F88" s="9"/>
      <c r="G88" s="20">
        <v>206870000</v>
      </c>
      <c r="H88" s="5">
        <f t="shared" si="12"/>
        <v>315373000</v>
      </c>
      <c r="I88" s="5">
        <f t="shared" si="13"/>
        <v>0</v>
      </c>
      <c r="J88" s="37">
        <f t="shared" si="11"/>
        <v>6</v>
      </c>
      <c r="K88" s="141" t="s">
        <v>297</v>
      </c>
      <c r="O88" s="110"/>
      <c r="P88" s="94"/>
      <c r="Q88" s="54"/>
      <c r="R88" s="111"/>
      <c r="S88" s="112"/>
      <c r="T88" s="61"/>
    </row>
    <row r="89" spans="1:21" ht="19.5" customHeight="1">
      <c r="A89" s="14">
        <v>42185</v>
      </c>
      <c r="B89" s="24"/>
      <c r="C89" s="14">
        <f t="shared" si="10"/>
        <v>42185</v>
      </c>
      <c r="D89" s="17" t="s">
        <v>32</v>
      </c>
      <c r="E89" s="38" t="s">
        <v>42</v>
      </c>
      <c r="F89" s="9"/>
      <c r="G89" s="20">
        <v>95925000</v>
      </c>
      <c r="H89" s="5">
        <f t="shared" si="12"/>
        <v>219448000</v>
      </c>
      <c r="I89" s="5">
        <f t="shared" si="13"/>
        <v>0</v>
      </c>
      <c r="J89" s="37">
        <f t="shared" si="11"/>
        <v>6</v>
      </c>
      <c r="K89" s="141" t="s">
        <v>181</v>
      </c>
      <c r="O89" s="110"/>
      <c r="P89" s="94"/>
      <c r="Q89" s="54"/>
      <c r="R89" s="111"/>
      <c r="S89" s="112"/>
      <c r="T89" s="61"/>
    </row>
    <row r="90" spans="1:21" s="53" customFormat="1" ht="19.5" customHeight="1">
      <c r="A90" s="14">
        <v>42185</v>
      </c>
      <c r="B90" s="24"/>
      <c r="C90" s="14">
        <f t="shared" si="10"/>
        <v>42185</v>
      </c>
      <c r="D90" s="17" t="s">
        <v>51</v>
      </c>
      <c r="E90" s="38" t="s">
        <v>42</v>
      </c>
      <c r="F90" s="9"/>
      <c r="G90" s="20">
        <v>108700000</v>
      </c>
      <c r="H90" s="5">
        <f t="shared" si="12"/>
        <v>110748000</v>
      </c>
      <c r="I90" s="5">
        <f t="shared" si="13"/>
        <v>0</v>
      </c>
      <c r="J90" s="37">
        <f t="shared" si="11"/>
        <v>6</v>
      </c>
      <c r="K90" s="141" t="s">
        <v>298</v>
      </c>
      <c r="O90" s="110"/>
      <c r="P90" s="94"/>
      <c r="Q90" s="54"/>
      <c r="R90" s="111"/>
      <c r="S90" s="112"/>
      <c r="T90" s="61"/>
      <c r="U90" s="148"/>
    </row>
    <row r="91" spans="1:21" ht="19.5" customHeight="1">
      <c r="A91" s="14">
        <v>42185</v>
      </c>
      <c r="B91" s="24"/>
      <c r="C91" s="14">
        <f t="shared" si="10"/>
        <v>42185</v>
      </c>
      <c r="D91" s="17" t="s">
        <v>98</v>
      </c>
      <c r="E91" s="38" t="s">
        <v>42</v>
      </c>
      <c r="F91" s="9"/>
      <c r="G91" s="20">
        <v>109000000</v>
      </c>
      <c r="H91" s="5">
        <f t="shared" si="12"/>
        <v>1748000</v>
      </c>
      <c r="I91" s="5">
        <f t="shared" si="13"/>
        <v>0</v>
      </c>
      <c r="J91" s="37">
        <f t="shared" si="11"/>
        <v>6</v>
      </c>
      <c r="K91" s="141" t="s">
        <v>201</v>
      </c>
      <c r="O91" s="110"/>
      <c r="P91" s="94"/>
      <c r="Q91" s="54"/>
      <c r="R91" s="111"/>
      <c r="S91" s="112"/>
      <c r="T91" s="61"/>
    </row>
    <row r="92" spans="1:21" ht="19.5" customHeight="1">
      <c r="A92" s="14"/>
      <c r="B92" s="24"/>
      <c r="C92" s="14"/>
      <c r="D92" s="17"/>
      <c r="E92" s="38"/>
      <c r="F92" s="9"/>
      <c r="G92" s="20"/>
      <c r="H92" s="5">
        <f t="shared" si="12"/>
        <v>1748000</v>
      </c>
      <c r="I92" s="5">
        <f t="shared" si="13"/>
        <v>0</v>
      </c>
      <c r="J92" s="37" t="str">
        <f t="shared" si="11"/>
        <v/>
      </c>
      <c r="O92" s="110"/>
      <c r="P92" s="94"/>
      <c r="Q92" s="54"/>
      <c r="R92" s="111"/>
      <c r="S92" s="112"/>
      <c r="T92" s="61"/>
    </row>
    <row r="93" spans="1:21" ht="19.5" customHeight="1">
      <c r="A93" s="14"/>
      <c r="B93" s="24"/>
      <c r="C93" s="14"/>
      <c r="D93" s="17"/>
      <c r="E93" s="38"/>
      <c r="F93" s="9"/>
      <c r="G93" s="20"/>
      <c r="H93" s="5">
        <f t="shared" si="12"/>
        <v>1748000</v>
      </c>
      <c r="I93" s="5">
        <f t="shared" si="13"/>
        <v>0</v>
      </c>
      <c r="J93" s="37" t="str">
        <f t="shared" si="11"/>
        <v/>
      </c>
      <c r="O93" s="110"/>
      <c r="P93" s="94"/>
      <c r="Q93" s="54"/>
      <c r="R93" s="111"/>
      <c r="S93" s="112"/>
      <c r="T93" s="61"/>
    </row>
    <row r="94" spans="1:21" ht="19.5" customHeight="1">
      <c r="A94" s="14"/>
      <c r="B94" s="24"/>
      <c r="C94" s="14"/>
      <c r="D94" s="17"/>
      <c r="E94" s="38"/>
      <c r="F94" s="9"/>
      <c r="G94" s="20"/>
      <c r="H94" s="5">
        <f t="shared" ref="H94:H152" si="14">MAX(H93+F94-I93-G94,0)</f>
        <v>1748000</v>
      </c>
      <c r="I94" s="5">
        <f t="shared" ref="I94:I152" si="15">MAX(I93+G94-H93-F94,0)</f>
        <v>0</v>
      </c>
      <c r="J94" s="37" t="str">
        <f t="shared" si="11"/>
        <v/>
      </c>
      <c r="O94" s="110"/>
      <c r="P94" s="94"/>
      <c r="Q94" s="54"/>
      <c r="R94" s="111"/>
      <c r="S94" s="112"/>
      <c r="T94" s="61"/>
    </row>
    <row r="95" spans="1:21" ht="19.5" customHeight="1">
      <c r="A95" s="14"/>
      <c r="B95" s="24"/>
      <c r="C95" s="14"/>
      <c r="D95" s="17"/>
      <c r="E95" s="38"/>
      <c r="F95" s="9"/>
      <c r="G95" s="20"/>
      <c r="H95" s="5">
        <f t="shared" si="14"/>
        <v>1748000</v>
      </c>
      <c r="I95" s="5">
        <f t="shared" si="15"/>
        <v>0</v>
      </c>
      <c r="J95" s="37" t="str">
        <f t="shared" si="11"/>
        <v/>
      </c>
      <c r="O95" s="110"/>
      <c r="P95" s="94"/>
      <c r="Q95" s="54"/>
      <c r="R95" s="111"/>
      <c r="S95" s="112"/>
      <c r="T95" s="61"/>
    </row>
    <row r="96" spans="1:21" ht="19.5" customHeight="1">
      <c r="A96" s="14"/>
      <c r="B96" s="24"/>
      <c r="C96" s="14"/>
      <c r="D96" s="17"/>
      <c r="E96" s="38"/>
      <c r="F96" s="9"/>
      <c r="G96" s="20"/>
      <c r="H96" s="5">
        <f t="shared" si="14"/>
        <v>1748000</v>
      </c>
      <c r="I96" s="5">
        <f t="shared" si="15"/>
        <v>0</v>
      </c>
      <c r="J96" s="37" t="str">
        <f t="shared" si="11"/>
        <v/>
      </c>
      <c r="O96" s="110"/>
      <c r="P96" s="94"/>
      <c r="Q96" s="54"/>
      <c r="R96" s="111"/>
      <c r="S96" s="112"/>
      <c r="T96" s="61"/>
    </row>
    <row r="97" spans="1:20" ht="19.5" customHeight="1">
      <c r="A97" s="14"/>
      <c r="B97" s="24"/>
      <c r="C97" s="14"/>
      <c r="D97" s="17"/>
      <c r="E97" s="38"/>
      <c r="F97" s="9"/>
      <c r="G97" s="20"/>
      <c r="H97" s="5">
        <f t="shared" si="14"/>
        <v>1748000</v>
      </c>
      <c r="I97" s="5">
        <f t="shared" si="15"/>
        <v>0</v>
      </c>
      <c r="J97" s="37" t="str">
        <f t="shared" si="11"/>
        <v/>
      </c>
      <c r="O97" s="110"/>
      <c r="P97" s="94"/>
      <c r="Q97" s="54"/>
      <c r="R97" s="111"/>
      <c r="S97" s="112"/>
      <c r="T97" s="61"/>
    </row>
    <row r="98" spans="1:20" ht="19.5" customHeight="1">
      <c r="A98" s="14"/>
      <c r="B98" s="24"/>
      <c r="C98" s="14"/>
      <c r="D98" s="17"/>
      <c r="E98" s="38"/>
      <c r="F98" s="9"/>
      <c r="G98" s="20"/>
      <c r="H98" s="5">
        <f t="shared" si="14"/>
        <v>1748000</v>
      </c>
      <c r="I98" s="5">
        <f t="shared" si="15"/>
        <v>0</v>
      </c>
      <c r="J98" s="37" t="str">
        <f t="shared" si="11"/>
        <v/>
      </c>
      <c r="O98" s="110"/>
      <c r="P98" s="94"/>
      <c r="Q98" s="54"/>
      <c r="R98" s="111"/>
      <c r="S98" s="112"/>
      <c r="T98" s="61"/>
    </row>
    <row r="99" spans="1:20" ht="19.5" customHeight="1">
      <c r="A99" s="14"/>
      <c r="B99" s="24"/>
      <c r="C99" s="14"/>
      <c r="D99" s="17"/>
      <c r="E99" s="38"/>
      <c r="F99" s="9"/>
      <c r="G99" s="20"/>
      <c r="H99" s="5">
        <f t="shared" si="14"/>
        <v>1748000</v>
      </c>
      <c r="I99" s="5">
        <f t="shared" si="15"/>
        <v>0</v>
      </c>
      <c r="J99" s="37" t="str">
        <f t="shared" si="11"/>
        <v/>
      </c>
      <c r="O99" s="110"/>
      <c r="P99" s="94"/>
      <c r="Q99" s="54"/>
      <c r="R99" s="111"/>
      <c r="S99" s="112"/>
      <c r="T99" s="61"/>
    </row>
    <row r="100" spans="1:20" ht="19.5" customHeight="1">
      <c r="A100" s="14"/>
      <c r="B100" s="24"/>
      <c r="C100" s="14"/>
      <c r="D100" s="17"/>
      <c r="E100" s="38"/>
      <c r="F100" s="9"/>
      <c r="G100" s="20"/>
      <c r="H100" s="5">
        <f t="shared" si="14"/>
        <v>1748000</v>
      </c>
      <c r="I100" s="5">
        <f t="shared" si="15"/>
        <v>0</v>
      </c>
      <c r="J100" s="37" t="str">
        <f t="shared" si="11"/>
        <v/>
      </c>
      <c r="O100" s="110"/>
      <c r="P100" s="94"/>
      <c r="Q100" s="54"/>
      <c r="R100" s="111"/>
      <c r="S100" s="112"/>
      <c r="T100" s="61"/>
    </row>
    <row r="101" spans="1:20" ht="19.5" customHeight="1">
      <c r="A101" s="14"/>
      <c r="B101" s="24"/>
      <c r="C101" s="14"/>
      <c r="D101" s="17"/>
      <c r="E101" s="38"/>
      <c r="F101" s="9"/>
      <c r="G101" s="20"/>
      <c r="H101" s="5">
        <f t="shared" si="14"/>
        <v>1748000</v>
      </c>
      <c r="I101" s="5">
        <f t="shared" si="15"/>
        <v>0</v>
      </c>
      <c r="J101" s="37" t="str">
        <f t="shared" si="11"/>
        <v/>
      </c>
      <c r="O101" s="110"/>
      <c r="P101" s="94"/>
      <c r="Q101" s="54"/>
      <c r="R101" s="111"/>
      <c r="S101" s="112"/>
      <c r="T101" s="61"/>
    </row>
    <row r="102" spans="1:20" ht="19.5" customHeight="1">
      <c r="A102" s="14"/>
      <c r="B102" s="24"/>
      <c r="C102" s="14"/>
      <c r="D102" s="10"/>
      <c r="E102" s="38"/>
      <c r="F102" s="9"/>
      <c r="G102" s="9"/>
      <c r="H102" s="5">
        <f t="shared" si="14"/>
        <v>1748000</v>
      </c>
      <c r="I102" s="5">
        <f t="shared" si="15"/>
        <v>0</v>
      </c>
      <c r="J102" s="37" t="str">
        <f t="shared" si="11"/>
        <v/>
      </c>
      <c r="O102" s="110"/>
      <c r="P102" s="94"/>
      <c r="Q102" s="114"/>
      <c r="R102" s="111"/>
      <c r="S102" s="112"/>
      <c r="T102" s="112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4"/>
        <v>1748000</v>
      </c>
      <c r="I103" s="5">
        <f t="shared" si="15"/>
        <v>0</v>
      </c>
      <c r="J103" s="37" t="str">
        <f t="shared" si="11"/>
        <v/>
      </c>
      <c r="O103" s="110"/>
      <c r="P103" s="94"/>
      <c r="Q103" s="54"/>
      <c r="R103" s="111"/>
      <c r="S103" s="112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4"/>
        <v>1748000</v>
      </c>
      <c r="I104" s="5">
        <f t="shared" si="15"/>
        <v>0</v>
      </c>
      <c r="J104" s="37" t="str">
        <f t="shared" si="11"/>
        <v/>
      </c>
      <c r="O104" s="110"/>
      <c r="P104" s="94"/>
      <c r="Q104" s="54"/>
      <c r="R104" s="111"/>
      <c r="S104" s="112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4"/>
        <v>1748000</v>
      </c>
      <c r="I105" s="5">
        <f t="shared" si="15"/>
        <v>0</v>
      </c>
      <c r="J105" s="37" t="str">
        <f t="shared" si="11"/>
        <v/>
      </c>
      <c r="O105" s="110"/>
      <c r="P105" s="94"/>
      <c r="Q105" s="54"/>
      <c r="R105" s="111"/>
      <c r="S105" s="112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4"/>
        <v>1748000</v>
      </c>
      <c r="I106" s="5">
        <f t="shared" si="15"/>
        <v>0</v>
      </c>
      <c r="J106" s="37" t="str">
        <f t="shared" si="11"/>
        <v/>
      </c>
      <c r="O106" s="110"/>
      <c r="P106" s="94"/>
      <c r="Q106" s="54"/>
      <c r="R106" s="111"/>
      <c r="S106" s="112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4"/>
        <v>1748000</v>
      </c>
      <c r="I107" s="5">
        <f t="shared" si="15"/>
        <v>0</v>
      </c>
      <c r="J107" s="37" t="str">
        <f t="shared" si="11"/>
        <v/>
      </c>
      <c r="O107" s="110"/>
      <c r="P107" s="94"/>
      <c r="Q107" s="54"/>
      <c r="R107" s="111"/>
      <c r="S107" s="112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4"/>
        <v>1748000</v>
      </c>
      <c r="I108" s="5">
        <f t="shared" si="15"/>
        <v>0</v>
      </c>
      <c r="J108" s="37" t="str">
        <f t="shared" si="11"/>
        <v/>
      </c>
      <c r="O108" s="110"/>
      <c r="P108" s="94"/>
      <c r="Q108" s="54"/>
      <c r="R108" s="111"/>
      <c r="S108" s="112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4"/>
        <v>1748000</v>
      </c>
      <c r="I109" s="5">
        <f t="shared" si="15"/>
        <v>0</v>
      </c>
      <c r="J109" s="37" t="str">
        <f t="shared" si="11"/>
        <v/>
      </c>
      <c r="O109" s="110"/>
      <c r="P109" s="94"/>
      <c r="Q109" s="54"/>
      <c r="R109" s="111"/>
      <c r="S109" s="112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4"/>
        <v>1748000</v>
      </c>
      <c r="I110" s="5">
        <f t="shared" si="15"/>
        <v>0</v>
      </c>
      <c r="J110" s="37" t="str">
        <f t="shared" si="11"/>
        <v/>
      </c>
      <c r="O110" s="110"/>
      <c r="P110" s="94"/>
      <c r="Q110" s="54"/>
      <c r="R110" s="111"/>
      <c r="S110" s="112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4"/>
        <v>1748000</v>
      </c>
      <c r="I111" s="5">
        <f t="shared" si="15"/>
        <v>0</v>
      </c>
      <c r="J111" s="37" t="str">
        <f t="shared" si="11"/>
        <v/>
      </c>
      <c r="O111" s="110"/>
      <c r="P111" s="94"/>
      <c r="Q111" s="54"/>
      <c r="R111" s="111"/>
      <c r="S111" s="112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4"/>
        <v>1748000</v>
      </c>
      <c r="I112" s="5">
        <f t="shared" si="15"/>
        <v>0</v>
      </c>
      <c r="J112" s="37" t="str">
        <f t="shared" si="11"/>
        <v/>
      </c>
      <c r="O112" s="110"/>
      <c r="P112" s="94"/>
      <c r="Q112" s="54"/>
      <c r="R112" s="111"/>
      <c r="S112" s="112"/>
      <c r="T112" s="61"/>
    </row>
    <row r="113" spans="1:20" ht="19.5" customHeight="1">
      <c r="A113" s="14"/>
      <c r="B113" s="24"/>
      <c r="C113" s="14"/>
      <c r="D113" s="17"/>
      <c r="E113" s="38"/>
      <c r="F113" s="9"/>
      <c r="G113" s="20"/>
      <c r="H113" s="5">
        <f t="shared" si="14"/>
        <v>1748000</v>
      </c>
      <c r="I113" s="5">
        <f t="shared" si="15"/>
        <v>0</v>
      </c>
      <c r="J113" s="37" t="str">
        <f t="shared" si="11"/>
        <v/>
      </c>
      <c r="O113" s="110"/>
      <c r="P113" s="94"/>
      <c r="Q113" s="54"/>
      <c r="R113" s="111"/>
      <c r="S113" s="112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4"/>
        <v>1748000</v>
      </c>
      <c r="I114" s="5">
        <f t="shared" si="15"/>
        <v>0</v>
      </c>
      <c r="J114" s="37" t="str">
        <f t="shared" si="11"/>
        <v/>
      </c>
      <c r="O114" s="51"/>
      <c r="P114" s="116"/>
      <c r="Q114" s="54"/>
      <c r="R114" s="111"/>
      <c r="S114" s="112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4"/>
        <v>1748000</v>
      </c>
      <c r="I115" s="5">
        <f t="shared" si="15"/>
        <v>0</v>
      </c>
      <c r="J115" s="37" t="str">
        <f t="shared" si="11"/>
        <v/>
      </c>
      <c r="O115" s="51"/>
      <c r="P115" s="116"/>
      <c r="Q115" s="54"/>
      <c r="R115" s="111"/>
      <c r="S115" s="112"/>
      <c r="T115" s="61"/>
    </row>
    <row r="116" spans="1:20" ht="19.5" customHeight="1">
      <c r="A116" s="11"/>
      <c r="B116" s="18"/>
      <c r="C116" s="14"/>
      <c r="D116" s="17"/>
      <c r="E116" s="38"/>
      <c r="F116" s="9"/>
      <c r="G116" s="20"/>
      <c r="H116" s="5">
        <f t="shared" si="14"/>
        <v>1748000</v>
      </c>
      <c r="I116" s="5">
        <f t="shared" si="15"/>
        <v>0</v>
      </c>
      <c r="J116" s="37" t="str">
        <f t="shared" si="11"/>
        <v/>
      </c>
      <c r="O116" s="51"/>
      <c r="P116" s="116"/>
      <c r="Q116" s="54"/>
      <c r="R116" s="111"/>
      <c r="S116" s="112"/>
      <c r="T116" s="61"/>
    </row>
    <row r="117" spans="1:20" ht="19.5" customHeight="1">
      <c r="A117" s="14"/>
      <c r="B117" s="24"/>
      <c r="C117" s="14"/>
      <c r="D117" s="10"/>
      <c r="E117" s="38"/>
      <c r="F117" s="9"/>
      <c r="G117" s="9"/>
      <c r="H117" s="5">
        <f t="shared" si="14"/>
        <v>1748000</v>
      </c>
      <c r="I117" s="5">
        <f t="shared" si="15"/>
        <v>0</v>
      </c>
      <c r="J117" s="37" t="str">
        <f t="shared" si="11"/>
        <v/>
      </c>
      <c r="O117" s="110"/>
      <c r="P117" s="94"/>
      <c r="Q117" s="114"/>
      <c r="R117" s="111"/>
      <c r="S117" s="112"/>
      <c r="T117" s="112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4"/>
        <v>1748000</v>
      </c>
      <c r="I118" s="5">
        <f t="shared" si="15"/>
        <v>0</v>
      </c>
      <c r="J118" s="37" t="str">
        <f t="shared" si="11"/>
        <v/>
      </c>
      <c r="O118" s="110"/>
      <c r="P118" s="94"/>
      <c r="Q118" s="54"/>
      <c r="R118" s="111"/>
      <c r="S118" s="112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4"/>
        <v>1748000</v>
      </c>
      <c r="I119" s="5">
        <f t="shared" si="15"/>
        <v>0</v>
      </c>
      <c r="J119" s="37" t="str">
        <f t="shared" si="11"/>
        <v/>
      </c>
      <c r="O119" s="110"/>
      <c r="P119" s="94"/>
      <c r="Q119" s="54"/>
      <c r="R119" s="111"/>
      <c r="S119" s="112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4"/>
        <v>1748000</v>
      </c>
      <c r="I120" s="5">
        <f t="shared" si="15"/>
        <v>0</v>
      </c>
      <c r="J120" s="37" t="str">
        <f t="shared" si="11"/>
        <v/>
      </c>
      <c r="O120" s="110"/>
      <c r="P120" s="94"/>
      <c r="Q120" s="54"/>
      <c r="R120" s="111"/>
      <c r="S120" s="112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4"/>
        <v>1748000</v>
      </c>
      <c r="I121" s="5">
        <f t="shared" si="15"/>
        <v>0</v>
      </c>
      <c r="J121" s="37" t="str">
        <f t="shared" si="11"/>
        <v/>
      </c>
      <c r="O121" s="110"/>
      <c r="P121" s="94"/>
      <c r="Q121" s="54"/>
      <c r="R121" s="111"/>
      <c r="S121" s="112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4"/>
        <v>1748000</v>
      </c>
      <c r="I122" s="5">
        <f t="shared" si="15"/>
        <v>0</v>
      </c>
      <c r="J122" s="37" t="str">
        <f t="shared" si="11"/>
        <v/>
      </c>
      <c r="O122" s="110"/>
      <c r="P122" s="94"/>
      <c r="Q122" s="54"/>
      <c r="R122" s="111"/>
      <c r="S122" s="112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4"/>
        <v>1748000</v>
      </c>
      <c r="I123" s="5">
        <f t="shared" si="15"/>
        <v>0</v>
      </c>
      <c r="J123" s="37" t="str">
        <f t="shared" si="11"/>
        <v/>
      </c>
      <c r="O123" s="110"/>
      <c r="P123" s="94"/>
      <c r="Q123" s="54"/>
      <c r="R123" s="111"/>
      <c r="S123" s="112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4"/>
        <v>1748000</v>
      </c>
      <c r="I124" s="5">
        <f t="shared" si="15"/>
        <v>0</v>
      </c>
      <c r="J124" s="37" t="str">
        <f t="shared" si="11"/>
        <v/>
      </c>
      <c r="O124" s="110"/>
      <c r="P124" s="94"/>
      <c r="Q124" s="54"/>
      <c r="R124" s="111"/>
      <c r="S124" s="112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4"/>
        <v>1748000</v>
      </c>
      <c r="I125" s="5">
        <f t="shared" si="15"/>
        <v>0</v>
      </c>
      <c r="J125" s="37" t="str">
        <f t="shared" si="11"/>
        <v/>
      </c>
      <c r="O125" s="110"/>
      <c r="P125" s="94"/>
      <c r="Q125" s="54"/>
      <c r="R125" s="111"/>
      <c r="S125" s="112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4"/>
        <v>1748000</v>
      </c>
      <c r="I126" s="5">
        <f t="shared" si="15"/>
        <v>0</v>
      </c>
      <c r="J126" s="37" t="str">
        <f t="shared" si="11"/>
        <v/>
      </c>
      <c r="O126" s="110"/>
      <c r="P126" s="94"/>
      <c r="Q126" s="54"/>
      <c r="R126" s="111"/>
      <c r="S126" s="112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4"/>
        <v>1748000</v>
      </c>
      <c r="I127" s="5">
        <f t="shared" si="15"/>
        <v>0</v>
      </c>
      <c r="J127" s="37" t="str">
        <f t="shared" si="11"/>
        <v/>
      </c>
      <c r="O127" s="110"/>
      <c r="P127" s="94"/>
      <c r="Q127" s="54"/>
      <c r="R127" s="111"/>
      <c r="S127" s="112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4"/>
        <v>1748000</v>
      </c>
      <c r="I128" s="5">
        <f t="shared" si="15"/>
        <v>0</v>
      </c>
      <c r="J128" s="37" t="str">
        <f t="shared" si="11"/>
        <v/>
      </c>
      <c r="O128" s="110"/>
      <c r="P128" s="94"/>
      <c r="Q128" s="54"/>
      <c r="R128" s="111"/>
      <c r="S128" s="112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4"/>
        <v>1748000</v>
      </c>
      <c r="I129" s="5">
        <f t="shared" si="15"/>
        <v>0</v>
      </c>
      <c r="J129" s="37" t="str">
        <f t="shared" si="11"/>
        <v/>
      </c>
      <c r="O129" s="110"/>
      <c r="P129" s="94"/>
      <c r="Q129" s="54"/>
      <c r="R129" s="111"/>
      <c r="S129" s="112"/>
      <c r="T129" s="61"/>
    </row>
    <row r="130" spans="1:21" ht="19.5" customHeight="1">
      <c r="A130" s="14"/>
      <c r="B130" s="24"/>
      <c r="C130" s="14"/>
      <c r="D130" s="17"/>
      <c r="E130" s="38"/>
      <c r="F130" s="9"/>
      <c r="G130" s="20"/>
      <c r="H130" s="5">
        <f t="shared" si="14"/>
        <v>1748000</v>
      </c>
      <c r="I130" s="5">
        <f t="shared" si="15"/>
        <v>0</v>
      </c>
      <c r="J130" s="37" t="str">
        <f t="shared" ref="J130:J193" si="16">IF(A130&lt;&gt;"",MONTH(A130),"")</f>
        <v/>
      </c>
      <c r="O130" s="110"/>
      <c r="P130" s="94"/>
      <c r="Q130" s="54"/>
      <c r="R130" s="111"/>
      <c r="S130" s="112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4"/>
        <v>1748000</v>
      </c>
      <c r="I131" s="5">
        <f t="shared" si="15"/>
        <v>0</v>
      </c>
      <c r="J131" s="37" t="str">
        <f t="shared" si="16"/>
        <v/>
      </c>
      <c r="O131" s="110"/>
      <c r="P131" s="94"/>
      <c r="Q131" s="54"/>
      <c r="R131" s="111"/>
      <c r="S131" s="117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4"/>
        <v>1748000</v>
      </c>
      <c r="I132" s="5">
        <f t="shared" si="15"/>
        <v>0</v>
      </c>
      <c r="J132" s="37" t="str">
        <f t="shared" si="16"/>
        <v/>
      </c>
      <c r="O132" s="110"/>
      <c r="P132" s="94"/>
      <c r="Q132" s="54"/>
      <c r="R132" s="111"/>
      <c r="S132" s="117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4"/>
        <v>1748000</v>
      </c>
      <c r="I133" s="5">
        <f t="shared" si="15"/>
        <v>0</v>
      </c>
      <c r="J133" s="37" t="str">
        <f t="shared" si="16"/>
        <v/>
      </c>
      <c r="O133" s="110"/>
      <c r="P133" s="94"/>
      <c r="Q133" s="54"/>
      <c r="R133" s="111"/>
      <c r="S133" s="117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4"/>
        <v>1748000</v>
      </c>
      <c r="I134" s="5">
        <f t="shared" si="15"/>
        <v>0</v>
      </c>
      <c r="J134" s="37" t="str">
        <f t="shared" si="16"/>
        <v/>
      </c>
      <c r="O134" s="110"/>
      <c r="P134" s="94"/>
      <c r="Q134" s="54"/>
      <c r="R134" s="111"/>
      <c r="S134" s="117"/>
      <c r="T134" s="61"/>
    </row>
    <row r="135" spans="1:21" ht="19.5" customHeight="1">
      <c r="A135" s="14"/>
      <c r="B135" s="24"/>
      <c r="C135" s="14"/>
      <c r="D135" s="17"/>
      <c r="E135" s="38"/>
      <c r="F135" s="55"/>
      <c r="G135" s="20"/>
      <c r="H135" s="5">
        <f t="shared" si="14"/>
        <v>1748000</v>
      </c>
      <c r="I135" s="5">
        <f t="shared" si="15"/>
        <v>0</v>
      </c>
      <c r="J135" s="37" t="str">
        <f t="shared" si="16"/>
        <v/>
      </c>
      <c r="O135" s="110"/>
      <c r="P135" s="94"/>
      <c r="Q135" s="54"/>
      <c r="R135" s="111"/>
      <c r="S135" s="117"/>
      <c r="T135" s="61"/>
    </row>
    <row r="136" spans="1:21" ht="19.5" customHeight="1">
      <c r="A136" s="14"/>
      <c r="B136" s="24"/>
      <c r="C136" s="14"/>
      <c r="D136" s="10"/>
      <c r="E136" s="38"/>
      <c r="F136" s="9"/>
      <c r="G136" s="9"/>
      <c r="H136" s="5">
        <f t="shared" si="14"/>
        <v>1748000</v>
      </c>
      <c r="I136" s="5">
        <f t="shared" si="15"/>
        <v>0</v>
      </c>
      <c r="J136" s="37" t="str">
        <f t="shared" si="16"/>
        <v/>
      </c>
      <c r="O136" s="110"/>
      <c r="P136" s="94"/>
      <c r="Q136" s="114"/>
      <c r="R136" s="111"/>
      <c r="S136" s="112"/>
      <c r="T136" s="112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4"/>
        <v>1748000</v>
      </c>
      <c r="I137" s="5">
        <f t="shared" si="15"/>
        <v>0</v>
      </c>
      <c r="J137" s="37" t="str">
        <f t="shared" si="16"/>
        <v/>
      </c>
      <c r="O137" s="110"/>
      <c r="P137" s="94"/>
      <c r="Q137" s="54"/>
      <c r="R137" s="111"/>
      <c r="S137" s="112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4"/>
        <v>1748000</v>
      </c>
      <c r="I138" s="5">
        <f t="shared" si="15"/>
        <v>0</v>
      </c>
      <c r="J138" s="37" t="str">
        <f t="shared" si="16"/>
        <v/>
      </c>
      <c r="O138" s="110"/>
      <c r="P138" s="94"/>
      <c r="Q138" s="54"/>
      <c r="R138" s="111"/>
      <c r="S138" s="112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4"/>
        <v>1748000</v>
      </c>
      <c r="I139" s="5">
        <f t="shared" si="15"/>
        <v>0</v>
      </c>
      <c r="J139" s="37" t="str">
        <f t="shared" si="16"/>
        <v/>
      </c>
      <c r="O139" s="110"/>
      <c r="P139" s="94"/>
      <c r="Q139" s="54"/>
      <c r="R139" s="111"/>
      <c r="S139" s="112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4"/>
        <v>1748000</v>
      </c>
      <c r="I140" s="5">
        <f t="shared" si="15"/>
        <v>0</v>
      </c>
      <c r="J140" s="37" t="str">
        <f t="shared" si="16"/>
        <v/>
      </c>
      <c r="O140" s="110"/>
      <c r="P140" s="94"/>
      <c r="Q140" s="54"/>
      <c r="R140" s="111"/>
      <c r="S140" s="112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4"/>
        <v>1748000</v>
      </c>
      <c r="I141" s="5">
        <f t="shared" si="15"/>
        <v>0</v>
      </c>
      <c r="J141" s="37" t="str">
        <f t="shared" si="16"/>
        <v/>
      </c>
      <c r="O141" s="110"/>
      <c r="P141" s="94"/>
      <c r="Q141" s="54"/>
      <c r="R141" s="111"/>
      <c r="S141" s="112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4"/>
        <v>1748000</v>
      </c>
      <c r="I142" s="5">
        <f t="shared" si="15"/>
        <v>0</v>
      </c>
      <c r="J142" s="37" t="str">
        <f t="shared" si="16"/>
        <v/>
      </c>
      <c r="O142" s="110"/>
      <c r="P142" s="94"/>
      <c r="Q142" s="54"/>
      <c r="R142" s="111"/>
      <c r="S142" s="112"/>
      <c r="T142" s="61"/>
    </row>
    <row r="143" spans="1:21" ht="19.5" customHeight="1">
      <c r="A143" s="14"/>
      <c r="B143" s="24"/>
      <c r="C143" s="14"/>
      <c r="D143" s="17"/>
      <c r="E143" s="38"/>
      <c r="F143" s="9"/>
      <c r="G143" s="20"/>
      <c r="H143" s="5">
        <f t="shared" si="14"/>
        <v>1748000</v>
      </c>
      <c r="I143" s="5">
        <f t="shared" si="15"/>
        <v>0</v>
      </c>
      <c r="J143" s="37" t="str">
        <f t="shared" si="16"/>
        <v/>
      </c>
      <c r="O143" s="110"/>
      <c r="P143" s="94"/>
      <c r="Q143" s="54"/>
      <c r="R143" s="111"/>
      <c r="S143" s="112"/>
      <c r="T143" s="61"/>
    </row>
    <row r="144" spans="1:21" s="53" customFormat="1" ht="19.5" customHeight="1">
      <c r="A144" s="14"/>
      <c r="B144" s="24"/>
      <c r="C144" s="14"/>
      <c r="D144" s="17"/>
      <c r="E144" s="38"/>
      <c r="F144" s="9"/>
      <c r="G144" s="20"/>
      <c r="H144" s="5">
        <f t="shared" si="14"/>
        <v>1748000</v>
      </c>
      <c r="I144" s="5">
        <f t="shared" si="15"/>
        <v>0</v>
      </c>
      <c r="J144" s="37" t="str">
        <f t="shared" si="16"/>
        <v/>
      </c>
      <c r="K144" s="141"/>
      <c r="O144" s="110"/>
      <c r="P144" s="94"/>
      <c r="Q144" s="54"/>
      <c r="R144" s="111"/>
      <c r="S144" s="112"/>
      <c r="T144" s="61"/>
      <c r="U144" s="148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4"/>
        <v>1748000</v>
      </c>
      <c r="I145" s="5">
        <f t="shared" si="15"/>
        <v>0</v>
      </c>
      <c r="J145" s="37" t="str">
        <f t="shared" si="16"/>
        <v/>
      </c>
      <c r="O145" s="110"/>
      <c r="P145" s="94"/>
      <c r="Q145" s="54"/>
      <c r="R145" s="111"/>
      <c r="S145" s="112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4"/>
        <v>1748000</v>
      </c>
      <c r="I146" s="5">
        <f t="shared" si="15"/>
        <v>0</v>
      </c>
      <c r="J146" s="37" t="str">
        <f t="shared" si="16"/>
        <v/>
      </c>
      <c r="O146" s="110"/>
      <c r="P146" s="94"/>
      <c r="Q146" s="54"/>
      <c r="R146" s="111"/>
      <c r="S146" s="112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4"/>
        <v>1748000</v>
      </c>
      <c r="I147" s="5">
        <f t="shared" si="15"/>
        <v>0</v>
      </c>
      <c r="J147" s="37" t="str">
        <f t="shared" si="16"/>
        <v/>
      </c>
      <c r="O147" s="110"/>
      <c r="P147" s="94"/>
      <c r="Q147" s="54"/>
      <c r="R147" s="111"/>
      <c r="S147" s="112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4"/>
        <v>1748000</v>
      </c>
      <c r="I148" s="5">
        <f t="shared" si="15"/>
        <v>0</v>
      </c>
      <c r="J148" s="37" t="str">
        <f t="shared" si="16"/>
        <v/>
      </c>
      <c r="O148" s="110"/>
      <c r="P148" s="94"/>
      <c r="Q148" s="54"/>
      <c r="R148" s="111"/>
      <c r="S148" s="112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4"/>
        <v>1748000</v>
      </c>
      <c r="I149" s="5">
        <f t="shared" si="15"/>
        <v>0</v>
      </c>
      <c r="J149" s="37" t="str">
        <f t="shared" si="16"/>
        <v/>
      </c>
      <c r="O149" s="110"/>
      <c r="P149" s="94"/>
      <c r="Q149" s="54"/>
      <c r="R149" s="111"/>
      <c r="S149" s="112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4"/>
        <v>1748000</v>
      </c>
      <c r="I150" s="5">
        <f t="shared" si="15"/>
        <v>0</v>
      </c>
      <c r="J150" s="37" t="str">
        <f t="shared" si="16"/>
        <v/>
      </c>
      <c r="O150" s="110"/>
      <c r="P150" s="94"/>
      <c r="Q150" s="54"/>
      <c r="R150" s="111"/>
      <c r="S150" s="112"/>
      <c r="T150" s="61"/>
    </row>
    <row r="151" spans="1:21" ht="19.5" customHeight="1">
      <c r="A151" s="14"/>
      <c r="B151" s="24"/>
      <c r="C151" s="14"/>
      <c r="D151" s="17"/>
      <c r="E151" s="38"/>
      <c r="F151" s="9"/>
      <c r="G151" s="20"/>
      <c r="H151" s="5">
        <f t="shared" si="14"/>
        <v>1748000</v>
      </c>
      <c r="I151" s="5">
        <f t="shared" si="15"/>
        <v>0</v>
      </c>
      <c r="J151" s="37" t="str">
        <f t="shared" si="16"/>
        <v/>
      </c>
      <c r="O151" s="110"/>
      <c r="P151" s="94"/>
      <c r="Q151" s="54"/>
      <c r="R151" s="111"/>
      <c r="S151" s="112"/>
      <c r="T151" s="61"/>
    </row>
    <row r="152" spans="1:21" s="53" customFormat="1" ht="19.5" customHeight="1">
      <c r="A152" s="14"/>
      <c r="B152" s="24"/>
      <c r="C152" s="14"/>
      <c r="D152" s="17"/>
      <c r="E152" s="38"/>
      <c r="F152" s="9"/>
      <c r="G152" s="20"/>
      <c r="H152" s="5">
        <f t="shared" si="14"/>
        <v>1748000</v>
      </c>
      <c r="I152" s="5">
        <f t="shared" si="15"/>
        <v>0</v>
      </c>
      <c r="J152" s="37" t="str">
        <f t="shared" si="16"/>
        <v/>
      </c>
      <c r="K152" s="141"/>
      <c r="O152" s="110"/>
      <c r="P152" s="94"/>
      <c r="Q152" s="54"/>
      <c r="R152" s="111"/>
      <c r="S152" s="112"/>
      <c r="T152" s="61"/>
      <c r="U152" s="148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ref="H153:H203" si="17">MAX(H152+F153-I152-G153,0)</f>
        <v>1748000</v>
      </c>
      <c r="I153" s="5">
        <f t="shared" ref="I153:I203" si="18">MAX(I152+G153-H152-F153,0)</f>
        <v>0</v>
      </c>
      <c r="J153" s="37" t="str">
        <f t="shared" si="16"/>
        <v/>
      </c>
      <c r="O153" s="51"/>
      <c r="P153" s="94"/>
      <c r="Q153" s="54"/>
      <c r="R153" s="111"/>
      <c r="S153" s="117"/>
      <c r="T153" s="62"/>
    </row>
    <row r="154" spans="1:21" ht="19.5" customHeight="1">
      <c r="A154" s="11"/>
      <c r="B154" s="24"/>
      <c r="C154" s="14"/>
      <c r="D154" s="17"/>
      <c r="E154" s="38"/>
      <c r="F154" s="55"/>
      <c r="G154" s="5"/>
      <c r="H154" s="5">
        <f t="shared" si="17"/>
        <v>1748000</v>
      </c>
      <c r="I154" s="5">
        <f t="shared" si="18"/>
        <v>0</v>
      </c>
      <c r="J154" s="37" t="str">
        <f t="shared" si="16"/>
        <v/>
      </c>
      <c r="O154" s="51"/>
      <c r="P154" s="94"/>
      <c r="Q154" s="54"/>
      <c r="R154" s="111"/>
      <c r="S154" s="117"/>
      <c r="T154" s="62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17"/>
        <v>1748000</v>
      </c>
      <c r="I155" s="5">
        <f t="shared" si="18"/>
        <v>0</v>
      </c>
      <c r="J155" s="37" t="str">
        <f t="shared" si="16"/>
        <v/>
      </c>
      <c r="O155" s="110"/>
      <c r="P155" s="94"/>
      <c r="Q155" s="54"/>
      <c r="R155" s="111"/>
      <c r="S155" s="117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20"/>
      <c r="H156" s="5">
        <f t="shared" si="17"/>
        <v>1748000</v>
      </c>
      <c r="I156" s="5">
        <f t="shared" si="18"/>
        <v>0</v>
      </c>
      <c r="J156" s="37" t="str">
        <f t="shared" si="16"/>
        <v/>
      </c>
      <c r="O156" s="110"/>
      <c r="P156" s="94"/>
      <c r="Q156" s="54"/>
      <c r="R156" s="111"/>
      <c r="S156" s="117"/>
      <c r="T156" s="61"/>
    </row>
    <row r="157" spans="1:21" ht="19.5" customHeight="1">
      <c r="A157" s="14"/>
      <c r="B157" s="24"/>
      <c r="C157" s="14"/>
      <c r="D157" s="17"/>
      <c r="E157" s="38"/>
      <c r="F157" s="55"/>
      <c r="G157" s="5"/>
      <c r="H157" s="5">
        <f t="shared" si="17"/>
        <v>1748000</v>
      </c>
      <c r="I157" s="5">
        <f t="shared" si="18"/>
        <v>0</v>
      </c>
      <c r="J157" s="37" t="str">
        <f t="shared" si="16"/>
        <v/>
      </c>
      <c r="O157" s="110"/>
      <c r="P157" s="94"/>
      <c r="Q157" s="54"/>
      <c r="R157" s="111"/>
      <c r="S157" s="117"/>
      <c r="T157" s="62"/>
    </row>
    <row r="158" spans="1:21" ht="19.5" customHeight="1">
      <c r="A158" s="11"/>
      <c r="B158" s="24"/>
      <c r="C158" s="14"/>
      <c r="D158" s="10"/>
      <c r="E158" s="38"/>
      <c r="F158" s="9"/>
      <c r="G158" s="20"/>
      <c r="H158" s="5">
        <f t="shared" si="17"/>
        <v>1748000</v>
      </c>
      <c r="I158" s="5">
        <f t="shared" si="18"/>
        <v>0</v>
      </c>
      <c r="J158" s="37" t="str">
        <f t="shared" si="16"/>
        <v/>
      </c>
      <c r="O158" s="51"/>
      <c r="P158" s="94"/>
      <c r="Q158" s="114"/>
      <c r="R158" s="111"/>
      <c r="S158" s="112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0"/>
      <c r="H159" s="5">
        <f t="shared" si="17"/>
        <v>1748000</v>
      </c>
      <c r="I159" s="5">
        <f t="shared" si="18"/>
        <v>0</v>
      </c>
      <c r="J159" s="37" t="str">
        <f t="shared" si="16"/>
        <v/>
      </c>
      <c r="O159" s="51"/>
      <c r="P159" s="94"/>
      <c r="Q159" s="54"/>
      <c r="R159" s="111"/>
      <c r="S159" s="112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5"/>
      <c r="H160" s="5">
        <f t="shared" si="17"/>
        <v>1748000</v>
      </c>
      <c r="I160" s="5">
        <f t="shared" si="18"/>
        <v>0</v>
      </c>
      <c r="J160" s="37" t="str">
        <f t="shared" si="16"/>
        <v/>
      </c>
      <c r="O160" s="51"/>
      <c r="P160" s="94"/>
      <c r="Q160" s="54"/>
      <c r="R160" s="111"/>
      <c r="S160" s="112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17"/>
        <v>1748000</v>
      </c>
      <c r="I161" s="5">
        <f t="shared" si="18"/>
        <v>0</v>
      </c>
      <c r="J161" s="37" t="str">
        <f t="shared" si="16"/>
        <v/>
      </c>
      <c r="O161" s="51"/>
      <c r="P161" s="94"/>
      <c r="Q161" s="54"/>
      <c r="R161" s="111"/>
      <c r="S161" s="112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17"/>
        <v>1748000</v>
      </c>
      <c r="I162" s="5">
        <f t="shared" si="18"/>
        <v>0</v>
      </c>
      <c r="J162" s="37" t="str">
        <f t="shared" si="16"/>
        <v/>
      </c>
      <c r="O162" s="51"/>
      <c r="P162" s="94"/>
      <c r="Q162" s="54"/>
      <c r="R162" s="111"/>
      <c r="S162" s="112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17"/>
        <v>1748000</v>
      </c>
      <c r="I163" s="5">
        <f t="shared" si="18"/>
        <v>0</v>
      </c>
      <c r="J163" s="37" t="str">
        <f t="shared" si="16"/>
        <v/>
      </c>
      <c r="O163" s="51"/>
      <c r="P163" s="94"/>
      <c r="Q163" s="54"/>
      <c r="R163" s="111"/>
      <c r="S163" s="112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17"/>
        <v>1748000</v>
      </c>
      <c r="I164" s="5">
        <f t="shared" si="18"/>
        <v>0</v>
      </c>
      <c r="J164" s="37" t="str">
        <f t="shared" si="16"/>
        <v/>
      </c>
      <c r="O164" s="51"/>
      <c r="P164" s="94"/>
      <c r="Q164" s="54"/>
      <c r="R164" s="111"/>
      <c r="S164" s="112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17"/>
        <v>1748000</v>
      </c>
      <c r="I165" s="5">
        <f t="shared" si="18"/>
        <v>0</v>
      </c>
      <c r="J165" s="37" t="str">
        <f t="shared" si="16"/>
        <v/>
      </c>
      <c r="O165" s="51"/>
      <c r="P165" s="94"/>
      <c r="Q165" s="54"/>
      <c r="R165" s="111"/>
      <c r="S165" s="112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17"/>
        <v>1748000</v>
      </c>
      <c r="I166" s="5">
        <f t="shared" si="18"/>
        <v>0</v>
      </c>
      <c r="J166" s="37" t="str">
        <f t="shared" si="16"/>
        <v/>
      </c>
      <c r="O166" s="51"/>
      <c r="P166" s="94"/>
      <c r="Q166" s="54"/>
      <c r="R166" s="111"/>
      <c r="S166" s="112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17"/>
        <v>1748000</v>
      </c>
      <c r="I167" s="5">
        <f t="shared" si="18"/>
        <v>0</v>
      </c>
      <c r="J167" s="37" t="str">
        <f t="shared" si="16"/>
        <v/>
      </c>
      <c r="O167" s="51"/>
      <c r="P167" s="94"/>
      <c r="Q167" s="54"/>
      <c r="R167" s="111"/>
      <c r="S167" s="112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17"/>
        <v>1748000</v>
      </c>
      <c r="I168" s="5">
        <f t="shared" si="18"/>
        <v>0</v>
      </c>
      <c r="J168" s="37" t="str">
        <f t="shared" si="16"/>
        <v/>
      </c>
      <c r="O168" s="51"/>
      <c r="P168" s="94"/>
      <c r="Q168" s="54"/>
      <c r="R168" s="111"/>
      <c r="S168" s="112"/>
      <c r="T168" s="61"/>
    </row>
    <row r="169" spans="1:20" ht="19.5" customHeight="1">
      <c r="A169" s="11"/>
      <c r="B169" s="24"/>
      <c r="C169" s="14"/>
      <c r="D169" s="17"/>
      <c r="E169" s="38"/>
      <c r="F169" s="9"/>
      <c r="G169" s="20"/>
      <c r="H169" s="5">
        <f t="shared" si="17"/>
        <v>1748000</v>
      </c>
      <c r="I169" s="5">
        <f t="shared" si="18"/>
        <v>0</v>
      </c>
      <c r="J169" s="37" t="str">
        <f t="shared" si="16"/>
        <v/>
      </c>
      <c r="O169" s="51"/>
      <c r="P169" s="94"/>
      <c r="Q169" s="54"/>
      <c r="R169" s="111"/>
      <c r="S169" s="112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17"/>
        <v>1748000</v>
      </c>
      <c r="I170" s="5">
        <f t="shared" si="18"/>
        <v>0</v>
      </c>
      <c r="J170" s="37" t="str">
        <f t="shared" si="16"/>
        <v/>
      </c>
      <c r="O170" s="51"/>
      <c r="P170" s="94"/>
      <c r="Q170" s="54"/>
      <c r="R170" s="111"/>
      <c r="S170" s="117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17"/>
        <v>1748000</v>
      </c>
      <c r="I171" s="5">
        <f t="shared" si="18"/>
        <v>0</v>
      </c>
      <c r="J171" s="37" t="str">
        <f t="shared" si="16"/>
        <v/>
      </c>
      <c r="O171" s="51"/>
      <c r="P171" s="94"/>
      <c r="Q171" s="54"/>
      <c r="R171" s="111"/>
      <c r="S171" s="117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17"/>
        <v>1748000</v>
      </c>
      <c r="I172" s="5">
        <f t="shared" si="18"/>
        <v>0</v>
      </c>
      <c r="J172" s="37" t="str">
        <f t="shared" si="16"/>
        <v/>
      </c>
      <c r="O172" s="51"/>
      <c r="P172" s="94"/>
      <c r="Q172" s="54"/>
      <c r="R172" s="111"/>
      <c r="S172" s="117"/>
      <c r="T172" s="61"/>
    </row>
    <row r="173" spans="1:20" ht="19.5" customHeight="1">
      <c r="A173" s="11"/>
      <c r="B173" s="24"/>
      <c r="C173" s="14"/>
      <c r="D173" s="17"/>
      <c r="E173" s="38"/>
      <c r="F173" s="55"/>
      <c r="G173" s="20"/>
      <c r="H173" s="5">
        <f t="shared" si="17"/>
        <v>1748000</v>
      </c>
      <c r="I173" s="5">
        <f t="shared" si="18"/>
        <v>0</v>
      </c>
      <c r="J173" s="37" t="str">
        <f t="shared" si="16"/>
        <v/>
      </c>
      <c r="O173" s="51"/>
      <c r="P173" s="94"/>
      <c r="Q173" s="54"/>
      <c r="R173" s="111"/>
      <c r="S173" s="117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17"/>
        <v>1748000</v>
      </c>
      <c r="I174" s="5">
        <f t="shared" si="18"/>
        <v>0</v>
      </c>
      <c r="J174" s="37" t="str">
        <f t="shared" si="16"/>
        <v/>
      </c>
      <c r="O174" s="110"/>
      <c r="P174" s="94"/>
      <c r="Q174" s="54"/>
      <c r="R174" s="111"/>
      <c r="S174" s="117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17"/>
        <v>1748000</v>
      </c>
      <c r="I175" s="5">
        <f t="shared" si="18"/>
        <v>0</v>
      </c>
      <c r="J175" s="37" t="str">
        <f t="shared" si="16"/>
        <v/>
      </c>
      <c r="O175" s="110"/>
      <c r="P175" s="94"/>
      <c r="Q175" s="54"/>
      <c r="R175" s="111"/>
      <c r="S175" s="117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17"/>
        <v>1748000</v>
      </c>
      <c r="I176" s="5">
        <f t="shared" si="18"/>
        <v>0</v>
      </c>
      <c r="J176" s="37" t="str">
        <f t="shared" si="16"/>
        <v/>
      </c>
      <c r="O176" s="110"/>
      <c r="P176" s="94"/>
      <c r="Q176" s="54"/>
      <c r="R176" s="111"/>
      <c r="S176" s="117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17"/>
        <v>1748000</v>
      </c>
      <c r="I177" s="5">
        <f t="shared" si="18"/>
        <v>0</v>
      </c>
      <c r="J177" s="37" t="str">
        <f t="shared" si="16"/>
        <v/>
      </c>
      <c r="O177" s="110"/>
      <c r="P177" s="94"/>
      <c r="Q177" s="54"/>
      <c r="R177" s="111"/>
      <c r="S177" s="117"/>
      <c r="T177" s="61"/>
    </row>
    <row r="178" spans="1:20" ht="19.5" customHeight="1">
      <c r="A178" s="14"/>
      <c r="B178" s="24"/>
      <c r="C178" s="14"/>
      <c r="D178" s="17"/>
      <c r="E178" s="38"/>
      <c r="F178" s="55"/>
      <c r="G178" s="20"/>
      <c r="H178" s="5">
        <f t="shared" si="17"/>
        <v>1748000</v>
      </c>
      <c r="I178" s="5">
        <f t="shared" si="18"/>
        <v>0</v>
      </c>
      <c r="J178" s="37" t="str">
        <f t="shared" si="16"/>
        <v/>
      </c>
      <c r="O178" s="110"/>
      <c r="P178" s="94"/>
      <c r="Q178" s="54"/>
      <c r="R178" s="111"/>
      <c r="S178" s="117"/>
      <c r="T178" s="61"/>
    </row>
    <row r="179" spans="1:20" ht="19.5" customHeight="1">
      <c r="A179" s="11"/>
      <c r="B179" s="24"/>
      <c r="C179" s="14"/>
      <c r="D179" s="10"/>
      <c r="E179" s="38"/>
      <c r="F179" s="9"/>
      <c r="G179" s="20"/>
      <c r="H179" s="5">
        <f t="shared" si="17"/>
        <v>1748000</v>
      </c>
      <c r="I179" s="5">
        <f t="shared" si="18"/>
        <v>0</v>
      </c>
      <c r="J179" s="37" t="str">
        <f t="shared" si="16"/>
        <v/>
      </c>
      <c r="O179" s="51"/>
      <c r="P179" s="94"/>
      <c r="Q179" s="114"/>
      <c r="R179" s="111"/>
      <c r="S179" s="112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17"/>
        <v>1748000</v>
      </c>
      <c r="I180" s="5">
        <f t="shared" si="18"/>
        <v>0</v>
      </c>
      <c r="J180" s="37" t="str">
        <f t="shared" si="16"/>
        <v/>
      </c>
      <c r="O180" s="51"/>
      <c r="P180" s="94"/>
      <c r="Q180" s="54"/>
      <c r="R180" s="111"/>
      <c r="S180" s="112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17"/>
        <v>1748000</v>
      </c>
      <c r="I181" s="5">
        <f t="shared" si="18"/>
        <v>0</v>
      </c>
      <c r="J181" s="37" t="str">
        <f t="shared" si="16"/>
        <v/>
      </c>
      <c r="O181" s="51"/>
      <c r="P181" s="94"/>
      <c r="Q181" s="54"/>
      <c r="R181" s="111"/>
      <c r="S181" s="112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17"/>
        <v>1748000</v>
      </c>
      <c r="I182" s="5">
        <f t="shared" si="18"/>
        <v>0</v>
      </c>
      <c r="J182" s="37" t="str">
        <f t="shared" si="16"/>
        <v/>
      </c>
      <c r="O182" s="51"/>
      <c r="P182" s="94"/>
      <c r="Q182" s="54"/>
      <c r="R182" s="111"/>
      <c r="S182" s="112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17"/>
        <v>1748000</v>
      </c>
      <c r="I183" s="5">
        <f t="shared" si="18"/>
        <v>0</v>
      </c>
      <c r="J183" s="37" t="str">
        <f t="shared" si="16"/>
        <v/>
      </c>
      <c r="O183" s="51"/>
      <c r="P183" s="94"/>
      <c r="Q183" s="54"/>
      <c r="R183" s="111"/>
      <c r="S183" s="112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17"/>
        <v>1748000</v>
      </c>
      <c r="I184" s="5">
        <f t="shared" si="18"/>
        <v>0</v>
      </c>
      <c r="J184" s="37" t="str">
        <f t="shared" si="16"/>
        <v/>
      </c>
      <c r="O184" s="51"/>
      <c r="P184" s="94"/>
      <c r="Q184" s="54"/>
      <c r="R184" s="111"/>
      <c r="S184" s="112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17"/>
        <v>1748000</v>
      </c>
      <c r="I185" s="5">
        <f t="shared" si="18"/>
        <v>0</v>
      </c>
      <c r="J185" s="37" t="str">
        <f t="shared" si="16"/>
        <v/>
      </c>
      <c r="O185" s="51"/>
      <c r="P185" s="94"/>
      <c r="Q185" s="54"/>
      <c r="R185" s="111"/>
      <c r="S185" s="112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17"/>
        <v>1748000</v>
      </c>
      <c r="I186" s="5">
        <f t="shared" si="18"/>
        <v>0</v>
      </c>
      <c r="J186" s="37" t="str">
        <f t="shared" si="16"/>
        <v/>
      </c>
      <c r="O186" s="51"/>
      <c r="P186" s="94"/>
      <c r="Q186" s="54"/>
      <c r="R186" s="111"/>
      <c r="S186" s="112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17"/>
        <v>1748000</v>
      </c>
      <c r="I187" s="5">
        <f t="shared" si="18"/>
        <v>0</v>
      </c>
      <c r="J187" s="37" t="str">
        <f t="shared" si="16"/>
        <v/>
      </c>
      <c r="O187" s="51"/>
      <c r="P187" s="94"/>
      <c r="Q187" s="54"/>
      <c r="R187" s="111"/>
      <c r="S187" s="112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17"/>
        <v>1748000</v>
      </c>
      <c r="I188" s="5">
        <f t="shared" si="18"/>
        <v>0</v>
      </c>
      <c r="J188" s="37" t="str">
        <f t="shared" si="16"/>
        <v/>
      </c>
      <c r="O188" s="51"/>
      <c r="P188" s="94"/>
      <c r="Q188" s="54"/>
      <c r="R188" s="111"/>
      <c r="S188" s="112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17"/>
        <v>1748000</v>
      </c>
      <c r="I189" s="5">
        <f t="shared" si="18"/>
        <v>0</v>
      </c>
      <c r="J189" s="37" t="str">
        <f t="shared" si="16"/>
        <v/>
      </c>
      <c r="O189" s="51"/>
      <c r="P189" s="94"/>
      <c r="Q189" s="54"/>
      <c r="R189" s="111"/>
      <c r="S189" s="112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17"/>
        <v>1748000</v>
      </c>
      <c r="I190" s="5">
        <f t="shared" si="18"/>
        <v>0</v>
      </c>
      <c r="J190" s="37" t="str">
        <f t="shared" si="16"/>
        <v/>
      </c>
      <c r="O190" s="51"/>
      <c r="P190" s="94"/>
      <c r="Q190" s="54"/>
      <c r="R190" s="111"/>
      <c r="S190" s="112"/>
      <c r="T190" s="61"/>
    </row>
    <row r="191" spans="1:20" ht="19.5" customHeight="1">
      <c r="A191" s="11"/>
      <c r="B191" s="24"/>
      <c r="C191" s="14"/>
      <c r="D191" s="17"/>
      <c r="E191" s="38"/>
      <c r="F191" s="9"/>
      <c r="G191" s="20"/>
      <c r="H191" s="5">
        <f t="shared" si="17"/>
        <v>1748000</v>
      </c>
      <c r="I191" s="5">
        <f t="shared" si="18"/>
        <v>0</v>
      </c>
      <c r="J191" s="37" t="str">
        <f t="shared" si="16"/>
        <v/>
      </c>
      <c r="O191" s="51"/>
      <c r="P191" s="94"/>
      <c r="Q191" s="54"/>
      <c r="R191" s="111"/>
      <c r="S191" s="112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17"/>
        <v>1748000</v>
      </c>
      <c r="I192" s="5">
        <f t="shared" si="18"/>
        <v>0</v>
      </c>
      <c r="J192" s="37" t="str">
        <f t="shared" si="16"/>
        <v/>
      </c>
      <c r="O192" s="51"/>
      <c r="P192" s="94"/>
      <c r="Q192" s="54"/>
      <c r="R192" s="111"/>
      <c r="S192" s="117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17"/>
        <v>1748000</v>
      </c>
      <c r="I193" s="5">
        <f t="shared" si="18"/>
        <v>0</v>
      </c>
      <c r="J193" s="37" t="str">
        <f t="shared" si="16"/>
        <v/>
      </c>
      <c r="O193" s="51"/>
      <c r="P193" s="94"/>
      <c r="Q193" s="54"/>
      <c r="R193" s="111"/>
      <c r="S193" s="117"/>
      <c r="T193" s="61"/>
    </row>
    <row r="194" spans="1:21" ht="19.5" customHeight="1">
      <c r="A194" s="11"/>
      <c r="B194" s="24"/>
      <c r="C194" s="14"/>
      <c r="D194" s="17"/>
      <c r="E194" s="38"/>
      <c r="F194" s="55"/>
      <c r="G194" s="20"/>
      <c r="H194" s="5">
        <f t="shared" si="17"/>
        <v>1748000</v>
      </c>
      <c r="I194" s="5">
        <f t="shared" si="18"/>
        <v>0</v>
      </c>
      <c r="J194" s="37" t="str">
        <f t="shared" ref="J194:J204" si="19">IF(A194&lt;&gt;"",MONTH(A194),"")</f>
        <v/>
      </c>
      <c r="O194" s="51"/>
      <c r="P194" s="94"/>
      <c r="Q194" s="54"/>
      <c r="R194" s="111"/>
      <c r="S194" s="117"/>
      <c r="T194" s="61"/>
    </row>
    <row r="195" spans="1:21" ht="19.5" customHeight="1">
      <c r="A195" s="14"/>
      <c r="B195" s="24"/>
      <c r="C195" s="14"/>
      <c r="D195" s="17"/>
      <c r="E195" s="38"/>
      <c r="F195" s="60"/>
      <c r="G195" s="20"/>
      <c r="H195" s="5">
        <f t="shared" si="17"/>
        <v>1748000</v>
      </c>
      <c r="I195" s="5">
        <f t="shared" si="18"/>
        <v>0</v>
      </c>
      <c r="J195" s="37" t="str">
        <f t="shared" si="19"/>
        <v/>
      </c>
      <c r="O195" s="110"/>
      <c r="P195" s="94"/>
      <c r="Q195" s="54"/>
      <c r="R195" s="111"/>
      <c r="S195" s="118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20"/>
      <c r="H196" s="5">
        <f t="shared" si="17"/>
        <v>1748000</v>
      </c>
      <c r="I196" s="5">
        <f t="shared" si="18"/>
        <v>0</v>
      </c>
      <c r="J196" s="37" t="str">
        <f t="shared" si="19"/>
        <v/>
      </c>
      <c r="O196" s="51"/>
      <c r="P196" s="116"/>
      <c r="Q196" s="54"/>
      <c r="R196" s="111"/>
      <c r="S196" s="118"/>
      <c r="T196" s="61"/>
    </row>
    <row r="197" spans="1:21" ht="19.5" customHeight="1">
      <c r="A197" s="11"/>
      <c r="B197" s="18"/>
      <c r="C197" s="14"/>
      <c r="D197" s="17"/>
      <c r="E197" s="38"/>
      <c r="F197" s="60"/>
      <c r="G197" s="9"/>
      <c r="H197" s="5">
        <f t="shared" si="17"/>
        <v>1748000</v>
      </c>
      <c r="I197" s="5">
        <f t="shared" si="18"/>
        <v>0</v>
      </c>
      <c r="J197" s="37" t="str">
        <f t="shared" si="19"/>
        <v/>
      </c>
      <c r="O197" s="51"/>
      <c r="P197" s="116"/>
      <c r="Q197" s="54"/>
      <c r="R197" s="111"/>
      <c r="S197" s="118"/>
      <c r="T197" s="112"/>
    </row>
    <row r="198" spans="1:21" ht="19.5" customHeight="1">
      <c r="A198" s="11"/>
      <c r="B198" s="18"/>
      <c r="C198" s="14"/>
      <c r="D198" s="17"/>
      <c r="E198" s="38"/>
      <c r="F198" s="60"/>
      <c r="G198" s="20"/>
      <c r="H198" s="5">
        <f t="shared" si="17"/>
        <v>1748000</v>
      </c>
      <c r="I198" s="5">
        <f t="shared" si="18"/>
        <v>0</v>
      </c>
      <c r="J198" s="37" t="str">
        <f t="shared" si="19"/>
        <v/>
      </c>
      <c r="O198" s="51"/>
      <c r="P198" s="116"/>
      <c r="Q198" s="54"/>
      <c r="R198" s="111"/>
      <c r="S198" s="118"/>
      <c r="T198" s="61"/>
    </row>
    <row r="199" spans="1:21" ht="19.5" customHeight="1">
      <c r="A199" s="11"/>
      <c r="B199" s="18"/>
      <c r="C199" s="14"/>
      <c r="D199" s="17"/>
      <c r="E199" s="38"/>
      <c r="F199" s="60"/>
      <c r="G199" s="16"/>
      <c r="H199" s="5">
        <f t="shared" si="17"/>
        <v>1748000</v>
      </c>
      <c r="I199" s="5">
        <f t="shared" si="18"/>
        <v>0</v>
      </c>
      <c r="J199" s="37" t="str">
        <f t="shared" si="19"/>
        <v/>
      </c>
      <c r="O199" s="51"/>
      <c r="P199" s="116"/>
      <c r="Q199" s="54"/>
      <c r="R199" s="111"/>
      <c r="S199" s="118"/>
      <c r="T199" s="119"/>
    </row>
    <row r="200" spans="1:21" ht="19.5" customHeight="1">
      <c r="A200" s="11"/>
      <c r="B200" s="18"/>
      <c r="C200" s="14"/>
      <c r="D200" s="17"/>
      <c r="E200" s="38"/>
      <c r="F200" s="60"/>
      <c r="G200" s="5"/>
      <c r="H200" s="5">
        <f t="shared" si="17"/>
        <v>1748000</v>
      </c>
      <c r="I200" s="5">
        <f t="shared" si="18"/>
        <v>0</v>
      </c>
      <c r="J200" s="37" t="str">
        <f t="shared" si="19"/>
        <v/>
      </c>
      <c r="O200" s="51"/>
      <c r="P200" s="116"/>
      <c r="Q200" s="54"/>
      <c r="R200" s="111"/>
      <c r="S200" s="118"/>
      <c r="T200" s="62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17"/>
        <v>1748000</v>
      </c>
      <c r="I201" s="5">
        <f t="shared" si="18"/>
        <v>0</v>
      </c>
      <c r="J201" s="37" t="str">
        <f t="shared" si="19"/>
        <v/>
      </c>
      <c r="O201" s="51"/>
      <c r="P201" s="116"/>
      <c r="Q201" s="54"/>
      <c r="R201" s="111"/>
      <c r="S201" s="118"/>
      <c r="T201" s="119"/>
    </row>
    <row r="202" spans="1:21" ht="19.5" customHeight="1">
      <c r="A202" s="11"/>
      <c r="B202" s="18"/>
      <c r="C202" s="14"/>
      <c r="D202" s="17"/>
      <c r="E202" s="38"/>
      <c r="F202" s="60"/>
      <c r="G202" s="16"/>
      <c r="H202" s="5">
        <f t="shared" si="17"/>
        <v>1748000</v>
      </c>
      <c r="I202" s="5">
        <f t="shared" si="18"/>
        <v>0</v>
      </c>
      <c r="J202" s="37" t="str">
        <f t="shared" si="19"/>
        <v/>
      </c>
      <c r="O202" s="51"/>
      <c r="P202" s="116"/>
      <c r="Q202" s="54"/>
      <c r="R202" s="111"/>
      <c r="S202" s="118"/>
      <c r="T202" s="119"/>
    </row>
    <row r="203" spans="1:21" ht="19.5" customHeight="1">
      <c r="A203" s="11"/>
      <c r="B203" s="18"/>
      <c r="C203" s="14"/>
      <c r="D203" s="63"/>
      <c r="E203" s="38"/>
      <c r="F203" s="60"/>
      <c r="G203" s="16"/>
      <c r="H203" s="5">
        <f t="shared" si="17"/>
        <v>1748000</v>
      </c>
      <c r="I203" s="5">
        <f t="shared" si="18"/>
        <v>0</v>
      </c>
      <c r="J203" s="37" t="str">
        <f t="shared" si="19"/>
        <v/>
      </c>
      <c r="O203" s="51"/>
      <c r="P203" s="116"/>
      <c r="Q203" s="120"/>
      <c r="R203" s="111"/>
      <c r="S203" s="118"/>
      <c r="T203" s="119"/>
    </row>
    <row r="204" spans="1:21" ht="19.5" customHeight="1">
      <c r="A204" s="11"/>
      <c r="B204" s="39"/>
      <c r="C204" s="11"/>
      <c r="D204" s="17"/>
      <c r="E204" s="26"/>
      <c r="F204" s="4"/>
      <c r="G204" s="5"/>
      <c r="H204" s="5"/>
      <c r="I204" s="5"/>
      <c r="J204" s="37" t="str">
        <f t="shared" si="19"/>
        <v/>
      </c>
      <c r="O204" s="51"/>
      <c r="P204" s="107"/>
      <c r="Q204" s="54"/>
      <c r="R204" s="19"/>
      <c r="S204" s="109"/>
      <c r="T204" s="62"/>
    </row>
    <row r="205" spans="1:21" ht="19.5" customHeight="1">
      <c r="A205" s="11"/>
      <c r="B205" s="39"/>
      <c r="C205" s="11"/>
      <c r="D205" s="40" t="s">
        <v>22</v>
      </c>
      <c r="E205" s="26" t="s">
        <v>23</v>
      </c>
      <c r="F205" s="4">
        <f>SUM(F16:F204)</f>
        <v>10620000000</v>
      </c>
      <c r="G205" s="4">
        <f>SUM(G16:G204)</f>
        <v>10618252000</v>
      </c>
      <c r="H205" s="4" t="s">
        <v>23</v>
      </c>
      <c r="I205" s="4" t="s">
        <v>23</v>
      </c>
      <c r="O205" s="51"/>
      <c r="P205" s="107"/>
      <c r="Q205" s="108" t="s">
        <v>22</v>
      </c>
      <c r="R205" s="19" t="s">
        <v>23</v>
      </c>
      <c r="S205" s="109">
        <f ca="1">SUM(S17:S204)</f>
        <v>450000000</v>
      </c>
      <c r="T205" s="109">
        <f ca="1">SUM(T17:T204)</f>
        <v>1032900000</v>
      </c>
    </row>
    <row r="206" spans="1:21" ht="19.5" customHeight="1">
      <c r="A206" s="41"/>
      <c r="B206" s="42"/>
      <c r="C206" s="41"/>
      <c r="D206" s="43" t="s">
        <v>24</v>
      </c>
      <c r="E206" s="44" t="s">
        <v>23</v>
      </c>
      <c r="F206" s="6" t="s">
        <v>23</v>
      </c>
      <c r="G206" s="8" t="s">
        <v>23</v>
      </c>
      <c r="H206" s="8">
        <f>IF(H15-I15+F205-G205&gt;0,H15-I15+F205-G205,0)</f>
        <v>1748000</v>
      </c>
      <c r="I206" s="8">
        <f>IF(I15-H15+G205-F205&gt;0,I15-H15+G205-F205,0)</f>
        <v>0</v>
      </c>
      <c r="O206" s="51"/>
      <c r="P206" s="107"/>
      <c r="Q206" s="108" t="s">
        <v>24</v>
      </c>
      <c r="R206" s="19" t="s">
        <v>23</v>
      </c>
      <c r="S206" s="109" t="s">
        <v>23</v>
      </c>
      <c r="T206" s="62" t="s">
        <v>23</v>
      </c>
    </row>
    <row r="207" spans="1:21">
      <c r="F207" s="46">
        <f>F205+'141-TT'!F140</f>
        <v>20870000000</v>
      </c>
      <c r="G207" s="45">
        <f>G205+'141-TT'!G140</f>
        <v>20863288000</v>
      </c>
      <c r="I207" s="46"/>
      <c r="K207" s="217"/>
      <c r="O207" s="19"/>
      <c r="P207" s="107"/>
      <c r="Q207" s="54"/>
      <c r="R207" s="19"/>
      <c r="S207" s="19"/>
      <c r="T207" s="62"/>
    </row>
    <row r="208" spans="1:21" s="1" customFormat="1">
      <c r="A208" s="28"/>
      <c r="B208" s="28"/>
      <c r="C208" s="47" t="s">
        <v>48</v>
      </c>
      <c r="D208" s="29"/>
      <c r="E208" s="28"/>
      <c r="F208" s="28"/>
      <c r="G208" s="45"/>
      <c r="H208" s="45"/>
      <c r="I208" s="45"/>
      <c r="J208" s="59"/>
      <c r="K208" s="57">
        <f>H206+'141-TT'!H141</f>
        <v>6712000</v>
      </c>
      <c r="L208" s="59"/>
      <c r="M208" s="59"/>
      <c r="N208" s="59"/>
      <c r="O208" s="19"/>
      <c r="P208" s="19"/>
      <c r="Q208" s="54"/>
      <c r="R208" s="19"/>
      <c r="S208" s="19"/>
      <c r="T208" s="62"/>
      <c r="U208" s="149"/>
    </row>
    <row r="209" spans="1:21" s="1" customFormat="1">
      <c r="A209" s="28"/>
      <c r="B209" s="28"/>
      <c r="C209" s="47" t="s">
        <v>151</v>
      </c>
      <c r="D209" s="29"/>
      <c r="E209" s="28"/>
      <c r="F209" s="28"/>
      <c r="G209" s="45"/>
      <c r="H209" s="46"/>
      <c r="I209" s="46"/>
      <c r="J209" s="61"/>
      <c r="K209" s="57"/>
      <c r="L209" s="61"/>
      <c r="M209" s="59"/>
      <c r="N209" s="59"/>
      <c r="O209" s="19"/>
      <c r="P209" s="19"/>
      <c r="Q209" s="54"/>
      <c r="R209" s="19"/>
      <c r="S209" s="19"/>
      <c r="T209" s="62"/>
      <c r="U209" s="149"/>
    </row>
    <row r="210" spans="1:21" s="1" customFormat="1">
      <c r="A210" s="28"/>
      <c r="B210" s="28"/>
      <c r="C210" s="28"/>
      <c r="D210" s="29"/>
      <c r="E210" s="298" t="s">
        <v>167</v>
      </c>
      <c r="F210" s="298"/>
      <c r="G210" s="298"/>
      <c r="H210" s="298"/>
      <c r="I210" s="298"/>
      <c r="J210" s="61"/>
      <c r="K210" s="119"/>
      <c r="L210" s="61"/>
      <c r="M210" s="59"/>
      <c r="N210" s="59"/>
      <c r="O210" s="19"/>
      <c r="P210" s="19"/>
      <c r="Q210" s="54"/>
      <c r="R210" s="59"/>
      <c r="S210" s="59"/>
      <c r="T210" s="59"/>
      <c r="U210" s="149"/>
    </row>
    <row r="211" spans="1:21" s="1" customFormat="1">
      <c r="A211" s="298" t="s">
        <v>25</v>
      </c>
      <c r="B211" s="298"/>
      <c r="C211" s="298"/>
      <c r="D211" s="298"/>
      <c r="E211" s="298" t="s">
        <v>26</v>
      </c>
      <c r="F211" s="298"/>
      <c r="G211" s="298"/>
      <c r="H211" s="298"/>
      <c r="I211" s="298"/>
      <c r="J211" s="61"/>
      <c r="K211" s="143"/>
      <c r="L211" s="62"/>
      <c r="M211" s="59"/>
      <c r="N211" s="59"/>
      <c r="O211" s="286" t="s">
        <v>25</v>
      </c>
      <c r="P211" s="286"/>
      <c r="Q211" s="286"/>
      <c r="R211" s="59"/>
      <c r="S211" s="59"/>
      <c r="T211" s="59"/>
      <c r="U211" s="149"/>
    </row>
    <row r="212" spans="1:21" s="1" customFormat="1">
      <c r="A212" s="298" t="s">
        <v>27</v>
      </c>
      <c r="B212" s="298"/>
      <c r="C212" s="298"/>
      <c r="D212" s="298"/>
      <c r="E212" s="298" t="s">
        <v>27</v>
      </c>
      <c r="F212" s="298"/>
      <c r="G212" s="298"/>
      <c r="H212" s="298"/>
      <c r="I212" s="298"/>
      <c r="J212" s="61"/>
      <c r="K212" s="142"/>
      <c r="L212" s="61"/>
      <c r="M212" s="59"/>
      <c r="N212" s="59"/>
      <c r="O212" s="286" t="s">
        <v>27</v>
      </c>
      <c r="P212" s="286"/>
      <c r="Q212" s="286"/>
      <c r="R212" s="59"/>
      <c r="S212" s="59"/>
      <c r="T212" s="59"/>
      <c r="U212" s="149"/>
    </row>
    <row r="213" spans="1:21" s="1" customFormat="1">
      <c r="A213" s="28"/>
      <c r="B213" s="28"/>
      <c r="C213" s="28"/>
      <c r="D213" s="29"/>
      <c r="E213" s="28"/>
      <c r="F213" s="28"/>
      <c r="G213" s="45"/>
      <c r="H213" s="28"/>
      <c r="I213" s="28"/>
      <c r="J213" s="61"/>
      <c r="K213" s="119"/>
      <c r="L213" s="61"/>
      <c r="M213" s="59"/>
      <c r="N213" s="59"/>
      <c r="O213" s="19"/>
      <c r="P213" s="19"/>
      <c r="Q213" s="54"/>
      <c r="R213" s="19"/>
      <c r="S213" s="19"/>
      <c r="T213" s="62"/>
      <c r="U213" s="149"/>
    </row>
    <row r="214" spans="1:21">
      <c r="F214" s="46"/>
      <c r="G214" s="46"/>
      <c r="H214" s="45"/>
      <c r="J214" s="61"/>
      <c r="K214" s="144"/>
      <c r="L214" s="61"/>
      <c r="M214" s="54"/>
      <c r="N214" s="54"/>
      <c r="O214" s="19"/>
      <c r="P214" s="107"/>
      <c r="Q214" s="54"/>
      <c r="R214" s="19"/>
      <c r="S214" s="122"/>
      <c r="T214" s="12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7"/>
      <c r="Q215" s="54"/>
      <c r="R215" s="19"/>
      <c r="S215" s="122"/>
      <c r="T215" s="62"/>
    </row>
    <row r="216" spans="1:21">
      <c r="F216" s="46"/>
      <c r="H216" s="45"/>
      <c r="J216" s="61"/>
      <c r="K216" s="144"/>
      <c r="L216" s="61"/>
      <c r="M216" s="54"/>
      <c r="N216" s="54"/>
      <c r="O216" s="19"/>
      <c r="P216" s="107"/>
      <c r="Q216" s="54"/>
      <c r="R216" s="19"/>
      <c r="S216" s="122"/>
      <c r="T216" s="62"/>
    </row>
    <row r="217" spans="1:21">
      <c r="F217" s="46"/>
      <c r="H217" s="45"/>
      <c r="J217" s="61"/>
      <c r="K217" s="143"/>
      <c r="L217" s="61"/>
      <c r="M217" s="54"/>
      <c r="N217" s="54"/>
      <c r="O217" s="19"/>
      <c r="P217" s="107"/>
      <c r="Q217" s="54"/>
      <c r="R217" s="19"/>
      <c r="S217" s="122"/>
      <c r="T217" s="62"/>
    </row>
    <row r="218" spans="1:21">
      <c r="H218" s="46"/>
      <c r="J218" s="61"/>
      <c r="K218" s="144"/>
      <c r="L218" s="61"/>
      <c r="M218" s="54"/>
      <c r="N218" s="54"/>
      <c r="O218" s="19"/>
      <c r="P218" s="107"/>
      <c r="Q218" s="54"/>
      <c r="R218" s="19"/>
      <c r="S218" s="19"/>
      <c r="T218" s="62"/>
    </row>
    <row r="219" spans="1:21">
      <c r="F219" s="46"/>
      <c r="G219" s="46"/>
      <c r="J219" s="54"/>
      <c r="K219" s="144"/>
      <c r="L219" s="54"/>
      <c r="M219" s="54"/>
      <c r="N219" s="54"/>
      <c r="O219" s="19"/>
      <c r="P219" s="107"/>
      <c r="Q219" s="54"/>
      <c r="R219" s="19"/>
      <c r="S219" s="122"/>
      <c r="T219" s="122"/>
    </row>
    <row r="220" spans="1:21">
      <c r="J220" s="54"/>
      <c r="K220" s="144"/>
      <c r="L220" s="54"/>
      <c r="M220" s="54"/>
      <c r="N220" s="54"/>
      <c r="O220" s="19"/>
      <c r="P220" s="107"/>
      <c r="Q220" s="54"/>
      <c r="R220" s="19"/>
      <c r="S220" s="19"/>
      <c r="T220" s="62"/>
    </row>
    <row r="221" spans="1:21">
      <c r="J221" s="54"/>
      <c r="K221" s="144"/>
      <c r="L221" s="54"/>
      <c r="M221" s="54"/>
      <c r="N221" s="54"/>
      <c r="O221" s="19"/>
      <c r="P221" s="107"/>
      <c r="Q221" s="54"/>
      <c r="R221" s="19"/>
      <c r="S221" s="19"/>
      <c r="T221" s="62"/>
    </row>
    <row r="222" spans="1:21">
      <c r="J222" s="54"/>
      <c r="K222" s="144"/>
      <c r="L222" s="54"/>
      <c r="M222" s="54"/>
      <c r="N222" s="54"/>
      <c r="O222" s="19"/>
      <c r="P222" s="107"/>
      <c r="Q222" s="54"/>
      <c r="R222" s="19"/>
      <c r="S222" s="19"/>
      <c r="T222" s="62"/>
    </row>
    <row r="223" spans="1:21">
      <c r="O223" s="19"/>
      <c r="P223" s="107"/>
      <c r="Q223" s="54"/>
      <c r="R223" s="19"/>
      <c r="S223" s="19"/>
      <c r="T223" s="62"/>
    </row>
    <row r="224" spans="1:21">
      <c r="O224" s="19"/>
      <c r="P224" s="107"/>
      <c r="Q224" s="54"/>
      <c r="R224" s="19"/>
      <c r="S224" s="19"/>
      <c r="T224" s="62"/>
    </row>
    <row r="225" spans="15:20">
      <c r="O225" s="19"/>
      <c r="P225" s="107"/>
      <c r="Q225" s="54"/>
      <c r="R225" s="19"/>
      <c r="S225" s="19"/>
      <c r="T225" s="62"/>
    </row>
    <row r="226" spans="15:20">
      <c r="O226" s="19"/>
      <c r="P226" s="107"/>
      <c r="Q226" s="54"/>
      <c r="R226" s="19"/>
      <c r="S226" s="19"/>
      <c r="T226" s="62"/>
    </row>
    <row r="227" spans="15:20">
      <c r="O227" s="19"/>
      <c r="P227" s="107"/>
      <c r="Q227" s="54"/>
      <c r="R227" s="19"/>
      <c r="S227" s="19"/>
      <c r="T227" s="62"/>
    </row>
    <row r="228" spans="15:20">
      <c r="O228" s="19"/>
      <c r="P228" s="107"/>
      <c r="Q228" s="54"/>
      <c r="R228" s="19"/>
      <c r="S228" s="19"/>
      <c r="T228" s="62"/>
    </row>
    <row r="229" spans="15:20">
      <c r="O229" s="19"/>
      <c r="P229" s="107"/>
      <c r="Q229" s="54"/>
      <c r="R229" s="19"/>
      <c r="S229" s="19"/>
      <c r="T229" s="62"/>
    </row>
    <row r="230" spans="15:20">
      <c r="O230" s="19"/>
      <c r="P230" s="107"/>
      <c r="Q230" s="54"/>
      <c r="R230" s="19"/>
      <c r="S230" s="19"/>
      <c r="T230" s="62"/>
    </row>
    <row r="231" spans="15:20">
      <c r="O231" s="19"/>
      <c r="P231" s="107"/>
      <c r="Q231" s="54"/>
      <c r="R231" s="19"/>
      <c r="S231" s="19"/>
      <c r="T231" s="62"/>
    </row>
    <row r="232" spans="15:20">
      <c r="O232" s="19"/>
      <c r="P232" s="107"/>
      <c r="Q232" s="54"/>
      <c r="R232" s="19"/>
      <c r="S232" s="19"/>
      <c r="T232" s="62"/>
    </row>
    <row r="233" spans="15:20">
      <c r="O233" s="19"/>
      <c r="P233" s="107"/>
      <c r="Q233" s="54"/>
      <c r="R233" s="19"/>
      <c r="S233" s="19"/>
      <c r="T233" s="62"/>
    </row>
    <row r="234" spans="15:20">
      <c r="O234" s="19"/>
      <c r="P234" s="107"/>
      <c r="Q234" s="54"/>
      <c r="R234" s="19"/>
      <c r="S234" s="19"/>
      <c r="T234" s="62"/>
    </row>
    <row r="235" spans="15:20">
      <c r="O235" s="19"/>
      <c r="P235" s="107"/>
      <c r="Q235" s="54"/>
      <c r="R235" s="19"/>
      <c r="S235" s="19"/>
      <c r="T235" s="62"/>
    </row>
    <row r="236" spans="15:20">
      <c r="O236" s="19"/>
      <c r="P236" s="107"/>
      <c r="Q236" s="54"/>
      <c r="R236" s="19"/>
      <c r="S236" s="19"/>
      <c r="T236" s="62"/>
    </row>
    <row r="237" spans="15:20">
      <c r="O237" s="19"/>
      <c r="P237" s="107"/>
      <c r="Q237" s="54"/>
      <c r="R237" s="19"/>
      <c r="S237" s="19"/>
      <c r="T237" s="62"/>
    </row>
    <row r="238" spans="15:20">
      <c r="O238" s="19"/>
      <c r="P238" s="107"/>
      <c r="Q238" s="54"/>
      <c r="R238" s="19"/>
      <c r="S238" s="19"/>
      <c r="T238" s="62"/>
    </row>
    <row r="239" spans="15:20">
      <c r="O239" s="19"/>
      <c r="P239" s="107"/>
      <c r="Q239" s="54"/>
      <c r="R239" s="19"/>
      <c r="S239" s="19"/>
      <c r="T239" s="62"/>
    </row>
    <row r="240" spans="15:20">
      <c r="O240" s="19"/>
      <c r="P240" s="107"/>
      <c r="Q240" s="54"/>
      <c r="R240" s="19"/>
      <c r="S240" s="19"/>
      <c r="T240" s="62"/>
    </row>
    <row r="241" spans="15:20">
      <c r="O241" s="19"/>
      <c r="P241" s="107"/>
      <c r="Q241" s="54"/>
      <c r="R241" s="19"/>
      <c r="S241" s="19"/>
      <c r="T241" s="62"/>
    </row>
    <row r="242" spans="15:20">
      <c r="O242" s="19"/>
      <c r="P242" s="107"/>
      <c r="Q242" s="54"/>
      <c r="R242" s="19"/>
      <c r="S242" s="19"/>
      <c r="T242" s="62"/>
    </row>
    <row r="243" spans="15:20">
      <c r="O243" s="19"/>
      <c r="P243" s="107"/>
      <c r="Q243" s="54"/>
      <c r="R243" s="19"/>
      <c r="S243" s="19"/>
      <c r="T243" s="62"/>
    </row>
    <row r="244" spans="15:20">
      <c r="O244" s="19"/>
      <c r="P244" s="107"/>
      <c r="Q244" s="54"/>
      <c r="R244" s="19"/>
      <c r="S244" s="19"/>
      <c r="T244" s="62"/>
    </row>
    <row r="245" spans="15:20">
      <c r="O245" s="19"/>
      <c r="P245" s="107"/>
      <c r="Q245" s="54"/>
      <c r="R245" s="19"/>
      <c r="S245" s="19"/>
      <c r="T245" s="62"/>
    </row>
    <row r="246" spans="15:20">
      <c r="O246" s="19"/>
      <c r="P246" s="107"/>
      <c r="Q246" s="54"/>
      <c r="R246" s="19"/>
      <c r="S246" s="19"/>
      <c r="T246" s="62"/>
    </row>
    <row r="247" spans="15:20">
      <c r="O247" s="19"/>
      <c r="P247" s="107"/>
      <c r="Q247" s="54"/>
      <c r="R247" s="19"/>
      <c r="S247" s="19"/>
      <c r="T247" s="62"/>
    </row>
    <row r="248" spans="15:20">
      <c r="O248" s="19"/>
      <c r="P248" s="107"/>
      <c r="Q248" s="54"/>
      <c r="R248" s="19"/>
      <c r="S248" s="19"/>
      <c r="T248" s="62"/>
    </row>
    <row r="249" spans="15:20">
      <c r="O249" s="19"/>
      <c r="P249" s="107"/>
      <c r="Q249" s="54"/>
      <c r="R249" s="19"/>
      <c r="S249" s="19"/>
      <c r="T249" s="62"/>
    </row>
    <row r="250" spans="15:20">
      <c r="O250" s="19"/>
      <c r="P250" s="107"/>
      <c r="Q250" s="54"/>
      <c r="R250" s="19"/>
      <c r="S250" s="19"/>
      <c r="T250" s="62"/>
    </row>
    <row r="251" spans="15:20">
      <c r="O251" s="19"/>
      <c r="P251" s="107"/>
      <c r="Q251" s="54"/>
      <c r="R251" s="19"/>
      <c r="S251" s="19"/>
      <c r="T251" s="62"/>
    </row>
    <row r="252" spans="15:20">
      <c r="O252" s="19"/>
      <c r="P252" s="107"/>
      <c r="Q252" s="54"/>
      <c r="R252" s="19"/>
      <c r="S252" s="19"/>
      <c r="T252" s="62"/>
    </row>
    <row r="253" spans="15:20">
      <c r="O253" s="19"/>
      <c r="P253" s="107"/>
      <c r="Q253" s="54"/>
      <c r="R253" s="19"/>
      <c r="S253" s="19"/>
      <c r="T253" s="62"/>
    </row>
    <row r="254" spans="15:20">
      <c r="O254" s="19"/>
      <c r="P254" s="107"/>
      <c r="Q254" s="54"/>
      <c r="R254" s="19"/>
      <c r="S254" s="19"/>
      <c r="T254" s="62"/>
    </row>
    <row r="255" spans="15:20">
      <c r="O255" s="19"/>
      <c r="P255" s="107"/>
      <c r="Q255" s="54"/>
      <c r="R255" s="19"/>
      <c r="S255" s="19"/>
      <c r="T255" s="62"/>
    </row>
    <row r="256" spans="15:20">
      <c r="O256" s="19"/>
      <c r="P256" s="107"/>
      <c r="Q256" s="54"/>
      <c r="R256" s="19"/>
      <c r="S256" s="19"/>
      <c r="T256" s="62"/>
    </row>
    <row r="257" spans="15:20">
      <c r="O257" s="19"/>
      <c r="P257" s="107"/>
      <c r="Q257" s="54"/>
      <c r="R257" s="19"/>
      <c r="S257" s="19"/>
      <c r="T257" s="62"/>
    </row>
    <row r="258" spans="15:20">
      <c r="O258" s="19"/>
      <c r="P258" s="107"/>
      <c r="Q258" s="54"/>
      <c r="R258" s="19"/>
      <c r="S258" s="19"/>
      <c r="T258" s="62"/>
    </row>
    <row r="259" spans="15:20">
      <c r="O259" s="19"/>
      <c r="P259" s="107"/>
      <c r="Q259" s="54"/>
      <c r="R259" s="19"/>
      <c r="S259" s="19"/>
      <c r="T259" s="62"/>
    </row>
    <row r="260" spans="15:20">
      <c r="O260" s="19"/>
      <c r="P260" s="107"/>
      <c r="Q260" s="54"/>
      <c r="R260" s="19"/>
      <c r="S260" s="19"/>
      <c r="T260" s="62"/>
    </row>
    <row r="261" spans="15:20">
      <c r="O261" s="19"/>
      <c r="P261" s="107"/>
      <c r="Q261" s="54"/>
      <c r="R261" s="19"/>
      <c r="S261" s="19"/>
      <c r="T261" s="62"/>
    </row>
    <row r="262" spans="15:20">
      <c r="O262" s="19"/>
      <c r="P262" s="107"/>
      <c r="Q262" s="54"/>
      <c r="R262" s="19"/>
      <c r="S262" s="19"/>
      <c r="T262" s="62"/>
    </row>
    <row r="263" spans="15:20">
      <c r="O263" s="19"/>
      <c r="P263" s="107"/>
      <c r="Q263" s="54"/>
      <c r="R263" s="19"/>
      <c r="S263" s="19"/>
      <c r="T263" s="62"/>
    </row>
    <row r="264" spans="15:20">
      <c r="O264" s="19"/>
      <c r="P264" s="107"/>
      <c r="Q264" s="54"/>
      <c r="R264" s="19"/>
      <c r="S264" s="19"/>
      <c r="T264" s="62"/>
    </row>
    <row r="265" spans="15:20">
      <c r="O265" s="19"/>
      <c r="P265" s="107"/>
      <c r="Q265" s="54"/>
      <c r="R265" s="19"/>
      <c r="S265" s="19"/>
      <c r="T265" s="62"/>
    </row>
    <row r="266" spans="15:20">
      <c r="O266" s="19"/>
      <c r="P266" s="107"/>
      <c r="Q266" s="54"/>
      <c r="R266" s="19"/>
      <c r="S266" s="19"/>
      <c r="T266" s="62"/>
    </row>
    <row r="267" spans="15:20">
      <c r="O267" s="19"/>
      <c r="P267" s="107"/>
      <c r="Q267" s="54"/>
      <c r="R267" s="19"/>
      <c r="S267" s="19"/>
      <c r="T267" s="62"/>
    </row>
    <row r="268" spans="15:20">
      <c r="O268" s="19"/>
      <c r="P268" s="107"/>
      <c r="Q268" s="54"/>
      <c r="R268" s="19"/>
      <c r="S268" s="19"/>
      <c r="T268" s="62"/>
    </row>
    <row r="269" spans="15:20">
      <c r="O269" s="19"/>
      <c r="P269" s="107"/>
      <c r="Q269" s="54"/>
      <c r="R269" s="19"/>
      <c r="S269" s="19"/>
      <c r="T269" s="62"/>
    </row>
    <row r="270" spans="15:20">
      <c r="O270" s="19"/>
      <c r="P270" s="107"/>
      <c r="Q270" s="54"/>
      <c r="R270" s="19"/>
      <c r="S270" s="19"/>
      <c r="T270" s="62"/>
    </row>
    <row r="271" spans="15:20">
      <c r="O271" s="19"/>
      <c r="P271" s="107"/>
      <c r="Q271" s="54"/>
      <c r="R271" s="19"/>
      <c r="S271" s="19"/>
      <c r="T271" s="62"/>
    </row>
    <row r="272" spans="15:20">
      <c r="O272" s="19"/>
      <c r="P272" s="107"/>
      <c r="Q272" s="54"/>
      <c r="R272" s="19"/>
      <c r="S272" s="19"/>
      <c r="T272" s="62"/>
    </row>
    <row r="273" spans="15:20">
      <c r="O273" s="19"/>
      <c r="P273" s="107"/>
      <c r="Q273" s="54"/>
      <c r="R273" s="19"/>
      <c r="S273" s="19"/>
      <c r="T273" s="62"/>
    </row>
    <row r="274" spans="15:20">
      <c r="O274" s="19"/>
      <c r="P274" s="107"/>
      <c r="Q274" s="54"/>
      <c r="R274" s="19"/>
      <c r="S274" s="19"/>
      <c r="T274" s="62"/>
    </row>
    <row r="275" spans="15:20">
      <c r="O275" s="19"/>
      <c r="P275" s="107"/>
      <c r="Q275" s="54"/>
      <c r="R275" s="19"/>
      <c r="S275" s="19"/>
      <c r="T275" s="62"/>
    </row>
    <row r="276" spans="15:20">
      <c r="O276" s="19"/>
      <c r="P276" s="107"/>
      <c r="Q276" s="54"/>
      <c r="R276" s="19"/>
      <c r="S276" s="19"/>
      <c r="T276" s="62"/>
    </row>
    <row r="277" spans="15:20">
      <c r="O277" s="19"/>
      <c r="P277" s="107"/>
      <c r="Q277" s="54"/>
      <c r="R277" s="19"/>
      <c r="S277" s="19"/>
      <c r="T277" s="62"/>
    </row>
    <row r="278" spans="15:20">
      <c r="O278" s="19"/>
      <c r="P278" s="107"/>
      <c r="Q278" s="54"/>
      <c r="R278" s="19"/>
      <c r="S278" s="19"/>
      <c r="T278" s="62"/>
    </row>
    <row r="279" spans="15:20">
      <c r="O279" s="19"/>
      <c r="P279" s="107"/>
      <c r="Q279" s="54"/>
      <c r="R279" s="19"/>
      <c r="S279" s="19"/>
      <c r="T279" s="62"/>
    </row>
    <row r="280" spans="15:20">
      <c r="O280" s="19"/>
      <c r="P280" s="107"/>
      <c r="Q280" s="54"/>
      <c r="R280" s="19"/>
      <c r="S280" s="19"/>
      <c r="T280" s="62"/>
    </row>
    <row r="281" spans="15:20">
      <c r="O281" s="19"/>
      <c r="P281" s="107"/>
      <c r="Q281" s="54"/>
      <c r="R281" s="19"/>
      <c r="S281" s="19"/>
      <c r="T281" s="62"/>
    </row>
    <row r="282" spans="15:20">
      <c r="O282" s="19"/>
      <c r="P282" s="107"/>
      <c r="Q282" s="54"/>
      <c r="R282" s="19"/>
      <c r="S282" s="19"/>
      <c r="T282" s="62"/>
    </row>
    <row r="283" spans="15:20">
      <c r="O283" s="19"/>
      <c r="P283" s="107"/>
      <c r="Q283" s="54"/>
      <c r="R283" s="19"/>
      <c r="S283" s="19"/>
      <c r="T283" s="62"/>
    </row>
    <row r="284" spans="15:20">
      <c r="O284" s="19"/>
      <c r="P284" s="107"/>
      <c r="Q284" s="54"/>
      <c r="R284" s="19"/>
      <c r="S284" s="19"/>
      <c r="T284" s="62"/>
    </row>
    <row r="285" spans="15:20">
      <c r="O285" s="19"/>
      <c r="P285" s="107"/>
      <c r="Q285" s="54"/>
      <c r="R285" s="19"/>
      <c r="S285" s="19"/>
      <c r="T285" s="62"/>
    </row>
    <row r="286" spans="15:20">
      <c r="O286" s="19"/>
      <c r="P286" s="107"/>
      <c r="Q286" s="54"/>
      <c r="R286" s="19"/>
      <c r="S286" s="19"/>
      <c r="T286" s="62"/>
    </row>
    <row r="287" spans="15:20">
      <c r="O287" s="19"/>
      <c r="P287" s="107"/>
      <c r="Q287" s="54"/>
      <c r="R287" s="19"/>
      <c r="S287" s="19"/>
      <c r="T287" s="62"/>
    </row>
    <row r="288" spans="15:20">
      <c r="O288" s="19"/>
      <c r="P288" s="107"/>
      <c r="Q288" s="54"/>
      <c r="R288" s="19"/>
      <c r="S288" s="19"/>
      <c r="T288" s="62"/>
    </row>
    <row r="289" spans="15:20">
      <c r="O289" s="19"/>
      <c r="P289" s="107"/>
      <c r="Q289" s="54"/>
      <c r="R289" s="19"/>
      <c r="S289" s="19"/>
      <c r="T289" s="62"/>
    </row>
    <row r="290" spans="15:20">
      <c r="O290" s="19"/>
      <c r="P290" s="107"/>
      <c r="Q290" s="54"/>
      <c r="R290" s="19"/>
      <c r="S290" s="19"/>
      <c r="T290" s="62"/>
    </row>
    <row r="291" spans="15:20">
      <c r="O291" s="19"/>
      <c r="P291" s="107"/>
      <c r="Q291" s="54"/>
      <c r="R291" s="19"/>
      <c r="S291" s="19"/>
      <c r="T291" s="62"/>
    </row>
    <row r="292" spans="15:20">
      <c r="O292" s="19"/>
      <c r="P292" s="107"/>
      <c r="Q292" s="54"/>
      <c r="R292" s="19"/>
      <c r="S292" s="19"/>
      <c r="T292" s="62"/>
    </row>
    <row r="293" spans="15:20">
      <c r="O293" s="19"/>
      <c r="P293" s="107"/>
      <c r="Q293" s="54"/>
      <c r="R293" s="19"/>
      <c r="S293" s="19"/>
      <c r="T293" s="62"/>
    </row>
    <row r="294" spans="15:20">
      <c r="O294" s="19"/>
      <c r="P294" s="107"/>
      <c r="Q294" s="54"/>
      <c r="R294" s="19"/>
      <c r="S294" s="19"/>
      <c r="T294" s="62"/>
    </row>
  </sheetData>
  <autoFilter ref="A14:N206"/>
  <mergeCells count="34">
    <mergeCell ref="A212:D212"/>
    <mergeCell ref="A11:A13"/>
    <mergeCell ref="B11:C11"/>
    <mergeCell ref="B12:B13"/>
    <mergeCell ref="E212:I212"/>
    <mergeCell ref="F12:F13"/>
    <mergeCell ref="G12:G13"/>
    <mergeCell ref="H12:H13"/>
    <mergeCell ref="I12:I13"/>
    <mergeCell ref="G2:I2"/>
    <mergeCell ref="G3:I4"/>
    <mergeCell ref="A211:D211"/>
    <mergeCell ref="C12:C13"/>
    <mergeCell ref="D11:D13"/>
    <mergeCell ref="E11:E13"/>
    <mergeCell ref="F11:G11"/>
    <mergeCell ref="H11:I11"/>
    <mergeCell ref="E210:I210"/>
    <mergeCell ref="E211:I211"/>
    <mergeCell ref="A5:I5"/>
    <mergeCell ref="A7:I7"/>
    <mergeCell ref="A8:I8"/>
    <mergeCell ref="A9:I9"/>
    <mergeCell ref="A10:I10"/>
    <mergeCell ref="A6:I6"/>
    <mergeCell ref="O211:Q211"/>
    <mergeCell ref="O212:Q212"/>
    <mergeCell ref="S11:T11"/>
    <mergeCell ref="P12:P13"/>
    <mergeCell ref="S12:S13"/>
    <mergeCell ref="T12:T13"/>
    <mergeCell ref="O11:O13"/>
    <mergeCell ref="Q11:Q13"/>
    <mergeCell ref="R11:R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>
    <tabColor indexed="12"/>
  </sheetPr>
  <dimension ref="A1:T165"/>
  <sheetViews>
    <sheetView topLeftCell="A11" zoomScale="90" workbookViewId="0">
      <pane ySplit="5" topLeftCell="A79" activePane="bottomLeft" state="frozen"/>
      <selection activeCell="K212" sqref="K212"/>
      <selection pane="bottomLeft" activeCell="A83" sqref="A83:A85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8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296" t="s">
        <v>165</v>
      </c>
      <c r="H2" s="296"/>
      <c r="I2" s="296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297" t="s">
        <v>166</v>
      </c>
      <c r="H3" s="297"/>
      <c r="I3" s="297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297"/>
      <c r="H4" s="297"/>
      <c r="I4" s="297"/>
      <c r="N4" s="28"/>
      <c r="O4" s="28"/>
      <c r="P4" s="29"/>
      <c r="Q4" s="28"/>
      <c r="R4" s="3"/>
      <c r="S4" s="1"/>
    </row>
    <row r="5" spans="1:20" ht="23.25" customHeight="1">
      <c r="A5" s="300" t="s">
        <v>2</v>
      </c>
      <c r="B5" s="300"/>
      <c r="C5" s="300"/>
      <c r="D5" s="300"/>
      <c r="E5" s="300"/>
      <c r="F5" s="300"/>
      <c r="G5" s="300"/>
      <c r="H5" s="300"/>
      <c r="I5" s="300"/>
      <c r="N5" s="1"/>
      <c r="O5" s="1"/>
      <c r="Q5" s="1"/>
      <c r="R5" s="1"/>
      <c r="S5" s="1"/>
    </row>
    <row r="6" spans="1:20">
      <c r="A6" s="298" t="s">
        <v>3</v>
      </c>
      <c r="B6" s="298"/>
      <c r="C6" s="298"/>
      <c r="D6" s="298"/>
      <c r="E6" s="298"/>
      <c r="F6" s="298"/>
      <c r="G6" s="298"/>
      <c r="H6" s="298"/>
      <c r="I6" s="298"/>
      <c r="N6" s="1"/>
      <c r="O6" s="1"/>
      <c r="Q6" s="1"/>
      <c r="R6" s="1"/>
      <c r="S6" s="1"/>
    </row>
    <row r="7" spans="1:20">
      <c r="A7" s="301" t="s">
        <v>28</v>
      </c>
      <c r="B7" s="298"/>
      <c r="C7" s="298"/>
      <c r="D7" s="298"/>
      <c r="E7" s="298"/>
      <c r="F7" s="298"/>
      <c r="G7" s="298"/>
      <c r="H7" s="298"/>
      <c r="I7" s="298"/>
      <c r="N7" s="1"/>
      <c r="O7" s="1"/>
      <c r="Q7" s="1"/>
      <c r="R7" s="1"/>
      <c r="S7" s="1"/>
    </row>
    <row r="8" spans="1:20">
      <c r="A8" s="298" t="s">
        <v>75</v>
      </c>
      <c r="B8" s="298" t="s">
        <v>4</v>
      </c>
      <c r="C8" s="298"/>
      <c r="D8" s="298"/>
      <c r="E8" s="298"/>
      <c r="F8" s="298"/>
      <c r="G8" s="298"/>
      <c r="H8" s="298"/>
      <c r="I8" s="298"/>
      <c r="N8" s="1"/>
      <c r="O8" s="1"/>
      <c r="Q8" s="1"/>
      <c r="R8" s="1"/>
      <c r="S8" s="1"/>
    </row>
    <row r="9" spans="1:20">
      <c r="A9" s="298" t="s">
        <v>5</v>
      </c>
      <c r="B9" s="301"/>
      <c r="C9" s="301"/>
      <c r="D9" s="301"/>
      <c r="E9" s="301"/>
      <c r="F9" s="301"/>
      <c r="G9" s="301"/>
      <c r="H9" s="301"/>
      <c r="I9" s="301"/>
      <c r="N9" s="1"/>
      <c r="O9" s="1"/>
      <c r="Q9" s="1"/>
      <c r="R9" s="1"/>
      <c r="S9" s="1"/>
    </row>
    <row r="10" spans="1:20" hidden="1">
      <c r="A10" s="28"/>
      <c r="B10" s="28"/>
      <c r="C10" s="303"/>
      <c r="D10" s="303"/>
      <c r="E10" s="303"/>
      <c r="F10" s="303"/>
      <c r="G10" s="303"/>
      <c r="H10" s="303"/>
      <c r="I10" s="303"/>
      <c r="N10" s="28"/>
      <c r="O10" s="1"/>
      <c r="Q10" s="1"/>
      <c r="R10" s="1"/>
      <c r="S10" s="1"/>
    </row>
    <row r="11" spans="1:20" ht="15.75" customHeight="1">
      <c r="A11" s="295" t="s">
        <v>6</v>
      </c>
      <c r="B11" s="287" t="s">
        <v>7</v>
      </c>
      <c r="C11" s="288"/>
      <c r="D11" s="295" t="s">
        <v>8</v>
      </c>
      <c r="E11" s="295" t="s">
        <v>9</v>
      </c>
      <c r="F11" s="287" t="s">
        <v>10</v>
      </c>
      <c r="G11" s="288"/>
      <c r="H11" s="287" t="s">
        <v>11</v>
      </c>
      <c r="I11" s="299"/>
      <c r="N11" s="287" t="s">
        <v>7</v>
      </c>
      <c r="O11" s="288"/>
      <c r="P11" s="295" t="s">
        <v>8</v>
      </c>
      <c r="Q11" s="295" t="s">
        <v>9</v>
      </c>
      <c r="R11" s="287" t="s">
        <v>10</v>
      </c>
      <c r="S11" s="288"/>
    </row>
    <row r="12" spans="1:20" ht="15.75" customHeight="1">
      <c r="A12" s="295"/>
      <c r="B12" s="291" t="s">
        <v>12</v>
      </c>
      <c r="C12" s="291" t="s">
        <v>13</v>
      </c>
      <c r="D12" s="295"/>
      <c r="E12" s="295"/>
      <c r="F12" s="291" t="s">
        <v>14</v>
      </c>
      <c r="G12" s="293" t="s">
        <v>15</v>
      </c>
      <c r="H12" s="291" t="s">
        <v>14</v>
      </c>
      <c r="I12" s="291" t="s">
        <v>15</v>
      </c>
      <c r="N12" s="291" t="s">
        <v>12</v>
      </c>
      <c r="O12" s="291" t="s">
        <v>13</v>
      </c>
      <c r="P12" s="295"/>
      <c r="Q12" s="295"/>
      <c r="R12" s="291" t="s">
        <v>14</v>
      </c>
      <c r="S12" s="293" t="s">
        <v>15</v>
      </c>
    </row>
    <row r="13" spans="1:20" ht="17.25" customHeight="1">
      <c r="A13" s="295"/>
      <c r="B13" s="292"/>
      <c r="C13" s="292"/>
      <c r="D13" s="295"/>
      <c r="E13" s="295"/>
      <c r="F13" s="292"/>
      <c r="G13" s="294"/>
      <c r="H13" s="292"/>
      <c r="I13" s="292"/>
      <c r="N13" s="292"/>
      <c r="O13" s="292"/>
      <c r="P13" s="295"/>
      <c r="Q13" s="295"/>
      <c r="R13" s="292"/>
      <c r="S13" s="294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8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>
        <v>42018</v>
      </c>
      <c r="B16" s="24" t="s">
        <v>62</v>
      </c>
      <c r="C16" s="11">
        <f t="shared" ref="C16:C52" si="0">A16</f>
        <v>42018</v>
      </c>
      <c r="D16" s="17" t="s">
        <v>44</v>
      </c>
      <c r="E16" s="38" t="s">
        <v>45</v>
      </c>
      <c r="F16" s="9">
        <v>550000000</v>
      </c>
      <c r="G16" s="20"/>
      <c r="H16" s="5">
        <f t="shared" ref="H16:H17" si="1">MAX(H15+F16-G16-I15,0)</f>
        <v>550000000</v>
      </c>
      <c r="I16" s="5">
        <f t="shared" ref="I16:I17" si="2">MAX(I15+G16-F16-H15,0)</f>
        <v>0</v>
      </c>
      <c r="J16" s="37">
        <f t="shared" ref="J16:J47" si="3">IF(A16&lt;&gt;"",MONTH(A16),"")</f>
        <v>1</v>
      </c>
      <c r="K16" s="209"/>
      <c r="N16" s="24" t="str">
        <f ca="1">IF(ROWS($1:1)&gt;COUNT(Dong1),"",OFFSET('141-TT'!B$1,SMALL(Dong1,ROWS($1:1)),))</f>
        <v>C02</v>
      </c>
      <c r="O16" s="151">
        <f ca="1">IF(ROWS($1:1)&gt;COUNT(Dong1),"",OFFSET('141-TT'!C$1,SMALL(Dong1,ROWS($1:1)),))</f>
        <v>42156</v>
      </c>
      <c r="P16" s="24" t="str">
        <f ca="1">IF(ROWS($1:1)&gt;COUNT(Dong1),"",OFFSET('141-TT'!D$1,SMALL(Dong1,ROWS($1:1)),))</f>
        <v>Tạm ứng mua NL</v>
      </c>
      <c r="Q16" s="24" t="str">
        <f ca="1">IF(ROWS($1:1)&gt;COUNT(Dong1),"",OFFSET('141-TT'!E$1,SMALL(Dong1,ROWS($1:1)),))</f>
        <v>111</v>
      </c>
      <c r="R16" s="24">
        <f ca="1">IF(ROWS($1:1)&gt;COUNT(Dong1),"",OFFSET('141-TT'!F$1,SMALL(Dong1,ROWS($1:1)),))</f>
        <v>650000000</v>
      </c>
      <c r="S16" s="24">
        <f ca="1">IF(ROWS($1:1)&gt;COUNT(Dong1),"",OFFSET('141-TT'!G$1,SMALL(Dong1,ROWS($1:1)),))</f>
        <v>0</v>
      </c>
      <c r="T16" s="1" t="str">
        <f ca="1">IF(IF(ROWS($1:1)&gt;COUNT(Dong1),"",OFFSET('141-TT'!K$1,SMALL(Dong1,ROWS($1:1)),))=0,"",IF(ROWS($1:1)&gt;COUNT(Dong1),"",OFFSET('141-TT'!K$1,SMALL(Dong1,ROWS($1:1)),)))</f>
        <v/>
      </c>
    </row>
    <row r="17" spans="1:20" ht="17.25" customHeight="1">
      <c r="A17" s="14">
        <v>42020</v>
      </c>
      <c r="B17" s="24" t="s">
        <v>55</v>
      </c>
      <c r="C17" s="11">
        <f t="shared" si="0"/>
        <v>42020</v>
      </c>
      <c r="D17" s="17" t="s">
        <v>44</v>
      </c>
      <c r="E17" s="38" t="s">
        <v>45</v>
      </c>
      <c r="F17" s="9">
        <v>500000000</v>
      </c>
      <c r="G17" s="20"/>
      <c r="H17" s="5">
        <f t="shared" si="1"/>
        <v>1050000000</v>
      </c>
      <c r="I17" s="5">
        <f t="shared" si="2"/>
        <v>0</v>
      </c>
      <c r="J17" s="37">
        <f t="shared" si="3"/>
        <v>1</v>
      </c>
      <c r="K17" s="209"/>
      <c r="N17" s="24" t="str">
        <f ca="1">IF(ROWS($1:2)&gt;COUNT(Dong1),"",OFFSET('141-TT'!B$1,SMALL(Dong1,ROWS($1:2)),))</f>
        <v>C09</v>
      </c>
      <c r="O17" s="151">
        <f ca="1">IF(ROWS($1:2)&gt;COUNT(Dong1),"",OFFSET('141-TT'!C$1,SMALL(Dong1,ROWS($1:2)),))</f>
        <v>42158</v>
      </c>
      <c r="P17" s="24" t="str">
        <f ca="1">IF(ROWS($1:2)&gt;COUNT(Dong1),"",OFFSET('141-TT'!D$1,SMALL(Dong1,ROWS($1:2)),))</f>
        <v>Tạm ứng mua NL</v>
      </c>
      <c r="Q17" s="24" t="str">
        <f ca="1">IF(ROWS($1:2)&gt;COUNT(Dong1),"",OFFSET('141-TT'!E$1,SMALL(Dong1,ROWS($1:2)),))</f>
        <v>111</v>
      </c>
      <c r="R17" s="24">
        <f ca="1">IF(ROWS($1:2)&gt;COUNT(Dong1),"",OFFSET('141-TT'!F$1,SMALL(Dong1,ROWS($1:2)),))</f>
        <v>650000000</v>
      </c>
      <c r="S17" s="24">
        <f ca="1">IF(ROWS($1:2)&gt;COUNT(Dong1),"",OFFSET('141-TT'!G$1,SMALL(Dong1,ROWS($1:2)),))</f>
        <v>0</v>
      </c>
      <c r="T17" s="1" t="str">
        <f ca="1">IF(IF(ROWS($1:2)&gt;COUNT(Dong1),"",OFFSET('141-TT'!K$1,SMALL(Dong1,ROWS($1:2)),))=0,"",IF(ROWS($1:2)&gt;COUNT(Dong1),"",OFFSET('141-TT'!K$1,SMALL(Dong1,ROWS($1:2)),)))</f>
        <v/>
      </c>
    </row>
    <row r="18" spans="1:20" ht="17.25" customHeight="1">
      <c r="A18" s="14">
        <v>42024</v>
      </c>
      <c r="B18" s="24" t="s">
        <v>104</v>
      </c>
      <c r="C18" s="11">
        <f t="shared" si="0"/>
        <v>42024</v>
      </c>
      <c r="D18" s="17" t="s">
        <v>44</v>
      </c>
      <c r="E18" s="38" t="s">
        <v>45</v>
      </c>
      <c r="F18" s="9">
        <v>500000000</v>
      </c>
      <c r="G18" s="20"/>
      <c r="H18" s="5">
        <f t="shared" ref="H18:H80" si="4">MAX(H17+F18-G18-I17,0)</f>
        <v>1550000000</v>
      </c>
      <c r="I18" s="5">
        <f t="shared" ref="I18:I80" si="5">MAX(I17+G18-F18-H17,0)</f>
        <v>0</v>
      </c>
      <c r="J18" s="37">
        <f t="shared" si="3"/>
        <v>1</v>
      </c>
      <c r="K18" s="209"/>
      <c r="N18" s="24" t="str">
        <f ca="1">IF(ROWS($1:3)&gt;COUNT(Dong1),"",OFFSET('141-TT'!B$1,SMALL(Dong1,ROWS($1:3)),))</f>
        <v>C32</v>
      </c>
      <c r="O18" s="151">
        <f ca="1">IF(ROWS($1:3)&gt;COUNT(Dong1),"",OFFSET('141-TT'!C$1,SMALL(Dong1,ROWS($1:3)),))</f>
        <v>42179</v>
      </c>
      <c r="P18" s="24" t="str">
        <f ca="1">IF(ROWS($1:3)&gt;COUNT(Dong1),"",OFFSET('141-TT'!D$1,SMALL(Dong1,ROWS($1:3)),))</f>
        <v>Tạm ứng mua NL</v>
      </c>
      <c r="Q18" s="24" t="str">
        <f ca="1">IF(ROWS($1:3)&gt;COUNT(Dong1),"",OFFSET('141-TT'!E$1,SMALL(Dong1,ROWS($1:3)),))</f>
        <v>111</v>
      </c>
      <c r="R18" s="24">
        <f ca="1">IF(ROWS($1:3)&gt;COUNT(Dong1),"",OFFSET('141-TT'!F$1,SMALL(Dong1,ROWS($1:3)),))</f>
        <v>700000000</v>
      </c>
      <c r="S18" s="24">
        <f ca="1">IF(ROWS($1:3)&gt;COUNT(Dong1),"",OFFSET('141-TT'!G$1,SMALL(Dong1,ROWS($1:3)),))</f>
        <v>0</v>
      </c>
      <c r="T18" s="1" t="str">
        <f ca="1">IF(IF(ROWS($1:3)&gt;COUNT(Dong1),"",OFFSET('141-TT'!K$1,SMALL(Dong1,ROWS($1:3)),))=0,"",IF(ROWS($1:3)&gt;COUNT(Dong1),"",OFFSET('141-TT'!K$1,SMALL(Dong1,ROWS($1:3)),)))</f>
        <v/>
      </c>
    </row>
    <row r="19" spans="1:20" ht="17.25" customHeight="1">
      <c r="A19" s="14">
        <v>42027</v>
      </c>
      <c r="B19" s="24" t="s">
        <v>56</v>
      </c>
      <c r="C19" s="11">
        <f t="shared" si="0"/>
        <v>42027</v>
      </c>
      <c r="D19" s="17" t="s">
        <v>44</v>
      </c>
      <c r="E19" s="38" t="s">
        <v>45</v>
      </c>
      <c r="F19" s="9">
        <v>550000000</v>
      </c>
      <c r="G19" s="20"/>
      <c r="H19" s="5">
        <f t="shared" si="4"/>
        <v>2100000000</v>
      </c>
      <c r="I19" s="5">
        <f t="shared" si="5"/>
        <v>0</v>
      </c>
      <c r="J19" s="37">
        <f t="shared" si="3"/>
        <v>1</v>
      </c>
      <c r="K19" s="209"/>
      <c r="N19" s="24">
        <f ca="1">IF(ROWS($1:4)&gt;COUNT(Dong1),"",OFFSET('141-TT'!B$1,SMALL(Dong1,ROWS($1:4)),))</f>
        <v>0</v>
      </c>
      <c r="O19" s="151">
        <f ca="1">IF(ROWS($1:4)&gt;COUNT(Dong1),"",OFFSET('141-TT'!C$1,SMALL(Dong1,ROWS($1:4)),))</f>
        <v>42185</v>
      </c>
      <c r="P19" s="24" t="str">
        <f ca="1">IF(ROWS($1:4)&gt;COUNT(Dong1),"",OFFSET('141-TT'!D$1,SMALL(Dong1,ROWS($1:4)),))</f>
        <v>Võ Thị Bảy</v>
      </c>
      <c r="Q19" s="24" t="str">
        <f ca="1">IF(ROWS($1:4)&gt;COUNT(Dong1),"",OFFSET('141-TT'!E$1,SMALL(Dong1,ROWS($1:4)),))</f>
        <v>331</v>
      </c>
      <c r="R19" s="24">
        <f ca="1">IF(ROWS($1:4)&gt;COUNT(Dong1),"",OFFSET('141-TT'!F$1,SMALL(Dong1,ROWS($1:4)),))</f>
        <v>0</v>
      </c>
      <c r="S19" s="24">
        <f ca="1">IF(ROWS($1:4)&gt;COUNT(Dong1),"",OFFSET('141-TT'!G$1,SMALL(Dong1,ROWS($1:4)),))</f>
        <v>155988000</v>
      </c>
      <c r="T19" s="1" t="str">
        <f ca="1">IF(IF(ROWS($1:4)&gt;COUNT(Dong1),"",OFFSET('141-TT'!K$1,SMALL(Dong1,ROWS($1:4)),))=0,"",IF(ROWS($1:4)&gt;COUNT(Dong1),"",OFFSET('141-TT'!K$1,SMALL(Dong1,ROWS($1:4)),)))</f>
        <v>N04 &amp; N20</v>
      </c>
    </row>
    <row r="20" spans="1:20" ht="17.25" customHeight="1">
      <c r="A20" s="14">
        <v>42032</v>
      </c>
      <c r="B20" s="24" t="s">
        <v>69</v>
      </c>
      <c r="C20" s="11">
        <f t="shared" si="0"/>
        <v>42032</v>
      </c>
      <c r="D20" s="17" t="s">
        <v>44</v>
      </c>
      <c r="E20" s="38" t="s">
        <v>45</v>
      </c>
      <c r="F20" s="9">
        <v>400000000</v>
      </c>
      <c r="G20" s="20"/>
      <c r="H20" s="5">
        <f t="shared" si="4"/>
        <v>2500000000</v>
      </c>
      <c r="I20" s="5">
        <f t="shared" si="5"/>
        <v>0</v>
      </c>
      <c r="J20" s="37">
        <f t="shared" si="3"/>
        <v>1</v>
      </c>
      <c r="K20" s="209"/>
      <c r="N20" s="24">
        <f ca="1">IF(ROWS($1:5)&gt;COUNT(Dong1),"",OFFSET('141-TT'!B$1,SMALL(Dong1,ROWS($1:5)),))</f>
        <v>0</v>
      </c>
      <c r="O20" s="151">
        <f ca="1">IF(ROWS($1:5)&gt;COUNT(Dong1),"",OFFSET('141-TT'!C$1,SMALL(Dong1,ROWS($1:5)),))</f>
        <v>42185</v>
      </c>
      <c r="P20" s="24" t="str">
        <f ca="1">IF(ROWS($1:5)&gt;COUNT(Dong1),"",OFFSET('141-TT'!D$1,SMALL(Dong1,ROWS($1:5)),))</f>
        <v>Võ Văn Bá</v>
      </c>
      <c r="Q20" s="24" t="str">
        <f ca="1">IF(ROWS($1:5)&gt;COUNT(Dong1),"",OFFSET('141-TT'!E$1,SMALL(Dong1,ROWS($1:5)),))</f>
        <v>331</v>
      </c>
      <c r="R20" s="24">
        <f ca="1">IF(ROWS($1:5)&gt;COUNT(Dong1),"",OFFSET('141-TT'!F$1,SMALL(Dong1,ROWS($1:5)),))</f>
        <v>0</v>
      </c>
      <c r="S20" s="24">
        <f ca="1">IF(ROWS($1:5)&gt;COUNT(Dong1),"",OFFSET('141-TT'!G$1,SMALL(Dong1,ROWS($1:5)),))</f>
        <v>274295000</v>
      </c>
      <c r="T20" s="1" t="str">
        <f ca="1">IF(IF(ROWS($1:5)&gt;COUNT(Dong1),"",OFFSET('141-TT'!K$1,SMALL(Dong1,ROWS($1:5)),))=0,"",IF(ROWS($1:5)&gt;COUNT(Dong1),"",OFFSET('141-TT'!K$1,SMALL(Dong1,ROWS($1:5)),)))</f>
        <v>N05 &amp; N21 &amp; N22</v>
      </c>
    </row>
    <row r="21" spans="1:20" ht="17.25" customHeight="1">
      <c r="A21" s="14">
        <v>42035</v>
      </c>
      <c r="B21" s="24" t="s">
        <v>72</v>
      </c>
      <c r="C21" s="11">
        <f t="shared" si="0"/>
        <v>42035</v>
      </c>
      <c r="D21" s="17" t="s">
        <v>101</v>
      </c>
      <c r="E21" s="12" t="s">
        <v>42</v>
      </c>
      <c r="F21" s="9"/>
      <c r="G21" s="9">
        <v>317125500</v>
      </c>
      <c r="H21" s="5">
        <f t="shared" si="4"/>
        <v>2182874500</v>
      </c>
      <c r="I21" s="5">
        <f t="shared" si="5"/>
        <v>0</v>
      </c>
      <c r="J21" s="37">
        <f t="shared" si="3"/>
        <v>1</v>
      </c>
      <c r="K21" s="210" t="s">
        <v>195</v>
      </c>
      <c r="N21" s="24">
        <f ca="1">IF(ROWS($1:6)&gt;COUNT(Dong1),"",OFFSET('141-TT'!B$1,SMALL(Dong1,ROWS($1:6)),))</f>
        <v>0</v>
      </c>
      <c r="O21" s="151">
        <f ca="1">IF(ROWS($1:6)&gt;COUNT(Dong1),"",OFFSET('141-TT'!C$1,SMALL(Dong1,ROWS($1:6)),))</f>
        <v>42185</v>
      </c>
      <c r="P21" s="24" t="str">
        <f ca="1">IF(ROWS($1:6)&gt;COUNT(Dong1),"",OFFSET('141-TT'!D$1,SMALL(Dong1,ROWS($1:6)),))</f>
        <v>Nguyễn Thanh Vân</v>
      </c>
      <c r="Q21" s="24" t="str">
        <f ca="1">IF(ROWS($1:6)&gt;COUNT(Dong1),"",OFFSET('141-TT'!E$1,SMALL(Dong1,ROWS($1:6)),))</f>
        <v>331</v>
      </c>
      <c r="R21" s="24">
        <f ca="1">IF(ROWS($1:6)&gt;COUNT(Dong1),"",OFFSET('141-TT'!F$1,SMALL(Dong1,ROWS($1:6)),))</f>
        <v>0</v>
      </c>
      <c r="S21" s="24">
        <f ca="1">IF(ROWS($1:6)&gt;COUNT(Dong1),"",OFFSET('141-TT'!G$1,SMALL(Dong1,ROWS($1:6)),))</f>
        <v>259838000</v>
      </c>
      <c r="T21" s="1" t="str">
        <f ca="1">IF(IF(ROWS($1:6)&gt;COUNT(Dong1),"",OFFSET('141-TT'!K$1,SMALL(Dong1,ROWS($1:6)),))=0,"",IF(ROWS($1:6)&gt;COUNT(Dong1),"",OFFSET('141-TT'!K$1,SMALL(Dong1,ROWS($1:6)),)))</f>
        <v>N06 &amp; N25 &amp; N23</v>
      </c>
    </row>
    <row r="22" spans="1:20" ht="17.25" customHeight="1">
      <c r="A22" s="14">
        <v>42035</v>
      </c>
      <c r="B22" s="24" t="s">
        <v>72</v>
      </c>
      <c r="C22" s="11">
        <f t="shared" si="0"/>
        <v>42035</v>
      </c>
      <c r="D22" s="17" t="s">
        <v>53</v>
      </c>
      <c r="E22" s="12" t="s">
        <v>42</v>
      </c>
      <c r="F22" s="9"/>
      <c r="G22" s="20">
        <v>296270000</v>
      </c>
      <c r="H22" s="5">
        <f t="shared" si="4"/>
        <v>1886604500</v>
      </c>
      <c r="I22" s="5">
        <f t="shared" si="5"/>
        <v>0</v>
      </c>
      <c r="J22" s="37">
        <f t="shared" si="3"/>
        <v>1</v>
      </c>
      <c r="K22" s="209" t="s">
        <v>196</v>
      </c>
      <c r="N22" s="24">
        <f ca="1">IF(ROWS($1:7)&gt;COUNT(Dong1),"",OFFSET('141-TT'!B$1,SMALL(Dong1,ROWS($1:7)),))</f>
        <v>0</v>
      </c>
      <c r="O22" s="151">
        <f ca="1">IF(ROWS($1:7)&gt;COUNT(Dong1),"",OFFSET('141-TT'!C$1,SMALL(Dong1,ROWS($1:7)),))</f>
        <v>42185</v>
      </c>
      <c r="P22" s="24" t="str">
        <f ca="1">IF(ROWS($1:7)&gt;COUNT(Dong1),"",OFFSET('141-TT'!D$1,SMALL(Dong1,ROWS($1:7)),))</f>
        <v>Nguyễn Thanh Vinh</v>
      </c>
      <c r="Q22" s="24" t="str">
        <f ca="1">IF(ROWS($1:7)&gt;COUNT(Dong1),"",OFFSET('141-TT'!E$1,SMALL(Dong1,ROWS($1:7)),))</f>
        <v>331</v>
      </c>
      <c r="R22" s="24">
        <f ca="1">IF(ROWS($1:7)&gt;COUNT(Dong1),"",OFFSET('141-TT'!F$1,SMALL(Dong1,ROWS($1:7)),))</f>
        <v>0</v>
      </c>
      <c r="S22" s="24">
        <f ca="1">IF(ROWS($1:7)&gt;COUNT(Dong1),"",OFFSET('141-TT'!G$1,SMALL(Dong1,ROWS($1:7)),))</f>
        <v>281843000</v>
      </c>
      <c r="T22" s="1" t="str">
        <f ca="1">IF(IF(ROWS($1:7)&gt;COUNT(Dong1),"",OFFSET('141-TT'!K$1,SMALL(Dong1,ROWS($1:7)),))=0,"",IF(ROWS($1:7)&gt;COUNT(Dong1),"",OFFSET('141-TT'!K$1,SMALL(Dong1,ROWS($1:7)),)))</f>
        <v>N07 &amp; N26 &amp; N24</v>
      </c>
    </row>
    <row r="23" spans="1:20" ht="17.25" customHeight="1">
      <c r="A23" s="14">
        <v>42035</v>
      </c>
      <c r="B23" s="24" t="s">
        <v>72</v>
      </c>
      <c r="C23" s="11">
        <f t="shared" si="0"/>
        <v>42035</v>
      </c>
      <c r="D23" s="17" t="s">
        <v>33</v>
      </c>
      <c r="E23" s="12" t="s">
        <v>42</v>
      </c>
      <c r="F23" s="9"/>
      <c r="G23" s="20">
        <v>158364000</v>
      </c>
      <c r="H23" s="5">
        <f t="shared" si="4"/>
        <v>1728240500</v>
      </c>
      <c r="I23" s="5">
        <f t="shared" si="5"/>
        <v>0</v>
      </c>
      <c r="J23" s="37">
        <f t="shared" si="3"/>
        <v>1</v>
      </c>
      <c r="K23" s="209" t="s">
        <v>174</v>
      </c>
      <c r="N23" s="24">
        <f ca="1">IF(ROWS($1:8)&gt;COUNT(Dong1),"",OFFSET('141-TT'!B$1,SMALL(Dong1,ROWS($1:8)),))</f>
        <v>0</v>
      </c>
      <c r="O23" s="151">
        <f ca="1">IF(ROWS($1:8)&gt;COUNT(Dong1),"",OFFSET('141-TT'!C$1,SMALL(Dong1,ROWS($1:8)),))</f>
        <v>42185</v>
      </c>
      <c r="P23" s="24" t="str">
        <f ca="1">IF(ROWS($1:8)&gt;COUNT(Dong1),"",OFFSET('141-TT'!D$1,SMALL(Dong1,ROWS($1:8)),))</f>
        <v>Hồ Thị Mỹ</v>
      </c>
      <c r="Q23" s="24" t="str">
        <f ca="1">IF(ROWS($1:8)&gt;COUNT(Dong1),"",OFFSET('141-TT'!E$1,SMALL(Dong1,ROWS($1:8)),))</f>
        <v>331</v>
      </c>
      <c r="R23" s="24">
        <f ca="1">IF(ROWS($1:8)&gt;COUNT(Dong1),"",OFFSET('141-TT'!F$1,SMALL(Dong1,ROWS($1:8)),))</f>
        <v>0</v>
      </c>
      <c r="S23" s="24">
        <f ca="1">IF(ROWS($1:8)&gt;COUNT(Dong1),"",OFFSET('141-TT'!G$1,SMALL(Dong1,ROWS($1:8)),))</f>
        <v>241800000</v>
      </c>
      <c r="T23" s="1" t="str">
        <f ca="1">IF(IF(ROWS($1:8)&gt;COUNT(Dong1),"",OFFSET('141-TT'!K$1,SMALL(Dong1,ROWS($1:8)),))=0,"",IF(ROWS($1:8)&gt;COUNT(Dong1),"",OFFSET('141-TT'!K$1,SMALL(Dong1,ROWS($1:8)),)))</f>
        <v>N10 &amp; N15 &amp; N27</v>
      </c>
    </row>
    <row r="24" spans="1:20" ht="17.25" customHeight="1">
      <c r="A24" s="14">
        <v>42035</v>
      </c>
      <c r="B24" s="24" t="s">
        <v>72</v>
      </c>
      <c r="C24" s="11">
        <f t="shared" si="0"/>
        <v>42035</v>
      </c>
      <c r="D24" s="17" t="s">
        <v>52</v>
      </c>
      <c r="E24" s="12" t="s">
        <v>42</v>
      </c>
      <c r="F24" s="9"/>
      <c r="G24" s="20">
        <v>157489500</v>
      </c>
      <c r="H24" s="5">
        <f t="shared" si="4"/>
        <v>1570751000</v>
      </c>
      <c r="I24" s="5">
        <f t="shared" si="5"/>
        <v>0</v>
      </c>
      <c r="J24" s="37">
        <f t="shared" si="3"/>
        <v>1</v>
      </c>
      <c r="K24" s="209" t="s">
        <v>184</v>
      </c>
      <c r="N24" s="24">
        <f ca="1">IF(ROWS($1:9)&gt;COUNT(Dong1),"",OFFSET('141-TT'!B$1,SMALL(Dong1,ROWS($1:9)),))</f>
        <v>0</v>
      </c>
      <c r="O24" s="151">
        <f ca="1">IF(ROWS($1:9)&gt;COUNT(Dong1),"",OFFSET('141-TT'!C$1,SMALL(Dong1,ROWS($1:9)),))</f>
        <v>42185</v>
      </c>
      <c r="P24" s="24" t="str">
        <f ca="1">IF(ROWS($1:9)&gt;COUNT(Dong1),"",OFFSET('141-TT'!D$1,SMALL(Dong1,ROWS($1:9)),))</f>
        <v>Phạm Thị Ngọc</v>
      </c>
      <c r="Q24" s="24" t="str">
        <f ca="1">IF(ROWS($1:9)&gt;COUNT(Dong1),"",OFFSET('141-TT'!E$1,SMALL(Dong1,ROWS($1:9)),))</f>
        <v>331</v>
      </c>
      <c r="R24" s="24">
        <f ca="1">IF(ROWS($1:9)&gt;COUNT(Dong1),"",OFFSET('141-TT'!F$1,SMALL(Dong1,ROWS($1:9)),))</f>
        <v>0</v>
      </c>
      <c r="S24" s="24">
        <f ca="1">IF(ROWS($1:9)&gt;COUNT(Dong1),"",OFFSET('141-TT'!G$1,SMALL(Dong1,ROWS($1:9)),))</f>
        <v>231780000</v>
      </c>
      <c r="T24" s="1" t="str">
        <f ca="1">IF(IF(ROWS($1:9)&gt;COUNT(Dong1),"",OFFSET('141-TT'!K$1,SMALL(Dong1,ROWS($1:9)),))=0,"",IF(ROWS($1:9)&gt;COUNT(Dong1),"",OFFSET('141-TT'!K$1,SMALL(Dong1,ROWS($1:9)),)))</f>
        <v>N11 &amp; N16 &amp; N28</v>
      </c>
    </row>
    <row r="25" spans="1:20" ht="17.25" customHeight="1">
      <c r="A25" s="14">
        <v>42035</v>
      </c>
      <c r="B25" s="24" t="s">
        <v>72</v>
      </c>
      <c r="C25" s="11">
        <f t="shared" si="0"/>
        <v>42035</v>
      </c>
      <c r="D25" s="17" t="s">
        <v>102</v>
      </c>
      <c r="E25" s="12" t="s">
        <v>42</v>
      </c>
      <c r="F25" s="9"/>
      <c r="G25" s="20">
        <v>157145000</v>
      </c>
      <c r="H25" s="5">
        <f t="shared" si="4"/>
        <v>1413606000</v>
      </c>
      <c r="I25" s="5">
        <f t="shared" si="5"/>
        <v>0</v>
      </c>
      <c r="J25" s="37">
        <f t="shared" si="3"/>
        <v>1</v>
      </c>
      <c r="K25" s="209" t="s">
        <v>197</v>
      </c>
      <c r="N25" s="24">
        <f ca="1">IF(ROWS($1:10)&gt;COUNT(Dong1),"",OFFSET('141-TT'!B$1,SMALL(Dong1,ROWS($1:10)),))</f>
        <v>0</v>
      </c>
      <c r="O25" s="151">
        <f ca="1">IF(ROWS($1:10)&gt;COUNT(Dong1),"",OFFSET('141-TT'!C$1,SMALL(Dong1,ROWS($1:10)),))</f>
        <v>42185</v>
      </c>
      <c r="P25" s="24" t="str">
        <f ca="1">IF(ROWS($1:10)&gt;COUNT(Dong1),"",OFFSET('141-TT'!D$1,SMALL(Dong1,ROWS($1:10)),))</f>
        <v>Nguyễn Đức Tiến</v>
      </c>
      <c r="Q25" s="24" t="str">
        <f ca="1">IF(ROWS($1:10)&gt;COUNT(Dong1),"",OFFSET('141-TT'!E$1,SMALL(Dong1,ROWS($1:10)),))</f>
        <v>331</v>
      </c>
      <c r="R25" s="24">
        <f ca="1">IF(ROWS($1:10)&gt;COUNT(Dong1),"",OFFSET('141-TT'!F$1,SMALL(Dong1,ROWS($1:10)),))</f>
        <v>0</v>
      </c>
      <c r="S25" s="24">
        <f ca="1">IF(ROWS($1:10)&gt;COUNT(Dong1),"",OFFSET('141-TT'!G$1,SMALL(Dong1,ROWS($1:10)),))</f>
        <v>160632000</v>
      </c>
      <c r="T25" s="1" t="str">
        <f ca="1">IF(IF(ROWS($1:10)&gt;COUNT(Dong1),"",OFFSET('141-TT'!K$1,SMALL(Dong1,ROWS($1:10)),))=0,"",IF(ROWS($1:10)&gt;COUNT(Dong1),"",OFFSET('141-TT'!K$1,SMALL(Dong1,ROWS($1:10)),)))</f>
        <v>N12 &amp; N17</v>
      </c>
    </row>
    <row r="26" spans="1:20" ht="17.25" customHeight="1">
      <c r="A26" s="14">
        <v>42035</v>
      </c>
      <c r="B26" s="24" t="s">
        <v>72</v>
      </c>
      <c r="C26" s="11">
        <f t="shared" si="0"/>
        <v>42035</v>
      </c>
      <c r="D26" s="17" t="s">
        <v>103</v>
      </c>
      <c r="E26" s="12" t="s">
        <v>42</v>
      </c>
      <c r="F26" s="9"/>
      <c r="G26" s="20">
        <v>155555000</v>
      </c>
      <c r="H26" s="5">
        <f t="shared" si="4"/>
        <v>1258051000</v>
      </c>
      <c r="I26" s="5">
        <f t="shared" si="5"/>
        <v>0</v>
      </c>
      <c r="J26" s="37">
        <f t="shared" si="3"/>
        <v>1</v>
      </c>
      <c r="K26" s="209" t="s">
        <v>198</v>
      </c>
      <c r="N26" s="24">
        <f ca="1">IF(ROWS($1:11)&gt;COUNT(Dong1),"",OFFSET('141-TT'!B$1,SMALL(Dong1,ROWS($1:11)),))</f>
        <v>0</v>
      </c>
      <c r="O26" s="151">
        <f ca="1">IF(ROWS($1:11)&gt;COUNT(Dong1),"",OFFSET('141-TT'!C$1,SMALL(Dong1,ROWS($1:11)),))</f>
        <v>42185</v>
      </c>
      <c r="P26" s="24" t="str">
        <f ca="1">IF(ROWS($1:11)&gt;COUNT(Dong1),"",OFFSET('141-TT'!D$1,SMALL(Dong1,ROWS($1:11)),))</f>
        <v>Đỗ Văn Tâm</v>
      </c>
      <c r="Q26" s="24" t="str">
        <f ca="1">IF(ROWS($1:11)&gt;COUNT(Dong1),"",OFFSET('141-TT'!E$1,SMALL(Dong1,ROWS($1:11)),))</f>
        <v>331</v>
      </c>
      <c r="R26" s="24">
        <f ca="1">IF(ROWS($1:11)&gt;COUNT(Dong1),"",OFFSET('141-TT'!F$1,SMALL(Dong1,ROWS($1:11)),))</f>
        <v>0</v>
      </c>
      <c r="S26" s="24">
        <f ca="1">IF(ROWS($1:11)&gt;COUNT(Dong1),"",OFFSET('141-TT'!G$1,SMALL(Dong1,ROWS($1:11)),))</f>
        <v>153960000</v>
      </c>
      <c r="T26" s="1" t="str">
        <f ca="1">IF(IF(ROWS($1:11)&gt;COUNT(Dong1),"",OFFSET('141-TT'!K$1,SMALL(Dong1,ROWS($1:11)),))=0,"",IF(ROWS($1:11)&gt;COUNT(Dong1),"",OFFSET('141-TT'!K$1,SMALL(Dong1,ROWS($1:11)),)))</f>
        <v>N13 &amp; N18</v>
      </c>
    </row>
    <row r="27" spans="1:20" ht="17.25" customHeight="1">
      <c r="A27" s="14">
        <v>42035</v>
      </c>
      <c r="B27" s="24" t="s">
        <v>72</v>
      </c>
      <c r="C27" s="11">
        <f t="shared" si="0"/>
        <v>42035</v>
      </c>
      <c r="D27" s="17" t="s">
        <v>36</v>
      </c>
      <c r="E27" s="12" t="s">
        <v>42</v>
      </c>
      <c r="F27" s="9"/>
      <c r="G27" s="20">
        <v>157940000</v>
      </c>
      <c r="H27" s="5">
        <f t="shared" si="4"/>
        <v>1100111000</v>
      </c>
      <c r="I27" s="5">
        <f t="shared" si="5"/>
        <v>0</v>
      </c>
      <c r="J27" s="37">
        <f t="shared" si="3"/>
        <v>1</v>
      </c>
      <c r="K27" s="209" t="s">
        <v>179</v>
      </c>
      <c r="N27" s="24">
        <f ca="1">IF(ROWS($1:12)&gt;COUNT(Dong1),"",OFFSET('141-TT'!B$1,SMALL(Dong1,ROWS($1:12)),))</f>
        <v>0</v>
      </c>
      <c r="O27" s="151">
        <f ca="1">IF(ROWS($1:12)&gt;COUNT(Dong1),"",OFFSET('141-TT'!C$1,SMALL(Dong1,ROWS($1:12)),))</f>
        <v>42185</v>
      </c>
      <c r="P27" s="24" t="str">
        <f ca="1">IF(ROWS($1:12)&gt;COUNT(Dong1),"",OFFSET('141-TT'!D$1,SMALL(Dong1,ROWS($1:12)),))</f>
        <v>Trương Văn Minh</v>
      </c>
      <c r="Q27" s="24" t="str">
        <f ca="1">IF(ROWS($1:12)&gt;COUNT(Dong1),"",OFFSET('141-TT'!E$1,SMALL(Dong1,ROWS($1:12)),))</f>
        <v>331</v>
      </c>
      <c r="R27" s="24">
        <f ca="1">IF(ROWS($1:12)&gt;COUNT(Dong1),"",OFFSET('141-TT'!F$1,SMALL(Dong1,ROWS($1:12)),))</f>
        <v>0</v>
      </c>
      <c r="S27" s="24">
        <f ca="1">IF(ROWS($1:12)&gt;COUNT(Dong1),"",OFFSET('141-TT'!G$1,SMALL(Dong1,ROWS($1:12)),))</f>
        <v>162264000</v>
      </c>
      <c r="T27" s="1" t="str">
        <f ca="1">IF(IF(ROWS($1:12)&gt;COUNT(Dong1),"",OFFSET('141-TT'!K$1,SMALL(Dong1,ROWS($1:12)),))=0,"",IF(ROWS($1:12)&gt;COUNT(Dong1),"",OFFSET('141-TT'!K$1,SMALL(Dong1,ROWS($1:12)),)))</f>
        <v>N14 &amp; N19</v>
      </c>
    </row>
    <row r="28" spans="1:20" ht="17.25" customHeight="1">
      <c r="A28" s="14">
        <v>42035</v>
      </c>
      <c r="B28" s="24" t="s">
        <v>72</v>
      </c>
      <c r="C28" s="11">
        <f t="shared" si="0"/>
        <v>42035</v>
      </c>
      <c r="D28" s="17" t="s">
        <v>34</v>
      </c>
      <c r="E28" s="12" t="s">
        <v>42</v>
      </c>
      <c r="F28" s="9"/>
      <c r="G28" s="20">
        <v>158523000</v>
      </c>
      <c r="H28" s="5">
        <f t="shared" si="4"/>
        <v>941588000</v>
      </c>
      <c r="I28" s="5">
        <f t="shared" si="5"/>
        <v>0</v>
      </c>
      <c r="J28" s="37">
        <f t="shared" si="3"/>
        <v>1</v>
      </c>
      <c r="K28" s="209" t="s">
        <v>188</v>
      </c>
      <c r="N28" s="24">
        <f ca="1">IF(ROWS($1:13)&gt;COUNT(Dong1),"",OFFSET('141-TT'!B$1,SMALL(Dong1,ROWS($1:13)),))</f>
        <v>0</v>
      </c>
      <c r="O28" s="151">
        <f ca="1">IF(ROWS($1:13)&gt;COUNT(Dong1),"",OFFSET('141-TT'!C$1,SMALL(Dong1,ROWS($1:13)),))</f>
        <v>42185</v>
      </c>
      <c r="P28" s="24" t="str">
        <f ca="1">IF(ROWS($1:13)&gt;COUNT(Dong1),"",OFFSET('141-TT'!D$1,SMALL(Dong1,ROWS($1:13)),))</f>
        <v>Nguyễn Thị Kim Vân</v>
      </c>
      <c r="Q28" s="24" t="str">
        <f ca="1">IF(ROWS($1:13)&gt;COUNT(Dong1),"",OFFSET('141-TT'!E$1,SMALL(Dong1,ROWS($1:13)),))</f>
        <v>331</v>
      </c>
      <c r="R28" s="24">
        <f ca="1">IF(ROWS($1:13)&gt;COUNT(Dong1),"",OFFSET('141-TT'!F$1,SMALL(Dong1,ROWS($1:13)),))</f>
        <v>0</v>
      </c>
      <c r="S28" s="24">
        <f ca="1">IF(ROWS($1:13)&gt;COUNT(Dong1),"",OFFSET('141-TT'!G$1,SMALL(Dong1,ROWS($1:13)),))</f>
        <v>114600000</v>
      </c>
      <c r="T28" s="1" t="str">
        <f ca="1">IF(IF(ROWS($1:13)&gt;COUNT(Dong1),"",OFFSET('141-TT'!K$1,SMALL(Dong1,ROWS($1:13)),))=0,"",IF(ROWS($1:13)&gt;COUNT(Dong1),"",OFFSET('141-TT'!K$1,SMALL(Dong1,ROWS($1:13)),)))</f>
        <v>N34</v>
      </c>
    </row>
    <row r="29" spans="1:20" ht="17.25" customHeight="1">
      <c r="A29" s="14">
        <v>42035</v>
      </c>
      <c r="B29" s="24" t="s">
        <v>72</v>
      </c>
      <c r="C29" s="11">
        <f t="shared" si="0"/>
        <v>42035</v>
      </c>
      <c r="D29" s="17" t="s">
        <v>40</v>
      </c>
      <c r="E29" s="12" t="s">
        <v>42</v>
      </c>
      <c r="F29" s="9"/>
      <c r="G29" s="20">
        <v>158470000</v>
      </c>
      <c r="H29" s="5">
        <f t="shared" si="4"/>
        <v>783118000</v>
      </c>
      <c r="I29" s="5">
        <f t="shared" si="5"/>
        <v>0</v>
      </c>
      <c r="J29" s="37">
        <f t="shared" si="3"/>
        <v>1</v>
      </c>
      <c r="K29" s="209" t="s">
        <v>189</v>
      </c>
      <c r="N29" s="24" t="str">
        <f ca="1">IF(ROWS($1:14)&gt;COUNT(Dong1),"",OFFSET('141-TT'!B$1,SMALL(Dong1,ROWS($1:14)),))</f>
        <v/>
      </c>
      <c r="O29" s="151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>
        <v>42035</v>
      </c>
      <c r="B30" s="24" t="s">
        <v>72</v>
      </c>
      <c r="C30" s="11">
        <f t="shared" si="0"/>
        <v>42035</v>
      </c>
      <c r="D30" s="17" t="s">
        <v>41</v>
      </c>
      <c r="E30" s="12" t="s">
        <v>42</v>
      </c>
      <c r="F30" s="9"/>
      <c r="G30" s="20">
        <v>158019500</v>
      </c>
      <c r="H30" s="5">
        <f t="shared" si="4"/>
        <v>625098500</v>
      </c>
      <c r="I30" s="5">
        <f t="shared" si="5"/>
        <v>0</v>
      </c>
      <c r="J30" s="37">
        <f t="shared" si="3"/>
        <v>1</v>
      </c>
      <c r="K30" s="209" t="s">
        <v>170</v>
      </c>
      <c r="N30" s="24" t="str">
        <f ca="1">IF(ROWS($1:15)&gt;COUNT(Dong1),"",OFFSET('141-TT'!B$1,SMALL(Dong1,ROWS($1:15)),))</f>
        <v/>
      </c>
      <c r="O30" s="151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>
        <v>42035</v>
      </c>
      <c r="B31" s="24" t="s">
        <v>72</v>
      </c>
      <c r="C31" s="11">
        <f t="shared" si="0"/>
        <v>42035</v>
      </c>
      <c r="D31" s="17" t="s">
        <v>37</v>
      </c>
      <c r="E31" s="12" t="s">
        <v>42</v>
      </c>
      <c r="F31" s="9"/>
      <c r="G31" s="20">
        <v>155396000</v>
      </c>
      <c r="H31" s="5">
        <f t="shared" si="4"/>
        <v>469702500</v>
      </c>
      <c r="I31" s="5">
        <f t="shared" si="5"/>
        <v>0</v>
      </c>
      <c r="J31" s="37">
        <f t="shared" si="3"/>
        <v>1</v>
      </c>
      <c r="K31" s="208" t="s">
        <v>199</v>
      </c>
      <c r="N31" s="24" t="str">
        <f ca="1">IF(ROWS($1:16)&gt;COUNT(Dong1),"",OFFSET('141-TT'!B$1,SMALL(Dong1,ROWS($1:16)),))</f>
        <v/>
      </c>
      <c r="O31" s="151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>
        <v>42035</v>
      </c>
      <c r="B32" s="24" t="s">
        <v>72</v>
      </c>
      <c r="C32" s="11">
        <f t="shared" si="0"/>
        <v>42035</v>
      </c>
      <c r="D32" s="17" t="s">
        <v>38</v>
      </c>
      <c r="E32" s="12" t="s">
        <v>42</v>
      </c>
      <c r="F32" s="9"/>
      <c r="G32" s="20">
        <v>158284500</v>
      </c>
      <c r="H32" s="5">
        <f t="shared" si="4"/>
        <v>311418000</v>
      </c>
      <c r="I32" s="5">
        <f t="shared" si="5"/>
        <v>0</v>
      </c>
      <c r="J32" s="37">
        <f t="shared" si="3"/>
        <v>1</v>
      </c>
      <c r="K32" s="208" t="s">
        <v>200</v>
      </c>
      <c r="N32" s="24" t="str">
        <f ca="1">IF(ROWS($1:17)&gt;COUNT(Dong1),"",OFFSET('141-TT'!B$1,SMALL(Dong1,ROWS($1:17)),))</f>
        <v/>
      </c>
      <c r="O32" s="151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>
        <v>42035</v>
      </c>
      <c r="B33" s="24" t="s">
        <v>72</v>
      </c>
      <c r="C33" s="11">
        <f t="shared" si="0"/>
        <v>42035</v>
      </c>
      <c r="D33" s="17" t="s">
        <v>35</v>
      </c>
      <c r="E33" s="12" t="s">
        <v>42</v>
      </c>
      <c r="F33" s="9"/>
      <c r="G33" s="20">
        <v>158523000</v>
      </c>
      <c r="H33" s="5">
        <f t="shared" si="4"/>
        <v>152895000</v>
      </c>
      <c r="I33" s="5">
        <f t="shared" si="5"/>
        <v>0</v>
      </c>
      <c r="J33" s="37">
        <f t="shared" si="3"/>
        <v>1</v>
      </c>
      <c r="K33" s="208" t="s">
        <v>201</v>
      </c>
      <c r="N33" s="24" t="str">
        <f ca="1">IF(ROWS($1:18)&gt;COUNT(Dong1),"",OFFSET('141-TT'!B$1,SMALL(Dong1,ROWS($1:18)),))</f>
        <v/>
      </c>
      <c r="O33" s="151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>
        <v>42035</v>
      </c>
      <c r="B34" s="24" t="s">
        <v>72</v>
      </c>
      <c r="C34" s="11">
        <f t="shared" si="0"/>
        <v>42035</v>
      </c>
      <c r="D34" s="17" t="s">
        <v>39</v>
      </c>
      <c r="E34" s="12" t="s">
        <v>42</v>
      </c>
      <c r="F34" s="9"/>
      <c r="G34" s="9">
        <v>152640000</v>
      </c>
      <c r="H34" s="5">
        <f t="shared" si="4"/>
        <v>255000</v>
      </c>
      <c r="I34" s="5">
        <f t="shared" si="5"/>
        <v>0</v>
      </c>
      <c r="J34" s="37">
        <f t="shared" si="3"/>
        <v>1</v>
      </c>
      <c r="K34" s="208" t="s">
        <v>202</v>
      </c>
      <c r="N34" s="24" t="str">
        <f ca="1">IF(ROWS($1:19)&gt;COUNT(Dong1),"",OFFSET('141-TT'!B$1,SMALL(Dong1,ROWS($1:19)),))</f>
        <v/>
      </c>
      <c r="O34" s="151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>
        <v>42040</v>
      </c>
      <c r="B35" s="24" t="s">
        <v>59</v>
      </c>
      <c r="C35" s="11">
        <f t="shared" si="0"/>
        <v>42040</v>
      </c>
      <c r="D35" s="17" t="s">
        <v>44</v>
      </c>
      <c r="E35" s="38" t="s">
        <v>45</v>
      </c>
      <c r="F35" s="9">
        <v>450000000</v>
      </c>
      <c r="G35" s="20"/>
      <c r="H35" s="5">
        <f t="shared" si="4"/>
        <v>450255000</v>
      </c>
      <c r="I35" s="5">
        <f t="shared" si="5"/>
        <v>0</v>
      </c>
      <c r="J35" s="37">
        <f t="shared" si="3"/>
        <v>2</v>
      </c>
      <c r="K35" s="209"/>
      <c r="N35" s="24" t="str">
        <f ca="1">IF(ROWS($1:20)&gt;COUNT(Dong1),"",OFFSET('141-TT'!B$1,SMALL(Dong1,ROWS($1:20)),))</f>
        <v/>
      </c>
      <c r="O35" s="151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>
        <v>42041</v>
      </c>
      <c r="B36" s="24" t="s">
        <v>61</v>
      </c>
      <c r="C36" s="11">
        <f t="shared" si="0"/>
        <v>42041</v>
      </c>
      <c r="D36" s="17" t="s">
        <v>44</v>
      </c>
      <c r="E36" s="38" t="s">
        <v>45</v>
      </c>
      <c r="F36" s="9">
        <v>500000000</v>
      </c>
      <c r="G36" s="20"/>
      <c r="H36" s="5">
        <f t="shared" si="4"/>
        <v>950255000</v>
      </c>
      <c r="I36" s="5">
        <f t="shared" si="5"/>
        <v>0</v>
      </c>
      <c r="J36" s="37">
        <f t="shared" si="3"/>
        <v>2</v>
      </c>
      <c r="K36" s="209"/>
      <c r="N36" s="24" t="str">
        <f ca="1">IF(ROWS($1:21)&gt;COUNT(Dong1),"",OFFSET('141-TT'!B$1,SMALL(Dong1,ROWS($1:21)),))</f>
        <v/>
      </c>
      <c r="O36" s="151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>
        <v>42049</v>
      </c>
      <c r="B37" s="24" t="s">
        <v>64</v>
      </c>
      <c r="C37" s="11">
        <f t="shared" si="0"/>
        <v>42049</v>
      </c>
      <c r="D37" s="17" t="s">
        <v>44</v>
      </c>
      <c r="E37" s="38" t="s">
        <v>45</v>
      </c>
      <c r="F37" s="9">
        <v>550000000</v>
      </c>
      <c r="G37" s="20"/>
      <c r="H37" s="5">
        <f t="shared" si="4"/>
        <v>1500255000</v>
      </c>
      <c r="I37" s="5">
        <f t="shared" si="5"/>
        <v>0</v>
      </c>
      <c r="J37" s="37">
        <f t="shared" si="3"/>
        <v>2</v>
      </c>
      <c r="K37" s="209"/>
      <c r="N37" s="24" t="str">
        <f ca="1">IF(ROWS($1:22)&gt;COUNT(Dong1),"",OFFSET('141-TT'!B$1,SMALL(Dong1,ROWS($1:22)),))</f>
        <v/>
      </c>
      <c r="O37" s="151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>
        <v>42060</v>
      </c>
      <c r="B38" s="24" t="s">
        <v>58</v>
      </c>
      <c r="C38" s="11">
        <f t="shared" si="0"/>
        <v>42060</v>
      </c>
      <c r="D38" s="17" t="s">
        <v>44</v>
      </c>
      <c r="E38" s="38" t="s">
        <v>45</v>
      </c>
      <c r="F38" s="9">
        <v>550000000</v>
      </c>
      <c r="G38" s="20"/>
      <c r="H38" s="5">
        <f t="shared" si="4"/>
        <v>2050255000</v>
      </c>
      <c r="I38" s="5">
        <f t="shared" si="5"/>
        <v>0</v>
      </c>
      <c r="J38" s="37">
        <f t="shared" si="3"/>
        <v>2</v>
      </c>
      <c r="K38" s="209"/>
      <c r="N38" s="24" t="str">
        <f ca="1">IF(ROWS($1:23)&gt;COUNT(Dong1),"",OFFSET('141-TT'!B$1,SMALL(Dong1,ROWS($1:23)),))</f>
        <v/>
      </c>
      <c r="O38" s="151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>
        <v>42063</v>
      </c>
      <c r="B39" s="24" t="s">
        <v>74</v>
      </c>
      <c r="C39" s="11">
        <f t="shared" si="0"/>
        <v>42063</v>
      </c>
      <c r="D39" s="17" t="s">
        <v>101</v>
      </c>
      <c r="E39" s="12" t="s">
        <v>42</v>
      </c>
      <c r="F39" s="9"/>
      <c r="G39" s="20">
        <v>175171000</v>
      </c>
      <c r="H39" s="5">
        <f t="shared" si="4"/>
        <v>1875084000</v>
      </c>
      <c r="I39" s="5">
        <f t="shared" si="5"/>
        <v>0</v>
      </c>
      <c r="J39" s="37">
        <f t="shared" si="3"/>
        <v>2</v>
      </c>
      <c r="K39" s="209" t="s">
        <v>180</v>
      </c>
      <c r="N39" s="24" t="str">
        <f ca="1">IF(ROWS($1:24)&gt;COUNT(Dong1),"",OFFSET('141-TT'!B$1,SMALL(Dong1,ROWS($1:24)),))</f>
        <v/>
      </c>
      <c r="O39" s="151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>
        <v>42063</v>
      </c>
      <c r="B40" s="24" t="s">
        <v>74</v>
      </c>
      <c r="C40" s="11">
        <f t="shared" si="0"/>
        <v>42063</v>
      </c>
      <c r="D40" s="17" t="s">
        <v>53</v>
      </c>
      <c r="E40" s="12" t="s">
        <v>42</v>
      </c>
      <c r="F40" s="9"/>
      <c r="G40" s="20">
        <v>176528000</v>
      </c>
      <c r="H40" s="5">
        <f t="shared" si="4"/>
        <v>1698556000</v>
      </c>
      <c r="I40" s="5">
        <f t="shared" si="5"/>
        <v>0</v>
      </c>
      <c r="J40" s="37">
        <f t="shared" si="3"/>
        <v>2</v>
      </c>
      <c r="K40" s="209" t="s">
        <v>181</v>
      </c>
      <c r="N40" s="24" t="str">
        <f ca="1">IF(ROWS($1:25)&gt;COUNT(Dong1),"",OFFSET('141-TT'!B$1,SMALL(Dong1,ROWS($1:25)),))</f>
        <v/>
      </c>
      <c r="O40" s="151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>
        <v>42063</v>
      </c>
      <c r="B41" s="24" t="s">
        <v>74</v>
      </c>
      <c r="C41" s="11">
        <f t="shared" si="0"/>
        <v>42063</v>
      </c>
      <c r="D41" s="17" t="s">
        <v>33</v>
      </c>
      <c r="E41" s="12" t="s">
        <v>42</v>
      </c>
      <c r="F41" s="9"/>
      <c r="G41" s="20">
        <v>176498500</v>
      </c>
      <c r="H41" s="5">
        <f t="shared" si="4"/>
        <v>1522057500</v>
      </c>
      <c r="I41" s="5">
        <f t="shared" si="5"/>
        <v>0</v>
      </c>
      <c r="J41" s="37">
        <f t="shared" si="3"/>
        <v>2</v>
      </c>
      <c r="K41" s="209" t="s">
        <v>182</v>
      </c>
      <c r="N41" s="24" t="str">
        <f ca="1">IF(ROWS($1:26)&gt;COUNT(Dong1),"",OFFSET('141-TT'!B$1,SMALL(Dong1,ROWS($1:26)),))</f>
        <v/>
      </c>
      <c r="O41" s="151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>
        <v>42063</v>
      </c>
      <c r="B42" s="24" t="s">
        <v>74</v>
      </c>
      <c r="C42" s="11">
        <f t="shared" si="0"/>
        <v>42063</v>
      </c>
      <c r="D42" s="17" t="s">
        <v>52</v>
      </c>
      <c r="E42" s="12" t="s">
        <v>42</v>
      </c>
      <c r="F42" s="9"/>
      <c r="G42" s="20">
        <v>168091000</v>
      </c>
      <c r="H42" s="5">
        <f t="shared" si="4"/>
        <v>1353966500</v>
      </c>
      <c r="I42" s="5">
        <f t="shared" si="5"/>
        <v>0</v>
      </c>
      <c r="J42" s="37">
        <f t="shared" si="3"/>
        <v>2</v>
      </c>
      <c r="K42" s="209" t="s">
        <v>183</v>
      </c>
      <c r="N42" s="24" t="str">
        <f ca="1">IF(ROWS($1:27)&gt;COUNT(Dong1),"",OFFSET('141-TT'!B$1,SMALL(Dong1,ROWS($1:27)),))</f>
        <v/>
      </c>
      <c r="O42" s="151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>
        <v>42063</v>
      </c>
      <c r="B43" s="24" t="s">
        <v>74</v>
      </c>
      <c r="C43" s="11">
        <f t="shared" si="0"/>
        <v>42063</v>
      </c>
      <c r="D43" s="17" t="s">
        <v>36</v>
      </c>
      <c r="E43" s="12" t="s">
        <v>42</v>
      </c>
      <c r="F43" s="9"/>
      <c r="G43" s="9">
        <v>150155000</v>
      </c>
      <c r="H43" s="5">
        <f t="shared" si="4"/>
        <v>1203811500</v>
      </c>
      <c r="I43" s="5">
        <f t="shared" si="5"/>
        <v>0</v>
      </c>
      <c r="J43" s="37">
        <f t="shared" si="3"/>
        <v>2</v>
      </c>
      <c r="K43" s="209" t="s">
        <v>184</v>
      </c>
      <c r="N43" s="24" t="str">
        <f ca="1">IF(ROWS($1:28)&gt;COUNT(Dong1),"",OFFSET('141-TT'!B$1,SMALL(Dong1,ROWS($1:28)),))</f>
        <v/>
      </c>
      <c r="O43" s="151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>
        <v>42063</v>
      </c>
      <c r="B44" s="24" t="s">
        <v>74</v>
      </c>
      <c r="C44" s="11">
        <f t="shared" si="0"/>
        <v>42063</v>
      </c>
      <c r="D44" s="17" t="s">
        <v>34</v>
      </c>
      <c r="E44" s="12" t="s">
        <v>42</v>
      </c>
      <c r="F44" s="9"/>
      <c r="G44" s="20">
        <v>158474000</v>
      </c>
      <c r="H44" s="5">
        <f t="shared" si="4"/>
        <v>1045337500</v>
      </c>
      <c r="I44" s="5">
        <f t="shared" si="5"/>
        <v>0</v>
      </c>
      <c r="J44" s="37">
        <f t="shared" si="3"/>
        <v>2</v>
      </c>
      <c r="K44" s="209" t="s">
        <v>185</v>
      </c>
      <c r="N44" s="24" t="str">
        <f ca="1">IF(ROWS($1:29)&gt;COUNT(Dong1),"",OFFSET('141-TT'!B$1,SMALL(Dong1,ROWS($1:29)),))</f>
        <v/>
      </c>
      <c r="O44" s="151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>
        <v>42063</v>
      </c>
      <c r="B45" s="24" t="s">
        <v>74</v>
      </c>
      <c r="C45" s="11">
        <f t="shared" si="0"/>
        <v>42063</v>
      </c>
      <c r="D45" s="17" t="s">
        <v>40</v>
      </c>
      <c r="E45" s="12" t="s">
        <v>42</v>
      </c>
      <c r="F45" s="9"/>
      <c r="G45" s="20">
        <v>324972000</v>
      </c>
      <c r="H45" s="5">
        <f t="shared" si="4"/>
        <v>720365500</v>
      </c>
      <c r="I45" s="5">
        <f t="shared" si="5"/>
        <v>0</v>
      </c>
      <c r="J45" s="37">
        <f t="shared" si="3"/>
        <v>2</v>
      </c>
      <c r="K45" s="137" t="s">
        <v>190</v>
      </c>
      <c r="N45" s="24" t="str">
        <f ca="1">IF(ROWS($1:30)&gt;COUNT(Dong1),"",OFFSET('141-TT'!B$1,SMALL(Dong1,ROWS($1:30)),))</f>
        <v/>
      </c>
      <c r="O45" s="151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>
        <v>42063</v>
      </c>
      <c r="B46" s="24" t="s">
        <v>74</v>
      </c>
      <c r="C46" s="11">
        <f t="shared" si="0"/>
        <v>42063</v>
      </c>
      <c r="D46" s="17" t="s">
        <v>41</v>
      </c>
      <c r="E46" s="12" t="s">
        <v>42</v>
      </c>
      <c r="F46" s="9"/>
      <c r="G46" s="20">
        <v>352997000</v>
      </c>
      <c r="H46" s="5">
        <f t="shared" si="4"/>
        <v>367368500</v>
      </c>
      <c r="I46" s="5">
        <f t="shared" si="5"/>
        <v>0</v>
      </c>
      <c r="J46" s="37">
        <f t="shared" si="3"/>
        <v>2</v>
      </c>
      <c r="K46" s="137" t="s">
        <v>192</v>
      </c>
      <c r="N46" s="24" t="str">
        <f ca="1">IF(ROWS($1:31)&gt;COUNT(Dong1),"",OFFSET('141-TT'!B$1,SMALL(Dong1,ROWS($1:31)),))</f>
        <v/>
      </c>
      <c r="O46" s="151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>
        <v>42063</v>
      </c>
      <c r="B47" s="24" t="s">
        <v>74</v>
      </c>
      <c r="C47" s="11">
        <f t="shared" si="0"/>
        <v>42063</v>
      </c>
      <c r="D47" s="17" t="s">
        <v>37</v>
      </c>
      <c r="E47" s="12" t="s">
        <v>42</v>
      </c>
      <c r="F47" s="9"/>
      <c r="G47" s="20">
        <v>171985000</v>
      </c>
      <c r="H47" s="5">
        <f t="shared" si="4"/>
        <v>195383500</v>
      </c>
      <c r="I47" s="5">
        <f t="shared" si="5"/>
        <v>0</v>
      </c>
      <c r="J47" s="37">
        <f t="shared" si="3"/>
        <v>2</v>
      </c>
      <c r="K47" s="137" t="s">
        <v>193</v>
      </c>
      <c r="N47" s="24" t="str">
        <f ca="1">IF(ROWS($1:32)&gt;COUNT(Dong1),"",OFFSET('141-TT'!B$1,SMALL(Dong1,ROWS($1:32)),))</f>
        <v/>
      </c>
      <c r="O47" s="151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>
        <v>42063</v>
      </c>
      <c r="B48" s="24" t="s">
        <v>74</v>
      </c>
      <c r="C48" s="11">
        <f t="shared" si="0"/>
        <v>42063</v>
      </c>
      <c r="D48" s="17" t="s">
        <v>38</v>
      </c>
      <c r="E48" s="12" t="s">
        <v>42</v>
      </c>
      <c r="F48" s="9"/>
      <c r="G48" s="20">
        <v>160362000</v>
      </c>
      <c r="H48" s="5">
        <f t="shared" si="4"/>
        <v>35021500</v>
      </c>
      <c r="I48" s="5">
        <f t="shared" si="5"/>
        <v>0</v>
      </c>
      <c r="J48" s="37">
        <f t="shared" ref="J48:J67" si="6">IF(A48&lt;&gt;"",MONTH(A48),"")</f>
        <v>2</v>
      </c>
      <c r="K48" s="137" t="s">
        <v>194</v>
      </c>
      <c r="N48" s="24" t="str">
        <f ca="1">IF(ROWS($1:33)&gt;COUNT(Dong1),"",OFFSET('141-TT'!B$1,SMALL(Dong1,ROWS($1:33)),))</f>
        <v/>
      </c>
      <c r="O48" s="151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19" ht="17.25" customHeight="1">
      <c r="A49" s="14">
        <v>42065</v>
      </c>
      <c r="B49" s="24" t="s">
        <v>221</v>
      </c>
      <c r="C49" s="11">
        <f t="shared" si="0"/>
        <v>42065</v>
      </c>
      <c r="D49" s="17" t="s">
        <v>44</v>
      </c>
      <c r="E49" s="38" t="s">
        <v>45</v>
      </c>
      <c r="F49" s="9">
        <v>450000000</v>
      </c>
      <c r="G49" s="20"/>
      <c r="H49" s="5">
        <f t="shared" si="4"/>
        <v>485021500</v>
      </c>
      <c r="I49" s="5">
        <f t="shared" si="5"/>
        <v>0</v>
      </c>
      <c r="J49" s="37">
        <f t="shared" si="6"/>
        <v>3</v>
      </c>
      <c r="K49" s="209"/>
      <c r="N49" s="94"/>
      <c r="O49" s="152"/>
      <c r="P49" s="94"/>
      <c r="Q49" s="94"/>
      <c r="R49" s="94"/>
      <c r="S49" s="94"/>
    </row>
    <row r="50" spans="1:19" ht="17.25" customHeight="1">
      <c r="A50" s="14">
        <v>42068</v>
      </c>
      <c r="B50" s="24" t="s">
        <v>222</v>
      </c>
      <c r="C50" s="11">
        <f t="shared" si="0"/>
        <v>42068</v>
      </c>
      <c r="D50" s="17" t="s">
        <v>44</v>
      </c>
      <c r="E50" s="38" t="s">
        <v>45</v>
      </c>
      <c r="F50" s="9">
        <v>450000000</v>
      </c>
      <c r="G50" s="20"/>
      <c r="H50" s="5">
        <f t="shared" si="4"/>
        <v>935021500</v>
      </c>
      <c r="I50" s="5">
        <f t="shared" si="5"/>
        <v>0</v>
      </c>
      <c r="J50" s="37">
        <f t="shared" si="6"/>
        <v>3</v>
      </c>
      <c r="K50" s="209"/>
      <c r="N50" s="94"/>
      <c r="O50" s="152"/>
      <c r="P50" s="94"/>
      <c r="Q50" s="94"/>
      <c r="R50" s="94"/>
      <c r="S50" s="94"/>
    </row>
    <row r="51" spans="1:19" ht="17.25" customHeight="1">
      <c r="A51" s="14">
        <v>42076</v>
      </c>
      <c r="B51" s="24" t="s">
        <v>66</v>
      </c>
      <c r="C51" s="11">
        <f t="shared" si="0"/>
        <v>42076</v>
      </c>
      <c r="D51" s="17" t="s">
        <v>44</v>
      </c>
      <c r="E51" s="38" t="s">
        <v>45</v>
      </c>
      <c r="F51" s="9">
        <v>450000000</v>
      </c>
      <c r="G51" s="20"/>
      <c r="H51" s="5">
        <f t="shared" si="4"/>
        <v>1385021500</v>
      </c>
      <c r="I51" s="5">
        <f t="shared" si="5"/>
        <v>0</v>
      </c>
      <c r="J51" s="37">
        <f t="shared" si="6"/>
        <v>3</v>
      </c>
      <c r="K51" s="209"/>
      <c r="N51" s="94"/>
      <c r="O51" s="152"/>
      <c r="P51" s="94"/>
      <c r="Q51" s="94"/>
      <c r="R51" s="94"/>
      <c r="S51" s="94"/>
    </row>
    <row r="52" spans="1:19" ht="17.25" customHeight="1">
      <c r="A52" s="14">
        <v>42086</v>
      </c>
      <c r="B52" s="24" t="s">
        <v>64</v>
      </c>
      <c r="C52" s="11">
        <f t="shared" si="0"/>
        <v>42086</v>
      </c>
      <c r="D52" s="17" t="s">
        <v>44</v>
      </c>
      <c r="E52" s="38" t="s">
        <v>45</v>
      </c>
      <c r="F52" s="9">
        <v>400000000</v>
      </c>
      <c r="G52" s="20"/>
      <c r="H52" s="5">
        <f t="shared" si="4"/>
        <v>1785021500</v>
      </c>
      <c r="I52" s="5">
        <f t="shared" si="5"/>
        <v>0</v>
      </c>
      <c r="J52" s="37">
        <f t="shared" si="6"/>
        <v>3</v>
      </c>
      <c r="K52" s="209"/>
      <c r="N52" s="94"/>
      <c r="O52" s="152"/>
      <c r="P52" s="94"/>
      <c r="Q52" s="94"/>
      <c r="R52" s="94"/>
      <c r="S52" s="94"/>
    </row>
    <row r="53" spans="1:19" ht="17.25" customHeight="1">
      <c r="A53" s="14">
        <v>42094</v>
      </c>
      <c r="B53" s="24" t="s">
        <v>253</v>
      </c>
      <c r="C53" s="14">
        <f>A53</f>
        <v>42094</v>
      </c>
      <c r="D53" s="17" t="s">
        <v>53</v>
      </c>
      <c r="E53" s="12" t="s">
        <v>42</v>
      </c>
      <c r="F53" s="9"/>
      <c r="G53" s="20">
        <v>150597500</v>
      </c>
      <c r="H53" s="5">
        <f t="shared" si="4"/>
        <v>1634424000</v>
      </c>
      <c r="I53" s="5">
        <f t="shared" si="5"/>
        <v>0</v>
      </c>
      <c r="J53" s="37">
        <f t="shared" si="6"/>
        <v>3</v>
      </c>
      <c r="K53" s="213" t="s">
        <v>184</v>
      </c>
      <c r="N53" s="94"/>
      <c r="O53" s="152"/>
      <c r="P53" s="94"/>
      <c r="Q53" s="94"/>
      <c r="R53" s="94"/>
      <c r="S53" s="94"/>
    </row>
    <row r="54" spans="1:19" ht="17.25" customHeight="1">
      <c r="A54" s="14">
        <v>42094</v>
      </c>
      <c r="B54" s="24" t="s">
        <v>253</v>
      </c>
      <c r="C54" s="14">
        <f t="shared" ref="C54:C63" si="7">A54</f>
        <v>42094</v>
      </c>
      <c r="D54" s="17" t="s">
        <v>33</v>
      </c>
      <c r="E54" s="12" t="s">
        <v>42</v>
      </c>
      <c r="F54" s="9"/>
      <c r="G54" s="20">
        <v>128738000</v>
      </c>
      <c r="H54" s="5">
        <f t="shared" si="4"/>
        <v>1505686000</v>
      </c>
      <c r="I54" s="5">
        <f t="shared" si="5"/>
        <v>0</v>
      </c>
      <c r="J54" s="37">
        <f t="shared" si="6"/>
        <v>3</v>
      </c>
      <c r="K54" s="213" t="s">
        <v>185</v>
      </c>
      <c r="N54" s="94"/>
      <c r="O54" s="152"/>
      <c r="P54" s="94"/>
      <c r="Q54" s="94"/>
      <c r="R54" s="94"/>
      <c r="S54" s="94"/>
    </row>
    <row r="55" spans="1:19" ht="17.25" customHeight="1">
      <c r="A55" s="14">
        <v>42094</v>
      </c>
      <c r="B55" s="24" t="s">
        <v>253</v>
      </c>
      <c r="C55" s="14">
        <f t="shared" si="7"/>
        <v>42094</v>
      </c>
      <c r="D55" s="17" t="s">
        <v>52</v>
      </c>
      <c r="E55" s="12" t="s">
        <v>42</v>
      </c>
      <c r="F55" s="9"/>
      <c r="G55" s="20">
        <v>147795000</v>
      </c>
      <c r="H55" s="5">
        <f t="shared" si="4"/>
        <v>1357891000</v>
      </c>
      <c r="I55" s="5">
        <f t="shared" si="5"/>
        <v>0</v>
      </c>
      <c r="J55" s="37">
        <f t="shared" si="6"/>
        <v>3</v>
      </c>
      <c r="K55" s="213" t="s">
        <v>225</v>
      </c>
      <c r="N55" s="94"/>
      <c r="O55" s="152"/>
      <c r="P55" s="94"/>
      <c r="Q55" s="94"/>
      <c r="R55" s="94"/>
      <c r="S55" s="94"/>
    </row>
    <row r="56" spans="1:19" ht="17.25" customHeight="1">
      <c r="A56" s="14">
        <v>42094</v>
      </c>
      <c r="B56" s="24" t="s">
        <v>253</v>
      </c>
      <c r="C56" s="14">
        <f t="shared" si="7"/>
        <v>42094</v>
      </c>
      <c r="D56" s="17" t="s">
        <v>36</v>
      </c>
      <c r="E56" s="12" t="s">
        <v>42</v>
      </c>
      <c r="F56" s="9"/>
      <c r="G56" s="20">
        <v>149653500</v>
      </c>
      <c r="H56" s="5">
        <f t="shared" si="4"/>
        <v>1208237500</v>
      </c>
      <c r="I56" s="5">
        <f t="shared" si="5"/>
        <v>0</v>
      </c>
      <c r="J56" s="37">
        <f t="shared" si="6"/>
        <v>3</v>
      </c>
      <c r="K56" s="213" t="s">
        <v>188</v>
      </c>
      <c r="N56" s="94"/>
      <c r="O56" s="152"/>
      <c r="P56" s="94"/>
      <c r="Q56" s="94"/>
      <c r="R56" s="94"/>
      <c r="S56" s="94"/>
    </row>
    <row r="57" spans="1:19" ht="17.25" customHeight="1">
      <c r="A57" s="14">
        <v>42094</v>
      </c>
      <c r="B57" s="24" t="s">
        <v>253</v>
      </c>
      <c r="C57" s="14">
        <f t="shared" si="7"/>
        <v>42094</v>
      </c>
      <c r="D57" s="17" t="s">
        <v>34</v>
      </c>
      <c r="E57" s="12" t="s">
        <v>42</v>
      </c>
      <c r="F57" s="9"/>
      <c r="G57" s="9">
        <v>151512000</v>
      </c>
      <c r="H57" s="5">
        <f t="shared" si="4"/>
        <v>1056725500</v>
      </c>
      <c r="I57" s="5">
        <f t="shared" si="5"/>
        <v>0</v>
      </c>
      <c r="J57" s="37">
        <f t="shared" si="6"/>
        <v>3</v>
      </c>
      <c r="K57" s="213" t="s">
        <v>189</v>
      </c>
      <c r="N57" s="94"/>
      <c r="O57" s="152"/>
      <c r="P57" s="94"/>
      <c r="Q57" s="94"/>
      <c r="R57" s="94"/>
      <c r="S57" s="94"/>
    </row>
    <row r="58" spans="1:19" ht="17.25" customHeight="1">
      <c r="A58" s="14">
        <v>42094</v>
      </c>
      <c r="B58" s="24" t="s">
        <v>253</v>
      </c>
      <c r="C58" s="14">
        <f t="shared" si="7"/>
        <v>42094</v>
      </c>
      <c r="D58" s="17" t="s">
        <v>40</v>
      </c>
      <c r="E58" s="12" t="s">
        <v>42</v>
      </c>
      <c r="F58" s="9"/>
      <c r="G58" s="25">
        <v>156350000</v>
      </c>
      <c r="H58" s="5">
        <f t="shared" si="4"/>
        <v>900375500</v>
      </c>
      <c r="I58" s="5">
        <f t="shared" si="5"/>
        <v>0</v>
      </c>
      <c r="J58" s="37">
        <f t="shared" si="6"/>
        <v>3</v>
      </c>
      <c r="K58" s="213" t="s">
        <v>170</v>
      </c>
      <c r="N58" s="94"/>
      <c r="O58" s="152"/>
      <c r="P58" s="94"/>
      <c r="Q58" s="94"/>
      <c r="R58" s="94"/>
      <c r="S58" s="94"/>
    </row>
    <row r="59" spans="1:19" ht="17.25" customHeight="1">
      <c r="A59" s="14">
        <v>42094</v>
      </c>
      <c r="B59" s="24" t="s">
        <v>253</v>
      </c>
      <c r="C59" s="14">
        <f t="shared" si="7"/>
        <v>42094</v>
      </c>
      <c r="D59" s="17" t="s">
        <v>214</v>
      </c>
      <c r="E59" s="12" t="s">
        <v>42</v>
      </c>
      <c r="F59" s="9"/>
      <c r="G59" s="20">
        <v>225417500</v>
      </c>
      <c r="H59" s="5">
        <f t="shared" si="4"/>
        <v>674958000</v>
      </c>
      <c r="I59" s="5">
        <f t="shared" si="5"/>
        <v>0</v>
      </c>
      <c r="J59" s="37">
        <f t="shared" si="6"/>
        <v>3</v>
      </c>
      <c r="K59" s="209" t="s">
        <v>226</v>
      </c>
      <c r="N59" s="94"/>
      <c r="O59" s="152"/>
      <c r="P59" s="94"/>
      <c r="Q59" s="94"/>
      <c r="R59" s="94"/>
      <c r="S59" s="94"/>
    </row>
    <row r="60" spans="1:19" ht="17.25" customHeight="1">
      <c r="A60" s="14">
        <v>42094</v>
      </c>
      <c r="B60" s="24" t="s">
        <v>253</v>
      </c>
      <c r="C60" s="14">
        <f t="shared" si="7"/>
        <v>42094</v>
      </c>
      <c r="D60" s="17" t="s">
        <v>215</v>
      </c>
      <c r="E60" s="12" t="s">
        <v>42</v>
      </c>
      <c r="F60" s="9"/>
      <c r="G60" s="20">
        <v>218750000</v>
      </c>
      <c r="H60" s="5">
        <f t="shared" si="4"/>
        <v>456208000</v>
      </c>
      <c r="I60" s="5">
        <f t="shared" si="5"/>
        <v>0</v>
      </c>
      <c r="J60" s="37">
        <f t="shared" si="6"/>
        <v>3</v>
      </c>
      <c r="K60" s="213" t="s">
        <v>227</v>
      </c>
      <c r="N60" s="94"/>
      <c r="O60" s="152"/>
      <c r="P60" s="94"/>
      <c r="Q60" s="94"/>
      <c r="R60" s="94"/>
      <c r="S60" s="94"/>
    </row>
    <row r="61" spans="1:19" ht="17.25" customHeight="1">
      <c r="A61" s="14">
        <v>42094</v>
      </c>
      <c r="B61" s="24" t="s">
        <v>253</v>
      </c>
      <c r="C61" s="14">
        <f t="shared" si="7"/>
        <v>42094</v>
      </c>
      <c r="D61" s="17" t="s">
        <v>216</v>
      </c>
      <c r="E61" s="12" t="s">
        <v>42</v>
      </c>
      <c r="F61" s="9"/>
      <c r="G61" s="20">
        <v>122150000</v>
      </c>
      <c r="H61" s="5">
        <f t="shared" si="4"/>
        <v>334058000</v>
      </c>
      <c r="I61" s="5">
        <f t="shared" si="5"/>
        <v>0</v>
      </c>
      <c r="J61" s="37">
        <f t="shared" si="6"/>
        <v>3</v>
      </c>
      <c r="K61" s="213" t="s">
        <v>183</v>
      </c>
      <c r="N61" s="94"/>
      <c r="O61" s="152"/>
      <c r="P61" s="94"/>
      <c r="Q61" s="94"/>
      <c r="R61" s="94"/>
      <c r="S61" s="94"/>
    </row>
    <row r="62" spans="1:19" ht="17.25" customHeight="1">
      <c r="A62" s="14">
        <v>42094</v>
      </c>
      <c r="B62" s="24" t="s">
        <v>253</v>
      </c>
      <c r="C62" s="14">
        <f t="shared" si="7"/>
        <v>42094</v>
      </c>
      <c r="D62" s="17" t="s">
        <v>217</v>
      </c>
      <c r="E62" s="12" t="s">
        <v>42</v>
      </c>
      <c r="F62" s="9"/>
      <c r="G62" s="20">
        <v>106277500</v>
      </c>
      <c r="H62" s="5">
        <f t="shared" si="4"/>
        <v>227780500</v>
      </c>
      <c r="I62" s="5">
        <f t="shared" si="5"/>
        <v>0</v>
      </c>
      <c r="J62" s="37">
        <f t="shared" si="6"/>
        <v>3</v>
      </c>
      <c r="K62" s="213" t="s">
        <v>175</v>
      </c>
      <c r="N62" s="94"/>
      <c r="O62" s="152"/>
      <c r="P62" s="94"/>
      <c r="Q62" s="94"/>
      <c r="R62" s="94"/>
      <c r="S62" s="94"/>
    </row>
    <row r="63" spans="1:19" ht="17.25" customHeight="1">
      <c r="A63" s="14">
        <v>42094</v>
      </c>
      <c r="B63" s="24" t="s">
        <v>253</v>
      </c>
      <c r="C63" s="14">
        <f t="shared" si="7"/>
        <v>42094</v>
      </c>
      <c r="D63" s="17" t="s">
        <v>218</v>
      </c>
      <c r="E63" s="12" t="s">
        <v>42</v>
      </c>
      <c r="F63" s="9"/>
      <c r="G63" s="20">
        <v>220202500</v>
      </c>
      <c r="H63" s="5">
        <f t="shared" si="4"/>
        <v>7578000</v>
      </c>
      <c r="I63" s="5">
        <f t="shared" si="5"/>
        <v>0</v>
      </c>
      <c r="J63" s="37">
        <f t="shared" si="6"/>
        <v>3</v>
      </c>
      <c r="K63" s="213" t="s">
        <v>228</v>
      </c>
      <c r="N63" s="94"/>
      <c r="O63" s="152"/>
      <c r="P63" s="94"/>
      <c r="Q63" s="94"/>
      <c r="R63" s="94"/>
      <c r="S63" s="94"/>
    </row>
    <row r="64" spans="1:19" ht="17.25" customHeight="1">
      <c r="A64" s="14">
        <v>42101</v>
      </c>
      <c r="B64" s="24" t="s">
        <v>222</v>
      </c>
      <c r="C64" s="11">
        <f>A64</f>
        <v>42101</v>
      </c>
      <c r="D64" s="17" t="s">
        <v>44</v>
      </c>
      <c r="E64" s="38" t="s">
        <v>45</v>
      </c>
      <c r="F64" s="9">
        <v>450000000</v>
      </c>
      <c r="G64" s="9"/>
      <c r="H64" s="5">
        <f t="shared" si="4"/>
        <v>457578000</v>
      </c>
      <c r="I64" s="5">
        <f t="shared" si="5"/>
        <v>0</v>
      </c>
      <c r="J64" s="37">
        <f t="shared" si="6"/>
        <v>4</v>
      </c>
      <c r="K64" s="137"/>
      <c r="N64" s="94"/>
      <c r="O64" s="152"/>
      <c r="P64" s="94"/>
      <c r="Q64" s="94"/>
      <c r="R64" s="94"/>
      <c r="S64" s="94"/>
    </row>
    <row r="65" spans="1:19" ht="17.25" customHeight="1">
      <c r="A65" s="14">
        <v>42118</v>
      </c>
      <c r="B65" s="24" t="s">
        <v>268</v>
      </c>
      <c r="C65" s="11">
        <f>A65</f>
        <v>42118</v>
      </c>
      <c r="D65" s="17" t="s">
        <v>44</v>
      </c>
      <c r="E65" s="38" t="s">
        <v>45</v>
      </c>
      <c r="F65" s="9">
        <v>450000000</v>
      </c>
      <c r="G65" s="20"/>
      <c r="H65" s="5">
        <f t="shared" si="4"/>
        <v>907578000</v>
      </c>
      <c r="I65" s="5">
        <f t="shared" si="5"/>
        <v>0</v>
      </c>
      <c r="J65" s="37">
        <f t="shared" si="6"/>
        <v>4</v>
      </c>
      <c r="K65" s="215"/>
      <c r="N65" s="94"/>
      <c r="O65" s="152"/>
      <c r="P65" s="94"/>
      <c r="Q65" s="94"/>
      <c r="R65" s="94"/>
      <c r="S65" s="94"/>
    </row>
    <row r="66" spans="1:19" ht="17.25" customHeight="1">
      <c r="A66" s="14">
        <v>42123</v>
      </c>
      <c r="B66" s="24" t="s">
        <v>269</v>
      </c>
      <c r="C66" s="11">
        <f>A66</f>
        <v>42123</v>
      </c>
      <c r="D66" s="17" t="s">
        <v>259</v>
      </c>
      <c r="E66" s="12" t="s">
        <v>42</v>
      </c>
      <c r="F66" s="9"/>
      <c r="G66" s="20">
        <v>181195000</v>
      </c>
      <c r="H66" s="5">
        <f t="shared" si="4"/>
        <v>726383000</v>
      </c>
      <c r="I66" s="5">
        <f t="shared" si="5"/>
        <v>0</v>
      </c>
      <c r="J66" s="37">
        <f t="shared" si="6"/>
        <v>4</v>
      </c>
      <c r="K66" s="216" t="s">
        <v>261</v>
      </c>
      <c r="N66" s="94"/>
      <c r="O66" s="152"/>
      <c r="P66" s="94"/>
      <c r="Q66" s="94"/>
      <c r="R66" s="94"/>
      <c r="S66" s="94"/>
    </row>
    <row r="67" spans="1:19" ht="17.25" customHeight="1">
      <c r="A67" s="14">
        <v>42123</v>
      </c>
      <c r="B67" s="24" t="s">
        <v>269</v>
      </c>
      <c r="C67" s="11">
        <f t="shared" ref="C67:C95" si="8">A67</f>
        <v>42123</v>
      </c>
      <c r="D67" s="17" t="s">
        <v>214</v>
      </c>
      <c r="E67" s="12" t="s">
        <v>42</v>
      </c>
      <c r="F67" s="9"/>
      <c r="G67" s="20">
        <v>91124500</v>
      </c>
      <c r="H67" s="5">
        <f t="shared" si="4"/>
        <v>635258500</v>
      </c>
      <c r="I67" s="5">
        <f t="shared" si="5"/>
        <v>0</v>
      </c>
      <c r="J67" s="37">
        <f t="shared" si="6"/>
        <v>4</v>
      </c>
      <c r="K67" s="209" t="s">
        <v>262</v>
      </c>
      <c r="N67" s="94"/>
      <c r="O67" s="152"/>
      <c r="P67" s="94"/>
      <c r="Q67" s="94"/>
      <c r="R67" s="94"/>
      <c r="S67" s="94"/>
    </row>
    <row r="68" spans="1:19" ht="17.25" customHeight="1">
      <c r="A68" s="14">
        <v>42123</v>
      </c>
      <c r="B68" s="24" t="s">
        <v>269</v>
      </c>
      <c r="C68" s="11">
        <f t="shared" si="8"/>
        <v>42123</v>
      </c>
      <c r="D68" s="17" t="s">
        <v>263</v>
      </c>
      <c r="E68" s="12" t="s">
        <v>42</v>
      </c>
      <c r="F68" s="9"/>
      <c r="G68" s="20">
        <v>90365000</v>
      </c>
      <c r="H68" s="5">
        <f t="shared" si="4"/>
        <v>544893500</v>
      </c>
      <c r="I68" s="5">
        <f t="shared" si="5"/>
        <v>0</v>
      </c>
      <c r="J68" s="37">
        <f t="shared" ref="J68:J98" si="9">IF(A68&lt;&gt;"",MONTH(A68),"")</f>
        <v>4</v>
      </c>
      <c r="K68" s="209" t="s">
        <v>180</v>
      </c>
      <c r="N68" s="94"/>
      <c r="O68" s="152"/>
      <c r="P68" s="94"/>
      <c r="Q68" s="94"/>
      <c r="R68" s="94"/>
      <c r="S68" s="94"/>
    </row>
    <row r="69" spans="1:19" ht="17.25" customHeight="1">
      <c r="A69" s="14">
        <v>42123</v>
      </c>
      <c r="B69" s="24" t="s">
        <v>269</v>
      </c>
      <c r="C69" s="11">
        <f t="shared" si="8"/>
        <v>42123</v>
      </c>
      <c r="D69" s="17" t="s">
        <v>217</v>
      </c>
      <c r="E69" s="12" t="s">
        <v>42</v>
      </c>
      <c r="F69" s="9"/>
      <c r="G69" s="25">
        <v>164966500</v>
      </c>
      <c r="H69" s="5">
        <f t="shared" si="4"/>
        <v>379927000</v>
      </c>
      <c r="I69" s="5">
        <f t="shared" si="5"/>
        <v>0</v>
      </c>
      <c r="J69" s="37">
        <f t="shared" si="9"/>
        <v>4</v>
      </c>
      <c r="K69" s="209" t="s">
        <v>264</v>
      </c>
      <c r="N69" s="94"/>
      <c r="O69" s="152"/>
      <c r="P69" s="94"/>
      <c r="Q69" s="94"/>
      <c r="R69" s="94"/>
      <c r="S69" s="94"/>
    </row>
    <row r="70" spans="1:19" ht="17.25" customHeight="1">
      <c r="A70" s="14">
        <v>42123</v>
      </c>
      <c r="B70" s="24" t="s">
        <v>269</v>
      </c>
      <c r="C70" s="11">
        <f t="shared" si="8"/>
        <v>42123</v>
      </c>
      <c r="D70" s="17" t="s">
        <v>102</v>
      </c>
      <c r="E70" s="12" t="s">
        <v>42</v>
      </c>
      <c r="F70" s="9"/>
      <c r="G70" s="25">
        <v>183163500</v>
      </c>
      <c r="H70" s="5">
        <f t="shared" si="4"/>
        <v>196763500</v>
      </c>
      <c r="I70" s="5">
        <f t="shared" si="5"/>
        <v>0</v>
      </c>
      <c r="J70" s="37">
        <f t="shared" si="9"/>
        <v>4</v>
      </c>
      <c r="K70" s="208" t="s">
        <v>265</v>
      </c>
      <c r="N70" s="94"/>
      <c r="O70" s="152"/>
      <c r="P70" s="94"/>
      <c r="Q70" s="94"/>
      <c r="R70" s="94"/>
      <c r="S70" s="94"/>
    </row>
    <row r="71" spans="1:19" ht="17.25" customHeight="1">
      <c r="A71" s="14">
        <v>42123</v>
      </c>
      <c r="B71" s="24" t="s">
        <v>269</v>
      </c>
      <c r="C71" s="11">
        <f t="shared" si="8"/>
        <v>42123</v>
      </c>
      <c r="D71" s="17" t="s">
        <v>218</v>
      </c>
      <c r="E71" s="12" t="s">
        <v>42</v>
      </c>
      <c r="F71" s="9"/>
      <c r="G71" s="25">
        <v>153946000</v>
      </c>
      <c r="H71" s="5">
        <f t="shared" si="4"/>
        <v>42817500</v>
      </c>
      <c r="I71" s="5">
        <f t="shared" si="5"/>
        <v>0</v>
      </c>
      <c r="J71" s="37">
        <f t="shared" si="9"/>
        <v>4</v>
      </c>
      <c r="K71" s="208" t="s">
        <v>266</v>
      </c>
      <c r="N71" s="94"/>
      <c r="O71" s="152"/>
      <c r="P71" s="94"/>
      <c r="Q71" s="94"/>
      <c r="R71" s="94"/>
      <c r="S71" s="94"/>
    </row>
    <row r="72" spans="1:19" ht="17.25" customHeight="1">
      <c r="A72" s="14">
        <v>42130</v>
      </c>
      <c r="B72" s="24" t="s">
        <v>274</v>
      </c>
      <c r="C72" s="11">
        <f t="shared" si="8"/>
        <v>42130</v>
      </c>
      <c r="D72" s="17" t="s">
        <v>44</v>
      </c>
      <c r="E72" s="38" t="s">
        <v>45</v>
      </c>
      <c r="F72" s="9">
        <v>550000000</v>
      </c>
      <c r="G72" s="58"/>
      <c r="H72" s="5">
        <f t="shared" si="4"/>
        <v>592817500</v>
      </c>
      <c r="I72" s="5">
        <f t="shared" si="5"/>
        <v>0</v>
      </c>
      <c r="J72" s="37">
        <f t="shared" si="9"/>
        <v>5</v>
      </c>
      <c r="K72" s="210"/>
      <c r="N72" s="94"/>
      <c r="O72" s="152"/>
      <c r="P72" s="94"/>
      <c r="Q72" s="94"/>
      <c r="R72" s="94"/>
      <c r="S72" s="94"/>
    </row>
    <row r="73" spans="1:19" ht="17.25" customHeight="1">
      <c r="A73" s="14">
        <v>42151</v>
      </c>
      <c r="B73" s="24" t="s">
        <v>58</v>
      </c>
      <c r="C73" s="11">
        <f t="shared" si="8"/>
        <v>42151</v>
      </c>
      <c r="D73" s="17" t="s">
        <v>44</v>
      </c>
      <c r="E73" s="38" t="s">
        <v>45</v>
      </c>
      <c r="F73" s="9">
        <v>500000000</v>
      </c>
      <c r="G73" s="58"/>
      <c r="H73" s="5">
        <f t="shared" si="4"/>
        <v>1092817500</v>
      </c>
      <c r="I73" s="5">
        <f t="shared" si="5"/>
        <v>0</v>
      </c>
      <c r="J73" s="37">
        <f t="shared" si="9"/>
        <v>5</v>
      </c>
      <c r="K73" s="211"/>
      <c r="N73" s="94"/>
      <c r="O73" s="152"/>
      <c r="P73" s="94"/>
      <c r="Q73" s="94"/>
      <c r="R73" s="94"/>
      <c r="S73" s="94"/>
    </row>
    <row r="74" spans="1:19" ht="17.25" customHeight="1">
      <c r="A74" s="14">
        <v>42155</v>
      </c>
      <c r="B74" s="24" t="s">
        <v>276</v>
      </c>
      <c r="C74" s="11">
        <f t="shared" si="8"/>
        <v>42155</v>
      </c>
      <c r="D74" s="17" t="s">
        <v>53</v>
      </c>
      <c r="E74" s="12" t="s">
        <v>42</v>
      </c>
      <c r="F74" s="9"/>
      <c r="G74" s="25">
        <v>108283000</v>
      </c>
      <c r="H74" s="5">
        <f t="shared" si="4"/>
        <v>984534500</v>
      </c>
      <c r="I74" s="5">
        <f t="shared" si="5"/>
        <v>0</v>
      </c>
      <c r="J74" s="37">
        <f t="shared" si="9"/>
        <v>5</v>
      </c>
      <c r="K74" s="209" t="s">
        <v>260</v>
      </c>
      <c r="N74" s="94"/>
      <c r="O74" s="51"/>
      <c r="P74" s="54"/>
      <c r="Q74" s="150"/>
      <c r="R74" s="112"/>
      <c r="S74" s="61"/>
    </row>
    <row r="75" spans="1:19" ht="17.25" customHeight="1">
      <c r="A75" s="14">
        <v>42155</v>
      </c>
      <c r="B75" s="24" t="s">
        <v>276</v>
      </c>
      <c r="C75" s="11">
        <f t="shared" si="8"/>
        <v>42155</v>
      </c>
      <c r="D75" s="17" t="s">
        <v>33</v>
      </c>
      <c r="E75" s="12" t="s">
        <v>42</v>
      </c>
      <c r="F75" s="9"/>
      <c r="G75" s="25">
        <v>104609500</v>
      </c>
      <c r="H75" s="5">
        <f t="shared" si="4"/>
        <v>879925000</v>
      </c>
      <c r="I75" s="5">
        <f t="shared" si="5"/>
        <v>0</v>
      </c>
      <c r="J75" s="37">
        <f t="shared" si="9"/>
        <v>5</v>
      </c>
      <c r="K75" s="209" t="s">
        <v>180</v>
      </c>
      <c r="N75" s="94"/>
      <c r="O75" s="51"/>
      <c r="P75" s="54"/>
      <c r="Q75" s="150"/>
      <c r="R75" s="112"/>
      <c r="S75" s="61"/>
    </row>
    <row r="76" spans="1:19" ht="17.25" customHeight="1">
      <c r="A76" s="14">
        <v>42155</v>
      </c>
      <c r="B76" s="24" t="s">
        <v>276</v>
      </c>
      <c r="C76" s="11">
        <f t="shared" si="8"/>
        <v>42155</v>
      </c>
      <c r="D76" s="17" t="s">
        <v>52</v>
      </c>
      <c r="E76" s="12" t="s">
        <v>42</v>
      </c>
      <c r="F76" s="9"/>
      <c r="G76" s="20">
        <v>105260500</v>
      </c>
      <c r="H76" s="5">
        <f t="shared" si="4"/>
        <v>774664500</v>
      </c>
      <c r="I76" s="5">
        <f t="shared" si="5"/>
        <v>0</v>
      </c>
      <c r="J76" s="37">
        <f t="shared" si="9"/>
        <v>5</v>
      </c>
      <c r="K76" s="209" t="s">
        <v>181</v>
      </c>
      <c r="N76" s="94"/>
      <c r="O76" s="51"/>
      <c r="P76" s="54"/>
      <c r="Q76" s="150"/>
      <c r="R76" s="112"/>
      <c r="S76" s="61"/>
    </row>
    <row r="77" spans="1:19" ht="17.25" customHeight="1">
      <c r="A77" s="14">
        <v>42155</v>
      </c>
      <c r="B77" s="24" t="s">
        <v>276</v>
      </c>
      <c r="C77" s="11">
        <f t="shared" si="8"/>
        <v>42155</v>
      </c>
      <c r="D77" s="17" t="s">
        <v>36</v>
      </c>
      <c r="E77" s="12" t="s">
        <v>42</v>
      </c>
      <c r="F77" s="9"/>
      <c r="G77" s="20">
        <v>207483000</v>
      </c>
      <c r="H77" s="5">
        <f t="shared" si="4"/>
        <v>567181500</v>
      </c>
      <c r="I77" s="5">
        <f t="shared" si="5"/>
        <v>0</v>
      </c>
      <c r="J77" s="37">
        <f t="shared" si="9"/>
        <v>5</v>
      </c>
      <c r="K77" s="209" t="s">
        <v>271</v>
      </c>
      <c r="N77" s="94"/>
      <c r="O77" s="51"/>
      <c r="P77" s="54"/>
      <c r="Q77" s="150"/>
      <c r="R77" s="112"/>
      <c r="S77" s="61"/>
    </row>
    <row r="78" spans="1:19" ht="17.25" customHeight="1">
      <c r="A78" s="14">
        <v>42155</v>
      </c>
      <c r="B78" s="24" t="s">
        <v>276</v>
      </c>
      <c r="C78" s="11">
        <f t="shared" si="8"/>
        <v>42155</v>
      </c>
      <c r="D78" s="17" t="s">
        <v>34</v>
      </c>
      <c r="E78" s="12" t="s">
        <v>42</v>
      </c>
      <c r="F78" s="9"/>
      <c r="G78" s="20">
        <v>105865000</v>
      </c>
      <c r="H78" s="5">
        <f t="shared" si="4"/>
        <v>461316500</v>
      </c>
      <c r="I78" s="5">
        <f t="shared" si="5"/>
        <v>0</v>
      </c>
      <c r="J78" s="37">
        <f t="shared" si="9"/>
        <v>5</v>
      </c>
      <c r="K78" s="209" t="s">
        <v>183</v>
      </c>
      <c r="N78" s="94"/>
      <c r="O78" s="51"/>
      <c r="P78" s="54"/>
      <c r="Q78" s="150"/>
      <c r="R78" s="112"/>
      <c r="S78" s="61"/>
    </row>
    <row r="79" spans="1:19" ht="17.25" customHeight="1">
      <c r="A79" s="14">
        <v>42155</v>
      </c>
      <c r="B79" s="24" t="s">
        <v>276</v>
      </c>
      <c r="C79" s="11">
        <f t="shared" si="8"/>
        <v>42155</v>
      </c>
      <c r="D79" s="17" t="s">
        <v>40</v>
      </c>
      <c r="E79" s="12" t="s">
        <v>42</v>
      </c>
      <c r="F79" s="9"/>
      <c r="G79" s="20">
        <v>104315000</v>
      </c>
      <c r="H79" s="5">
        <f t="shared" si="4"/>
        <v>357001500</v>
      </c>
      <c r="I79" s="5">
        <f t="shared" si="5"/>
        <v>0</v>
      </c>
      <c r="J79" s="37">
        <f t="shared" si="9"/>
        <v>5</v>
      </c>
      <c r="K79" s="209" t="s">
        <v>262</v>
      </c>
      <c r="N79" s="94"/>
      <c r="O79" s="51"/>
      <c r="P79" s="54"/>
      <c r="Q79" s="150"/>
      <c r="R79" s="112"/>
      <c r="S79" s="61"/>
    </row>
    <row r="80" spans="1:19" ht="17.25" customHeight="1">
      <c r="A80" s="14">
        <v>42155</v>
      </c>
      <c r="B80" s="24" t="s">
        <v>276</v>
      </c>
      <c r="C80" s="11">
        <f t="shared" si="8"/>
        <v>42155</v>
      </c>
      <c r="D80" s="17" t="s">
        <v>37</v>
      </c>
      <c r="E80" s="12" t="s">
        <v>42</v>
      </c>
      <c r="F80" s="9"/>
      <c r="G80" s="20">
        <v>107415000</v>
      </c>
      <c r="H80" s="5">
        <f t="shared" si="4"/>
        <v>249586500</v>
      </c>
      <c r="I80" s="5">
        <f t="shared" si="5"/>
        <v>0</v>
      </c>
      <c r="J80" s="37">
        <f t="shared" si="9"/>
        <v>5</v>
      </c>
      <c r="K80" s="213" t="s">
        <v>225</v>
      </c>
      <c r="N80" s="94"/>
      <c r="O80" s="51"/>
      <c r="P80" s="54"/>
      <c r="Q80" s="111"/>
      <c r="R80" s="112"/>
      <c r="S80" s="61"/>
    </row>
    <row r="81" spans="1:19" ht="17.25" customHeight="1">
      <c r="A81" s="14">
        <v>42155</v>
      </c>
      <c r="B81" s="24" t="s">
        <v>276</v>
      </c>
      <c r="C81" s="11">
        <f t="shared" si="8"/>
        <v>42155</v>
      </c>
      <c r="D81" s="17" t="s">
        <v>38</v>
      </c>
      <c r="E81" s="12" t="s">
        <v>42</v>
      </c>
      <c r="F81" s="9"/>
      <c r="G81" s="20">
        <v>105555000</v>
      </c>
      <c r="H81" s="5">
        <f t="shared" ref="H81:H85" si="10">MAX(H80+F81-G81-I80,0)</f>
        <v>144031500</v>
      </c>
      <c r="I81" s="5">
        <f t="shared" ref="I81:I85" si="11">MAX(I80+G81-F81-H80,0)</f>
        <v>0</v>
      </c>
      <c r="J81" s="37">
        <f t="shared" si="9"/>
        <v>5</v>
      </c>
      <c r="K81" s="213" t="s">
        <v>186</v>
      </c>
      <c r="N81" s="94"/>
      <c r="O81" s="51"/>
      <c r="P81" s="54"/>
      <c r="Q81" s="111"/>
      <c r="R81" s="112"/>
      <c r="S81" s="61"/>
    </row>
    <row r="82" spans="1:19" ht="17.25" customHeight="1">
      <c r="A82" s="14">
        <v>42155</v>
      </c>
      <c r="B82" s="24" t="s">
        <v>276</v>
      </c>
      <c r="C82" s="11">
        <f t="shared" si="8"/>
        <v>42155</v>
      </c>
      <c r="D82" s="17" t="s">
        <v>35</v>
      </c>
      <c r="E82" s="12" t="s">
        <v>42</v>
      </c>
      <c r="F82" s="9"/>
      <c r="G82" s="20">
        <v>102067500</v>
      </c>
      <c r="H82" s="5">
        <f t="shared" si="10"/>
        <v>41964000</v>
      </c>
      <c r="I82" s="5">
        <f t="shared" si="11"/>
        <v>0</v>
      </c>
      <c r="J82" s="37">
        <f t="shared" si="9"/>
        <v>5</v>
      </c>
      <c r="K82" s="213" t="s">
        <v>177</v>
      </c>
      <c r="N82" s="94"/>
      <c r="O82" s="51"/>
      <c r="P82" s="54"/>
      <c r="Q82" s="111"/>
      <c r="R82" s="112"/>
      <c r="S82" s="61"/>
    </row>
    <row r="83" spans="1:19" ht="17.25" customHeight="1">
      <c r="A83" s="14">
        <f>C83</f>
        <v>42156</v>
      </c>
      <c r="B83" s="24" t="s">
        <v>311</v>
      </c>
      <c r="C83" s="11">
        <v>42156</v>
      </c>
      <c r="D83" s="17" t="s">
        <v>44</v>
      </c>
      <c r="E83" s="38" t="s">
        <v>45</v>
      </c>
      <c r="F83" s="9">
        <v>650000000</v>
      </c>
      <c r="G83" s="9"/>
      <c r="H83" s="5">
        <f t="shared" si="10"/>
        <v>691964000</v>
      </c>
      <c r="I83" s="5">
        <f t="shared" si="11"/>
        <v>0</v>
      </c>
      <c r="J83" s="37">
        <f t="shared" si="9"/>
        <v>6</v>
      </c>
      <c r="K83" s="210"/>
      <c r="N83" s="94"/>
      <c r="O83" s="51"/>
      <c r="P83" s="54"/>
      <c r="Q83" s="150"/>
      <c r="R83" s="112"/>
      <c r="S83" s="112"/>
    </row>
    <row r="84" spans="1:19" ht="17.25" customHeight="1">
      <c r="A84" s="14">
        <f t="shared" ref="A84:A85" si="12">C84</f>
        <v>42158</v>
      </c>
      <c r="B84" s="24" t="s">
        <v>57</v>
      </c>
      <c r="C84" s="11">
        <v>42158</v>
      </c>
      <c r="D84" s="17" t="s">
        <v>44</v>
      </c>
      <c r="E84" s="38" t="s">
        <v>45</v>
      </c>
      <c r="F84" s="9">
        <v>650000000</v>
      </c>
      <c r="G84" s="20"/>
      <c r="H84" s="5">
        <f t="shared" si="10"/>
        <v>1341964000</v>
      </c>
      <c r="I84" s="5">
        <f t="shared" si="11"/>
        <v>0</v>
      </c>
      <c r="J84" s="37">
        <f t="shared" si="9"/>
        <v>6</v>
      </c>
      <c r="K84" s="209"/>
      <c r="N84" s="94"/>
      <c r="O84" s="51"/>
      <c r="P84" s="54"/>
      <c r="Q84" s="150"/>
      <c r="R84" s="112"/>
      <c r="S84" s="61"/>
    </row>
    <row r="85" spans="1:19" ht="17.25" customHeight="1">
      <c r="A85" s="14">
        <f t="shared" si="12"/>
        <v>42179</v>
      </c>
      <c r="B85" s="24" t="s">
        <v>104</v>
      </c>
      <c r="C85" s="11">
        <v>42179</v>
      </c>
      <c r="D85" s="17" t="s">
        <v>44</v>
      </c>
      <c r="E85" s="38" t="s">
        <v>45</v>
      </c>
      <c r="F85" s="9">
        <v>700000000</v>
      </c>
      <c r="G85" s="9"/>
      <c r="H85" s="5">
        <f t="shared" si="10"/>
        <v>2041964000</v>
      </c>
      <c r="I85" s="5">
        <f t="shared" si="11"/>
        <v>0</v>
      </c>
      <c r="J85" s="37">
        <f t="shared" ref="J85" si="13">IF(A85&lt;&gt;"",MONTH(A85),"")</f>
        <v>6</v>
      </c>
      <c r="K85" s="210"/>
      <c r="N85" s="94"/>
      <c r="O85" s="51"/>
      <c r="P85" s="54"/>
      <c r="Q85" s="150"/>
      <c r="R85" s="112"/>
      <c r="S85" s="112"/>
    </row>
    <row r="86" spans="1:19" ht="17.25" customHeight="1">
      <c r="A86" s="14">
        <v>42185</v>
      </c>
      <c r="B86" s="24"/>
      <c r="C86" s="11">
        <f t="shared" si="8"/>
        <v>42185</v>
      </c>
      <c r="D86" s="17" t="s">
        <v>217</v>
      </c>
      <c r="E86" s="12" t="s">
        <v>42</v>
      </c>
      <c r="F86" s="9"/>
      <c r="G86" s="20">
        <v>155988000</v>
      </c>
      <c r="H86" s="5">
        <f t="shared" ref="H86:H100" si="14">MAX(H85+F86-G86-I85,0)</f>
        <v>1885976000</v>
      </c>
      <c r="I86" s="5">
        <f t="shared" ref="I86:I100" si="15">MAX(I85+G86-F86-H85,0)</f>
        <v>0</v>
      </c>
      <c r="J86" s="37">
        <f t="shared" si="9"/>
        <v>6</v>
      </c>
      <c r="K86" s="209" t="s">
        <v>187</v>
      </c>
      <c r="N86" s="94"/>
      <c r="O86" s="51"/>
      <c r="P86" s="54"/>
      <c r="Q86" s="150"/>
      <c r="R86" s="112"/>
      <c r="S86" s="61"/>
    </row>
    <row r="87" spans="1:19" ht="17.25" customHeight="1">
      <c r="A87" s="14">
        <v>42185</v>
      </c>
      <c r="B87" s="24"/>
      <c r="C87" s="11">
        <f t="shared" si="8"/>
        <v>42185</v>
      </c>
      <c r="D87" s="17" t="s">
        <v>218</v>
      </c>
      <c r="E87" s="12" t="s">
        <v>42</v>
      </c>
      <c r="F87" s="9"/>
      <c r="G87" s="20">
        <v>274295000</v>
      </c>
      <c r="H87" s="5">
        <f t="shared" si="14"/>
        <v>1611681000</v>
      </c>
      <c r="I87" s="5">
        <f t="shared" si="15"/>
        <v>0</v>
      </c>
      <c r="J87" s="37">
        <f t="shared" si="9"/>
        <v>6</v>
      </c>
      <c r="K87" s="209" t="s">
        <v>302</v>
      </c>
      <c r="N87" s="94"/>
      <c r="O87" s="51"/>
      <c r="P87" s="54"/>
      <c r="Q87" s="150"/>
      <c r="R87" s="112"/>
      <c r="S87" s="61"/>
    </row>
    <row r="88" spans="1:19" ht="17.25" customHeight="1">
      <c r="A88" s="14">
        <v>42185</v>
      </c>
      <c r="B88" s="24"/>
      <c r="C88" s="11">
        <f t="shared" si="8"/>
        <v>42185</v>
      </c>
      <c r="D88" s="17" t="s">
        <v>214</v>
      </c>
      <c r="E88" s="12" t="s">
        <v>42</v>
      </c>
      <c r="F88" s="9"/>
      <c r="G88" s="20">
        <v>259838000</v>
      </c>
      <c r="H88" s="5">
        <f t="shared" si="14"/>
        <v>1351843000</v>
      </c>
      <c r="I88" s="5">
        <f t="shared" si="15"/>
        <v>0</v>
      </c>
      <c r="J88" s="37">
        <f t="shared" si="9"/>
        <v>6</v>
      </c>
      <c r="K88" s="209" t="s">
        <v>303</v>
      </c>
      <c r="N88" s="94"/>
      <c r="O88" s="51"/>
      <c r="P88" s="54"/>
      <c r="Q88" s="150"/>
      <c r="R88" s="112"/>
      <c r="S88" s="61"/>
    </row>
    <row r="89" spans="1:19" ht="17.25" customHeight="1">
      <c r="A89" s="14">
        <v>42185</v>
      </c>
      <c r="B89" s="24"/>
      <c r="C89" s="11">
        <f t="shared" si="8"/>
        <v>42185</v>
      </c>
      <c r="D89" s="17" t="s">
        <v>215</v>
      </c>
      <c r="E89" s="12" t="s">
        <v>42</v>
      </c>
      <c r="F89" s="9"/>
      <c r="G89" s="20">
        <v>281843000</v>
      </c>
      <c r="H89" s="5">
        <f t="shared" si="14"/>
        <v>1070000000</v>
      </c>
      <c r="I89" s="5">
        <f t="shared" si="15"/>
        <v>0</v>
      </c>
      <c r="J89" s="37">
        <f t="shared" si="9"/>
        <v>6</v>
      </c>
      <c r="K89" s="209" t="s">
        <v>304</v>
      </c>
      <c r="N89" s="94"/>
      <c r="O89" s="51"/>
      <c r="P89" s="54"/>
      <c r="Q89" s="150"/>
      <c r="R89" s="112"/>
      <c r="S89" s="61"/>
    </row>
    <row r="90" spans="1:19" ht="17.25" customHeight="1">
      <c r="A90" s="14">
        <v>42185</v>
      </c>
      <c r="B90" s="24"/>
      <c r="C90" s="11">
        <f t="shared" si="8"/>
        <v>42185</v>
      </c>
      <c r="D90" s="17" t="s">
        <v>299</v>
      </c>
      <c r="E90" s="12" t="s">
        <v>42</v>
      </c>
      <c r="F90" s="9"/>
      <c r="G90" s="20">
        <v>241800000</v>
      </c>
      <c r="H90" s="5">
        <f t="shared" si="14"/>
        <v>828200000</v>
      </c>
      <c r="I90" s="5">
        <f t="shared" si="15"/>
        <v>0</v>
      </c>
      <c r="J90" s="37">
        <f t="shared" si="9"/>
        <v>6</v>
      </c>
      <c r="K90" s="214" t="s">
        <v>305</v>
      </c>
      <c r="N90" s="94"/>
      <c r="O90" s="51"/>
      <c r="P90" s="54"/>
      <c r="Q90" s="111"/>
      <c r="R90" s="112"/>
      <c r="S90" s="61"/>
    </row>
    <row r="91" spans="1:19" ht="17.25" customHeight="1">
      <c r="A91" s="14">
        <v>42185</v>
      </c>
      <c r="B91" s="24"/>
      <c r="C91" s="11">
        <f t="shared" si="8"/>
        <v>42185</v>
      </c>
      <c r="D91" s="17" t="s">
        <v>216</v>
      </c>
      <c r="E91" s="12" t="s">
        <v>42</v>
      </c>
      <c r="F91" s="9"/>
      <c r="G91" s="20">
        <v>231780000</v>
      </c>
      <c r="H91" s="5">
        <f t="shared" si="14"/>
        <v>596420000</v>
      </c>
      <c r="I91" s="5">
        <f t="shared" si="15"/>
        <v>0</v>
      </c>
      <c r="J91" s="37">
        <f t="shared" si="9"/>
        <v>6</v>
      </c>
      <c r="K91" s="214" t="s">
        <v>306</v>
      </c>
      <c r="N91" s="94"/>
      <c r="O91" s="51"/>
      <c r="P91" s="54"/>
      <c r="Q91" s="111"/>
      <c r="R91" s="112"/>
      <c r="S91" s="61"/>
    </row>
    <row r="92" spans="1:19" ht="17.25" customHeight="1">
      <c r="A92" s="14">
        <v>42185</v>
      </c>
      <c r="B92" s="24"/>
      <c r="C92" s="11">
        <f t="shared" si="8"/>
        <v>42185</v>
      </c>
      <c r="D92" s="17" t="s">
        <v>213</v>
      </c>
      <c r="E92" s="12" t="s">
        <v>42</v>
      </c>
      <c r="F92" s="9"/>
      <c r="G92" s="20">
        <v>160632000</v>
      </c>
      <c r="H92" s="5">
        <f t="shared" si="14"/>
        <v>435788000</v>
      </c>
      <c r="I92" s="5">
        <f t="shared" si="15"/>
        <v>0</v>
      </c>
      <c r="J92" s="37">
        <f t="shared" si="9"/>
        <v>6</v>
      </c>
      <c r="K92" s="214" t="s">
        <v>307</v>
      </c>
      <c r="N92" s="94"/>
      <c r="O92" s="51"/>
      <c r="P92" s="54"/>
      <c r="Q92" s="111"/>
      <c r="R92" s="112"/>
      <c r="S92" s="61"/>
    </row>
    <row r="93" spans="1:19" ht="17.25" customHeight="1">
      <c r="A93" s="14">
        <v>42185</v>
      </c>
      <c r="B93" s="24"/>
      <c r="C93" s="11">
        <f t="shared" si="8"/>
        <v>42185</v>
      </c>
      <c r="D93" s="17" t="s">
        <v>300</v>
      </c>
      <c r="E93" s="12" t="s">
        <v>42</v>
      </c>
      <c r="F93" s="9"/>
      <c r="G93" s="20">
        <v>153960000</v>
      </c>
      <c r="H93" s="5">
        <f t="shared" si="14"/>
        <v>281828000</v>
      </c>
      <c r="I93" s="5">
        <f t="shared" si="15"/>
        <v>0</v>
      </c>
      <c r="J93" s="37">
        <f t="shared" si="9"/>
        <v>6</v>
      </c>
      <c r="K93" s="214" t="s">
        <v>308</v>
      </c>
      <c r="N93" s="94"/>
      <c r="O93" s="51"/>
      <c r="P93" s="54"/>
      <c r="Q93" s="111"/>
      <c r="R93" s="112"/>
      <c r="S93" s="61"/>
    </row>
    <row r="94" spans="1:19" ht="17.25" customHeight="1">
      <c r="A94" s="14">
        <v>42185</v>
      </c>
      <c r="B94" s="24"/>
      <c r="C94" s="11">
        <f t="shared" si="8"/>
        <v>42185</v>
      </c>
      <c r="D94" s="17" t="s">
        <v>301</v>
      </c>
      <c r="E94" s="12" t="s">
        <v>42</v>
      </c>
      <c r="F94" s="9"/>
      <c r="G94" s="20">
        <v>162264000</v>
      </c>
      <c r="H94" s="5">
        <f t="shared" si="14"/>
        <v>119564000</v>
      </c>
      <c r="I94" s="5">
        <f t="shared" si="15"/>
        <v>0</v>
      </c>
      <c r="J94" s="37">
        <f t="shared" si="9"/>
        <v>6</v>
      </c>
      <c r="K94" s="209" t="s">
        <v>309</v>
      </c>
      <c r="N94" s="94"/>
      <c r="O94" s="51"/>
      <c r="P94" s="54"/>
      <c r="Q94" s="150"/>
      <c r="R94" s="112"/>
      <c r="S94" s="61"/>
    </row>
    <row r="95" spans="1:19" ht="17.25" customHeight="1">
      <c r="A95" s="14">
        <v>42185</v>
      </c>
      <c r="B95" s="24"/>
      <c r="C95" s="11">
        <f t="shared" si="8"/>
        <v>42185</v>
      </c>
      <c r="D95" s="17" t="s">
        <v>263</v>
      </c>
      <c r="E95" s="12" t="s">
        <v>42</v>
      </c>
      <c r="F95" s="9"/>
      <c r="G95" s="20">
        <v>114600000</v>
      </c>
      <c r="H95" s="5">
        <f t="shared" si="14"/>
        <v>4964000</v>
      </c>
      <c r="I95" s="5">
        <f t="shared" si="15"/>
        <v>0</v>
      </c>
      <c r="J95" s="37">
        <f t="shared" si="9"/>
        <v>6</v>
      </c>
      <c r="K95" s="209" t="s">
        <v>202</v>
      </c>
      <c r="N95" s="94"/>
      <c r="O95" s="51"/>
      <c r="P95" s="54"/>
      <c r="Q95" s="150"/>
      <c r="R95" s="112"/>
      <c r="S95" s="61"/>
    </row>
    <row r="96" spans="1:19" ht="17.25" customHeight="1">
      <c r="A96" s="14"/>
      <c r="B96" s="24"/>
      <c r="C96" s="11"/>
      <c r="D96" s="17"/>
      <c r="E96" s="12"/>
      <c r="F96" s="9"/>
      <c r="G96" s="20"/>
      <c r="H96" s="5">
        <f t="shared" si="14"/>
        <v>4964000</v>
      </c>
      <c r="I96" s="5">
        <f t="shared" si="15"/>
        <v>0</v>
      </c>
      <c r="J96" s="37" t="str">
        <f t="shared" si="9"/>
        <v/>
      </c>
      <c r="K96" s="209"/>
      <c r="N96" s="94"/>
      <c r="O96" s="51"/>
      <c r="P96" s="54"/>
      <c r="Q96" s="150"/>
      <c r="R96" s="112"/>
      <c r="S96" s="61"/>
    </row>
    <row r="97" spans="1:19" ht="17.25" customHeight="1">
      <c r="A97" s="11"/>
      <c r="B97" s="18"/>
      <c r="C97" s="11"/>
      <c r="D97" s="17"/>
      <c r="E97" s="38"/>
      <c r="F97" s="9"/>
      <c r="G97" s="20"/>
      <c r="H97" s="5">
        <f t="shared" si="14"/>
        <v>4964000</v>
      </c>
      <c r="I97" s="5">
        <f t="shared" si="15"/>
        <v>0</v>
      </c>
      <c r="J97" s="37" t="str">
        <f t="shared" si="9"/>
        <v/>
      </c>
      <c r="K97" s="213"/>
      <c r="N97" s="116"/>
      <c r="O97" s="51"/>
      <c r="P97" s="54"/>
      <c r="Q97" s="111"/>
      <c r="R97" s="112"/>
      <c r="S97" s="61"/>
    </row>
    <row r="98" spans="1:19" ht="17.25" customHeight="1">
      <c r="A98" s="14"/>
      <c r="B98" s="24"/>
      <c r="C98" s="11"/>
      <c r="D98" s="17"/>
      <c r="E98" s="12"/>
      <c r="F98" s="9"/>
      <c r="G98" s="9"/>
      <c r="H98" s="5">
        <f t="shared" si="14"/>
        <v>4964000</v>
      </c>
      <c r="I98" s="5">
        <f t="shared" si="15"/>
        <v>0</v>
      </c>
      <c r="J98" s="37" t="str">
        <f t="shared" si="9"/>
        <v/>
      </c>
      <c r="K98" s="211"/>
      <c r="N98" s="94"/>
      <c r="O98" s="51"/>
      <c r="P98" s="54"/>
      <c r="Q98" s="150"/>
      <c r="R98" s="112"/>
      <c r="S98" s="112"/>
    </row>
    <row r="99" spans="1:19" ht="17.25" customHeight="1">
      <c r="A99" s="14"/>
      <c r="B99" s="24"/>
      <c r="C99" s="11"/>
      <c r="D99" s="17"/>
      <c r="E99" s="12"/>
      <c r="F99" s="9"/>
      <c r="G99" s="20"/>
      <c r="H99" s="5">
        <f t="shared" si="14"/>
        <v>4964000</v>
      </c>
      <c r="I99" s="5">
        <f t="shared" si="15"/>
        <v>0</v>
      </c>
      <c r="J99" s="37" t="str">
        <f t="shared" ref="J99:J130" si="16">IF(A99&lt;&gt;"",MONTH(A99),"")</f>
        <v/>
      </c>
      <c r="K99" s="209"/>
      <c r="N99" s="94"/>
      <c r="O99" s="51"/>
      <c r="P99" s="54"/>
      <c r="Q99" s="150"/>
      <c r="R99" s="112"/>
      <c r="S99" s="61"/>
    </row>
    <row r="100" spans="1:19" ht="17.25" customHeight="1">
      <c r="A100" s="14"/>
      <c r="B100" s="24"/>
      <c r="C100" s="11"/>
      <c r="D100" s="17"/>
      <c r="E100" s="12"/>
      <c r="F100" s="9"/>
      <c r="G100" s="20"/>
      <c r="H100" s="5">
        <f t="shared" si="14"/>
        <v>4964000</v>
      </c>
      <c r="I100" s="5">
        <f t="shared" si="15"/>
        <v>0</v>
      </c>
      <c r="J100" s="37" t="str">
        <f t="shared" si="16"/>
        <v/>
      </c>
      <c r="K100" s="209"/>
      <c r="N100" s="94"/>
      <c r="O100" s="51"/>
      <c r="P100" s="54"/>
      <c r="Q100" s="150"/>
      <c r="R100" s="112"/>
      <c r="S100" s="61"/>
    </row>
    <row r="101" spans="1:19" ht="17.25" customHeight="1">
      <c r="A101" s="14"/>
      <c r="B101" s="24"/>
      <c r="C101" s="11"/>
      <c r="D101" s="17"/>
      <c r="E101" s="12"/>
      <c r="F101" s="9"/>
      <c r="G101" s="20"/>
      <c r="H101" s="5">
        <f t="shared" ref="H101:H138" si="17">MAX(H100+F101-G101-I100,0)</f>
        <v>4964000</v>
      </c>
      <c r="I101" s="5">
        <f t="shared" ref="I101:I138" si="18">MAX(I100+G101-F101-H100,0)</f>
        <v>0</v>
      </c>
      <c r="J101" s="37" t="str">
        <f t="shared" si="16"/>
        <v/>
      </c>
      <c r="K101" s="209"/>
      <c r="N101" s="94"/>
      <c r="O101" s="51"/>
      <c r="P101" s="54"/>
      <c r="Q101" s="150"/>
      <c r="R101" s="112"/>
      <c r="S101" s="61"/>
    </row>
    <row r="102" spans="1:19" ht="17.25" customHeight="1">
      <c r="A102" s="14"/>
      <c r="B102" s="24"/>
      <c r="C102" s="11"/>
      <c r="D102" s="17"/>
      <c r="E102" s="12"/>
      <c r="F102" s="9"/>
      <c r="G102" s="20"/>
      <c r="H102" s="5">
        <f t="shared" si="17"/>
        <v>4964000</v>
      </c>
      <c r="I102" s="5">
        <f t="shared" si="18"/>
        <v>0</v>
      </c>
      <c r="J102" s="37" t="str">
        <f t="shared" si="16"/>
        <v/>
      </c>
      <c r="K102" s="209"/>
      <c r="N102" s="94"/>
      <c r="O102" s="51"/>
      <c r="P102" s="54"/>
      <c r="Q102" s="150"/>
      <c r="R102" s="112"/>
      <c r="S102" s="61"/>
    </row>
    <row r="103" spans="1:19" ht="17.25" customHeight="1">
      <c r="A103" s="14"/>
      <c r="B103" s="24"/>
      <c r="C103" s="11"/>
      <c r="D103" s="17"/>
      <c r="E103" s="12"/>
      <c r="F103" s="9"/>
      <c r="G103" s="20"/>
      <c r="H103" s="5">
        <f t="shared" si="17"/>
        <v>4964000</v>
      </c>
      <c r="I103" s="5">
        <f t="shared" si="18"/>
        <v>0</v>
      </c>
      <c r="J103" s="37" t="str">
        <f t="shared" si="16"/>
        <v/>
      </c>
      <c r="K103" s="209"/>
      <c r="N103" s="94"/>
      <c r="O103" s="51"/>
      <c r="P103" s="54"/>
      <c r="Q103" s="150"/>
      <c r="R103" s="112"/>
      <c r="S103" s="61"/>
    </row>
    <row r="104" spans="1:19" ht="17.25" customHeight="1">
      <c r="A104" s="14"/>
      <c r="B104" s="24"/>
      <c r="C104" s="11"/>
      <c r="D104" s="17"/>
      <c r="E104" s="12"/>
      <c r="F104" s="9"/>
      <c r="G104" s="25"/>
      <c r="H104" s="5">
        <f t="shared" si="17"/>
        <v>4964000</v>
      </c>
      <c r="I104" s="5">
        <f t="shared" si="18"/>
        <v>0</v>
      </c>
      <c r="J104" s="37" t="str">
        <f t="shared" si="16"/>
        <v/>
      </c>
      <c r="K104" s="209"/>
      <c r="N104" s="94"/>
      <c r="O104" s="51"/>
      <c r="P104" s="54"/>
      <c r="Q104" s="150"/>
      <c r="R104" s="112"/>
      <c r="S104" s="61"/>
    </row>
    <row r="105" spans="1:19" ht="17.25" customHeight="1">
      <c r="A105" s="11"/>
      <c r="B105" s="18"/>
      <c r="C105" s="11"/>
      <c r="D105" s="17"/>
      <c r="E105" s="38"/>
      <c r="F105" s="55"/>
      <c r="G105" s="25"/>
      <c r="H105" s="5">
        <f t="shared" si="17"/>
        <v>4964000</v>
      </c>
      <c r="I105" s="5">
        <f t="shared" si="18"/>
        <v>0</v>
      </c>
      <c r="J105" s="37" t="str">
        <f t="shared" si="16"/>
        <v/>
      </c>
      <c r="K105" s="213"/>
      <c r="N105" s="116"/>
      <c r="O105" s="51"/>
      <c r="P105" s="54"/>
      <c r="Q105" s="111"/>
      <c r="R105" s="117"/>
      <c r="S105" s="61"/>
    </row>
    <row r="106" spans="1:19" ht="17.25" customHeight="1">
      <c r="A106" s="11"/>
      <c r="B106" s="18"/>
      <c r="C106" s="11"/>
      <c r="D106" s="17"/>
      <c r="E106" s="38"/>
      <c r="F106" s="55"/>
      <c r="G106" s="25"/>
      <c r="H106" s="5">
        <f t="shared" si="17"/>
        <v>4964000</v>
      </c>
      <c r="I106" s="5">
        <f t="shared" si="18"/>
        <v>0</v>
      </c>
      <c r="J106" s="37" t="str">
        <f t="shared" si="16"/>
        <v/>
      </c>
      <c r="K106" s="213"/>
      <c r="N106" s="116"/>
      <c r="O106" s="51"/>
      <c r="P106" s="54"/>
      <c r="Q106" s="111"/>
      <c r="R106" s="117"/>
      <c r="S106" s="61"/>
    </row>
    <row r="107" spans="1:19" ht="17.25" customHeight="1">
      <c r="A107" s="14"/>
      <c r="B107" s="24"/>
      <c r="C107" s="11"/>
      <c r="D107" s="17"/>
      <c r="E107" s="12"/>
      <c r="F107" s="9"/>
      <c r="G107" s="25"/>
      <c r="H107" s="5">
        <f t="shared" si="17"/>
        <v>4964000</v>
      </c>
      <c r="I107" s="5">
        <f t="shared" si="18"/>
        <v>0</v>
      </c>
      <c r="J107" s="37" t="str">
        <f t="shared" si="16"/>
        <v/>
      </c>
      <c r="K107" s="211"/>
      <c r="N107" s="94"/>
      <c r="O107" s="51"/>
      <c r="P107" s="54"/>
      <c r="Q107" s="150"/>
      <c r="R107" s="112"/>
      <c r="S107" s="61"/>
    </row>
    <row r="108" spans="1:19" ht="17.25" customHeight="1">
      <c r="A108" s="14"/>
      <c r="B108" s="24"/>
      <c r="C108" s="11"/>
      <c r="D108" s="17"/>
      <c r="E108" s="12"/>
      <c r="F108" s="9"/>
      <c r="G108" s="25"/>
      <c r="H108" s="5">
        <f t="shared" si="17"/>
        <v>4964000</v>
      </c>
      <c r="I108" s="5">
        <f t="shared" si="18"/>
        <v>0</v>
      </c>
      <c r="J108" s="37" t="str">
        <f t="shared" si="16"/>
        <v/>
      </c>
      <c r="K108" s="137"/>
      <c r="N108" s="94"/>
      <c r="O108" s="51"/>
      <c r="P108" s="54"/>
      <c r="Q108" s="150"/>
      <c r="R108" s="112"/>
      <c r="S108" s="61"/>
    </row>
    <row r="109" spans="1:19" ht="17.25" customHeight="1">
      <c r="A109" s="14"/>
      <c r="B109" s="24"/>
      <c r="C109" s="11"/>
      <c r="D109" s="17"/>
      <c r="E109" s="12"/>
      <c r="F109" s="9"/>
      <c r="G109" s="25"/>
      <c r="H109" s="5">
        <f t="shared" si="17"/>
        <v>4964000</v>
      </c>
      <c r="I109" s="5">
        <f t="shared" si="18"/>
        <v>0</v>
      </c>
      <c r="J109" s="37" t="str">
        <f t="shared" si="16"/>
        <v/>
      </c>
      <c r="K109" s="211"/>
      <c r="N109" s="94"/>
      <c r="O109" s="51"/>
      <c r="P109" s="54"/>
      <c r="Q109" s="150"/>
      <c r="R109" s="112"/>
      <c r="S109" s="61"/>
    </row>
    <row r="110" spans="1:19" ht="17.25" customHeight="1">
      <c r="A110" s="14"/>
      <c r="B110" s="24"/>
      <c r="C110" s="11"/>
      <c r="D110" s="17"/>
      <c r="E110" s="12"/>
      <c r="F110" s="9"/>
      <c r="G110" s="25"/>
      <c r="H110" s="5">
        <f t="shared" si="17"/>
        <v>4964000</v>
      </c>
      <c r="I110" s="5">
        <f t="shared" si="18"/>
        <v>0</v>
      </c>
      <c r="J110" s="37" t="str">
        <f t="shared" si="16"/>
        <v/>
      </c>
      <c r="K110" s="209"/>
      <c r="N110" s="94"/>
      <c r="O110" s="51"/>
      <c r="P110" s="54"/>
      <c r="Q110" s="150"/>
      <c r="R110" s="112"/>
      <c r="S110" s="61"/>
    </row>
    <row r="111" spans="1:19" ht="17.25" customHeight="1">
      <c r="A111" s="14"/>
      <c r="B111" s="24"/>
      <c r="C111" s="11"/>
      <c r="D111" s="17"/>
      <c r="E111" s="12"/>
      <c r="F111" s="9"/>
      <c r="G111" s="25"/>
      <c r="H111" s="5">
        <f t="shared" si="17"/>
        <v>4964000</v>
      </c>
      <c r="I111" s="5">
        <f t="shared" si="18"/>
        <v>0</v>
      </c>
      <c r="J111" s="37" t="str">
        <f t="shared" si="16"/>
        <v/>
      </c>
      <c r="K111" s="209"/>
      <c r="N111" s="94"/>
      <c r="O111" s="51"/>
      <c r="P111" s="54"/>
      <c r="Q111" s="150"/>
      <c r="R111" s="112"/>
      <c r="S111" s="61"/>
    </row>
    <row r="112" spans="1:19" ht="17.25" customHeight="1">
      <c r="A112" s="14"/>
      <c r="B112" s="24"/>
      <c r="C112" s="11"/>
      <c r="D112" s="17"/>
      <c r="E112" s="12"/>
      <c r="F112" s="9"/>
      <c r="G112" s="20"/>
      <c r="H112" s="5">
        <f t="shared" si="17"/>
        <v>4964000</v>
      </c>
      <c r="I112" s="5">
        <f t="shared" si="18"/>
        <v>0</v>
      </c>
      <c r="J112" s="37" t="str">
        <f t="shared" si="16"/>
        <v/>
      </c>
      <c r="K112" s="209"/>
      <c r="N112" s="94"/>
      <c r="O112" s="51"/>
      <c r="P112" s="54"/>
      <c r="Q112" s="150"/>
      <c r="R112" s="112"/>
      <c r="S112" s="61"/>
    </row>
    <row r="113" spans="1:19" ht="17.25" customHeight="1">
      <c r="A113" s="14"/>
      <c r="B113" s="24"/>
      <c r="C113" s="11"/>
      <c r="D113" s="17"/>
      <c r="E113" s="12"/>
      <c r="F113" s="9"/>
      <c r="G113" s="20"/>
      <c r="H113" s="5">
        <f t="shared" si="17"/>
        <v>4964000</v>
      </c>
      <c r="I113" s="5">
        <f t="shared" si="18"/>
        <v>0</v>
      </c>
      <c r="J113" s="37" t="str">
        <f t="shared" si="16"/>
        <v/>
      </c>
      <c r="K113" s="209"/>
      <c r="N113" s="94"/>
      <c r="O113" s="51"/>
      <c r="P113" s="54"/>
      <c r="Q113" s="150"/>
      <c r="R113" s="112"/>
      <c r="S113" s="61"/>
    </row>
    <row r="114" spans="1:19" ht="17.25" customHeight="1">
      <c r="A114" s="14"/>
      <c r="B114" s="24"/>
      <c r="C114" s="11"/>
      <c r="D114" s="17"/>
      <c r="E114" s="12"/>
      <c r="F114" s="9"/>
      <c r="G114" s="20"/>
      <c r="H114" s="5">
        <f t="shared" si="17"/>
        <v>4964000</v>
      </c>
      <c r="I114" s="5">
        <f t="shared" si="18"/>
        <v>0</v>
      </c>
      <c r="J114" s="37" t="str">
        <f t="shared" si="16"/>
        <v/>
      </c>
      <c r="K114" s="209"/>
      <c r="N114" s="94"/>
      <c r="O114" s="51"/>
      <c r="P114" s="54"/>
      <c r="Q114" s="150"/>
      <c r="R114" s="112"/>
      <c r="S114" s="61"/>
    </row>
    <row r="115" spans="1:19" ht="17.25" customHeight="1">
      <c r="A115" s="14"/>
      <c r="B115" s="24"/>
      <c r="C115" s="11"/>
      <c r="D115" s="17"/>
      <c r="E115" s="38"/>
      <c r="F115" s="55"/>
      <c r="G115" s="5"/>
      <c r="H115" s="5">
        <f t="shared" si="17"/>
        <v>4964000</v>
      </c>
      <c r="I115" s="5">
        <f t="shared" si="18"/>
        <v>0</v>
      </c>
      <c r="J115" s="37" t="str">
        <f t="shared" si="16"/>
        <v/>
      </c>
      <c r="N115" s="94"/>
      <c r="O115" s="51"/>
      <c r="P115" s="54"/>
      <c r="Q115" s="111"/>
      <c r="R115" s="117"/>
      <c r="S115" s="62"/>
    </row>
    <row r="116" spans="1:19" ht="17.25" customHeight="1">
      <c r="A116" s="14"/>
      <c r="B116" s="24"/>
      <c r="C116" s="11"/>
      <c r="D116" s="17"/>
      <c r="E116" s="38"/>
      <c r="F116" s="55"/>
      <c r="G116" s="5"/>
      <c r="H116" s="5">
        <f t="shared" si="17"/>
        <v>4964000</v>
      </c>
      <c r="I116" s="5">
        <f t="shared" si="18"/>
        <v>0</v>
      </c>
      <c r="J116" s="37" t="str">
        <f t="shared" si="16"/>
        <v/>
      </c>
      <c r="N116" s="94"/>
      <c r="O116" s="51"/>
      <c r="P116" s="54"/>
      <c r="Q116" s="111"/>
      <c r="R116" s="117"/>
      <c r="S116" s="62"/>
    </row>
    <row r="117" spans="1:19" ht="17.25" customHeight="1">
      <c r="A117" s="14"/>
      <c r="B117" s="24"/>
      <c r="C117" s="11"/>
      <c r="D117" s="17"/>
      <c r="E117" s="12"/>
      <c r="F117" s="9"/>
      <c r="G117" s="20"/>
      <c r="H117" s="5">
        <f t="shared" si="17"/>
        <v>4964000</v>
      </c>
      <c r="I117" s="5">
        <f t="shared" si="18"/>
        <v>0</v>
      </c>
      <c r="J117" s="37" t="str">
        <f t="shared" si="16"/>
        <v/>
      </c>
      <c r="K117" s="211"/>
      <c r="N117" s="94"/>
      <c r="O117" s="51"/>
      <c r="P117" s="54"/>
      <c r="Q117" s="150"/>
      <c r="R117" s="112"/>
      <c r="S117" s="61"/>
    </row>
    <row r="118" spans="1:19" ht="17.25" customHeight="1">
      <c r="A118" s="14"/>
      <c r="B118" s="24"/>
      <c r="C118" s="11"/>
      <c r="D118" s="17"/>
      <c r="E118" s="12"/>
      <c r="F118" s="9"/>
      <c r="G118" s="20"/>
      <c r="H118" s="5">
        <f t="shared" si="17"/>
        <v>4964000</v>
      </c>
      <c r="I118" s="5">
        <f t="shared" si="18"/>
        <v>0</v>
      </c>
      <c r="J118" s="37" t="str">
        <f t="shared" si="16"/>
        <v/>
      </c>
      <c r="K118" s="209"/>
      <c r="N118" s="94"/>
      <c r="O118" s="51"/>
      <c r="P118" s="54"/>
      <c r="Q118" s="150"/>
      <c r="R118" s="112"/>
      <c r="S118" s="61"/>
    </row>
    <row r="119" spans="1:19" ht="17.25" customHeight="1">
      <c r="A119" s="14"/>
      <c r="B119" s="24"/>
      <c r="C119" s="11"/>
      <c r="D119" s="17"/>
      <c r="E119" s="12"/>
      <c r="F119" s="9"/>
      <c r="G119" s="20"/>
      <c r="H119" s="5">
        <f t="shared" si="17"/>
        <v>4964000</v>
      </c>
      <c r="I119" s="5">
        <f t="shared" si="18"/>
        <v>0</v>
      </c>
      <c r="J119" s="37" t="str">
        <f t="shared" si="16"/>
        <v/>
      </c>
      <c r="K119" s="209"/>
      <c r="N119" s="94"/>
      <c r="O119" s="51"/>
      <c r="P119" s="54"/>
      <c r="Q119" s="150"/>
      <c r="R119" s="112"/>
      <c r="S119" s="61"/>
    </row>
    <row r="120" spans="1:19" ht="17.25" customHeight="1">
      <c r="A120" s="14"/>
      <c r="B120" s="24"/>
      <c r="C120" s="11"/>
      <c r="D120" s="17"/>
      <c r="E120" s="12"/>
      <c r="F120" s="9"/>
      <c r="G120" s="20"/>
      <c r="H120" s="5">
        <f t="shared" si="17"/>
        <v>4964000</v>
      </c>
      <c r="I120" s="5">
        <f t="shared" si="18"/>
        <v>0</v>
      </c>
      <c r="J120" s="37" t="str">
        <f t="shared" si="16"/>
        <v/>
      </c>
      <c r="K120" s="209"/>
      <c r="N120" s="94"/>
      <c r="O120" s="51"/>
      <c r="P120" s="54"/>
      <c r="Q120" s="150"/>
      <c r="R120" s="112"/>
      <c r="S120" s="61"/>
    </row>
    <row r="121" spans="1:19" ht="17.25" customHeight="1">
      <c r="A121" s="14"/>
      <c r="B121" s="24"/>
      <c r="C121" s="11"/>
      <c r="D121" s="17"/>
      <c r="E121" s="12"/>
      <c r="F121" s="9"/>
      <c r="G121" s="20"/>
      <c r="H121" s="5">
        <f t="shared" si="17"/>
        <v>4964000</v>
      </c>
      <c r="I121" s="5">
        <f t="shared" si="18"/>
        <v>0</v>
      </c>
      <c r="J121" s="37" t="str">
        <f t="shared" si="16"/>
        <v/>
      </c>
      <c r="K121" s="209"/>
      <c r="N121" s="94"/>
      <c r="O121" s="51"/>
      <c r="P121" s="54"/>
      <c r="Q121" s="150"/>
      <c r="R121" s="112"/>
      <c r="S121" s="61"/>
    </row>
    <row r="122" spans="1:19" ht="17.25" customHeight="1">
      <c r="A122" s="14"/>
      <c r="B122" s="24"/>
      <c r="C122" s="11"/>
      <c r="D122" s="17"/>
      <c r="E122" s="12"/>
      <c r="F122" s="9"/>
      <c r="G122" s="20"/>
      <c r="H122" s="5">
        <f t="shared" si="17"/>
        <v>4964000</v>
      </c>
      <c r="I122" s="5">
        <f t="shared" si="18"/>
        <v>0</v>
      </c>
      <c r="J122" s="37" t="str">
        <f t="shared" si="16"/>
        <v/>
      </c>
      <c r="K122" s="209"/>
      <c r="N122" s="94"/>
      <c r="O122" s="51"/>
      <c r="P122" s="54"/>
      <c r="Q122" s="150"/>
      <c r="R122" s="112"/>
      <c r="S122" s="61"/>
    </row>
    <row r="123" spans="1:19" ht="17.25" customHeight="1">
      <c r="A123" s="14"/>
      <c r="B123" s="24"/>
      <c r="C123" s="11"/>
      <c r="D123" s="17"/>
      <c r="E123" s="12"/>
      <c r="F123" s="9"/>
      <c r="G123" s="20"/>
      <c r="H123" s="5">
        <f t="shared" si="17"/>
        <v>4964000</v>
      </c>
      <c r="I123" s="5">
        <f t="shared" si="18"/>
        <v>0</v>
      </c>
      <c r="J123" s="37" t="str">
        <f t="shared" si="16"/>
        <v/>
      </c>
      <c r="K123" s="209"/>
      <c r="N123" s="94"/>
      <c r="O123" s="51"/>
      <c r="P123" s="54"/>
      <c r="Q123" s="150"/>
      <c r="R123" s="112"/>
      <c r="S123" s="61"/>
    </row>
    <row r="124" spans="1:19" ht="17.25" customHeight="1">
      <c r="A124" s="14"/>
      <c r="B124" s="24"/>
      <c r="C124" s="11"/>
      <c r="D124" s="17"/>
      <c r="E124" s="12"/>
      <c r="F124" s="9"/>
      <c r="G124" s="20"/>
      <c r="H124" s="5">
        <f t="shared" si="17"/>
        <v>4964000</v>
      </c>
      <c r="I124" s="5">
        <f t="shared" si="18"/>
        <v>0</v>
      </c>
      <c r="J124" s="37" t="str">
        <f t="shared" si="16"/>
        <v/>
      </c>
      <c r="K124" s="209"/>
      <c r="N124" s="94"/>
      <c r="O124" s="51"/>
      <c r="P124" s="54"/>
      <c r="Q124" s="150"/>
      <c r="R124" s="112"/>
      <c r="S124" s="61"/>
    </row>
    <row r="125" spans="1:19" ht="17.25" customHeight="1">
      <c r="A125" s="14"/>
      <c r="B125" s="24"/>
      <c r="C125" s="11"/>
      <c r="D125" s="17"/>
      <c r="E125" s="38"/>
      <c r="F125" s="55"/>
      <c r="G125" s="20"/>
      <c r="H125" s="5">
        <f t="shared" si="17"/>
        <v>4964000</v>
      </c>
      <c r="I125" s="5">
        <f t="shared" si="18"/>
        <v>0</v>
      </c>
      <c r="J125" s="37" t="str">
        <f t="shared" si="16"/>
        <v/>
      </c>
      <c r="K125" s="213"/>
      <c r="N125" s="94"/>
      <c r="O125" s="51"/>
      <c r="P125" s="54"/>
      <c r="Q125" s="111"/>
      <c r="R125" s="117"/>
      <c r="S125" s="61"/>
    </row>
    <row r="126" spans="1:19" ht="17.25" customHeight="1">
      <c r="A126" s="14"/>
      <c r="B126" s="24"/>
      <c r="C126" s="11"/>
      <c r="D126" s="17"/>
      <c r="E126" s="38"/>
      <c r="F126" s="55"/>
      <c r="G126" s="20"/>
      <c r="H126" s="5">
        <f t="shared" si="17"/>
        <v>4964000</v>
      </c>
      <c r="I126" s="5">
        <f t="shared" si="18"/>
        <v>0</v>
      </c>
      <c r="J126" s="37" t="str">
        <f t="shared" si="16"/>
        <v/>
      </c>
      <c r="K126" s="213"/>
      <c r="N126" s="94"/>
      <c r="O126" s="51"/>
      <c r="P126" s="54"/>
      <c r="Q126" s="111"/>
      <c r="R126" s="117"/>
      <c r="S126" s="61"/>
    </row>
    <row r="127" spans="1:19" ht="17.25" customHeight="1">
      <c r="A127" s="14"/>
      <c r="B127" s="24"/>
      <c r="C127" s="11"/>
      <c r="D127" s="17"/>
      <c r="E127" s="38"/>
      <c r="F127" s="55"/>
      <c r="G127" s="20"/>
      <c r="H127" s="5">
        <f t="shared" si="17"/>
        <v>4964000</v>
      </c>
      <c r="I127" s="5">
        <f t="shared" si="18"/>
        <v>0</v>
      </c>
      <c r="J127" s="37" t="str">
        <f t="shared" si="16"/>
        <v/>
      </c>
      <c r="K127" s="213"/>
      <c r="N127" s="94"/>
      <c r="O127" s="51"/>
      <c r="P127" s="54"/>
      <c r="Q127" s="111"/>
      <c r="R127" s="117"/>
      <c r="S127" s="61"/>
    </row>
    <row r="128" spans="1:19" ht="17.25" customHeight="1">
      <c r="A128" s="14"/>
      <c r="B128" s="24"/>
      <c r="C128" s="11"/>
      <c r="D128" s="17"/>
      <c r="E128" s="38"/>
      <c r="F128" s="55"/>
      <c r="G128" s="20"/>
      <c r="H128" s="5">
        <f t="shared" si="17"/>
        <v>4964000</v>
      </c>
      <c r="I128" s="5">
        <f t="shared" si="18"/>
        <v>0</v>
      </c>
      <c r="J128" s="37" t="str">
        <f t="shared" si="16"/>
        <v/>
      </c>
      <c r="K128" s="213"/>
      <c r="N128" s="94"/>
      <c r="O128" s="51"/>
      <c r="P128" s="54"/>
      <c r="Q128" s="111"/>
      <c r="R128" s="117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17"/>
        <v>4964000</v>
      </c>
      <c r="I129" s="5">
        <f t="shared" si="18"/>
        <v>0</v>
      </c>
      <c r="J129" s="37" t="str">
        <f t="shared" si="16"/>
        <v/>
      </c>
      <c r="K129" s="209"/>
      <c r="N129" s="94"/>
      <c r="O129" s="51"/>
      <c r="P129" s="54"/>
      <c r="Q129" s="150"/>
      <c r="R129" s="112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17"/>
        <v>4964000</v>
      </c>
      <c r="I130" s="5">
        <f t="shared" si="18"/>
        <v>0</v>
      </c>
      <c r="J130" s="37" t="str">
        <f t="shared" si="16"/>
        <v/>
      </c>
      <c r="K130" s="209"/>
      <c r="N130" s="94"/>
      <c r="O130" s="51"/>
      <c r="P130" s="54"/>
      <c r="Q130" s="150"/>
      <c r="R130" s="112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17"/>
        <v>4964000</v>
      </c>
      <c r="I131" s="5">
        <f t="shared" si="18"/>
        <v>0</v>
      </c>
      <c r="J131" s="37" t="str">
        <f t="shared" ref="J131:J141" si="19">IF(A131&lt;&gt;"",MONTH(A131),"")</f>
        <v/>
      </c>
      <c r="K131" s="209"/>
      <c r="N131" s="94"/>
      <c r="O131" s="51"/>
      <c r="P131" s="54"/>
      <c r="Q131" s="150"/>
      <c r="R131" s="112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17"/>
        <v>4964000</v>
      </c>
      <c r="I132" s="5">
        <f t="shared" si="18"/>
        <v>0</v>
      </c>
      <c r="J132" s="37" t="str">
        <f t="shared" si="19"/>
        <v/>
      </c>
      <c r="K132" s="209"/>
      <c r="N132" s="94"/>
      <c r="O132" s="51"/>
      <c r="P132" s="54"/>
      <c r="Q132" s="150"/>
      <c r="R132" s="112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17"/>
        <v>4964000</v>
      </c>
      <c r="I133" s="5">
        <f t="shared" si="18"/>
        <v>0</v>
      </c>
      <c r="J133" s="37" t="str">
        <f t="shared" si="19"/>
        <v/>
      </c>
      <c r="K133" s="209"/>
      <c r="N133" s="94"/>
      <c r="O133" s="51"/>
      <c r="P133" s="54"/>
      <c r="Q133" s="150"/>
      <c r="R133" s="112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17"/>
        <v>4964000</v>
      </c>
      <c r="I134" s="5">
        <f t="shared" si="18"/>
        <v>0</v>
      </c>
      <c r="J134" s="37" t="str">
        <f t="shared" si="19"/>
        <v/>
      </c>
      <c r="K134" s="214"/>
      <c r="N134" s="94"/>
      <c r="O134" s="51"/>
      <c r="P134" s="54"/>
      <c r="Q134" s="111"/>
      <c r="R134" s="118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17"/>
        <v>4964000</v>
      </c>
      <c r="I135" s="5">
        <f t="shared" si="18"/>
        <v>0</v>
      </c>
      <c r="J135" s="37" t="str">
        <f t="shared" si="19"/>
        <v/>
      </c>
      <c r="K135" s="214"/>
      <c r="N135" s="94"/>
      <c r="O135" s="51"/>
      <c r="P135" s="54"/>
      <c r="Q135" s="111"/>
      <c r="R135" s="118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17"/>
        <v>4964000</v>
      </c>
      <c r="I136" s="5">
        <f t="shared" si="18"/>
        <v>0</v>
      </c>
      <c r="J136" s="37" t="str">
        <f t="shared" si="19"/>
        <v/>
      </c>
      <c r="N136" s="51"/>
      <c r="O136" s="51"/>
      <c r="P136" s="54"/>
      <c r="Q136" s="111"/>
      <c r="R136" s="118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17"/>
        <v>4964000</v>
      </c>
      <c r="I137" s="5">
        <f t="shared" si="18"/>
        <v>0</v>
      </c>
      <c r="J137" s="37" t="str">
        <f t="shared" si="19"/>
        <v/>
      </c>
      <c r="N137" s="51"/>
      <c r="O137" s="51"/>
      <c r="P137" s="54"/>
      <c r="Q137" s="111"/>
      <c r="R137" s="118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17"/>
        <v>4964000</v>
      </c>
      <c r="I138" s="5">
        <f t="shared" si="18"/>
        <v>0</v>
      </c>
      <c r="J138" s="37" t="str">
        <f t="shared" si="19"/>
        <v/>
      </c>
      <c r="N138" s="51"/>
      <c r="O138" s="51"/>
      <c r="P138" s="54"/>
      <c r="Q138" s="111"/>
      <c r="R138" s="118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19"/>
        <v/>
      </c>
      <c r="N139" s="19"/>
      <c r="O139" s="51"/>
      <c r="P139" s="54"/>
      <c r="Q139" s="19"/>
      <c r="R139" s="109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10250000000</v>
      </c>
      <c r="G140" s="7">
        <f>SUM(G16:G139)</f>
        <v>10245036000</v>
      </c>
      <c r="H140" s="7" t="s">
        <v>23</v>
      </c>
      <c r="I140" s="7" t="s">
        <v>23</v>
      </c>
      <c r="J140" s="37" t="str">
        <f t="shared" si="19"/>
        <v/>
      </c>
      <c r="N140" s="19"/>
      <c r="O140" s="51"/>
      <c r="P140" s="108"/>
      <c r="Q140" s="19"/>
      <c r="R140" s="109"/>
      <c r="S140" s="109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4964000</v>
      </c>
      <c r="I141" s="8">
        <f>IF(I15-H15+G140-F140&gt;0,I15-H15+G140-F140,0)</f>
        <v>0</v>
      </c>
      <c r="J141" s="37" t="str">
        <f t="shared" si="19"/>
        <v/>
      </c>
      <c r="N141" s="19"/>
      <c r="O141" s="51"/>
      <c r="P141" s="108"/>
      <c r="Q141" s="19"/>
      <c r="R141" s="109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48</v>
      </c>
      <c r="D143" s="29"/>
      <c r="E143" s="28"/>
      <c r="F143" s="28"/>
      <c r="G143" s="45"/>
      <c r="H143" s="56"/>
      <c r="I143" s="45"/>
      <c r="N143" s="19"/>
      <c r="O143" s="121"/>
      <c r="P143" s="54"/>
      <c r="Q143" s="19"/>
      <c r="R143" s="19"/>
      <c r="S143" s="62"/>
    </row>
    <row r="144" spans="1:19">
      <c r="A144" s="28"/>
      <c r="B144" s="28"/>
      <c r="C144" s="47" t="s">
        <v>151</v>
      </c>
      <c r="D144" s="29"/>
      <c r="E144" s="28"/>
      <c r="F144" s="28"/>
      <c r="G144" s="45"/>
      <c r="H144" s="28"/>
      <c r="I144" s="46"/>
      <c r="J144" s="23"/>
      <c r="N144" s="19"/>
      <c r="O144" s="121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298" t="s">
        <v>167</v>
      </c>
      <c r="F145" s="298"/>
      <c r="G145" s="298"/>
      <c r="H145" s="298"/>
      <c r="I145" s="298"/>
      <c r="J145" s="51"/>
      <c r="L145" s="59"/>
      <c r="M145" s="59"/>
      <c r="N145" s="19"/>
      <c r="O145" s="19"/>
      <c r="P145" s="54"/>
      <c r="Q145" s="119"/>
      <c r="R145" s="59"/>
      <c r="S145" s="59"/>
    </row>
    <row r="146" spans="1:19">
      <c r="A146" s="298" t="s">
        <v>25</v>
      </c>
      <c r="B146" s="298"/>
      <c r="C146" s="298"/>
      <c r="D146" s="298"/>
      <c r="E146" s="298" t="s">
        <v>26</v>
      </c>
      <c r="F146" s="298"/>
      <c r="G146" s="298"/>
      <c r="H146" s="298"/>
      <c r="I146" s="298"/>
      <c r="J146" s="51"/>
      <c r="L146" s="59"/>
      <c r="M146" s="59"/>
      <c r="N146" s="59"/>
      <c r="O146" s="59"/>
      <c r="P146" s="59"/>
      <c r="Q146" s="119"/>
      <c r="R146" s="59"/>
      <c r="S146" s="59"/>
    </row>
    <row r="147" spans="1:19">
      <c r="A147" s="298" t="s">
        <v>27</v>
      </c>
      <c r="B147" s="298"/>
      <c r="C147" s="298"/>
      <c r="D147" s="298"/>
      <c r="E147" s="298" t="s">
        <v>27</v>
      </c>
      <c r="F147" s="298"/>
      <c r="G147" s="298"/>
      <c r="H147" s="298"/>
      <c r="I147" s="298"/>
      <c r="J147" s="61"/>
      <c r="K147" s="209"/>
      <c r="L147" s="61"/>
      <c r="M147" s="59"/>
      <c r="N147" s="59"/>
      <c r="O147" s="59"/>
      <c r="P147" s="59"/>
      <c r="Q147" s="119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12"/>
      <c r="L151" s="61"/>
      <c r="M151" s="59"/>
      <c r="O151" s="52"/>
      <c r="R151" s="13"/>
    </row>
    <row r="152" spans="1:19">
      <c r="C152" s="52"/>
      <c r="F152" s="13"/>
      <c r="J152" s="61"/>
      <c r="K152" s="212"/>
      <c r="L152" s="61"/>
      <c r="M152" s="59"/>
      <c r="O152" s="52"/>
      <c r="R152" s="13"/>
    </row>
    <row r="153" spans="1:19">
      <c r="C153" s="52"/>
      <c r="F153" s="13"/>
      <c r="J153" s="61"/>
      <c r="K153" s="212"/>
      <c r="L153" s="61"/>
      <c r="M153" s="59"/>
      <c r="O153" s="52"/>
      <c r="R153" s="13"/>
    </row>
    <row r="154" spans="1:19">
      <c r="C154" s="52"/>
      <c r="F154" s="13"/>
      <c r="J154" s="61"/>
      <c r="K154" s="212"/>
      <c r="L154" s="61"/>
      <c r="M154" s="59"/>
      <c r="O154" s="52"/>
      <c r="R154" s="13"/>
    </row>
    <row r="155" spans="1:19">
      <c r="C155" s="52"/>
      <c r="F155" s="13"/>
      <c r="J155" s="61"/>
      <c r="K155" s="212"/>
      <c r="L155" s="62"/>
      <c r="M155" s="59"/>
      <c r="O155" s="52"/>
      <c r="R155" s="13"/>
    </row>
    <row r="156" spans="1:19">
      <c r="C156" s="52"/>
      <c r="F156" s="13"/>
      <c r="J156" s="59"/>
      <c r="K156" s="213"/>
      <c r="L156" s="59"/>
      <c r="M156" s="59"/>
      <c r="O156" s="52"/>
      <c r="R156" s="13"/>
    </row>
    <row r="157" spans="1:19">
      <c r="C157" s="52"/>
      <c r="F157" s="13"/>
      <c r="J157" s="59"/>
      <c r="K157" s="213"/>
      <c r="L157" s="59"/>
      <c r="M157" s="59"/>
      <c r="O157" s="52"/>
      <c r="R157" s="13"/>
    </row>
    <row r="158" spans="1:19">
      <c r="C158" s="52"/>
      <c r="F158" s="13"/>
      <c r="J158" s="59"/>
      <c r="K158" s="213"/>
      <c r="L158" s="59"/>
      <c r="M158" s="59"/>
      <c r="O158" s="52"/>
      <c r="R158" s="13"/>
    </row>
    <row r="159" spans="1:19">
      <c r="K159" s="213"/>
    </row>
    <row r="160" spans="1:19">
      <c r="K160" s="213"/>
    </row>
    <row r="161" spans="11:11">
      <c r="K161" s="213"/>
    </row>
    <row r="162" spans="11:11">
      <c r="K162" s="213"/>
    </row>
    <row r="163" spans="11:11">
      <c r="K163" s="213"/>
    </row>
    <row r="164" spans="11:11">
      <c r="K164" s="213"/>
    </row>
    <row r="165" spans="11:11">
      <c r="K165" s="213"/>
    </row>
  </sheetData>
  <autoFilter ref="A14:Q138"/>
  <mergeCells count="33"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  <mergeCell ref="R11:S11"/>
    <mergeCell ref="N12:N13"/>
    <mergeCell ref="O12:O13"/>
    <mergeCell ref="R12:R13"/>
    <mergeCell ref="S12:S13"/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G115"/>
  <sheetViews>
    <sheetView topLeftCell="A2" workbookViewId="0">
      <pane ySplit="11" topLeftCell="A13" activePane="bottomLeft" state="frozen"/>
      <selection activeCell="A2" sqref="A2"/>
      <selection pane="bottomLeft" activeCell="B23" sqref="B23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8"/>
    <col min="4" max="4" width="10.5703125" style="128" customWidth="1"/>
    <col min="5" max="5" width="5.5703125" style="128" customWidth="1"/>
    <col min="6" max="6" width="4.85546875" style="128" customWidth="1"/>
    <col min="7" max="7" width="9.140625" style="128"/>
    <col min="8" max="16384" width="9.140625" style="68"/>
  </cols>
  <sheetData>
    <row r="1" spans="1:7" s="66" customFormat="1" ht="12.75" customHeight="1">
      <c r="A1" s="15" t="s">
        <v>0</v>
      </c>
      <c r="B1" s="65"/>
      <c r="C1" s="124"/>
      <c r="D1" s="124"/>
      <c r="E1" s="125"/>
      <c r="F1" s="126"/>
      <c r="G1" s="126"/>
    </row>
    <row r="2" spans="1:7" s="66" customFormat="1" ht="12.75" customHeight="1">
      <c r="A2" s="15" t="s">
        <v>1</v>
      </c>
      <c r="B2" s="67"/>
      <c r="C2" s="124"/>
      <c r="D2" s="127" t="s">
        <v>106</v>
      </c>
      <c r="E2" s="125"/>
      <c r="F2" s="126"/>
      <c r="G2" s="126"/>
    </row>
    <row r="3" spans="1:7" ht="24" customHeight="1">
      <c r="A3" s="304" t="s">
        <v>76</v>
      </c>
      <c r="B3" s="304"/>
      <c r="D3" s="95">
        <v>6</v>
      </c>
    </row>
    <row r="4" spans="1:7" ht="12" customHeight="1">
      <c r="A4" s="298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>Ngày  30  tháng  6   năm   2015</v>
      </c>
      <c r="B4" s="298"/>
      <c r="C4" s="54"/>
      <c r="D4" s="54"/>
    </row>
    <row r="5" spans="1:7" ht="12" customHeight="1">
      <c r="A5" s="305"/>
      <c r="B5" s="69" t="str">
        <f ca="1">IF(ROWS($1:1)&gt;COUNT(Dong02),"","Số:   "&amp;OFFSET('141-BH'!P$1,SMALL(Dong02,ROWS($1:1)),))</f>
        <v>Số:   0</v>
      </c>
    </row>
    <row r="6" spans="1:7" ht="12" customHeight="1">
      <c r="A6" s="305"/>
      <c r="B6" s="69" t="s">
        <v>77</v>
      </c>
    </row>
    <row r="7" spans="1:7" ht="12" customHeight="1">
      <c r="A7" s="305"/>
      <c r="B7" s="69" t="s">
        <v>78</v>
      </c>
    </row>
    <row r="8" spans="1:7" ht="13.5" customHeight="1">
      <c r="A8" s="70" t="s">
        <v>79</v>
      </c>
    </row>
    <row r="9" spans="1:7" ht="13.5" customHeight="1">
      <c r="A9" s="70" t="s">
        <v>80</v>
      </c>
    </row>
    <row r="10" spans="1:7" ht="13.5" customHeight="1">
      <c r="A10" s="71" t="s">
        <v>81</v>
      </c>
    </row>
    <row r="11" spans="1:7" s="73" customFormat="1" ht="19.5" customHeight="1">
      <c r="A11" s="72" t="s">
        <v>8</v>
      </c>
      <c r="B11" s="72" t="s">
        <v>82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83</v>
      </c>
    </row>
    <row r="13" spans="1:7" s="73" customFormat="1" ht="18.75" customHeight="1">
      <c r="A13" s="75" t="s">
        <v>84</v>
      </c>
      <c r="B13" s="76">
        <f ca="1">B14+B15</f>
        <v>1034648000</v>
      </c>
      <c r="C13" s="83"/>
      <c r="D13" s="83"/>
      <c r="E13" s="83"/>
      <c r="F13" s="83"/>
      <c r="G13" s="83"/>
    </row>
    <row r="14" spans="1:7" ht="18.75" customHeight="1">
      <c r="A14" s="77" t="s">
        <v>85</v>
      </c>
      <c r="B14" s="78">
        <f ca="1">IF(ROWS($1:1)&gt;COUNT(Dau),"",OFFSET('141-BH'!H$1,SMALL(Dau,COUNT(Dau)),))</f>
        <v>34648000</v>
      </c>
    </row>
    <row r="15" spans="1:7" ht="18.75" customHeight="1">
      <c r="A15" s="77" t="s">
        <v>86</v>
      </c>
      <c r="B15" s="78">
        <f ca="1">SUM(B16:B22)</f>
        <v>1000000000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>- Phiếu chi số: ........C01.....ngày....1/6/2015</v>
      </c>
      <c r="B16" s="80">
        <f ca="1">IF(ROWS($1:1)&gt;COUNT(Dong01),"",OFFSET('141-BH'!S$1,SMALL(Dong01,ROWS($1:1)),))</f>
        <v>550000000</v>
      </c>
      <c r="C16" s="129"/>
      <c r="D16" s="130"/>
      <c r="E16" s="81"/>
      <c r="F16" s="131"/>
      <c r="G16" s="132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>- Phiếu chi số: ........C31.....ngày....24/6/2015</v>
      </c>
      <c r="B17" s="80">
        <f ca="1">IF(ROWS($1:2)&gt;COUNT(Dong01),"",OFFSET('141-BH'!S$1,SMALL(Dong01,ROWS($1:2)),))</f>
        <v>450000000</v>
      </c>
      <c r="C17" s="129"/>
      <c r="D17" s="130"/>
      <c r="E17" s="81"/>
      <c r="F17" s="131"/>
      <c r="G17" s="132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9"/>
      <c r="D18" s="130"/>
      <c r="E18" s="81"/>
      <c r="F18" s="131"/>
      <c r="G18" s="132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9"/>
      <c r="D19" s="130"/>
      <c r="E19" s="81"/>
      <c r="F19" s="131"/>
      <c r="G19" s="132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9"/>
      <c r="D20" s="130"/>
      <c r="E20" s="81"/>
      <c r="F20" s="131"/>
      <c r="G20" s="132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9"/>
      <c r="D21" s="130"/>
      <c r="E21" s="81"/>
      <c r="F21" s="131"/>
      <c r="G21" s="132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9"/>
      <c r="D22" s="130"/>
      <c r="E22" s="81"/>
      <c r="F22" s="131"/>
      <c r="G22" s="132"/>
    </row>
    <row r="23" spans="1:7" s="73" customFormat="1" ht="18.75" customHeight="1">
      <c r="A23" s="75" t="s">
        <v>87</v>
      </c>
      <c r="B23" s="76">
        <f ca="1">SUM(B24:B37)</f>
        <v>1032900000</v>
      </c>
      <c r="C23" s="81"/>
      <c r="D23" s="133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>- Lê Thị Thiện Em - PNK số: N01 Tháng 6/2015</v>
      </c>
      <c r="B24" s="85">
        <f ca="1">IF(ROWS($1:1)&gt;COUNT(Dong02),"",OFFSET('141-BH'!T$1,SMALL(Dong02,ROWS($1:1)),))</f>
        <v>98835000</v>
      </c>
      <c r="C24" s="134"/>
      <c r="D24" s="135"/>
      <c r="E24" s="136"/>
      <c r="F24" s="109"/>
      <c r="G24" s="132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>- Trần Văn An - PNK số: N02 &amp; N29 Tháng 6/2015</v>
      </c>
      <c r="B25" s="85">
        <f ca="1">IF(ROWS($1:2)&gt;COUNT(Dong02),"",OFFSET('141-BH'!T$1,SMALL(Dong02,ROWS($1:2)),))</f>
        <v>199975000</v>
      </c>
      <c r="C25" s="137"/>
      <c r="D25" s="138"/>
      <c r="E25" s="136"/>
      <c r="F25" s="109"/>
      <c r="G25" s="132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>- Nguyễn Thanh Bình - PNK số: N03 &amp; N30 Tháng 6/2015</v>
      </c>
      <c r="B26" s="85">
        <f ca="1">IF(ROWS($1:3)&gt;COUNT(Dong02),"",OFFSET('141-BH'!T$1,SMALL(Dong02,ROWS($1:3)),))</f>
        <v>213595000</v>
      </c>
      <c r="C26" s="139"/>
      <c r="D26" s="138"/>
      <c r="E26" s="136"/>
      <c r="F26" s="109"/>
      <c r="G26" s="132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>- Nguyễn Thị Hội - PNK số: N08 &amp; N31 Tháng 6/2015</v>
      </c>
      <c r="B27" s="85">
        <f ca="1">IF(ROWS($1:4)&gt;COUNT(Dong02),"",OFFSET('141-BH'!T$1,SMALL(Dong02,ROWS($1:4)),))</f>
        <v>206870000</v>
      </c>
      <c r="C27" s="51"/>
      <c r="D27" s="138"/>
      <c r="E27" s="136"/>
      <c r="F27" s="109"/>
      <c r="G27" s="132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>- Nguyễn Văn Hạnh - PNK số: N09 Tháng 6/2015</v>
      </c>
      <c r="B28" s="85">
        <f ca="1">IF(ROWS($1:5)&gt;COUNT(Dong02),"",OFFSET('141-BH'!T$1,SMALL(Dong02,ROWS($1:5)),))</f>
        <v>95925000</v>
      </c>
      <c r="C28" s="93"/>
      <c r="D28" s="135"/>
      <c r="E28" s="136"/>
      <c r="F28" s="109"/>
      <c r="G28" s="132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>- Trần Thị Thu Hiếu - PNK số: N32 &amp; N35 Tháng 6/2015</v>
      </c>
      <c r="B29" s="85">
        <f ca="1">IF(ROWS($1:6)&gt;COUNT(Dong02),"",OFFSET('141-BH'!T$1,SMALL(Dong02,ROWS($1:6)),))</f>
        <v>108700000</v>
      </c>
      <c r="C29" s="93"/>
      <c r="D29" s="138"/>
      <c r="E29" s="136"/>
      <c r="F29" s="109"/>
      <c r="G29" s="132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>- Nguyễn Văn Nhân - PNK số: N33 Tháng 6/2015</v>
      </c>
      <c r="B30" s="85">
        <f ca="1">IF(ROWS($1:7)&gt;COUNT(Dong02),"",OFFSET('141-BH'!T$1,SMALL(Dong02,ROWS($1:7)),))</f>
        <v>109000000</v>
      </c>
      <c r="C30" s="51"/>
      <c r="D30" s="138"/>
      <c r="E30" s="136"/>
      <c r="F30" s="109"/>
      <c r="G30" s="132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3"/>
      <c r="D31" s="138"/>
      <c r="E31" s="136"/>
      <c r="F31" s="109"/>
      <c r="G31" s="132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3"/>
      <c r="D32" s="135"/>
      <c r="E32" s="136"/>
      <c r="F32" s="109"/>
      <c r="G32" s="132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3"/>
      <c r="D33" s="138"/>
      <c r="E33" s="136"/>
      <c r="F33" s="109"/>
      <c r="G33" s="132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3"/>
      <c r="D34" s="138"/>
      <c r="E34" s="136"/>
      <c r="F34" s="109"/>
      <c r="G34" s="132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3"/>
      <c r="D35" s="135"/>
      <c r="E35" s="136"/>
      <c r="F35" s="109"/>
      <c r="G35" s="132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3"/>
      <c r="D36" s="138"/>
      <c r="E36" s="136"/>
      <c r="F36" s="109"/>
      <c r="G36" s="132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3"/>
      <c r="D37" s="138"/>
      <c r="E37" s="136"/>
      <c r="F37" s="109"/>
      <c r="G37" s="132"/>
    </row>
    <row r="38" spans="1:7" s="73" customFormat="1" ht="18.75" customHeight="1">
      <c r="A38" s="75" t="s">
        <v>88</v>
      </c>
      <c r="B38" s="76">
        <f ca="1">B13-B23</f>
        <v>1748000</v>
      </c>
      <c r="C38" s="138"/>
      <c r="D38" s="140"/>
      <c r="E38" s="136"/>
      <c r="F38" s="83"/>
      <c r="G38" s="83"/>
    </row>
    <row r="39" spans="1:7" ht="18.75" customHeight="1">
      <c r="A39" s="77" t="s">
        <v>89</v>
      </c>
      <c r="B39" s="78">
        <f ca="1">B38</f>
        <v>1748000</v>
      </c>
      <c r="C39" s="138"/>
      <c r="D39" s="140"/>
      <c r="E39" s="136"/>
    </row>
    <row r="40" spans="1:7" ht="18.75" customHeight="1">
      <c r="A40" s="77" t="s">
        <v>90</v>
      </c>
      <c r="B40" s="78"/>
      <c r="C40" s="138"/>
      <c r="D40" s="140"/>
      <c r="E40" s="136"/>
    </row>
    <row r="41" spans="1:7" ht="25.5" customHeight="1">
      <c r="A41" s="86" t="s">
        <v>91</v>
      </c>
      <c r="B41" s="86" t="s">
        <v>92</v>
      </c>
      <c r="C41" s="135"/>
      <c r="D41" s="140"/>
    </row>
    <row r="42" spans="1:7" ht="19.5" customHeight="1">
      <c r="A42" s="69" t="s">
        <v>93</v>
      </c>
      <c r="B42" s="87" t="s">
        <v>27</v>
      </c>
      <c r="C42" s="135"/>
      <c r="D42" s="135"/>
    </row>
    <row r="43" spans="1:7">
      <c r="A43" s="88"/>
      <c r="B43" s="88"/>
      <c r="C43" s="135"/>
      <c r="D43" s="135"/>
    </row>
    <row r="44" spans="1:7">
      <c r="A44" s="89"/>
      <c r="B44" s="89"/>
      <c r="C44" s="135"/>
      <c r="D44" s="135"/>
    </row>
    <row r="45" spans="1:7">
      <c r="A45" s="90"/>
      <c r="B45" s="90"/>
      <c r="C45" s="135"/>
      <c r="D45" s="135"/>
    </row>
    <row r="46" spans="1:7">
      <c r="C46" s="135"/>
      <c r="D46" s="135"/>
    </row>
    <row r="47" spans="1:7">
      <c r="C47" s="135"/>
      <c r="D47" s="135"/>
    </row>
    <row r="48" spans="1:7">
      <c r="C48" s="138"/>
      <c r="D48" s="138"/>
    </row>
    <row r="78" spans="4:4">
      <c r="D78" s="128" t="str">
        <f ca="1">IF(ROWS($1:24)&gt;COUNT(Dong),"",OFFSET('141-BH'!B$1,SMALL(Dong,ROWS($1:24)),))</f>
        <v/>
      </c>
    </row>
    <row r="79" spans="4:4">
      <c r="D79" s="128" t="str">
        <f ca="1">IF(ROWS($1:25)&gt;COUNT(Dong),"",OFFSET('141-BH'!B$1,SMALL(Dong,ROWS($1:25)),))</f>
        <v/>
      </c>
    </row>
    <row r="80" spans="4:4">
      <c r="D80" s="128" t="str">
        <f ca="1">IF(ROWS($1:26)&gt;COUNT(Dong),"",OFFSET('141-BH'!B$1,SMALL(Dong,ROWS($1:26)),))</f>
        <v/>
      </c>
    </row>
    <row r="81" spans="4:4">
      <c r="D81" s="128" t="str">
        <f ca="1">IF(ROWS($1:27)&gt;COUNT(Dong),"",OFFSET('141-BH'!B$1,SMALL(Dong,ROWS($1:27)),))</f>
        <v/>
      </c>
    </row>
    <row r="82" spans="4:4">
      <c r="D82" s="128" t="str">
        <f ca="1">IF(ROWS($1:28)&gt;COUNT(Dong),"",OFFSET('141-BH'!B$1,SMALL(Dong,ROWS($1:28)),))</f>
        <v/>
      </c>
    </row>
    <row r="83" spans="4:4">
      <c r="D83" s="128" t="str">
        <f ca="1">IF(ROWS($1:29)&gt;COUNT(Dong),"",OFFSET('141-BH'!B$1,SMALL(Dong,ROWS($1:29)),))</f>
        <v/>
      </c>
    </row>
    <row r="84" spans="4:4">
      <c r="D84" s="128" t="str">
        <f ca="1">IF(ROWS($1:30)&gt;COUNT(Dong),"",OFFSET('141-BH'!B$1,SMALL(Dong,ROWS($1:30)),))</f>
        <v/>
      </c>
    </row>
    <row r="85" spans="4:4">
      <c r="D85" s="128" t="str">
        <f ca="1">IF(ROWS($1:31)&gt;COUNT(Dong),"",OFFSET('141-BH'!B$1,SMALL(Dong,ROWS($1:31)),))</f>
        <v/>
      </c>
    </row>
    <row r="86" spans="4:4">
      <c r="D86" s="128" t="str">
        <f ca="1">IF(ROWS($1:32)&gt;COUNT(Dong),"",OFFSET('141-BH'!B$1,SMALL(Dong,ROWS($1:32)),))</f>
        <v/>
      </c>
    </row>
    <row r="87" spans="4:4">
      <c r="D87" s="128" t="str">
        <f ca="1">IF(ROWS($1:33)&gt;COUNT(Dong),"",OFFSET('141-BH'!B$1,SMALL(Dong,ROWS($1:33)),))</f>
        <v/>
      </c>
    </row>
    <row r="88" spans="4:4">
      <c r="D88" s="128" t="str">
        <f ca="1">IF(ROWS($1:34)&gt;COUNT(Dong),"",OFFSET('141-BH'!B$1,SMALL(Dong,ROWS($1:34)),))</f>
        <v/>
      </c>
    </row>
    <row r="89" spans="4:4">
      <c r="D89" s="128" t="str">
        <f ca="1">IF(ROWS($1:35)&gt;COUNT(Dong),"",OFFSET('141-BH'!B$1,SMALL(Dong,ROWS($1:35)),))</f>
        <v/>
      </c>
    </row>
    <row r="90" spans="4:4">
      <c r="D90" s="128" t="str">
        <f ca="1">IF(ROWS($1:36)&gt;COUNT(Dong),"",OFFSET('141-BH'!B$1,SMALL(Dong,ROWS($1:36)),))</f>
        <v/>
      </c>
    </row>
    <row r="91" spans="4:4">
      <c r="D91" s="128" t="str">
        <f ca="1">IF(ROWS($1:38)&gt;COUNT(Dong),"",OFFSET('141-BH'!B$1,SMALL(Dong,ROWS($1:38)),))</f>
        <v/>
      </c>
    </row>
    <row r="92" spans="4:4">
      <c r="D92" s="128" t="str">
        <f ca="1">IF(ROWS($1:39)&gt;COUNT(Dong),"",OFFSET('141-BH'!B$1,SMALL(Dong,ROWS($1:39)),))</f>
        <v/>
      </c>
    </row>
    <row r="93" spans="4:4">
      <c r="D93" s="128" t="str">
        <f ca="1">IF(ROWS($1:40)&gt;COUNT(Dong),"",OFFSET('141-BH'!B$1,SMALL(Dong,ROWS($1:40)),))</f>
        <v/>
      </c>
    </row>
    <row r="94" spans="4:4">
      <c r="D94" s="128" t="str">
        <f ca="1">IF(ROWS($1:41)&gt;COUNT(Dong),"",OFFSET('141-BH'!B$1,SMALL(Dong,ROWS($1:41)),))</f>
        <v/>
      </c>
    </row>
    <row r="95" spans="4:4">
      <c r="D95" s="128" t="str">
        <f ca="1">IF(ROWS($1:42)&gt;COUNT(Dong),"",OFFSET('141-BH'!B$1,SMALL(Dong,ROWS($1:42)),))</f>
        <v/>
      </c>
    </row>
    <row r="96" spans="4:4">
      <c r="D96" s="128" t="str">
        <f ca="1">IF(ROWS($1:43)&gt;COUNT(Dong),"",OFFSET('141-BH'!B$1,SMALL(Dong,ROWS($1:43)),))</f>
        <v/>
      </c>
    </row>
    <row r="97" spans="4:4">
      <c r="D97" s="128" t="str">
        <f ca="1">IF(ROWS($1:44)&gt;COUNT(Dong),"",OFFSET('141-BH'!B$1,SMALL(Dong,ROWS($1:44)),))</f>
        <v/>
      </c>
    </row>
    <row r="98" spans="4:4">
      <c r="D98" s="128" t="str">
        <f ca="1">IF(ROWS($1:45)&gt;COUNT(Dong),"",OFFSET('141-BH'!B$1,SMALL(Dong,ROWS($1:45)),))</f>
        <v/>
      </c>
    </row>
    <row r="99" spans="4:4">
      <c r="D99" s="128" t="str">
        <f ca="1">IF(ROWS($1:46)&gt;COUNT(Dong),"",OFFSET('141-BH'!B$1,SMALL(Dong,ROWS($1:46)),))</f>
        <v/>
      </c>
    </row>
    <row r="100" spans="4:4">
      <c r="D100" s="128" t="str">
        <f ca="1">IF(ROWS($1:47)&gt;COUNT(Dong),"",OFFSET('141-BH'!B$1,SMALL(Dong,ROWS($1:47)),))</f>
        <v/>
      </c>
    </row>
    <row r="101" spans="4:4">
      <c r="D101" s="128" t="str">
        <f ca="1">IF(ROWS($1:48)&gt;COUNT(Dong),"",OFFSET('141-BH'!B$1,SMALL(Dong,ROWS($1:48)),))</f>
        <v/>
      </c>
    </row>
    <row r="102" spans="4:4">
      <c r="D102" s="128" t="str">
        <f ca="1">IF(ROWS($1:49)&gt;COUNT(Dong),"",OFFSET('141-BH'!B$1,SMALL(Dong,ROWS($1:49)),))</f>
        <v/>
      </c>
    </row>
    <row r="103" spans="4:4">
      <c r="D103" s="128" t="str">
        <f ca="1">IF(ROWS($1:50)&gt;COUNT(Dong),"",OFFSET('141-BH'!B$1,SMALL(Dong,ROWS($1:50)),))</f>
        <v/>
      </c>
    </row>
    <row r="104" spans="4:4">
      <c r="D104" s="128" t="str">
        <f ca="1">IF(ROWS($1:51)&gt;COUNT(Dong),"",OFFSET('141-BH'!B$1,SMALL(Dong,ROWS($1:51)),))</f>
        <v/>
      </c>
    </row>
    <row r="105" spans="4:4">
      <c r="D105" s="128" t="str">
        <f ca="1">IF(ROWS($1:52)&gt;COUNT(Dong),"",OFFSET('141-BH'!B$1,SMALL(Dong,ROWS($1:52)),))</f>
        <v/>
      </c>
    </row>
    <row r="106" spans="4:4">
      <c r="D106" s="128" t="str">
        <f ca="1">IF(ROWS($1:53)&gt;COUNT(Dong),"",OFFSET('141-BH'!B$1,SMALL(Dong,ROWS($1:53)),))</f>
        <v/>
      </c>
    </row>
    <row r="107" spans="4:4">
      <c r="D107" s="128" t="str">
        <f ca="1">IF(ROWS($1:54)&gt;COUNT(Dong),"",OFFSET('141-BH'!B$1,SMALL(Dong,ROWS($1:54)),))</f>
        <v/>
      </c>
    </row>
    <row r="108" spans="4:4">
      <c r="D108" s="128" t="str">
        <f ca="1">IF(ROWS($1:55)&gt;COUNT(Dong),"",OFFSET('141-BH'!B$1,SMALL(Dong,ROWS($1:55)),))</f>
        <v/>
      </c>
    </row>
    <row r="109" spans="4:4">
      <c r="D109" s="128" t="str">
        <f ca="1">IF(ROWS($1:56)&gt;COUNT(Dong),"",OFFSET('141-BH'!B$1,SMALL(Dong,ROWS($1:56)),))</f>
        <v/>
      </c>
    </row>
    <row r="110" spans="4:4">
      <c r="D110" s="128" t="str">
        <f ca="1">IF(ROWS($1:57)&gt;COUNT(Dong),"",OFFSET('141-BH'!B$1,SMALL(Dong,ROWS($1:57)),))</f>
        <v/>
      </c>
    </row>
    <row r="111" spans="4:4">
      <c r="D111" s="128" t="str">
        <f ca="1">IF(ROWS($1:58)&gt;COUNT(Dong),"",OFFSET('141-BH'!B$1,SMALL(Dong,ROWS($1:58)),))</f>
        <v/>
      </c>
    </row>
    <row r="112" spans="4:4">
      <c r="D112" s="128" t="str">
        <f ca="1">IF(ROWS($1:59)&gt;COUNT(Dong),"",OFFSET('141-BH'!B$1,SMALL(Dong,ROWS($1:59)),))</f>
        <v/>
      </c>
    </row>
    <row r="113" spans="4:4">
      <c r="D113" s="128" t="str">
        <f ca="1">IF(ROWS($1:60)&gt;COUNT(Dong),"",OFFSET('141-BH'!B$1,SMALL(Dong,ROWS($1:60)),))</f>
        <v/>
      </c>
    </row>
    <row r="114" spans="4:4">
      <c r="D114" s="128" t="str">
        <f ca="1">IF(ROWS($1:61)&gt;COUNT(Dong),"",OFFSET('141-BH'!B$1,SMALL(Dong,ROWS($1:61)),))</f>
        <v/>
      </c>
    </row>
    <row r="115" spans="4:4">
      <c r="D115" s="128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B23" sqref="B23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8"/>
    <col min="4" max="4" width="10.5703125" style="128" customWidth="1"/>
    <col min="5" max="5" width="5.5703125" style="128" customWidth="1"/>
    <col min="6" max="6" width="4.85546875" style="128" customWidth="1"/>
    <col min="7" max="11" width="9.140625" style="128"/>
    <col min="12" max="16384" width="9.140625" style="68"/>
  </cols>
  <sheetData>
    <row r="1" spans="1:11" s="66" customFormat="1" ht="15">
      <c r="A1" s="15" t="s">
        <v>0</v>
      </c>
      <c r="B1" s="65"/>
      <c r="C1" s="124"/>
      <c r="D1" s="124"/>
      <c r="E1" s="125"/>
      <c r="F1" s="126"/>
      <c r="G1" s="126"/>
      <c r="H1" s="126"/>
      <c r="I1" s="126"/>
      <c r="J1" s="126"/>
      <c r="K1" s="126"/>
    </row>
    <row r="2" spans="1:11" s="66" customFormat="1" ht="15" customHeight="1">
      <c r="A2" s="15" t="s">
        <v>1</v>
      </c>
      <c r="B2" s="67"/>
      <c r="C2" s="124"/>
      <c r="D2" s="127" t="s">
        <v>106</v>
      </c>
      <c r="E2" s="125"/>
      <c r="F2" s="126"/>
      <c r="G2" s="126"/>
      <c r="H2" s="126"/>
      <c r="I2" s="126"/>
      <c r="J2" s="126"/>
      <c r="K2" s="126"/>
    </row>
    <row r="3" spans="1:11" ht="28.5" customHeight="1">
      <c r="A3" s="304" t="s">
        <v>76</v>
      </c>
      <c r="B3" s="304"/>
      <c r="D3" s="95">
        <v>6</v>
      </c>
    </row>
    <row r="4" spans="1:11" ht="14.25" customHeight="1">
      <c r="A4" s="298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>Ngày  30  tháng  6   năm   2015</v>
      </c>
      <c r="B4" s="298"/>
      <c r="C4" s="54"/>
      <c r="D4" s="54"/>
    </row>
    <row r="5" spans="1:11" ht="14.25" customHeight="1">
      <c r="A5" s="305"/>
      <c r="B5" s="69" t="str">
        <f ca="1">IF(ROWS($1:1)&gt;COUNT(Dong04),"","Số:   "&amp;OFFSET('141-TT'!N$1,SMALL(Dong04,ROWS($1:1)),))</f>
        <v>Số:   0</v>
      </c>
    </row>
    <row r="6" spans="1:11" ht="14.25" customHeight="1">
      <c r="A6" s="305"/>
      <c r="B6" s="69" t="s">
        <v>77</v>
      </c>
    </row>
    <row r="7" spans="1:11" ht="14.25" customHeight="1">
      <c r="A7" s="305"/>
      <c r="B7" s="69" t="s">
        <v>78</v>
      </c>
    </row>
    <row r="8" spans="1:11" ht="15.75" customHeight="1">
      <c r="A8" s="70" t="s">
        <v>94</v>
      </c>
    </row>
    <row r="9" spans="1:11" ht="15.75" customHeight="1">
      <c r="A9" s="70" t="s">
        <v>80</v>
      </c>
    </row>
    <row r="10" spans="1:11" ht="15.75" customHeight="1">
      <c r="A10" s="71" t="s">
        <v>81</v>
      </c>
    </row>
    <row r="11" spans="1:11" s="73" customFormat="1" ht="24.75" customHeight="1">
      <c r="A11" s="72" t="s">
        <v>8</v>
      </c>
      <c r="B11" s="72" t="s">
        <v>82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83</v>
      </c>
    </row>
    <row r="13" spans="1:11" s="73" customFormat="1" ht="20.25" customHeight="1">
      <c r="A13" s="75" t="s">
        <v>84</v>
      </c>
      <c r="B13" s="76">
        <f ca="1">B14+B15</f>
        <v>2041964000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85</v>
      </c>
      <c r="B14" s="78">
        <f ca="1">IF(ROWS($1:1)&gt;COUNT(_Dau1),"",OFFSET('141-TT'!H$1,SMALL(_Dau1,COUNT(_Dau1)),))</f>
        <v>41964000</v>
      </c>
    </row>
    <row r="15" spans="1:11" ht="20.25" customHeight="1">
      <c r="A15" s="77" t="s">
        <v>86</v>
      </c>
      <c r="B15" s="78">
        <f ca="1">SUM(B16:B22)</f>
        <v>2000000000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>- Phiếu chi số: ........C02.....ngày....1/6/2015</v>
      </c>
      <c r="B16" s="80">
        <f ca="1">IF(ROWS($1:1)&gt;COUNT(Dong03),"",OFFSET('141-TT'!R$1,SMALL(Dong03,ROWS($1:1)),))</f>
        <v>650000000</v>
      </c>
      <c r="C16" s="129"/>
      <c r="D16" s="153"/>
      <c r="E16" s="81"/>
      <c r="F16" s="131"/>
      <c r="G16" s="132"/>
      <c r="H16" s="132"/>
      <c r="I16" s="132"/>
      <c r="J16" s="132"/>
      <c r="K16" s="132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>- Phiếu chi số: ........C09.....ngày....3/6/2015</v>
      </c>
      <c r="B17" s="80">
        <f ca="1">IF(ROWS($1:2)&gt;COUNT(Dong03),"",OFFSET('141-TT'!R$1,SMALL(Dong03,ROWS($1:2)),))</f>
        <v>650000000</v>
      </c>
      <c r="C17" s="129"/>
      <c r="D17" s="153"/>
      <c r="E17" s="81"/>
      <c r="F17" s="131"/>
      <c r="G17" s="132"/>
      <c r="H17" s="132"/>
      <c r="I17" s="132"/>
      <c r="J17" s="132"/>
      <c r="K17" s="132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>- Phiếu chi số: ........C32.....ngày....24/6/2015</v>
      </c>
      <c r="B18" s="80">
        <f ca="1">IF(ROWS($1:3)&gt;COUNT(Dong03),"",OFFSET('141-TT'!R$1,SMALL(Dong03,ROWS($1:3)),))</f>
        <v>700000000</v>
      </c>
      <c r="C18" s="133"/>
      <c r="D18" s="133"/>
      <c r="E18" s="81"/>
      <c r="F18" s="131"/>
      <c r="G18" s="132"/>
      <c r="H18" s="132"/>
      <c r="I18" s="132"/>
      <c r="J18" s="132"/>
      <c r="K18" s="132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9"/>
      <c r="D19" s="153"/>
      <c r="E19" s="81"/>
      <c r="F19" s="131"/>
      <c r="G19" s="132"/>
      <c r="H19" s="132"/>
      <c r="I19" s="132"/>
      <c r="J19" s="132"/>
      <c r="K19" s="132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9"/>
      <c r="D20" s="153"/>
      <c r="E20" s="81"/>
      <c r="F20" s="131"/>
      <c r="G20" s="132"/>
      <c r="H20" s="132"/>
      <c r="I20" s="132"/>
      <c r="J20" s="132"/>
      <c r="K20" s="132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9"/>
      <c r="D21" s="153"/>
      <c r="E21" s="81"/>
      <c r="F21" s="131"/>
      <c r="G21" s="132"/>
      <c r="H21" s="132"/>
      <c r="I21" s="132"/>
      <c r="J21" s="132"/>
      <c r="K21" s="132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9"/>
      <c r="D22" s="153"/>
      <c r="E22" s="81"/>
      <c r="F22" s="131"/>
      <c r="G22" s="132"/>
      <c r="H22" s="132"/>
      <c r="I22" s="132"/>
      <c r="J22" s="132"/>
      <c r="K22" s="132"/>
    </row>
    <row r="23" spans="1:11" s="73" customFormat="1" ht="20.25" customHeight="1">
      <c r="A23" s="75" t="s">
        <v>87</v>
      </c>
      <c r="B23" s="76">
        <f ca="1">SUM(B24:B41)</f>
        <v>2037000000</v>
      </c>
      <c r="C23" s="81"/>
      <c r="D23" s="133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>- Võ Thị Bảy - PNK số: N04 &amp; N20 Tháng 6/2015</v>
      </c>
      <c r="B24" s="85">
        <f ca="1">IF(ROWS($1:1)&gt;COUNT(Dong04),"",OFFSET('141-TT'!S$1,SMALL(Dong04,ROWS($1:1)),))</f>
        <v>155988000</v>
      </c>
      <c r="C24" s="129"/>
      <c r="D24" s="59"/>
      <c r="E24" s="54"/>
      <c r="F24" s="109"/>
      <c r="G24" s="132"/>
      <c r="H24" s="132"/>
      <c r="I24" s="132"/>
      <c r="J24" s="132"/>
      <c r="K24" s="132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>- Võ Văn Bá - PNK số: N05 &amp; N21 &amp; N22 Tháng 6/2015</v>
      </c>
      <c r="B25" s="85">
        <f ca="1">IF(ROWS($1:2)&gt;COUNT(Dong04),"",OFFSET('141-TT'!S$1,SMALL(Dong04,ROWS($1:2)),))</f>
        <v>274295000</v>
      </c>
      <c r="C25" s="93"/>
      <c r="D25" s="59"/>
      <c r="E25" s="54"/>
      <c r="F25" s="109"/>
      <c r="G25" s="132"/>
      <c r="H25" s="132"/>
      <c r="I25" s="132"/>
      <c r="J25" s="132"/>
      <c r="K25" s="132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>- Nguyễn Thanh Vân - PNK số: N06 &amp; N25 &amp; N23 Tháng 6/2015</v>
      </c>
      <c r="B26" s="85">
        <f ca="1">IF(ROWS($1:3)&gt;COUNT(Dong04),"",OFFSET('141-TT'!S$1,SMALL(Dong04,ROWS($1:3)),))</f>
        <v>259838000</v>
      </c>
      <c r="C26" s="93"/>
      <c r="D26" s="59"/>
      <c r="E26" s="54"/>
      <c r="F26" s="109"/>
      <c r="G26" s="132"/>
      <c r="H26" s="132"/>
      <c r="I26" s="132"/>
      <c r="J26" s="132"/>
      <c r="K26" s="132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>- Nguyễn Thanh Vinh - PNK số: N07 &amp; N26 &amp; N24 Tháng 6/2015</v>
      </c>
      <c r="B27" s="85">
        <f ca="1">IF(ROWS($1:4)&gt;COUNT(Dong04),"",OFFSET('141-TT'!S$1,SMALL(Dong04,ROWS($1:4)),))</f>
        <v>281843000</v>
      </c>
      <c r="C27" s="93"/>
      <c r="D27" s="59"/>
      <c r="E27" s="54"/>
      <c r="F27" s="109"/>
      <c r="G27" s="132"/>
      <c r="H27" s="132"/>
      <c r="I27" s="132"/>
      <c r="J27" s="132"/>
      <c r="K27" s="132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>- Hồ Thị Mỹ - PNK số: N10 &amp; N15 &amp; N27 Tháng 6/2015</v>
      </c>
      <c r="B28" s="85">
        <f ca="1">IF(ROWS($1:5)&gt;COUNT(Dong04),"",OFFSET('141-TT'!S$1,SMALL(Dong04,ROWS($1:5)),))</f>
        <v>241800000</v>
      </c>
      <c r="C28" s="93"/>
      <c r="D28" s="59"/>
      <c r="E28" s="54"/>
      <c r="F28" s="109"/>
      <c r="G28" s="132"/>
      <c r="H28" s="132"/>
      <c r="I28" s="132"/>
      <c r="J28" s="132"/>
      <c r="K28" s="132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>- Phạm Thị Ngọc - PNK số: N11 &amp; N16 &amp; N28 Tháng 6/2015</v>
      </c>
      <c r="B29" s="85">
        <f ca="1">IF(ROWS($1:6)&gt;COUNT(Dong04),"",OFFSET('141-TT'!S$1,SMALL(Dong04,ROWS($1:6)),))</f>
        <v>231780000</v>
      </c>
      <c r="C29" s="93"/>
      <c r="D29" s="59"/>
      <c r="E29" s="54"/>
      <c r="F29" s="109"/>
      <c r="G29" s="132"/>
      <c r="H29" s="132"/>
      <c r="I29" s="132"/>
      <c r="J29" s="132"/>
      <c r="K29" s="132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>- Nguyễn Đức Tiến - PNK số: N12 &amp; N17 Tháng 6/2015</v>
      </c>
      <c r="B30" s="85">
        <f ca="1">IF(ROWS($1:7)&gt;COUNT(Dong04),"",OFFSET('141-TT'!S$1,SMALL(Dong04,ROWS($1:7)),))</f>
        <v>160632000</v>
      </c>
      <c r="C30" s="93"/>
      <c r="D30" s="59"/>
      <c r="E30" s="54"/>
      <c r="F30" s="109"/>
      <c r="G30" s="132"/>
      <c r="H30" s="132"/>
      <c r="I30" s="132"/>
      <c r="J30" s="132"/>
      <c r="K30" s="132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>- Đỗ Văn Tâm - PNK số: N13 &amp; N18 Tháng 6/2015</v>
      </c>
      <c r="B31" s="85">
        <f ca="1">IF(ROWS($1:8)&gt;COUNT(Dong04),"",OFFSET('141-TT'!S$1,SMALL(Dong04,ROWS($1:8)),))</f>
        <v>153960000</v>
      </c>
      <c r="C31" s="93"/>
      <c r="D31" s="59"/>
      <c r="E31" s="54"/>
      <c r="F31" s="109"/>
      <c r="G31" s="132"/>
      <c r="H31" s="132"/>
      <c r="I31" s="132"/>
      <c r="J31" s="132"/>
      <c r="K31" s="132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>- Trương Văn Minh - PNK số: N14 &amp; N19 Tháng 6/2015</v>
      </c>
      <c r="B32" s="85">
        <f ca="1">IF(ROWS($1:9)&gt;COUNT(Dong04),"",OFFSET('141-TT'!S$1,SMALL(Dong04,ROWS($1:9)),))</f>
        <v>162264000</v>
      </c>
      <c r="C32" s="93"/>
      <c r="D32" s="59"/>
      <c r="E32" s="54"/>
      <c r="F32" s="109"/>
      <c r="G32" s="132"/>
      <c r="H32" s="132"/>
      <c r="I32" s="132"/>
      <c r="J32" s="132"/>
      <c r="K32" s="132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>- Nguyễn Thị Kim Vân - PNK số: N34 Tháng 6/2015</v>
      </c>
      <c r="B33" s="85">
        <f ca="1">IF(ROWS($1:10)&gt;COUNT(Dong04),"",OFFSET('141-TT'!S$1,SMALL(Dong04,ROWS($1:10)),))</f>
        <v>114600000</v>
      </c>
      <c r="C33" s="93"/>
      <c r="D33" s="59"/>
      <c r="E33" s="54"/>
      <c r="F33" s="109"/>
      <c r="G33" s="132"/>
      <c r="H33" s="132"/>
      <c r="I33" s="132"/>
      <c r="J33" s="132"/>
      <c r="K33" s="132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3"/>
      <c r="D34" s="59"/>
      <c r="E34" s="54"/>
      <c r="F34" s="109"/>
      <c r="G34" s="132"/>
      <c r="H34" s="132"/>
      <c r="I34" s="132"/>
      <c r="J34" s="132"/>
      <c r="K34" s="132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3"/>
      <c r="D35" s="59"/>
      <c r="E35" s="54"/>
      <c r="F35" s="109"/>
      <c r="G35" s="132"/>
      <c r="H35" s="132"/>
      <c r="I35" s="132"/>
      <c r="J35" s="132"/>
      <c r="K35" s="132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3"/>
      <c r="D36" s="59"/>
      <c r="E36" s="54"/>
      <c r="F36" s="109"/>
      <c r="G36" s="132"/>
      <c r="H36" s="132"/>
      <c r="I36" s="132"/>
      <c r="J36" s="132"/>
      <c r="K36" s="132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3"/>
      <c r="D37" s="59"/>
      <c r="E37" s="54"/>
      <c r="F37" s="109"/>
      <c r="G37" s="132"/>
      <c r="H37" s="132"/>
      <c r="I37" s="132"/>
      <c r="J37" s="132"/>
      <c r="K37" s="132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3"/>
      <c r="D38" s="59"/>
      <c r="E38" s="54"/>
      <c r="F38" s="109"/>
      <c r="G38" s="132"/>
      <c r="H38" s="132"/>
      <c r="I38" s="132"/>
      <c r="J38" s="132"/>
      <c r="K38" s="132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3"/>
      <c r="D39" s="59"/>
      <c r="E39" s="54"/>
      <c r="F39" s="109"/>
      <c r="G39" s="132"/>
      <c r="H39" s="132"/>
      <c r="I39" s="132"/>
      <c r="J39" s="132"/>
      <c r="K39" s="132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3"/>
      <c r="D40" s="59"/>
      <c r="E40" s="54"/>
      <c r="F40" s="109"/>
      <c r="G40" s="132"/>
      <c r="H40" s="132"/>
      <c r="I40" s="132"/>
      <c r="J40" s="132"/>
      <c r="K40" s="132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3"/>
      <c r="D41" s="59"/>
      <c r="E41" s="54"/>
      <c r="F41" s="109"/>
      <c r="G41" s="132"/>
      <c r="H41" s="132"/>
      <c r="I41" s="132"/>
      <c r="J41" s="132"/>
      <c r="K41" s="132"/>
    </row>
    <row r="42" spans="1:11" s="73" customFormat="1" ht="20.25" customHeight="1">
      <c r="A42" s="75" t="s">
        <v>88</v>
      </c>
      <c r="B42" s="76">
        <f ca="1">B13-B23</f>
        <v>4964000</v>
      </c>
      <c r="C42" s="138"/>
      <c r="D42" s="140"/>
      <c r="E42" s="128"/>
      <c r="F42" s="83"/>
      <c r="G42" s="83"/>
      <c r="H42" s="83"/>
      <c r="I42" s="83"/>
      <c r="J42" s="83"/>
      <c r="K42" s="83"/>
    </row>
    <row r="43" spans="1:11" ht="20.25" customHeight="1">
      <c r="A43" s="77" t="s">
        <v>89</v>
      </c>
      <c r="B43" s="78">
        <f ca="1">B42</f>
        <v>4964000</v>
      </c>
      <c r="C43" s="138"/>
      <c r="D43" s="140"/>
    </row>
    <row r="44" spans="1:11" ht="20.25" customHeight="1">
      <c r="A44" s="77" t="s">
        <v>90</v>
      </c>
      <c r="B44" s="78"/>
      <c r="C44" s="138"/>
      <c r="D44" s="140"/>
    </row>
    <row r="45" spans="1:11" ht="14.25" customHeight="1">
      <c r="A45" s="91"/>
      <c r="C45" s="138"/>
      <c r="D45" s="140"/>
    </row>
    <row r="46" spans="1:11" ht="33" customHeight="1">
      <c r="A46" s="86" t="s">
        <v>91</v>
      </c>
      <c r="B46" s="86" t="s">
        <v>92</v>
      </c>
      <c r="C46" s="135"/>
      <c r="D46" s="140"/>
    </row>
    <row r="47" spans="1:11">
      <c r="A47" s="69" t="s">
        <v>95</v>
      </c>
      <c r="B47" s="87" t="s">
        <v>27</v>
      </c>
      <c r="C47" s="135"/>
      <c r="D47" s="135"/>
    </row>
    <row r="48" spans="1:11">
      <c r="A48" s="88"/>
      <c r="B48" s="88"/>
      <c r="C48" s="135"/>
      <c r="D48" s="135"/>
    </row>
    <row r="49" spans="1:4">
      <c r="A49" s="89"/>
      <c r="B49" s="89"/>
      <c r="C49" s="135"/>
      <c r="D49" s="135"/>
    </row>
    <row r="50" spans="1:4">
      <c r="A50" s="90"/>
      <c r="B50" s="90"/>
      <c r="C50" s="135"/>
      <c r="D50" s="135"/>
    </row>
    <row r="51" spans="1:4">
      <c r="C51" s="135"/>
      <c r="D51" s="135"/>
    </row>
    <row r="52" spans="1:4">
      <c r="C52" s="135"/>
      <c r="D52" s="135"/>
    </row>
    <row r="53" spans="1:4">
      <c r="C53" s="138"/>
      <c r="D53" s="138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3</cp:lastModifiedBy>
  <cp:lastPrinted>2015-09-09T04:18:04Z</cp:lastPrinted>
  <dcterms:created xsi:type="dcterms:W3CDTF">1996-10-14T23:33:28Z</dcterms:created>
  <dcterms:modified xsi:type="dcterms:W3CDTF">2015-12-01T01:39:24Z</dcterms:modified>
</cp:coreProperties>
</file>