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1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fghdfg">IF(Loai01="x",ROW(Loai01)-1,"")</definedName>
    <definedName name="ghf">IF(Loai01="x",ROW(Loai01)-1,"")</definedName>
    <definedName name="kbjgj">IF(Loai01="x",ROW(Loai01)-1,"")</definedName>
    <definedName name="KUTH">'TH-341'!$E$5:$E$122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OFFSET('TH-341'!$E$5,,,COUNTA('TH-341'!$E$5:$E$40108))</definedName>
    <definedName name="nbvnvb">IF(Loai01="x",ROW(Loai01)-1,"")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A92" i="23"/>
  <c r="I92"/>
  <c r="A90"/>
  <c r="I90"/>
  <c r="A87"/>
  <c r="I87"/>
  <c r="H40" i="20"/>
  <c r="I40"/>
  <c r="J40"/>
  <c r="L40" s="1"/>
  <c r="K40"/>
  <c r="M40" s="1"/>
  <c r="H41"/>
  <c r="I41"/>
  <c r="J41"/>
  <c r="L41" s="1"/>
  <c r="K41"/>
  <c r="M41" s="1"/>
  <c r="H42"/>
  <c r="I42"/>
  <c r="J42"/>
  <c r="L42" s="1"/>
  <c r="K42"/>
  <c r="M42" s="1"/>
  <c r="H43"/>
  <c r="I43"/>
  <c r="J43"/>
  <c r="N43" s="1"/>
  <c r="K43"/>
  <c r="M43" s="1"/>
  <c r="H44"/>
  <c r="I44"/>
  <c r="J44"/>
  <c r="N44" s="1"/>
  <c r="K44"/>
  <c r="M44" s="1"/>
  <c r="L44"/>
  <c r="H45"/>
  <c r="I45"/>
  <c r="J45"/>
  <c r="N45" s="1"/>
  <c r="K45"/>
  <c r="M45" s="1"/>
  <c r="L45"/>
  <c r="H46"/>
  <c r="I46"/>
  <c r="J46"/>
  <c r="N46" s="1"/>
  <c r="K46"/>
  <c r="M46" s="1"/>
  <c r="A86" i="23"/>
  <c r="I86"/>
  <c r="K86"/>
  <c r="A88"/>
  <c r="I88"/>
  <c r="K88"/>
  <c r="A89"/>
  <c r="I89"/>
  <c r="K89"/>
  <c r="A91"/>
  <c r="I91"/>
  <c r="K91"/>
  <c r="A93"/>
  <c r="I93"/>
  <c r="K93"/>
  <c r="A94"/>
  <c r="I94"/>
  <c r="K94"/>
  <c r="A95"/>
  <c r="I95"/>
  <c r="K95"/>
  <c r="A96"/>
  <c r="I96"/>
  <c r="K96"/>
  <c r="A97"/>
  <c r="I97"/>
  <c r="K97"/>
  <c r="A98"/>
  <c r="I98"/>
  <c r="K98"/>
  <c r="A99"/>
  <c r="I99"/>
  <c r="K99"/>
  <c r="A100"/>
  <c r="I100"/>
  <c r="K100"/>
  <c r="A101"/>
  <c r="I101"/>
  <c r="K101"/>
  <c r="A102"/>
  <c r="I102"/>
  <c r="K102"/>
  <c r="A103"/>
  <c r="I103"/>
  <c r="K103"/>
  <c r="A104"/>
  <c r="I104"/>
  <c r="K104"/>
  <c r="A105"/>
  <c r="I105"/>
  <c r="K105"/>
  <c r="A106"/>
  <c r="I106"/>
  <c r="K106"/>
  <c r="A107"/>
  <c r="I107"/>
  <c r="K107"/>
  <c r="A108"/>
  <c r="I108"/>
  <c r="K108"/>
  <c r="A109"/>
  <c r="I109"/>
  <c r="K109"/>
  <c r="A110"/>
  <c r="I110"/>
  <c r="K110"/>
  <c r="A111"/>
  <c r="I111"/>
  <c r="K111"/>
  <c r="A112"/>
  <c r="I112"/>
  <c r="K112"/>
  <c r="O40" i="20" l="1"/>
  <c r="O41"/>
  <c r="O42"/>
  <c r="O45"/>
  <c r="O44"/>
  <c r="L43"/>
  <c r="N42"/>
  <c r="N41"/>
  <c r="N40"/>
  <c r="L46"/>
  <c r="O43"/>
  <c r="O46"/>
  <c r="C121" i="6"/>
  <c r="C122"/>
  <c r="C123"/>
  <c r="C124"/>
  <c r="C125"/>
  <c r="C126"/>
  <c r="C127"/>
  <c r="C128"/>
  <c r="C120"/>
  <c r="C119"/>
  <c r="C118"/>
  <c r="C111"/>
  <c r="C112"/>
  <c r="C113"/>
  <c r="C114"/>
  <c r="C115"/>
  <c r="C116"/>
  <c r="C117"/>
  <c r="C110"/>
  <c r="C109"/>
  <c r="C108"/>
  <c r="C97" i="4"/>
  <c r="C98"/>
  <c r="C99"/>
  <c r="C100"/>
  <c r="C101"/>
  <c r="J95"/>
  <c r="J96"/>
  <c r="J97"/>
  <c r="J98"/>
  <c r="J99"/>
  <c r="J100"/>
  <c r="J101"/>
  <c r="J102"/>
  <c r="J103"/>
  <c r="J104"/>
  <c r="J105"/>
  <c r="J106"/>
  <c r="J107"/>
  <c r="J108"/>
  <c r="J109"/>
  <c r="J110"/>
  <c r="J111"/>
  <c r="H99" i="6"/>
  <c r="I99"/>
  <c r="H100"/>
  <c r="I101" s="1"/>
  <c r="I100"/>
  <c r="H101"/>
  <c r="C96" i="4"/>
  <c r="C95"/>
  <c r="J97" i="6"/>
  <c r="J98"/>
  <c r="J99"/>
  <c r="J100"/>
  <c r="J101"/>
  <c r="J102"/>
  <c r="J103"/>
  <c r="J104"/>
  <c r="J105"/>
  <c r="J106"/>
  <c r="J107"/>
  <c r="J108"/>
  <c r="J109"/>
  <c r="J110"/>
  <c r="J111"/>
  <c r="J112"/>
  <c r="C97"/>
  <c r="C98"/>
  <c r="C99"/>
  <c r="C100"/>
  <c r="C101"/>
  <c r="C102"/>
  <c r="C103"/>
  <c r="C104"/>
  <c r="C105"/>
  <c r="C106"/>
  <c r="C107"/>
  <c r="C94" i="4"/>
  <c r="C93"/>
  <c r="C92"/>
  <c r="C91"/>
  <c r="J64" i="6"/>
  <c r="C64"/>
  <c r="I102" l="1"/>
  <c r="I103" s="1"/>
  <c r="H102"/>
  <c r="A72" i="23"/>
  <c r="I72"/>
  <c r="K72"/>
  <c r="A73"/>
  <c r="I73"/>
  <c r="K73"/>
  <c r="A74"/>
  <c r="I74"/>
  <c r="K74"/>
  <c r="A75"/>
  <c r="I75"/>
  <c r="K75"/>
  <c r="A77"/>
  <c r="I77"/>
  <c r="A78"/>
  <c r="I78"/>
  <c r="A79"/>
  <c r="I79"/>
  <c r="A80"/>
  <c r="I80"/>
  <c r="A76"/>
  <c r="I76"/>
  <c r="A81"/>
  <c r="I81"/>
  <c r="A82"/>
  <c r="I82"/>
  <c r="A83"/>
  <c r="I83"/>
  <c r="A84"/>
  <c r="I84"/>
  <c r="A85"/>
  <c r="I85"/>
  <c r="K85"/>
  <c r="A67"/>
  <c r="K65"/>
  <c r="A64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5" i="6"/>
  <c r="A86"/>
  <c r="A84"/>
  <c r="A83" i="4"/>
  <c r="A82"/>
  <c r="C87" i="6"/>
  <c r="C88"/>
  <c r="C89"/>
  <c r="C90"/>
  <c r="C91"/>
  <c r="C92"/>
  <c r="C93"/>
  <c r="C94"/>
  <c r="C95"/>
  <c r="C96"/>
  <c r="J86"/>
  <c r="C84" i="4"/>
  <c r="C85"/>
  <c r="C86"/>
  <c r="C87"/>
  <c r="C88"/>
  <c r="C89"/>
  <c r="C90"/>
  <c r="A53" i="23"/>
  <c r="H37" i="20"/>
  <c r="J37"/>
  <c r="J60" i="4"/>
  <c r="I104" i="6" l="1"/>
  <c r="I105" s="1"/>
  <c r="H103"/>
  <c r="H104" s="1"/>
  <c r="L39" i="20"/>
  <c r="N39"/>
  <c r="N37"/>
  <c r="L38"/>
  <c r="L37"/>
  <c r="N38"/>
  <c r="H105" i="6" l="1"/>
  <c r="H106" s="1"/>
  <c r="G52" i="20"/>
  <c r="I106" i="6" l="1"/>
  <c r="I107" s="1"/>
  <c r="G47" i="23"/>
  <c r="G46"/>
  <c r="H107" i="6" l="1"/>
  <c r="H108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K62"/>
  <c r="A63"/>
  <c r="I63"/>
  <c r="K63"/>
  <c r="A65"/>
  <c r="I65"/>
  <c r="A66"/>
  <c r="I66"/>
  <c r="K66"/>
  <c r="C76" i="6"/>
  <c r="C77"/>
  <c r="C78"/>
  <c r="C79"/>
  <c r="C80"/>
  <c r="C81"/>
  <c r="C82"/>
  <c r="C83"/>
  <c r="C75"/>
  <c r="C73" i="4"/>
  <c r="C74"/>
  <c r="C75"/>
  <c r="C76"/>
  <c r="C77"/>
  <c r="C78"/>
  <c r="C79"/>
  <c r="C80"/>
  <c r="C81"/>
  <c r="C72"/>
  <c r="C73" i="6"/>
  <c r="C74"/>
  <c r="C69" i="4"/>
  <c r="C70"/>
  <c r="C71"/>
  <c r="I108" i="6" l="1"/>
  <c r="I109" s="1"/>
  <c r="M39" i="20"/>
  <c r="O39"/>
  <c r="M38"/>
  <c r="O38"/>
  <c r="M37"/>
  <c r="O37"/>
  <c r="C63" i="4"/>
  <c r="C64"/>
  <c r="C65"/>
  <c r="C66"/>
  <c r="C67"/>
  <c r="C68"/>
  <c r="C62"/>
  <c r="C68" i="6"/>
  <c r="C69"/>
  <c r="C70"/>
  <c r="C71"/>
  <c r="C72"/>
  <c r="C67"/>
  <c r="C66"/>
  <c r="C65"/>
  <c r="C61" i="4"/>
  <c r="C59"/>
  <c r="I110" i="6" l="1"/>
  <c r="I111" s="1"/>
  <c r="H109"/>
  <c r="H110" s="1"/>
  <c r="A39" i="23"/>
  <c r="A40"/>
  <c r="A41"/>
  <c r="A68"/>
  <c r="I68"/>
  <c r="K68"/>
  <c r="A69"/>
  <c r="I69"/>
  <c r="K69"/>
  <c r="A70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H111" i="6" l="1"/>
  <c r="H112" s="1"/>
  <c r="G22" i="25"/>
  <c r="I22"/>
  <c r="A18"/>
  <c r="A19"/>
  <c r="A17"/>
  <c r="I112" i="6" l="1"/>
  <c r="I113" s="1"/>
  <c r="C26" i="25"/>
  <c r="J9"/>
  <c r="N16"/>
  <c r="M16"/>
  <c r="L16"/>
  <c r="K16"/>
  <c r="K17" s="1"/>
  <c r="H113" i="6" l="1"/>
  <c r="H114" s="1"/>
  <c r="K23" i="25"/>
  <c r="M17"/>
  <c r="M18" s="1"/>
  <c r="I114" i="6" l="1"/>
  <c r="I115" s="1"/>
  <c r="K18" i="25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H115" i="6" l="1"/>
  <c r="M19" i="25"/>
  <c r="M20" s="1"/>
  <c r="M23"/>
  <c r="K20" l="1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K15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5" i="4"/>
  <c r="C56"/>
  <c r="C57"/>
  <c r="C58"/>
  <c r="C54"/>
  <c r="J51"/>
  <c r="J52"/>
  <c r="J53"/>
  <c r="J54"/>
  <c r="J55"/>
  <c r="J56"/>
  <c r="J57"/>
  <c r="J58"/>
  <c r="J59"/>
  <c r="J61"/>
  <c r="J62"/>
  <c r="J63"/>
  <c r="G204"/>
  <c r="H205" s="1"/>
  <c r="F204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Q6" s="1"/>
  <c r="O6"/>
  <c r="N7"/>
  <c r="Q7" s="1"/>
  <c r="O7"/>
  <c r="N8"/>
  <c r="Q8" s="1"/>
  <c r="O8"/>
  <c r="N2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7"/>
  <c r="J88"/>
  <c r="J89"/>
  <c r="J90"/>
  <c r="J91"/>
  <c r="J92"/>
  <c r="J93"/>
  <c r="J94"/>
  <c r="J95"/>
  <c r="J96"/>
  <c r="J113"/>
  <c r="J114"/>
  <c r="J115"/>
  <c r="J116"/>
  <c r="J117"/>
  <c r="J118"/>
  <c r="J119"/>
  <c r="J120"/>
  <c r="J121"/>
  <c r="S39" s="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C36" i="6"/>
  <c r="C37"/>
  <c r="C38"/>
  <c r="C39"/>
  <c r="C35"/>
  <c r="C40"/>
  <c r="C41"/>
  <c r="C42"/>
  <c r="C43"/>
  <c r="C44"/>
  <c r="C45"/>
  <c r="C46"/>
  <c r="C47"/>
  <c r="C48"/>
  <c r="S46"/>
  <c r="P22" i="4"/>
  <c r="P17"/>
  <c r="P18"/>
  <c r="P19"/>
  <c r="O20"/>
  <c r="O21"/>
  <c r="T17"/>
  <c r="T19"/>
  <c r="T24"/>
  <c r="T26"/>
  <c r="T28"/>
  <c r="T30"/>
  <c r="T32"/>
  <c r="T34"/>
  <c r="T36"/>
  <c r="T38"/>
  <c r="T40"/>
  <c r="T42"/>
  <c r="T44"/>
  <c r="T46"/>
  <c r="T48"/>
  <c r="T50"/>
  <c r="C22"/>
  <c r="C16"/>
  <c r="C17"/>
  <c r="C18"/>
  <c r="C19"/>
  <c r="C20"/>
  <c r="C21"/>
  <c r="Q23"/>
  <c r="Q21"/>
  <c r="Q24"/>
  <c r="Q25"/>
  <c r="Q26"/>
  <c r="Q27"/>
  <c r="Q28"/>
  <c r="Q29"/>
  <c r="Q30"/>
  <c r="Q31"/>
  <c r="Q32"/>
  <c r="Q33"/>
  <c r="Q34"/>
  <c r="U35"/>
  <c r="U37"/>
  <c r="U39"/>
  <c r="U41"/>
  <c r="U43"/>
  <c r="U45"/>
  <c r="U47"/>
  <c r="U49"/>
  <c r="U17"/>
  <c r="U19"/>
  <c r="S17"/>
  <c r="S19"/>
  <c r="S21"/>
  <c r="Q19"/>
  <c r="O23"/>
  <c r="C23"/>
  <c r="O24"/>
  <c r="C24"/>
  <c r="O25"/>
  <c r="C25"/>
  <c r="O26"/>
  <c r="C26"/>
  <c r="O27"/>
  <c r="C27"/>
  <c r="O28"/>
  <c r="C28"/>
  <c r="O29"/>
  <c r="C29"/>
  <c r="O30"/>
  <c r="C30"/>
  <c r="O31"/>
  <c r="C31"/>
  <c r="O32"/>
  <c r="C32"/>
  <c r="O33"/>
  <c r="C33"/>
  <c r="O34"/>
  <c r="C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Q49"/>
  <c r="O50"/>
  <c r="Q50"/>
  <c r="Q16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R8" i="20" l="1"/>
  <c r="R7"/>
  <c r="R6"/>
  <c r="S35" i="6"/>
  <c r="S48"/>
  <c r="S43"/>
  <c r="P17"/>
  <c r="S47"/>
  <c r="S45"/>
  <c r="S41"/>
  <c r="S37"/>
  <c r="O32"/>
  <c r="P20" i="4"/>
  <c r="D115" i="7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S50"/>
  <c r="P50"/>
  <c r="S49"/>
  <c r="P49"/>
  <c r="S48"/>
  <c r="P48"/>
  <c r="S47"/>
  <c r="P47"/>
  <c r="S46"/>
  <c r="P46"/>
  <c r="S45"/>
  <c r="P45"/>
  <c r="S44"/>
  <c r="P44"/>
  <c r="S43"/>
  <c r="P43"/>
  <c r="S42"/>
  <c r="P42"/>
  <c r="S41"/>
  <c r="P41"/>
  <c r="S40"/>
  <c r="P40"/>
  <c r="S39"/>
  <c r="P39"/>
  <c r="S38"/>
  <c r="P38"/>
  <c r="S37"/>
  <c r="P37"/>
  <c r="S36"/>
  <c r="P36"/>
  <c r="S35"/>
  <c r="P35"/>
  <c r="S34"/>
  <c r="P34"/>
  <c r="S33"/>
  <c r="P33"/>
  <c r="S32"/>
  <c r="P32"/>
  <c r="S31"/>
  <c r="P31"/>
  <c r="S30"/>
  <c r="P30"/>
  <c r="S29"/>
  <c r="P29"/>
  <c r="S28"/>
  <c r="P28"/>
  <c r="S27"/>
  <c r="P27"/>
  <c r="S26"/>
  <c r="P26"/>
  <c r="S25"/>
  <c r="P25"/>
  <c r="S24"/>
  <c r="P24"/>
  <c r="S23"/>
  <c r="P23"/>
  <c r="S22"/>
  <c r="Q18"/>
  <c r="S20"/>
  <c r="S18"/>
  <c r="Q17"/>
  <c r="U18"/>
  <c r="U50"/>
  <c r="U48"/>
  <c r="U46"/>
  <c r="U44"/>
  <c r="U42"/>
  <c r="U40"/>
  <c r="U38"/>
  <c r="U36"/>
  <c r="U34"/>
  <c r="U33"/>
  <c r="U32"/>
  <c r="U31"/>
  <c r="U30"/>
  <c r="U29"/>
  <c r="U28"/>
  <c r="U27"/>
  <c r="U26"/>
  <c r="U25"/>
  <c r="U24"/>
  <c r="U21"/>
  <c r="U23"/>
  <c r="T49"/>
  <c r="T47"/>
  <c r="T45"/>
  <c r="T43"/>
  <c r="T41"/>
  <c r="T39"/>
  <c r="T37"/>
  <c r="T35"/>
  <c r="T33"/>
  <c r="T31"/>
  <c r="T29"/>
  <c r="T27"/>
  <c r="T25"/>
  <c r="T23"/>
  <c r="T18"/>
  <c r="O22"/>
  <c r="P21"/>
  <c r="O19"/>
  <c r="O18"/>
  <c r="O17"/>
  <c r="J22" i="25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06" i="4"/>
  <c r="F206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5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7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L22" i="20"/>
  <c r="N5"/>
  <c r="Q5" s="1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R5" l="1"/>
  <c r="S204" i="4"/>
  <c r="L23" i="25"/>
  <c r="H18" i="6"/>
  <c r="H19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4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I19" i="6" l="1"/>
  <c r="I20" s="1"/>
  <c r="N19" i="25"/>
  <c r="B23" i="7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I21" i="6" l="1"/>
  <c r="I22" s="1"/>
  <c r="H20"/>
  <c r="H21" s="1"/>
  <c r="N20" i="25"/>
  <c r="I21" i="4"/>
  <c r="I22" s="1"/>
  <c r="O50" i="20"/>
  <c r="M50"/>
  <c r="H22" i="6" l="1"/>
  <c r="H23" s="1"/>
  <c r="H22" i="4"/>
  <c r="H23" s="1"/>
  <c r="I23" i="6" l="1"/>
  <c r="I24" s="1"/>
  <c r="I23" i="4"/>
  <c r="I24" s="1"/>
  <c r="H24" i="6" l="1"/>
  <c r="H25" s="1"/>
  <c r="I25"/>
  <c r="I26" s="1"/>
  <c r="H24" i="4"/>
  <c r="H25" s="1"/>
  <c r="H26" i="6" l="1"/>
  <c r="H27" s="1"/>
  <c r="I25" i="4"/>
  <c r="I26" s="1"/>
  <c r="I27" i="6" l="1"/>
  <c r="I28" s="1"/>
  <c r="H26" i="4"/>
  <c r="H27" s="1"/>
  <c r="H28" i="6" l="1"/>
  <c r="H29" s="1"/>
  <c r="I27" i="4"/>
  <c r="I28" s="1"/>
  <c r="I29" i="6" l="1"/>
  <c r="I30" s="1"/>
  <c r="H28" i="4"/>
  <c r="H29" s="1"/>
  <c r="A28" i="23"/>
  <c r="I29" i="4" l="1"/>
  <c r="I30" s="1"/>
  <c r="H30" i="6"/>
  <c r="H31" s="1"/>
  <c r="I31" l="1"/>
  <c r="I32" s="1"/>
  <c r="H30" i="4"/>
  <c r="H31" s="1"/>
  <c r="H32" i="6" l="1"/>
  <c r="H33" s="1"/>
  <c r="I31" i="4"/>
  <c r="I32" s="1"/>
  <c r="I33" i="6"/>
  <c r="I34" s="1"/>
  <c r="H32" i="4" l="1"/>
  <c r="H33" s="1"/>
  <c r="H34" i="6"/>
  <c r="H35" s="1"/>
  <c r="I33" i="4" l="1"/>
  <c r="I34" s="1"/>
  <c r="I35" i="6"/>
  <c r="I36" s="1"/>
  <c r="H34" i="4" l="1"/>
  <c r="H35" s="1"/>
  <c r="H36" i="6"/>
  <c r="H37" s="1"/>
  <c r="I35" i="4" l="1"/>
  <c r="I36" s="1"/>
  <c r="I37" i="6"/>
  <c r="I38" s="1"/>
  <c r="H36" i="4" l="1"/>
  <c r="H37" s="1"/>
  <c r="H38" i="6"/>
  <c r="H39" s="1"/>
  <c r="I39" l="1"/>
  <c r="I40" s="1"/>
  <c r="I37" i="4"/>
  <c r="I38" s="1"/>
  <c r="H40" i="6"/>
  <c r="H41" s="1"/>
  <c r="H38" i="4" l="1"/>
  <c r="H39" s="1"/>
  <c r="I41" i="6"/>
  <c r="I42" s="1"/>
  <c r="I39" i="4" l="1"/>
  <c r="I40" s="1"/>
  <c r="H42" i="6"/>
  <c r="H43" s="1"/>
  <c r="H40" i="4" l="1"/>
  <c r="H41" s="1"/>
  <c r="I43" i="6"/>
  <c r="I44" s="1"/>
  <c r="H44" l="1"/>
  <c r="H45" s="1"/>
  <c r="I41" i="4"/>
  <c r="I42" s="1"/>
  <c r="I45" i="6" l="1"/>
  <c r="I46" s="1"/>
  <c r="H42" i="4"/>
  <c r="H43" s="1"/>
  <c r="H46" i="6" l="1"/>
  <c r="H47" s="1"/>
  <c r="I43" i="4"/>
  <c r="I44" s="1"/>
  <c r="I47" i="6" l="1"/>
  <c r="I48" s="1"/>
  <c r="H44" i="4"/>
  <c r="H45" s="1"/>
  <c r="H48" i="6" l="1"/>
  <c r="H49" s="1"/>
  <c r="I45" i="4"/>
  <c r="I46" s="1"/>
  <c r="I49" i="6" l="1"/>
  <c r="I50" s="1"/>
  <c r="H46" i="4"/>
  <c r="H47" s="1"/>
  <c r="H50" i="6" l="1"/>
  <c r="H51" s="1"/>
  <c r="I51"/>
  <c r="I47" i="4"/>
  <c r="I48" s="1"/>
  <c r="I52" i="6" l="1"/>
  <c r="H52"/>
  <c r="H48" i="4"/>
  <c r="H49" s="1"/>
  <c r="I53" i="6" l="1"/>
  <c r="H53"/>
  <c r="H54" s="1"/>
  <c r="I49" i="4"/>
  <c r="I50" s="1"/>
  <c r="I54" i="6" l="1"/>
  <c r="I55" s="1"/>
  <c r="H50" i="4"/>
  <c r="H51" s="1"/>
  <c r="H55" i="6" l="1"/>
  <c r="I51" i="4"/>
  <c r="I52" s="1"/>
  <c r="I56" i="6" l="1"/>
  <c r="I57" s="1"/>
  <c r="H56"/>
  <c r="H52" i="4"/>
  <c r="H53" s="1"/>
  <c r="H57" i="6" l="1"/>
  <c r="H58" s="1"/>
  <c r="I53" i="4"/>
  <c r="I54" s="1"/>
  <c r="I58" i="6" l="1"/>
  <c r="I59" s="1"/>
  <c r="I60" s="1"/>
  <c r="I61" s="1"/>
  <c r="H59"/>
  <c r="H60" s="1"/>
  <c r="H54" i="4"/>
  <c r="H55" s="1"/>
  <c r="H61" i="6" l="1"/>
  <c r="H62" s="1"/>
  <c r="I55" i="4"/>
  <c r="I56" s="1"/>
  <c r="I62" i="6" l="1"/>
  <c r="I63" s="1"/>
  <c r="H56" i="4"/>
  <c r="H57" s="1"/>
  <c r="H63" i="6" l="1"/>
  <c r="H64" s="1"/>
  <c r="I57" i="4"/>
  <c r="I58" s="1"/>
  <c r="I64" i="6" l="1"/>
  <c r="I65" s="1"/>
  <c r="H58" i="4"/>
  <c r="H59" s="1"/>
  <c r="H65" i="6" l="1"/>
  <c r="H66" s="1"/>
  <c r="I59" i="4"/>
  <c r="I60" s="1"/>
  <c r="I66" i="6" l="1"/>
  <c r="I67" s="1"/>
  <c r="H60" i="4"/>
  <c r="H61" s="1"/>
  <c r="H67" i="6" l="1"/>
  <c r="H68" s="1"/>
  <c r="I61" i="4"/>
  <c r="I62" s="1"/>
  <c r="H69" i="6" l="1"/>
  <c r="H70" s="1"/>
  <c r="I68"/>
  <c r="I69" s="1"/>
  <c r="H62" i="4"/>
  <c r="H63" s="1"/>
  <c r="I70" i="6" l="1"/>
  <c r="I71" s="1"/>
  <c r="I63" i="4"/>
  <c r="I64" s="1"/>
  <c r="H71" i="6" l="1"/>
  <c r="H72" s="1"/>
  <c r="H64" i="4"/>
  <c r="H65" s="1"/>
  <c r="I72" i="6" l="1"/>
  <c r="I73" s="1"/>
  <c r="I65" i="4"/>
  <c r="I66" s="1"/>
  <c r="H73" i="6" l="1"/>
  <c r="H74" s="1"/>
  <c r="H66" i="4"/>
  <c r="H67" s="1"/>
  <c r="I74" i="6" l="1"/>
  <c r="I75" s="1"/>
  <c r="I67" i="4"/>
  <c r="I68" s="1"/>
  <c r="H75" i="6" l="1"/>
  <c r="H68" i="4"/>
  <c r="H69" s="1"/>
  <c r="H76" i="6" l="1"/>
  <c r="I76"/>
  <c r="I69" i="4"/>
  <c r="I70" s="1"/>
  <c r="I77" i="6" l="1"/>
  <c r="H77"/>
  <c r="H70" i="4"/>
  <c r="H71" s="1"/>
  <c r="H78" i="6" l="1"/>
  <c r="I78"/>
  <c r="H72" i="4"/>
  <c r="H73" s="1"/>
  <c r="I71"/>
  <c r="I72" s="1"/>
  <c r="I79" i="6" l="1"/>
  <c r="H79"/>
  <c r="I73" i="4"/>
  <c r="H80" i="6" l="1"/>
  <c r="I80"/>
  <c r="H74" i="4"/>
  <c r="I74"/>
  <c r="I81" i="6" l="1"/>
  <c r="H81"/>
  <c r="I75" i="4"/>
  <c r="I76" s="1"/>
  <c r="H75"/>
  <c r="H82" i="6" l="1"/>
  <c r="I82"/>
  <c r="I77" i="4"/>
  <c r="I78" s="1"/>
  <c r="H76"/>
  <c r="H77" s="1"/>
  <c r="I83" i="6" l="1"/>
  <c r="H83"/>
  <c r="I79" i="4"/>
  <c r="H78"/>
  <c r="H79"/>
  <c r="I84" i="6" l="1"/>
  <c r="B14" i="19"/>
  <c r="B13" s="1"/>
  <c r="B42" s="1"/>
  <c r="B43" s="1"/>
  <c r="H84" i="6"/>
  <c r="H85" s="1"/>
  <c r="H80" i="4"/>
  <c r="I80"/>
  <c r="I85" i="6" l="1"/>
  <c r="I86" s="1"/>
  <c r="I81" i="4"/>
  <c r="H81"/>
  <c r="B14" i="7" s="1"/>
  <c r="B13" s="1"/>
  <c r="B38" s="1"/>
  <c r="B39" s="1"/>
  <c r="H86" i="6" l="1"/>
  <c r="H87" s="1"/>
  <c r="I82" i="4"/>
  <c r="H82"/>
  <c r="I87" i="6" l="1"/>
  <c r="H88" s="1"/>
  <c r="H83" i="4"/>
  <c r="H84" s="1"/>
  <c r="I83"/>
  <c r="I88" i="6" l="1"/>
  <c r="I89" s="1"/>
  <c r="I84" i="4"/>
  <c r="H85" s="1"/>
  <c r="H89" i="6" l="1"/>
  <c r="H90" s="1"/>
  <c r="I85" i="4"/>
  <c r="I86" s="1"/>
  <c r="H91" i="6" l="1"/>
  <c r="I92" s="1"/>
  <c r="I90"/>
  <c r="I91" s="1"/>
  <c r="H86" i="4"/>
  <c r="H87" s="1"/>
  <c r="H92" i="6" l="1"/>
  <c r="H93" s="1"/>
  <c r="I87" i="4"/>
  <c r="I88" s="1"/>
  <c r="H94" i="6" l="1"/>
  <c r="H95" s="1"/>
  <c r="I93"/>
  <c r="I94" s="1"/>
  <c r="H88" i="4"/>
  <c r="H89" s="1"/>
  <c r="H96" i="6" l="1"/>
  <c r="H97" s="1"/>
  <c r="I95"/>
  <c r="I96" s="1"/>
  <c r="I89" i="4"/>
  <c r="I90" s="1"/>
  <c r="I97" i="6" l="1"/>
  <c r="I98" s="1"/>
  <c r="H90" i="4"/>
  <c r="H91" s="1"/>
  <c r="H98" i="6" l="1"/>
  <c r="I91" i="4"/>
  <c r="I92" s="1"/>
  <c r="H92" l="1"/>
  <c r="H93" s="1"/>
  <c r="I93" l="1"/>
  <c r="I94" s="1"/>
  <c r="H94" l="1"/>
  <c r="H95" s="1"/>
  <c r="I95" l="1"/>
  <c r="I96" s="1"/>
  <c r="H96" l="1"/>
  <c r="H97" s="1"/>
  <c r="I97" l="1"/>
  <c r="I98" s="1"/>
  <c r="H98" l="1"/>
  <c r="H99" s="1"/>
  <c r="I99" l="1"/>
  <c r="I100" s="1"/>
  <c r="H100" l="1"/>
  <c r="H101" l="1"/>
  <c r="I101"/>
  <c r="H102" l="1"/>
  <c r="I102"/>
  <c r="I103" l="1"/>
  <c r="H103"/>
  <c r="I104" l="1"/>
  <c r="H104"/>
  <c r="H105" l="1"/>
  <c r="I105"/>
  <c r="I106" l="1"/>
  <c r="H106"/>
  <c r="I116" i="6"/>
  <c r="H107" i="4" l="1"/>
  <c r="I107"/>
  <c r="H116" i="6"/>
  <c r="H117" s="1"/>
  <c r="I117" l="1"/>
  <c r="I118" s="1"/>
  <c r="I108" i="4"/>
  <c r="H108"/>
  <c r="H118" i="6" l="1"/>
  <c r="H119" s="1"/>
  <c r="H109" i="4"/>
  <c r="I109"/>
  <c r="I119" i="6" l="1"/>
  <c r="I120" s="1"/>
  <c r="I110" i="4"/>
  <c r="H110"/>
  <c r="H120" i="6" l="1"/>
  <c r="H121" s="1"/>
  <c r="H111" i="4"/>
  <c r="I111"/>
  <c r="I121" i="6" l="1"/>
  <c r="I122" s="1"/>
  <c r="H112" i="4"/>
  <c r="I112"/>
  <c r="H122" i="6" l="1"/>
  <c r="H123" s="1"/>
  <c r="H113" i="4"/>
  <c r="I113"/>
  <c r="I123" i="6" l="1"/>
  <c r="I124" s="1"/>
  <c r="H114" i="4"/>
  <c r="I114"/>
  <c r="H124" i="6" l="1"/>
  <c r="I125" s="1"/>
  <c r="H115" i="4"/>
  <c r="I115"/>
  <c r="H125" i="6" l="1"/>
  <c r="I126" s="1"/>
  <c r="H116" i="4"/>
  <c r="I116"/>
  <c r="H126" i="6" l="1"/>
  <c r="H127" s="1"/>
  <c r="H117" i="4"/>
  <c r="I117"/>
  <c r="I127" i="6" l="1"/>
  <c r="I128" s="1"/>
  <c r="I118" i="4"/>
  <c r="H118"/>
  <c r="H128" i="6" l="1"/>
  <c r="H129" s="1"/>
  <c r="H119" i="4"/>
  <c r="I119"/>
  <c r="I129" i="6" l="1"/>
  <c r="I130" s="1"/>
  <c r="I120" i="4"/>
  <c r="H120"/>
  <c r="H130" i="6" l="1"/>
  <c r="I131" s="1"/>
  <c r="I121" i="4"/>
  <c r="H121"/>
  <c r="H131" i="6" l="1"/>
  <c r="H132" s="1"/>
  <c r="H122" i="4"/>
  <c r="I122"/>
  <c r="I132" i="6" l="1"/>
  <c r="I133" s="1"/>
  <c r="I123" i="4"/>
  <c r="H123"/>
  <c r="H133" i="6" l="1"/>
  <c r="H134" s="1"/>
  <c r="H124" i="4"/>
  <c r="I124"/>
  <c r="I134" i="6" l="1"/>
  <c r="I135" s="1"/>
  <c r="I125" i="4"/>
  <c r="H125"/>
  <c r="H135" i="6" l="1"/>
  <c r="H136" s="1"/>
  <c r="I126" i="4"/>
  <c r="H126"/>
  <c r="I136" i="6" l="1"/>
  <c r="I137" s="1"/>
  <c r="H127" i="4"/>
  <c r="I127"/>
  <c r="H137" i="6" l="1"/>
  <c r="H138" s="1"/>
  <c r="I128" i="4"/>
  <c r="H128"/>
  <c r="I138" i="6" l="1"/>
  <c r="H129" i="4"/>
  <c r="I129"/>
  <c r="I130" l="1"/>
  <c r="H130"/>
  <c r="H131" l="1"/>
  <c r="I131"/>
  <c r="I132" l="1"/>
  <c r="H132"/>
  <c r="H133" l="1"/>
  <c r="I133"/>
  <c r="I134" l="1"/>
  <c r="H134"/>
  <c r="H135" l="1"/>
  <c r="I135"/>
  <c r="I136" l="1"/>
  <c r="H136"/>
  <c r="H137" l="1"/>
  <c r="I137"/>
  <c r="I138" l="1"/>
  <c r="H138"/>
  <c r="H139" l="1"/>
  <c r="I139"/>
  <c r="I140" l="1"/>
  <c r="H140"/>
  <c r="H141" l="1"/>
  <c r="I141"/>
  <c r="I142" l="1"/>
  <c r="H142"/>
  <c r="H143" l="1"/>
  <c r="I143"/>
  <c r="I144" l="1"/>
  <c r="H144"/>
  <c r="H145" l="1"/>
  <c r="I145"/>
  <c r="I146" l="1"/>
  <c r="H146"/>
  <c r="H147" l="1"/>
  <c r="I147"/>
  <c r="I148" l="1"/>
  <c r="H148"/>
  <c r="H149" l="1"/>
  <c r="I149"/>
  <c r="I150" l="1"/>
  <c r="H150"/>
  <c r="H151" l="1"/>
  <c r="I151"/>
  <c r="I152" l="1"/>
  <c r="H152"/>
  <c r="H153" l="1"/>
  <c r="I153"/>
  <c r="I154" l="1"/>
  <c r="H154"/>
  <c r="H155" l="1"/>
  <c r="I155"/>
  <c r="I156" l="1"/>
  <c r="H156"/>
  <c r="H157" l="1"/>
  <c r="I157"/>
  <c r="I158" l="1"/>
  <c r="H158"/>
  <c r="H159" l="1"/>
  <c r="I159"/>
  <c r="I160" l="1"/>
  <c r="H160"/>
  <c r="H161" l="1"/>
  <c r="I161"/>
  <c r="I162" l="1"/>
  <c r="H162"/>
  <c r="H163" s="1"/>
  <c r="I163" l="1"/>
  <c r="I164" s="1"/>
  <c r="H164" l="1"/>
  <c r="H165" s="1"/>
  <c r="I165" l="1"/>
  <c r="I166" s="1"/>
  <c r="H166" l="1"/>
  <c r="H167" s="1"/>
  <c r="I167" l="1"/>
  <c r="I168" s="1"/>
  <c r="H168" l="1"/>
  <c r="H169" s="1"/>
  <c r="I169" l="1"/>
  <c r="I170" s="1"/>
  <c r="H170" l="1"/>
  <c r="H171" s="1"/>
  <c r="I171" l="1"/>
  <c r="I172" s="1"/>
  <c r="H172" l="1"/>
  <c r="H173" s="1"/>
  <c r="H174" l="1"/>
  <c r="I175" s="1"/>
  <c r="I173"/>
  <c r="I174" s="1"/>
  <c r="H175" l="1"/>
  <c r="I176" s="1"/>
  <c r="H176" l="1"/>
  <c r="H177" s="1"/>
  <c r="I177" l="1"/>
  <c r="I178" s="1"/>
  <c r="H178" l="1"/>
  <c r="H179" s="1"/>
  <c r="I179" l="1"/>
  <c r="I180" s="1"/>
  <c r="H180" l="1"/>
  <c r="H181" s="1"/>
  <c r="I181" l="1"/>
  <c r="I182" s="1"/>
  <c r="H182" l="1"/>
  <c r="H183" s="1"/>
  <c r="I183" l="1"/>
  <c r="I184" s="1"/>
  <c r="H184" l="1"/>
  <c r="H185" s="1"/>
  <c r="I185" l="1"/>
  <c r="I186" s="1"/>
  <c r="H186" l="1"/>
  <c r="H187" s="1"/>
  <c r="I187" l="1"/>
  <c r="I188" s="1"/>
  <c r="H188" l="1"/>
  <c r="H189" s="1"/>
  <c r="I189" l="1"/>
  <c r="I190" s="1"/>
  <c r="H190" l="1"/>
  <c r="H191" s="1"/>
  <c r="I191" l="1"/>
  <c r="I192" s="1"/>
  <c r="H192" l="1"/>
  <c r="H193" s="1"/>
  <c r="I193" l="1"/>
  <c r="I194" s="1"/>
  <c r="H194" l="1"/>
  <c r="H195" s="1"/>
  <c r="I195" l="1"/>
  <c r="I196" s="1"/>
  <c r="H196" l="1"/>
  <c r="H197" s="1"/>
  <c r="I197" l="1"/>
  <c r="I198" s="1"/>
  <c r="H198" l="1"/>
  <c r="H199" s="1"/>
  <c r="I199" l="1"/>
  <c r="I200" s="1"/>
  <c r="H200" l="1"/>
  <c r="H201" s="1"/>
  <c r="I201" l="1"/>
  <c r="I202" s="1"/>
  <c r="H202" l="1"/>
  <c r="I52" i="20" l="1"/>
  <c r="I54" s="1"/>
  <c r="K52"/>
  <c r="K54" s="1"/>
</calcChain>
</file>

<file path=xl/sharedStrings.xml><?xml version="1.0" encoding="utf-8"?>
<sst xmlns="http://schemas.openxmlformats.org/spreadsheetml/2006/main" count="1341" uniqueCount="367">
  <si>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</si>
  <si>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</si>
  <si>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</si>
  <si>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</si>
  <si>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</si>
  <si>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</si>
  <si>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</si>
  <si>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</si>
  <si>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</si>
  <si>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</si>
  <si>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</si>
  <si>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</si>
  <si>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</si>
  <si>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</si>
  <si>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</si>
  <si>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</si>
  <si>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</si>
  <si>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</si>
  <si>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</si>
  <si>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</si>
  <si>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</si>
  <si>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</si>
  <si>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</si>
  <si>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</si>
  <si>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</si>
  <si>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</si>
  <si>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</si>
  <si>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</si>
  <si>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</si>
  <si>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</si>
  <si>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</si>
  <si>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</si>
  <si>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</si>
  <si>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</si>
  <si>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</si>
  <si>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</si>
  <si>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</si>
  <si>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</si>
  <si>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</si>
  <si>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</si>
  <si>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</si>
  <si>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</si>
  <si>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</si>
  <si>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</si>
  <si>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</si>
  <si>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</si>
  <si>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</si>
  <si>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</si>
  <si>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</si>
  <si>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</si>
  <si>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</si>
  <si>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</si>
  <si>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</si>
  <si>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</si>
  <si>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</si>
  <si>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</si>
  <si>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</si>
  <si>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</si>
  <si>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</si>
  <si>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</si>
  <si>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</si>
  <si>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</si>
  <si>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</si>
  <si>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</si>
  <si>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</si>
  <si>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</si>
  <si>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</si>
  <si>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</si>
  <si>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</si>
  <si>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</si>
  <si>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</si>
  <si>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</si>
  <si>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</si>
  <si>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</si>
  <si>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</si>
  <si>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</si>
  <si>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</si>
  <si>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</si>
  <si>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</si>
  <si>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</si>
  <si>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</si>
  <si>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</si>
  <si>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</si>
  <si>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</si>
  <si>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</si>
  <si>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</si>
  <si>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</si>
  <si>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</si>
  <si>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</si>
  <si>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</si>
  <si>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</si>
  <si>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</si>
  <si>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</si>
  <si>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</si>
  <si>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</si>
  <si>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</si>
  <si>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</si>
  <si>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</si>
  <si>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</si>
  <si>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</si>
  <si>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</si>
  <si>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</si>
  <si>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</si>
  <si>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</si>
  <si>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</si>
  <si>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</si>
  <si>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</si>
  <si>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</si>
  <si>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</si>
  <si>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</si>
  <si>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</si>
  <si>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</si>
  <si>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</si>
  <si>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</si>
  <si>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</si>
  <si>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</si>
  <si>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</si>
  <si>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</si>
  <si>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</si>
  <si>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</si>
  <si>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</si>
  <si>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</si>
  <si>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</si>
  <si>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</si>
  <si>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</si>
  <si>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</si>
  <si>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</si>
  <si>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</si>
  <si>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</si>
  <si>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</si>
  <si>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</si>
  <si>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</si>
  <si>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</si>
  <si>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</si>
  <si>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</si>
  <si>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</si>
  <si>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</si>
  <si>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</si>
  <si>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</si>
  <si>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</si>
  <si>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</si>
  <si>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</si>
  <si>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</si>
  <si>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</si>
  <si>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</si>
  <si>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</si>
  <si>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</si>
  <si>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</si>
  <si>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</si>
  <si>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</si>
  <si>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</si>
  <si>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</si>
  <si>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</si>
  <si>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</si>
  <si>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</si>
  <si>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</si>
  <si>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</si>
  <si>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</si>
  <si>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</si>
  <si>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</si>
  <si>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</si>
  <si>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</si>
  <si>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</si>
  <si>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</si>
  <si>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</si>
  <si>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</si>
  <si>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</si>
  <si>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</si>
  <si>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</si>
  <si>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</si>
  <si>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</si>
  <si>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</si>
  <si>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</si>
  <si>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</si>
  <si>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</si>
  <si>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</si>
  <si>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</si>
  <si>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</si>
  <si>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</si>
  <si>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</si>
  <si>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</si>
  <si>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</si>
  <si>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</si>
  <si>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</si>
  <si>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</si>
  <si>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</si>
  <si>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</si>
  <si>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</si>
  <si>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</si>
  <si>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</si>
  <si>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</si>
  <si>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</si>
  <si>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</si>
  <si>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</si>
  <si>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</si>
  <si>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</si>
  <si>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</si>
  <si>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</si>
  <si>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</si>
  <si>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</si>
  <si>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</si>
  <si>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</si>
  <si>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</si>
  <si>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</si>
  <si>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</si>
  <si>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</si>
  <si>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</si>
  <si>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</si>
  <si>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</si>
  <si>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</si>
  <si>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</si>
  <si>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</si>
  <si>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</si>
  <si>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</si>
  <si>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</si>
  <si>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</si>
  <si>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</si>
  <si>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</si>
  <si>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</si>
  <si>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</si>
  <si>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</si>
  <si>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</si>
  <si>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</si>
  <si>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</si>
  <si>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</si>
  <si>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</si>
  <si>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</si>
  <si>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</si>
  <si>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</si>
  <si>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</si>
  <si>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</si>
  <si>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</si>
  <si>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</si>
  <si>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</si>
  <si>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</si>
  <si>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</si>
  <si>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</si>
  <si>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</si>
  <si>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</si>
  <si>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</si>
  <si>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</si>
  <si>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</si>
  <si>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</si>
  <si>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</si>
  <si>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</si>
  <si>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</si>
  <si>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</si>
  <si>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</si>
  <si>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</si>
  <si>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</si>
  <si>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</si>
  <si>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</si>
  <si>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</si>
  <si>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</si>
  <si>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</si>
  <si>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</si>
  <si>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</si>
  <si>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</si>
  <si>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</si>
  <si>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</si>
  <si>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</si>
  <si>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</si>
  <si>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</si>
  <si>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</si>
  <si>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</si>
  <si>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</si>
  <si>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</si>
  <si>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</si>
  <si>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</si>
  <si>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</si>
  <si>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</si>
  <si>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</si>
  <si>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</si>
  <si>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</si>
  <si>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</si>
  <si>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</si>
  <si>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</si>
  <si>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</si>
  <si>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</si>
  <si>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</si>
  <si>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</si>
  <si>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</si>
  <si>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</si>
  <si>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</si>
  <si>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</si>
  <si>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</si>
  <si>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</si>
  <si>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</si>
  <si>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</si>
  <si>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</si>
  <si>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</si>
  <si>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</si>
  <si>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</si>
  <si>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</si>
  <si>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</si>
  <si>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</si>
  <si>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</si>
  <si>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</si>
  <si>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</si>
  <si>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</si>
  <si>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</si>
  <si>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</si>
  <si>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</si>
  <si>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</si>
  <si>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</si>
  <si>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</si>
  <si>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</si>
  <si>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</si>
  <si>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</si>
  <si>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</si>
  <si>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</si>
  <si>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</si>
  <si>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</si>
  <si>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</si>
  <si>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</si>
  <si>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</si>
  <si>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</si>
  <si>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</si>
  <si>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</si>
  <si>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</si>
  <si>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</si>
  <si>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</si>
  <si>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</si>
  <si>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</si>
  <si>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</si>
  <si>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</si>
  <si>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</si>
  <si>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</si>
  <si>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</si>
  <si>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</si>
  <si>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</si>
  <si>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</si>
  <si>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</si>
  <si>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</si>
  <si>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</si>
  <si>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</si>
  <si>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</si>
  <si>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</si>
  <si>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</si>
  <si>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</si>
  <si>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</si>
  <si>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</si>
  <si>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</si>
  <si>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</si>
  <si>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</si>
  <si>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</si>
  <si>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</si>
  <si>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</si>
  <si>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</si>
  <si>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</si>
  <si>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</si>
  <si>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</si>
  <si>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</si>
  <si>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</si>
  <si>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</si>
  <si>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</si>
  <si>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</si>
  <si>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</si>
  <si>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</si>
  <si>
    <t>Trả 1 phần gốc KU 1015LDS201501308</t>
  </si>
  <si>
    <t>Trả gốc KU 1015LDS201501308</t>
  </si>
  <si>
    <t>Vay KU 1015LDS201503206</t>
  </si>
  <si>
    <t>Trả gốc KU 1015LDS201501560</t>
  </si>
  <si>
    <t>Trả gốc KU 1015LDS201501587</t>
  </si>
  <si>
    <t>Vay KU 1015LDS201503420</t>
  </si>
  <si>
    <t>KU 1015LDS201503206</t>
  </si>
  <si>
    <t>KU 1015LDS201503420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</si>
</sst>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11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43" fontId="41" fillId="0" borderId="0" xfId="55" applyNumberFormat="1" applyFont="1" applyAlignment="1">
      <alignment vertical="center"/>
    </xf>
    <xf numFmtId="164" fontId="41" fillId="0" borderId="0" xfId="29" applyNumberFormat="1" applyFont="1" applyAlignment="1">
      <alignment vertical="center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51400722066</v>
          </cell>
        </row>
        <row r="54">
          <cell r="D54">
            <v>23117050188</v>
          </cell>
          <cell r="E54">
            <v>33761738100</v>
          </cell>
          <cell r="F54">
            <v>32589511291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R54"/>
  <sheetViews>
    <sheetView showZeros="0" workbookViewId="0">
      <pane xSplit="3" ySplit="4" topLeftCell="H26" activePane="bottomRight" state="frozen"/>
      <selection pane="topRight" activeCell="D1" sqref="D1"/>
      <selection pane="bottomLeft" activeCell="A5" sqref="A5"/>
      <selection pane="bottomRight" activeCell="A37" sqref="A37:XFD37"/>
    </sheetView>
  </sheetViews>
  <sheetFormatPr defaultColWidth="9.140625" defaultRowHeight="13.5"/>
  <cols>
    <col min="1" max="1" width="4.28515625" style="153" customWidth="1"/>
    <col min="2" max="2" width="21.85546875" style="153" customWidth="1"/>
    <col min="3" max="3" width="8.7109375" style="153" customWidth="1"/>
    <col min="4" max="4" width="9" style="153" customWidth="1"/>
    <col min="5" max="5" width="9.7109375" style="153" customWidth="1"/>
    <col min="6" max="6" width="11.42578125" style="153" customWidth="1"/>
    <col min="7" max="7" width="13.7109375" style="153" customWidth="1"/>
    <col min="8" max="8" width="11.140625" style="153" customWidth="1"/>
    <col min="9" max="9" width="14.140625" style="173" customWidth="1"/>
    <col min="10" max="10" width="11" style="153" customWidth="1"/>
    <col min="11" max="11" width="13.85546875" style="153" customWidth="1"/>
    <col min="12" max="12" width="9.7109375" style="153" customWidth="1"/>
    <col min="13" max="13" width="10.85546875" style="153" customWidth="1"/>
    <col min="14" max="14" width="11.42578125" style="153" customWidth="1"/>
    <col min="15" max="15" width="13" style="173" customWidth="1"/>
    <col min="16" max="16" width="13.7109375" style="153" customWidth="1"/>
    <col min="17" max="18" width="12.85546875" style="153" bestFit="1" customWidth="1"/>
    <col min="19" max="16384" width="9.140625" style="153"/>
  </cols>
  <sheetData>
    <row r="1" spans="1:18" ht="21.75" customHeight="1">
      <c r="A1" s="261" t="s">
        <v>107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8" s="156" customFormat="1" ht="13.5" customHeight="1">
      <c r="A2" s="264" t="s">
        <v>108</v>
      </c>
      <c r="B2" s="267" t="s">
        <v>109</v>
      </c>
      <c r="C2" s="267" t="s">
        <v>233</v>
      </c>
      <c r="D2" s="154" t="s">
        <v>110</v>
      </c>
      <c r="E2" s="154"/>
      <c r="F2" s="154"/>
      <c r="G2" s="154"/>
      <c r="H2" s="154" t="s">
        <v>111</v>
      </c>
      <c r="I2" s="155"/>
      <c r="J2" s="154"/>
      <c r="K2" s="154"/>
      <c r="L2" s="154" t="s">
        <v>112</v>
      </c>
      <c r="M2" s="154"/>
      <c r="N2" s="154"/>
      <c r="O2" s="155"/>
    </row>
    <row r="3" spans="1:18" s="156" customFormat="1" ht="14.25" customHeight="1">
      <c r="A3" s="265"/>
      <c r="B3" s="268"/>
      <c r="C3" s="268"/>
      <c r="D3" s="262" t="s">
        <v>113</v>
      </c>
      <c r="E3" s="263"/>
      <c r="F3" s="262" t="s">
        <v>114</v>
      </c>
      <c r="G3" s="263"/>
      <c r="H3" s="262" t="s">
        <v>113</v>
      </c>
      <c r="I3" s="263"/>
      <c r="J3" s="262" t="s">
        <v>114</v>
      </c>
      <c r="K3" s="263"/>
      <c r="L3" s="262" t="s">
        <v>113</v>
      </c>
      <c r="M3" s="263"/>
      <c r="N3" s="262" t="s">
        <v>114</v>
      </c>
      <c r="O3" s="263"/>
    </row>
    <row r="4" spans="1:18" s="156" customFormat="1" ht="30" customHeight="1">
      <c r="A4" s="266"/>
      <c r="B4" s="269"/>
      <c r="C4" s="269"/>
      <c r="D4" s="157" t="s">
        <v>115</v>
      </c>
      <c r="E4" s="157" t="s">
        <v>116</v>
      </c>
      <c r="F4" s="157" t="s">
        <v>115</v>
      </c>
      <c r="G4" s="157" t="s">
        <v>116</v>
      </c>
      <c r="H4" s="157" t="s">
        <v>115</v>
      </c>
      <c r="I4" s="158" t="s">
        <v>116</v>
      </c>
      <c r="J4" s="157" t="s">
        <v>115</v>
      </c>
      <c r="K4" s="157" t="s">
        <v>116</v>
      </c>
      <c r="L4" s="157" t="s">
        <v>115</v>
      </c>
      <c r="M4" s="157" t="s">
        <v>116</v>
      </c>
      <c r="N4" s="157" t="s">
        <v>115</v>
      </c>
      <c r="O4" s="158" t="s">
        <v>116</v>
      </c>
      <c r="P4" s="260">
        <v>21230</v>
      </c>
      <c r="Q4" s="260">
        <v>22485</v>
      </c>
    </row>
    <row r="5" spans="1:18" s="156" customFormat="1" ht="18" customHeight="1">
      <c r="A5" s="159">
        <v>1</v>
      </c>
      <c r="B5" s="160" t="s">
        <v>117</v>
      </c>
      <c r="C5" s="222">
        <v>40200</v>
      </c>
      <c r="D5" s="161">
        <v>0</v>
      </c>
      <c r="E5" s="162">
        <v>0</v>
      </c>
      <c r="F5" s="161">
        <v>27926</v>
      </c>
      <c r="G5" s="162">
        <v>401936849</v>
      </c>
      <c r="H5" s="161">
        <f t="shared" ref="H5:H46" ca="1" si="0">SUMIF(KUTH,$B5,_TH1)</f>
        <v>14011</v>
      </c>
      <c r="I5" s="162">
        <f t="shared" ref="I5:I46" ca="1" si="1">SUMIF(KUTH,$B5,_TH2)</f>
        <v>315037335</v>
      </c>
      <c r="J5" s="161">
        <f t="shared" ref="J5:J46" ca="1" si="2">SUMIF(KUTH,$B5,_TH3)</f>
        <v>0</v>
      </c>
      <c r="K5" s="162">
        <f t="shared" ref="K5:K46" ca="1" si="3">SUMIF(KUTH,$B5,_TH4)</f>
        <v>225979261</v>
      </c>
      <c r="L5" s="163">
        <f t="shared" ref="L5:L36" ca="1" si="4">ROUND(MAX(D5+H5-F5-J5,0),2)</f>
        <v>0</v>
      </c>
      <c r="M5" s="164">
        <f t="shared" ref="M5:M36" ca="1" si="5">ROUND(MAX(E5+I5-G5-K5,0),2)</f>
        <v>0</v>
      </c>
      <c r="N5" s="163">
        <f t="shared" ref="N5:N36" ca="1" si="6">ROUND(MAX(F5+J5-D5-H5,0),2)</f>
        <v>13915</v>
      </c>
      <c r="O5" s="164">
        <f t="shared" ref="O5:O36" ca="1" si="7">ROUND(MAX(G5+K5-E5-I5,0),2)</f>
        <v>312878775</v>
      </c>
      <c r="P5" s="260">
        <v>592868980</v>
      </c>
      <c r="Q5" s="260">
        <f ca="1">ROUND(N5*$Q$4,0)</f>
        <v>312878775</v>
      </c>
      <c r="R5" s="259">
        <f ca="1">Q5-O5</f>
        <v>0</v>
      </c>
    </row>
    <row r="6" spans="1:18" s="156" customFormat="1" ht="18" customHeight="1">
      <c r="A6" s="159">
        <v>2</v>
      </c>
      <c r="B6" s="160" t="s">
        <v>118</v>
      </c>
      <c r="C6" s="222">
        <v>40964</v>
      </c>
      <c r="D6" s="161">
        <v>0</v>
      </c>
      <c r="E6" s="162">
        <v>0</v>
      </c>
      <c r="F6" s="161">
        <v>66230.39</v>
      </c>
      <c r="G6" s="162">
        <v>1369206677</v>
      </c>
      <c r="H6" s="161">
        <f t="shared" ca="1" si="0"/>
        <v>32911</v>
      </c>
      <c r="I6" s="162">
        <f t="shared" ca="1" si="1"/>
        <v>739808835</v>
      </c>
      <c r="J6" s="161">
        <f t="shared" ca="1" si="2"/>
        <v>0</v>
      </c>
      <c r="K6" s="162">
        <f t="shared" ca="1" si="3"/>
        <v>119788642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P6" s="260">
        <v>1406071180</v>
      </c>
      <c r="Q6" s="260">
        <f t="shared" ref="Q6:Q8" ca="1" si="8">ROUND(N6*$Q$4,0)</f>
        <v>749186484</v>
      </c>
      <c r="R6" s="259">
        <f t="shared" ref="R6:R8" ca="1" si="9">Q6-O6</f>
        <v>0</v>
      </c>
    </row>
    <row r="7" spans="1:18" s="156" customFormat="1" ht="18" customHeight="1">
      <c r="A7" s="159">
        <v>3</v>
      </c>
      <c r="B7" s="160" t="s">
        <v>119</v>
      </c>
      <c r="C7" s="222">
        <v>40964</v>
      </c>
      <c r="D7" s="161">
        <v>0</v>
      </c>
      <c r="E7" s="162">
        <v>0</v>
      </c>
      <c r="F7" s="161">
        <v>41173.96</v>
      </c>
      <c r="G7" s="162">
        <v>850672924</v>
      </c>
      <c r="H7" s="161">
        <f t="shared" ca="1" si="0"/>
        <v>20658</v>
      </c>
      <c r="I7" s="162">
        <f t="shared" ca="1" si="1"/>
        <v>464495130</v>
      </c>
      <c r="J7" s="161">
        <f t="shared" ca="1" si="2"/>
        <v>0</v>
      </c>
      <c r="K7" s="162">
        <f t="shared" ca="1" si="3"/>
        <v>75123567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P7" s="260">
        <v>874123171</v>
      </c>
      <c r="Q7" s="260">
        <f t="shared" ca="1" si="8"/>
        <v>461301361</v>
      </c>
      <c r="R7" s="259">
        <f t="shared" ca="1" si="9"/>
        <v>0</v>
      </c>
    </row>
    <row r="8" spans="1:18" s="156" customFormat="1" ht="18" customHeight="1">
      <c r="A8" s="159">
        <v>4</v>
      </c>
      <c r="B8" s="160" t="s">
        <v>120</v>
      </c>
      <c r="C8" s="222">
        <v>40964</v>
      </c>
      <c r="D8" s="161">
        <v>0</v>
      </c>
      <c r="E8" s="162">
        <v>0</v>
      </c>
      <c r="F8" s="161">
        <v>57639.38</v>
      </c>
      <c r="G8" s="162">
        <v>1190366038</v>
      </c>
      <c r="H8" s="161">
        <f t="shared" ca="1" si="0"/>
        <v>28920</v>
      </c>
      <c r="I8" s="162">
        <f t="shared" ca="1" si="1"/>
        <v>650266200</v>
      </c>
      <c r="J8" s="161">
        <f t="shared" ca="1" si="2"/>
        <v>0</v>
      </c>
      <c r="K8" s="162">
        <f t="shared" ca="1" si="3"/>
        <v>105655421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P8" s="260">
        <v>1223684037</v>
      </c>
      <c r="Q8" s="260">
        <f t="shared" ca="1" si="8"/>
        <v>645755259</v>
      </c>
      <c r="R8" s="259">
        <f t="shared" ca="1" si="9"/>
        <v>0</v>
      </c>
    </row>
    <row r="9" spans="1:18" s="156" customFormat="1" ht="18" customHeight="1">
      <c r="A9" s="159">
        <v>5</v>
      </c>
      <c r="B9" s="160" t="s">
        <v>121</v>
      </c>
      <c r="C9" s="222">
        <v>41822</v>
      </c>
      <c r="D9" s="161">
        <v>0</v>
      </c>
      <c r="E9" s="162">
        <v>0</v>
      </c>
      <c r="F9" s="161">
        <v>51500</v>
      </c>
      <c r="G9" s="162">
        <v>1094895000</v>
      </c>
      <c r="H9" s="161">
        <f t="shared" ca="1" si="0"/>
        <v>51500</v>
      </c>
      <c r="I9" s="162">
        <f t="shared" ca="1" si="1"/>
        <v>1099525000</v>
      </c>
      <c r="J9" s="161">
        <f t="shared" ca="1" si="2"/>
        <v>0</v>
      </c>
      <c r="K9" s="162">
        <f t="shared" ca="1" si="3"/>
        <v>4630000</v>
      </c>
      <c r="L9" s="163">
        <f t="shared" ca="1" si="4"/>
        <v>0</v>
      </c>
      <c r="M9" s="164">
        <f t="shared" ca="1" si="5"/>
        <v>0</v>
      </c>
      <c r="N9" s="163">
        <f t="shared" ca="1" si="6"/>
        <v>0</v>
      </c>
      <c r="O9" s="164">
        <f t="shared" ca="1" si="7"/>
        <v>0</v>
      </c>
    </row>
    <row r="10" spans="1:18" s="156" customFormat="1" ht="18" customHeight="1">
      <c r="A10" s="159">
        <v>6</v>
      </c>
      <c r="B10" s="160" t="s">
        <v>122</v>
      </c>
      <c r="C10" s="222">
        <v>41857</v>
      </c>
      <c r="D10" s="161">
        <v>0</v>
      </c>
      <c r="E10" s="162">
        <v>0</v>
      </c>
      <c r="F10" s="161">
        <v>60000</v>
      </c>
      <c r="G10" s="162">
        <v>1273500000</v>
      </c>
      <c r="H10" s="161">
        <f t="shared" ca="1" si="0"/>
        <v>60000</v>
      </c>
      <c r="I10" s="162">
        <f t="shared" ca="1" si="1"/>
        <v>1278900000</v>
      </c>
      <c r="J10" s="161">
        <f t="shared" ca="1" si="2"/>
        <v>0</v>
      </c>
      <c r="K10" s="162">
        <f t="shared" ca="1" si="3"/>
        <v>5400000</v>
      </c>
      <c r="L10" s="163">
        <f t="shared" ca="1" si="4"/>
        <v>0</v>
      </c>
      <c r="M10" s="164">
        <f t="shared" ca="1" si="5"/>
        <v>0</v>
      </c>
      <c r="N10" s="163">
        <f t="shared" ca="1" si="6"/>
        <v>0</v>
      </c>
      <c r="O10" s="164">
        <f t="shared" ca="1" si="7"/>
        <v>0</v>
      </c>
    </row>
    <row r="11" spans="1:18" s="156" customFormat="1" ht="18" customHeight="1">
      <c r="A11" s="159">
        <v>7</v>
      </c>
      <c r="B11" s="160" t="s">
        <v>123</v>
      </c>
      <c r="C11" s="222">
        <v>41871</v>
      </c>
      <c r="D11" s="161">
        <v>0</v>
      </c>
      <c r="E11" s="162">
        <v>0</v>
      </c>
      <c r="F11" s="161">
        <v>38000</v>
      </c>
      <c r="G11" s="162">
        <v>806550000</v>
      </c>
      <c r="H11" s="161">
        <f t="shared" ca="1" si="0"/>
        <v>38000</v>
      </c>
      <c r="I11" s="162">
        <f t="shared" ca="1" si="1"/>
        <v>809970000</v>
      </c>
      <c r="J11" s="161">
        <f t="shared" ca="1" si="2"/>
        <v>0</v>
      </c>
      <c r="K11" s="162">
        <f t="shared" ca="1" si="3"/>
        <v>3420000</v>
      </c>
      <c r="L11" s="163">
        <f t="shared" ca="1" si="4"/>
        <v>0</v>
      </c>
      <c r="M11" s="164">
        <f t="shared" ca="1" si="5"/>
        <v>0</v>
      </c>
      <c r="N11" s="163">
        <f t="shared" ca="1" si="6"/>
        <v>0</v>
      </c>
      <c r="O11" s="164">
        <f t="shared" ca="1" si="7"/>
        <v>0</v>
      </c>
    </row>
    <row r="12" spans="1:18" s="156" customFormat="1" ht="18" customHeight="1">
      <c r="A12" s="159">
        <v>8</v>
      </c>
      <c r="B12" s="160" t="s">
        <v>124</v>
      </c>
      <c r="C12" s="222">
        <v>41890</v>
      </c>
      <c r="D12" s="161">
        <v>0</v>
      </c>
      <c r="E12" s="162">
        <v>0</v>
      </c>
      <c r="F12" s="161">
        <v>46500</v>
      </c>
      <c r="G12" s="162">
        <v>984405000</v>
      </c>
      <c r="H12" s="161">
        <f t="shared" ca="1" si="0"/>
        <v>46500</v>
      </c>
      <c r="I12" s="162">
        <f t="shared" ca="1" si="1"/>
        <v>991845000</v>
      </c>
      <c r="J12" s="161">
        <f t="shared" ca="1" si="2"/>
        <v>0</v>
      </c>
      <c r="K12" s="162">
        <f t="shared" ca="1" si="3"/>
        <v>7440000</v>
      </c>
      <c r="L12" s="163">
        <f t="shared" ca="1" si="4"/>
        <v>0</v>
      </c>
      <c r="M12" s="164">
        <f t="shared" ca="1" si="5"/>
        <v>0</v>
      </c>
      <c r="N12" s="163">
        <f t="shared" ca="1" si="6"/>
        <v>0</v>
      </c>
      <c r="O12" s="164">
        <f t="shared" ca="1" si="7"/>
        <v>0</v>
      </c>
    </row>
    <row r="13" spans="1:18" s="156" customFormat="1" ht="18" customHeight="1">
      <c r="A13" s="159">
        <v>9</v>
      </c>
      <c r="B13" s="160" t="s">
        <v>125</v>
      </c>
      <c r="C13" s="222">
        <v>41893</v>
      </c>
      <c r="D13" s="161">
        <v>0</v>
      </c>
      <c r="E13" s="162">
        <v>0</v>
      </c>
      <c r="F13" s="161">
        <v>50870</v>
      </c>
      <c r="G13" s="162">
        <v>1078952700</v>
      </c>
      <c r="H13" s="161">
        <f t="shared" ca="1" si="0"/>
        <v>50870</v>
      </c>
      <c r="I13" s="162">
        <f t="shared" ca="1" si="1"/>
        <v>1085057100</v>
      </c>
      <c r="J13" s="161">
        <f t="shared" ca="1" si="2"/>
        <v>0</v>
      </c>
      <c r="K13" s="162">
        <f t="shared" ca="1" si="3"/>
        <v>6104400</v>
      </c>
      <c r="L13" s="163">
        <f t="shared" ca="1" si="4"/>
        <v>0</v>
      </c>
      <c r="M13" s="164">
        <f t="shared" ca="1" si="5"/>
        <v>0</v>
      </c>
      <c r="N13" s="163">
        <f t="shared" ca="1" si="6"/>
        <v>0</v>
      </c>
      <c r="O13" s="164">
        <f t="shared" ca="1" si="7"/>
        <v>0</v>
      </c>
    </row>
    <row r="14" spans="1:18" s="156" customFormat="1" ht="18" customHeight="1">
      <c r="A14" s="159">
        <v>10</v>
      </c>
      <c r="B14" s="160" t="s">
        <v>126</v>
      </c>
      <c r="C14" s="222">
        <v>41906</v>
      </c>
      <c r="D14" s="161">
        <v>0</v>
      </c>
      <c r="E14" s="162">
        <v>0</v>
      </c>
      <c r="F14" s="161">
        <v>90000</v>
      </c>
      <c r="G14" s="162">
        <v>1908900000</v>
      </c>
      <c r="H14" s="161">
        <f t="shared" ca="1" si="0"/>
        <v>90000</v>
      </c>
      <c r="I14" s="162">
        <f t="shared" ca="1" si="1"/>
        <v>1921500000</v>
      </c>
      <c r="J14" s="161">
        <f t="shared" ca="1" si="2"/>
        <v>0</v>
      </c>
      <c r="K14" s="162">
        <f t="shared" ca="1" si="3"/>
        <v>12600000</v>
      </c>
      <c r="L14" s="163">
        <f t="shared" ca="1" si="4"/>
        <v>0</v>
      </c>
      <c r="M14" s="164">
        <f t="shared" ca="1" si="5"/>
        <v>0</v>
      </c>
      <c r="N14" s="163">
        <f t="shared" ca="1" si="6"/>
        <v>0</v>
      </c>
      <c r="O14" s="164">
        <f t="shared" ca="1" si="7"/>
        <v>0</v>
      </c>
    </row>
    <row r="15" spans="1:18" s="156" customFormat="1" ht="18" customHeight="1">
      <c r="A15" s="159">
        <v>11</v>
      </c>
      <c r="B15" s="160" t="s">
        <v>127</v>
      </c>
      <c r="C15" s="222">
        <v>41921</v>
      </c>
      <c r="D15" s="161">
        <v>0</v>
      </c>
      <c r="E15" s="162">
        <v>0</v>
      </c>
      <c r="F15" s="161">
        <v>92500</v>
      </c>
      <c r="G15" s="162">
        <v>1962850000</v>
      </c>
      <c r="H15" s="161">
        <f t="shared" ca="1" si="0"/>
        <v>92500</v>
      </c>
      <c r="I15" s="162">
        <f t="shared" ca="1" si="1"/>
        <v>1994300000</v>
      </c>
      <c r="J15" s="161">
        <f t="shared" ca="1" si="2"/>
        <v>0</v>
      </c>
      <c r="K15" s="162">
        <f t="shared" ca="1" si="3"/>
        <v>31450000</v>
      </c>
      <c r="L15" s="163">
        <f t="shared" ca="1" si="4"/>
        <v>0</v>
      </c>
      <c r="M15" s="164">
        <f t="shared" ca="1" si="5"/>
        <v>0</v>
      </c>
      <c r="N15" s="163">
        <f t="shared" ca="1" si="6"/>
        <v>0</v>
      </c>
      <c r="O15" s="164">
        <f t="shared" ca="1" si="7"/>
        <v>0</v>
      </c>
    </row>
    <row r="16" spans="1:18" s="156" customFormat="1" ht="18" customHeight="1">
      <c r="A16" s="159">
        <v>12</v>
      </c>
      <c r="B16" s="160" t="s">
        <v>128</v>
      </c>
      <c r="C16" s="222">
        <v>41958</v>
      </c>
      <c r="D16" s="161">
        <v>0</v>
      </c>
      <c r="E16" s="162">
        <v>0</v>
      </c>
      <c r="F16" s="161">
        <v>69000</v>
      </c>
      <c r="G16" s="162">
        <v>1471770000</v>
      </c>
      <c r="H16" s="161">
        <f t="shared" ca="1" si="0"/>
        <v>69000</v>
      </c>
      <c r="I16" s="162">
        <f t="shared" ca="1" si="1"/>
        <v>1506960000</v>
      </c>
      <c r="J16" s="161">
        <f t="shared" ca="1" si="2"/>
        <v>0</v>
      </c>
      <c r="K16" s="162">
        <f t="shared" ca="1" si="3"/>
        <v>35190000</v>
      </c>
      <c r="L16" s="163">
        <f t="shared" ca="1" si="4"/>
        <v>0</v>
      </c>
      <c r="M16" s="164">
        <f t="shared" ca="1" si="5"/>
        <v>0</v>
      </c>
      <c r="N16" s="163">
        <f t="shared" ca="1" si="6"/>
        <v>0</v>
      </c>
      <c r="O16" s="164">
        <f t="shared" ca="1" si="7"/>
        <v>0</v>
      </c>
    </row>
    <row r="17" spans="1:15" s="156" customFormat="1" ht="18" customHeight="1">
      <c r="A17" s="159">
        <v>13</v>
      </c>
      <c r="B17" s="160" t="s">
        <v>129</v>
      </c>
      <c r="C17" s="222">
        <v>41988</v>
      </c>
      <c r="D17" s="161">
        <v>0</v>
      </c>
      <c r="E17" s="162">
        <v>0</v>
      </c>
      <c r="F17" s="161">
        <v>70000</v>
      </c>
      <c r="G17" s="162">
        <v>1498000000</v>
      </c>
      <c r="H17" s="161">
        <f t="shared" ca="1" si="0"/>
        <v>70000</v>
      </c>
      <c r="I17" s="162">
        <f t="shared" ca="1" si="1"/>
        <v>1524600000</v>
      </c>
      <c r="J17" s="161">
        <f t="shared" ca="1" si="2"/>
        <v>0</v>
      </c>
      <c r="K17" s="162">
        <f t="shared" ca="1" si="3"/>
        <v>26600000</v>
      </c>
      <c r="L17" s="163">
        <f t="shared" ca="1" si="4"/>
        <v>0</v>
      </c>
      <c r="M17" s="164">
        <f t="shared" ca="1" si="5"/>
        <v>0</v>
      </c>
      <c r="N17" s="163">
        <f t="shared" ca="1" si="6"/>
        <v>0</v>
      </c>
      <c r="O17" s="164">
        <f t="shared" ca="1" si="7"/>
        <v>0</v>
      </c>
    </row>
    <row r="18" spans="1:15" s="156" customFormat="1" ht="18" customHeight="1">
      <c r="A18" s="159">
        <v>14</v>
      </c>
      <c r="B18" s="160" t="s">
        <v>130</v>
      </c>
      <c r="C18" s="222">
        <v>42000</v>
      </c>
      <c r="D18" s="161">
        <v>0</v>
      </c>
      <c r="E18" s="162">
        <v>0</v>
      </c>
      <c r="F18" s="161">
        <v>19500</v>
      </c>
      <c r="G18" s="162">
        <v>417300000</v>
      </c>
      <c r="H18" s="161">
        <f t="shared" ca="1" si="0"/>
        <v>19500</v>
      </c>
      <c r="I18" s="162">
        <f t="shared" ca="1" si="1"/>
        <v>424710000</v>
      </c>
      <c r="J18" s="161">
        <f t="shared" ca="1" si="2"/>
        <v>0</v>
      </c>
      <c r="K18" s="162">
        <f t="shared" ca="1" si="3"/>
        <v>7410000</v>
      </c>
      <c r="L18" s="163">
        <f t="shared" ca="1" si="4"/>
        <v>0</v>
      </c>
      <c r="M18" s="164">
        <f t="shared" ca="1" si="5"/>
        <v>0</v>
      </c>
      <c r="N18" s="163">
        <f t="shared" ca="1" si="6"/>
        <v>0</v>
      </c>
      <c r="O18" s="164">
        <f t="shared" ca="1" si="7"/>
        <v>0</v>
      </c>
    </row>
    <row r="19" spans="1:15" s="156" customFormat="1" ht="18" customHeight="1">
      <c r="A19" s="159">
        <v>15</v>
      </c>
      <c r="B19" s="160" t="s">
        <v>131</v>
      </c>
      <c r="C19" s="222">
        <v>42004</v>
      </c>
      <c r="D19" s="161">
        <v>0</v>
      </c>
      <c r="E19" s="162">
        <v>0</v>
      </c>
      <c r="F19" s="161">
        <v>43500</v>
      </c>
      <c r="G19" s="162">
        <v>930030000</v>
      </c>
      <c r="H19" s="161">
        <f t="shared" ca="1" si="0"/>
        <v>43500</v>
      </c>
      <c r="I19" s="162">
        <f t="shared" ca="1" si="1"/>
        <v>949822500</v>
      </c>
      <c r="J19" s="161">
        <f t="shared" ca="1" si="2"/>
        <v>0</v>
      </c>
      <c r="K19" s="162">
        <f t="shared" ca="1" si="3"/>
        <v>19792500</v>
      </c>
      <c r="L19" s="163">
        <f t="shared" ca="1" si="4"/>
        <v>0</v>
      </c>
      <c r="M19" s="164">
        <f t="shared" ca="1" si="5"/>
        <v>0</v>
      </c>
      <c r="N19" s="163">
        <f t="shared" ca="1" si="6"/>
        <v>0</v>
      </c>
      <c r="O19" s="164">
        <f t="shared" ca="1" si="7"/>
        <v>0</v>
      </c>
    </row>
    <row r="20" spans="1:15" s="156" customFormat="1" ht="18" customHeight="1">
      <c r="A20" s="159">
        <v>16</v>
      </c>
      <c r="B20" s="160" t="s">
        <v>132</v>
      </c>
      <c r="C20" s="222">
        <v>42010</v>
      </c>
      <c r="D20" s="161">
        <v>0</v>
      </c>
      <c r="E20" s="162">
        <v>0</v>
      </c>
      <c r="F20" s="161">
        <v>0</v>
      </c>
      <c r="G20" s="161">
        <v>0</v>
      </c>
      <c r="H20" s="161">
        <f t="shared" ca="1" si="0"/>
        <v>49000</v>
      </c>
      <c r="I20" s="162">
        <f t="shared" ca="1" si="1"/>
        <v>1069700000</v>
      </c>
      <c r="J20" s="161">
        <f t="shared" ca="1" si="2"/>
        <v>49000</v>
      </c>
      <c r="K20" s="162">
        <f t="shared" ca="1" si="3"/>
        <v>1069700000</v>
      </c>
      <c r="L20" s="163">
        <f t="shared" ca="1" si="4"/>
        <v>0</v>
      </c>
      <c r="M20" s="164">
        <f t="shared" ca="1" si="5"/>
        <v>0</v>
      </c>
      <c r="N20" s="163">
        <f t="shared" ca="1" si="6"/>
        <v>0</v>
      </c>
      <c r="O20" s="164">
        <f t="shared" ca="1" si="7"/>
        <v>0</v>
      </c>
    </row>
    <row r="21" spans="1:15" s="156" customFormat="1" ht="18" customHeight="1">
      <c r="A21" s="159">
        <v>17</v>
      </c>
      <c r="B21" s="160" t="s">
        <v>133</v>
      </c>
      <c r="C21" s="222">
        <v>42013</v>
      </c>
      <c r="D21" s="161">
        <v>0</v>
      </c>
      <c r="E21" s="162">
        <v>0</v>
      </c>
      <c r="F21" s="162">
        <v>0</v>
      </c>
      <c r="G21" s="162">
        <v>0</v>
      </c>
      <c r="H21" s="161">
        <f t="shared" ca="1" si="0"/>
        <v>98000</v>
      </c>
      <c r="I21" s="162">
        <f t="shared" ca="1" si="1"/>
        <v>2138850000</v>
      </c>
      <c r="J21" s="161">
        <f t="shared" ca="1" si="2"/>
        <v>98000</v>
      </c>
      <c r="K21" s="162">
        <f t="shared" ca="1" si="3"/>
        <v>2138850000</v>
      </c>
      <c r="L21" s="163">
        <f t="shared" ca="1" si="4"/>
        <v>0</v>
      </c>
      <c r="M21" s="164">
        <f t="shared" ca="1" si="5"/>
        <v>0</v>
      </c>
      <c r="N21" s="163">
        <f t="shared" ca="1" si="6"/>
        <v>0</v>
      </c>
      <c r="O21" s="164">
        <f t="shared" ca="1" si="7"/>
        <v>0</v>
      </c>
    </row>
    <row r="22" spans="1:15" s="156" customFormat="1" ht="18" customHeight="1">
      <c r="A22" s="159">
        <v>18</v>
      </c>
      <c r="B22" s="160" t="s">
        <v>164</v>
      </c>
      <c r="C22" s="222">
        <v>42065</v>
      </c>
      <c r="D22" s="161">
        <v>0</v>
      </c>
      <c r="E22" s="162">
        <v>0</v>
      </c>
      <c r="F22" s="161">
        <v>0</v>
      </c>
      <c r="G22" s="161">
        <v>0</v>
      </c>
      <c r="H22" s="161">
        <f t="shared" ca="1" si="0"/>
        <v>97300</v>
      </c>
      <c r="I22" s="162">
        <f t="shared" ca="1" si="1"/>
        <v>2186817500</v>
      </c>
      <c r="J22" s="161">
        <f t="shared" ca="1" si="2"/>
        <v>97300</v>
      </c>
      <c r="K22" s="162">
        <f t="shared" ca="1" si="3"/>
        <v>2186817500</v>
      </c>
      <c r="L22" s="163">
        <f ca="1">ROUND(MAX(D22+H22-F22-J22,0),2)</f>
        <v>0</v>
      </c>
      <c r="M22" s="164">
        <f ca="1">ROUND(MAX(E22+I22-G22-K22,0),2)</f>
        <v>0</v>
      </c>
      <c r="N22" s="163">
        <f ca="1">ROUND(MAX(F22+J22-D22-H22,0),2)</f>
        <v>0</v>
      </c>
      <c r="O22" s="164">
        <f ca="1">ROUND(MAX(G22+K22-E22-I22,0),2)</f>
        <v>0</v>
      </c>
    </row>
    <row r="23" spans="1:15" s="156" customFormat="1" ht="18" customHeight="1">
      <c r="A23" s="159">
        <v>19</v>
      </c>
      <c r="B23" s="160" t="s">
        <v>134</v>
      </c>
      <c r="C23" s="222">
        <v>42072</v>
      </c>
      <c r="D23" s="161">
        <v>0</v>
      </c>
      <c r="E23" s="162">
        <v>0</v>
      </c>
      <c r="F23" s="161">
        <v>0</v>
      </c>
      <c r="G23" s="161">
        <v>0</v>
      </c>
      <c r="H23" s="161">
        <f t="shared" ca="1" si="0"/>
        <v>90000</v>
      </c>
      <c r="I23" s="162">
        <f t="shared" ca="1" si="1"/>
        <v>2023770000</v>
      </c>
      <c r="J23" s="161">
        <f t="shared" ca="1" si="2"/>
        <v>90000</v>
      </c>
      <c r="K23" s="162">
        <f t="shared" ca="1" si="3"/>
        <v>2023770000</v>
      </c>
      <c r="L23" s="163">
        <f t="shared" ca="1" si="4"/>
        <v>0</v>
      </c>
      <c r="M23" s="164">
        <f t="shared" ca="1" si="5"/>
        <v>0</v>
      </c>
      <c r="N23" s="163">
        <f t="shared" ca="1" si="6"/>
        <v>0</v>
      </c>
      <c r="O23" s="164">
        <f t="shared" ca="1" si="7"/>
        <v>0</v>
      </c>
    </row>
    <row r="24" spans="1:15" s="156" customFormat="1" ht="18" customHeight="1">
      <c r="A24" s="159">
        <v>19</v>
      </c>
      <c r="B24" s="160" t="s">
        <v>232</v>
      </c>
      <c r="C24" s="222">
        <v>42097</v>
      </c>
      <c r="D24" s="161">
        <v>0</v>
      </c>
      <c r="E24" s="162">
        <v>0</v>
      </c>
      <c r="F24" s="161">
        <v>0</v>
      </c>
      <c r="G24" s="161">
        <v>0</v>
      </c>
      <c r="H24" s="161">
        <f t="shared" ca="1" si="0"/>
        <v>89500</v>
      </c>
      <c r="I24" s="162">
        <f t="shared" ca="1" si="1"/>
        <v>2009275000</v>
      </c>
      <c r="J24" s="161">
        <f t="shared" ca="1" si="2"/>
        <v>89500</v>
      </c>
      <c r="K24" s="162">
        <f t="shared" ca="1" si="3"/>
        <v>2009275000</v>
      </c>
      <c r="L24" s="163">
        <f t="shared" ref="L24" ca="1" si="10">ROUND(MAX(D24+H24-F24-J24,0),2)</f>
        <v>0</v>
      </c>
      <c r="M24" s="164">
        <f t="shared" ref="M24" ca="1" si="11">ROUND(MAX(E24+I24-G24-K24,0),2)</f>
        <v>0</v>
      </c>
      <c r="N24" s="163">
        <f t="shared" ref="N24" ca="1" si="12">ROUND(MAX(F24+J24-D24-H24,0),2)</f>
        <v>0</v>
      </c>
      <c r="O24" s="164">
        <f t="shared" ref="O24" ca="1" si="13">ROUND(MAX(G24+K24-E24-I24,0),2)</f>
        <v>0</v>
      </c>
    </row>
    <row r="25" spans="1:15" s="156" customFormat="1" ht="18" customHeight="1">
      <c r="A25" s="159">
        <v>20</v>
      </c>
      <c r="B25" s="165" t="s">
        <v>234</v>
      </c>
      <c r="C25" s="223">
        <v>41877</v>
      </c>
      <c r="D25" s="161">
        <v>0</v>
      </c>
      <c r="E25" s="162">
        <v>0</v>
      </c>
      <c r="F25" s="161">
        <v>55000</v>
      </c>
      <c r="G25" s="162">
        <v>1165725000</v>
      </c>
      <c r="H25" s="161">
        <f t="shared" ca="1" si="0"/>
        <v>55000</v>
      </c>
      <c r="I25" s="162">
        <f t="shared" ca="1" si="1"/>
        <v>1173150000</v>
      </c>
      <c r="J25" s="161">
        <f t="shared" ca="1" si="2"/>
        <v>0</v>
      </c>
      <c r="K25" s="162">
        <f t="shared" ca="1" si="3"/>
        <v>7425000</v>
      </c>
      <c r="L25" s="163">
        <f t="shared" ca="1" si="4"/>
        <v>0</v>
      </c>
      <c r="M25" s="164">
        <f t="shared" ca="1" si="5"/>
        <v>0</v>
      </c>
      <c r="N25" s="163">
        <f t="shared" ca="1" si="6"/>
        <v>0</v>
      </c>
      <c r="O25" s="164">
        <f t="shared" ca="1" si="7"/>
        <v>0</v>
      </c>
    </row>
    <row r="26" spans="1:15" s="156" customFormat="1" ht="18" customHeight="1">
      <c r="A26" s="159">
        <v>21</v>
      </c>
      <c r="B26" s="160" t="s">
        <v>235</v>
      </c>
      <c r="C26" s="222">
        <v>41962</v>
      </c>
      <c r="D26" s="161">
        <v>0</v>
      </c>
      <c r="E26" s="162">
        <v>0</v>
      </c>
      <c r="F26" s="161">
        <v>81000</v>
      </c>
      <c r="G26" s="162">
        <v>1730970000</v>
      </c>
      <c r="H26" s="161">
        <f t="shared" ca="1" si="0"/>
        <v>81000</v>
      </c>
      <c r="I26" s="162">
        <f t="shared" ca="1" si="1"/>
        <v>1766610000</v>
      </c>
      <c r="J26" s="161">
        <f t="shared" ca="1" si="2"/>
        <v>0</v>
      </c>
      <c r="K26" s="162">
        <f t="shared" ca="1" si="3"/>
        <v>35640000</v>
      </c>
      <c r="L26" s="163">
        <f t="shared" ca="1" si="4"/>
        <v>0</v>
      </c>
      <c r="M26" s="164">
        <f t="shared" ca="1" si="5"/>
        <v>0</v>
      </c>
      <c r="N26" s="163">
        <f t="shared" ca="1" si="6"/>
        <v>0</v>
      </c>
      <c r="O26" s="164">
        <f t="shared" ca="1" si="7"/>
        <v>0</v>
      </c>
    </row>
    <row r="27" spans="1:15" s="156" customFormat="1" ht="18" customHeight="1">
      <c r="A27" s="159">
        <v>22</v>
      </c>
      <c r="B27" s="166" t="s">
        <v>236</v>
      </c>
      <c r="C27" s="224">
        <v>41991</v>
      </c>
      <c r="D27" s="161">
        <v>0</v>
      </c>
      <c r="E27" s="162">
        <v>0</v>
      </c>
      <c r="F27" s="161">
        <v>95700</v>
      </c>
      <c r="G27" s="162">
        <v>2047980000</v>
      </c>
      <c r="H27" s="161">
        <f t="shared" ca="1" si="0"/>
        <v>95700</v>
      </c>
      <c r="I27" s="162">
        <f t="shared" ca="1" si="1"/>
        <v>2088652500</v>
      </c>
      <c r="J27" s="161">
        <f t="shared" ca="1" si="2"/>
        <v>0</v>
      </c>
      <c r="K27" s="162">
        <f t="shared" ca="1" si="3"/>
        <v>40672500</v>
      </c>
      <c r="L27" s="163">
        <f t="shared" ca="1" si="4"/>
        <v>0</v>
      </c>
      <c r="M27" s="164">
        <f t="shared" ca="1" si="5"/>
        <v>0</v>
      </c>
      <c r="N27" s="163">
        <f t="shared" ca="1" si="6"/>
        <v>0</v>
      </c>
      <c r="O27" s="164">
        <f t="shared" ca="1" si="7"/>
        <v>0</v>
      </c>
    </row>
    <row r="28" spans="1:15" s="156" customFormat="1" ht="18" customHeight="1">
      <c r="A28" s="159">
        <v>23</v>
      </c>
      <c r="B28" s="160" t="s">
        <v>237</v>
      </c>
      <c r="C28" s="222">
        <v>42003</v>
      </c>
      <c r="D28" s="161">
        <v>0</v>
      </c>
      <c r="E28" s="162">
        <v>0</v>
      </c>
      <c r="F28" s="161">
        <v>43600</v>
      </c>
      <c r="G28" s="162">
        <v>933040000</v>
      </c>
      <c r="H28" s="161">
        <f t="shared" ca="1" si="0"/>
        <v>43600</v>
      </c>
      <c r="I28" s="162">
        <f t="shared" ca="1" si="1"/>
        <v>952006000</v>
      </c>
      <c r="J28" s="161">
        <f t="shared" ca="1" si="2"/>
        <v>0</v>
      </c>
      <c r="K28" s="162">
        <f t="shared" ca="1" si="3"/>
        <v>18966000</v>
      </c>
      <c r="L28" s="163">
        <f t="shared" ca="1" si="4"/>
        <v>0</v>
      </c>
      <c r="M28" s="164">
        <f t="shared" ca="1" si="5"/>
        <v>0</v>
      </c>
      <c r="N28" s="163">
        <f t="shared" ca="1" si="6"/>
        <v>0</v>
      </c>
      <c r="O28" s="164">
        <f t="shared" ca="1" si="7"/>
        <v>0</v>
      </c>
    </row>
    <row r="29" spans="1:15" s="156" customFormat="1" ht="18" customHeight="1">
      <c r="A29" s="159">
        <v>24</v>
      </c>
      <c r="B29" s="160" t="s">
        <v>238</v>
      </c>
      <c r="C29" s="222">
        <v>42060</v>
      </c>
      <c r="D29" s="161">
        <v>0</v>
      </c>
      <c r="E29" s="161">
        <v>0</v>
      </c>
      <c r="F29" s="161">
        <v>0</v>
      </c>
      <c r="G29" s="161">
        <v>0</v>
      </c>
      <c r="H29" s="161">
        <f t="shared" ca="1" si="0"/>
        <v>55000</v>
      </c>
      <c r="I29" s="162">
        <f t="shared" ca="1" si="1"/>
        <v>1216050000</v>
      </c>
      <c r="J29" s="161">
        <f t="shared" ca="1" si="2"/>
        <v>55000</v>
      </c>
      <c r="K29" s="162">
        <f t="shared" ca="1" si="3"/>
        <v>1216050000</v>
      </c>
      <c r="L29" s="163">
        <f t="shared" ca="1" si="4"/>
        <v>0</v>
      </c>
      <c r="M29" s="164">
        <f t="shared" ca="1" si="5"/>
        <v>0</v>
      </c>
      <c r="N29" s="163">
        <f t="shared" ca="1" si="6"/>
        <v>0</v>
      </c>
      <c r="O29" s="164">
        <f t="shared" ca="1" si="7"/>
        <v>0</v>
      </c>
    </row>
    <row r="30" spans="1:15" s="156" customFormat="1" ht="18" customHeight="1">
      <c r="A30" s="159">
        <v>25</v>
      </c>
      <c r="B30" s="160" t="s">
        <v>245</v>
      </c>
      <c r="C30" s="222">
        <v>42151</v>
      </c>
      <c r="D30" s="161">
        <v>0</v>
      </c>
      <c r="E30" s="161">
        <v>0</v>
      </c>
      <c r="F30" s="161">
        <v>0</v>
      </c>
      <c r="G30" s="161">
        <v>0</v>
      </c>
      <c r="H30" s="161">
        <f t="shared" ca="1" si="0"/>
        <v>0</v>
      </c>
      <c r="I30" s="162">
        <f t="shared" ca="1" si="1"/>
        <v>0</v>
      </c>
      <c r="J30" s="161">
        <f t="shared" ca="1" si="2"/>
        <v>76300</v>
      </c>
      <c r="K30" s="162">
        <f t="shared" ca="1" si="3"/>
        <v>1663340000</v>
      </c>
      <c r="L30" s="163">
        <f t="shared" ca="1" si="4"/>
        <v>0</v>
      </c>
      <c r="M30" s="164">
        <f t="shared" ca="1" si="5"/>
        <v>0</v>
      </c>
      <c r="N30" s="163">
        <f t="shared" ca="1" si="6"/>
        <v>76300</v>
      </c>
      <c r="O30" s="164">
        <f t="shared" ca="1" si="7"/>
        <v>1663340000</v>
      </c>
    </row>
    <row r="31" spans="1:15" s="156" customFormat="1" ht="18" customHeight="1">
      <c r="A31" s="159">
        <v>26</v>
      </c>
      <c r="B31" s="160" t="s">
        <v>247</v>
      </c>
      <c r="C31" s="222">
        <v>42145</v>
      </c>
      <c r="D31" s="161">
        <v>0</v>
      </c>
      <c r="E31" s="161">
        <v>0</v>
      </c>
      <c r="F31" s="161">
        <v>0</v>
      </c>
      <c r="G31" s="161">
        <v>0</v>
      </c>
      <c r="H31" s="161">
        <f t="shared" ca="1" si="0"/>
        <v>61500</v>
      </c>
      <c r="I31" s="162">
        <f t="shared" ca="1" si="1"/>
        <v>1380060000</v>
      </c>
      <c r="J31" s="161">
        <f t="shared" ca="1" si="2"/>
        <v>61500</v>
      </c>
      <c r="K31" s="162">
        <f t="shared" ca="1" si="3"/>
        <v>1380060000</v>
      </c>
      <c r="L31" s="163">
        <f t="shared" ca="1" si="4"/>
        <v>0</v>
      </c>
      <c r="M31" s="164">
        <f t="shared" ca="1" si="5"/>
        <v>0</v>
      </c>
      <c r="N31" s="163">
        <f t="shared" ca="1" si="6"/>
        <v>0</v>
      </c>
      <c r="O31" s="164">
        <f t="shared" ca="1" si="7"/>
        <v>0</v>
      </c>
    </row>
    <row r="32" spans="1:15" s="156" customFormat="1" ht="18" customHeight="1">
      <c r="A32" s="159">
        <v>27</v>
      </c>
      <c r="B32" s="160" t="s">
        <v>277</v>
      </c>
      <c r="C32" s="222">
        <v>42156</v>
      </c>
      <c r="D32" s="161">
        <v>0</v>
      </c>
      <c r="E32" s="161">
        <v>0</v>
      </c>
      <c r="F32" s="161">
        <v>0</v>
      </c>
      <c r="G32" s="161">
        <v>0</v>
      </c>
      <c r="H32" s="161">
        <f t="shared" ca="1" si="0"/>
        <v>89500</v>
      </c>
      <c r="I32" s="162">
        <f t="shared" ca="1" si="1"/>
        <v>2012586500</v>
      </c>
      <c r="J32" s="161">
        <f t="shared" ca="1" si="2"/>
        <v>89500</v>
      </c>
      <c r="K32" s="162">
        <f t="shared" ca="1" si="3"/>
        <v>2012586500</v>
      </c>
      <c r="L32" s="163">
        <f t="shared" ca="1" si="4"/>
        <v>0</v>
      </c>
      <c r="M32" s="164">
        <f t="shared" ca="1" si="5"/>
        <v>0</v>
      </c>
      <c r="N32" s="163">
        <f t="shared" ca="1" si="6"/>
        <v>0</v>
      </c>
      <c r="O32" s="164">
        <f t="shared" ca="1" si="7"/>
        <v>0</v>
      </c>
    </row>
    <row r="33" spans="1:15" s="156" customFormat="1" ht="18" customHeight="1">
      <c r="A33" s="159">
        <v>28</v>
      </c>
      <c r="B33" s="160" t="s">
        <v>278</v>
      </c>
      <c r="C33" s="222">
        <v>42180</v>
      </c>
      <c r="D33" s="161">
        <v>0</v>
      </c>
      <c r="E33" s="161">
        <v>0</v>
      </c>
      <c r="F33" s="161">
        <v>0</v>
      </c>
      <c r="G33" s="161">
        <v>0</v>
      </c>
      <c r="H33" s="161">
        <f t="shared" ca="1" si="0"/>
        <v>70000</v>
      </c>
      <c r="I33" s="162">
        <f t="shared" ca="1" si="1"/>
        <v>1576190000</v>
      </c>
      <c r="J33" s="161">
        <f t="shared" ca="1" si="2"/>
        <v>70000</v>
      </c>
      <c r="K33" s="162">
        <f t="shared" ca="1" si="3"/>
        <v>1576190000</v>
      </c>
      <c r="L33" s="163">
        <f t="shared" ca="1" si="4"/>
        <v>0</v>
      </c>
      <c r="M33" s="164">
        <f t="shared" ca="1" si="5"/>
        <v>0</v>
      </c>
      <c r="N33" s="163">
        <f t="shared" ca="1" si="6"/>
        <v>0</v>
      </c>
      <c r="O33" s="164">
        <f t="shared" ca="1" si="7"/>
        <v>0</v>
      </c>
    </row>
    <row r="34" spans="1:15" s="156" customFormat="1" ht="18" customHeight="1">
      <c r="A34" s="159">
        <v>29</v>
      </c>
      <c r="B34" s="160" t="s">
        <v>279</v>
      </c>
      <c r="C34" s="222">
        <v>42184</v>
      </c>
      <c r="D34" s="161">
        <v>0</v>
      </c>
      <c r="E34" s="161">
        <v>0</v>
      </c>
      <c r="F34" s="161">
        <v>0</v>
      </c>
      <c r="G34" s="161">
        <v>0</v>
      </c>
      <c r="H34" s="161">
        <f t="shared" ca="1" si="0"/>
        <v>21000</v>
      </c>
      <c r="I34" s="162">
        <f t="shared" ca="1" si="1"/>
        <v>472857000</v>
      </c>
      <c r="J34" s="161">
        <f t="shared" ca="1" si="2"/>
        <v>21000</v>
      </c>
      <c r="K34" s="162">
        <f t="shared" ca="1" si="3"/>
        <v>472857000</v>
      </c>
      <c r="L34" s="163">
        <f t="shared" ca="1" si="4"/>
        <v>0</v>
      </c>
      <c r="M34" s="164">
        <f t="shared" ca="1" si="5"/>
        <v>0</v>
      </c>
      <c r="N34" s="163">
        <f t="shared" ca="1" si="6"/>
        <v>0</v>
      </c>
      <c r="O34" s="164">
        <f t="shared" ca="1" si="7"/>
        <v>0</v>
      </c>
    </row>
    <row r="35" spans="1:15" s="156" customFormat="1" ht="18" customHeight="1">
      <c r="A35" s="159">
        <v>30</v>
      </c>
      <c r="B35" s="160" t="s">
        <v>290</v>
      </c>
      <c r="C35" s="222">
        <v>42158</v>
      </c>
      <c r="D35" s="161">
        <v>0</v>
      </c>
      <c r="E35" s="161">
        <v>0</v>
      </c>
      <c r="F35" s="161">
        <v>0</v>
      </c>
      <c r="G35" s="161">
        <v>0</v>
      </c>
      <c r="H35" s="161">
        <f t="shared" ca="1" si="0"/>
        <v>0</v>
      </c>
      <c r="I35" s="162">
        <f t="shared" ca="1" si="1"/>
        <v>0</v>
      </c>
      <c r="J35" s="161">
        <f t="shared" ca="1" si="2"/>
        <v>95000</v>
      </c>
      <c r="K35" s="162">
        <f t="shared" ca="1" si="3"/>
        <v>2072900000</v>
      </c>
      <c r="L35" s="163">
        <f t="shared" ca="1" si="4"/>
        <v>0</v>
      </c>
      <c r="M35" s="164">
        <f t="shared" ca="1" si="5"/>
        <v>0</v>
      </c>
      <c r="N35" s="163">
        <f t="shared" ca="1" si="6"/>
        <v>95000</v>
      </c>
      <c r="O35" s="164">
        <f t="shared" ca="1" si="7"/>
        <v>2072900000</v>
      </c>
    </row>
    <row r="36" spans="1:15" s="156" customFormat="1" ht="18" customHeight="1">
      <c r="A36" s="159">
        <v>31</v>
      </c>
      <c r="B36" s="160" t="s">
        <v>291</v>
      </c>
      <c r="C36" s="222">
        <v>42181</v>
      </c>
      <c r="D36" s="161">
        <v>0</v>
      </c>
      <c r="E36" s="161">
        <v>0</v>
      </c>
      <c r="F36" s="161">
        <v>0</v>
      </c>
      <c r="G36" s="161">
        <v>0</v>
      </c>
      <c r="H36" s="161">
        <f t="shared" ca="1" si="0"/>
        <v>0</v>
      </c>
      <c r="I36" s="162">
        <f t="shared" ca="1" si="1"/>
        <v>0</v>
      </c>
      <c r="J36" s="161">
        <f t="shared" ca="1" si="2"/>
        <v>43600</v>
      </c>
      <c r="K36" s="162">
        <f t="shared" ca="1" si="3"/>
        <v>950916000</v>
      </c>
      <c r="L36" s="163">
        <f t="shared" ca="1" si="4"/>
        <v>0</v>
      </c>
      <c r="M36" s="164">
        <f t="shared" ca="1" si="5"/>
        <v>0</v>
      </c>
      <c r="N36" s="163">
        <f t="shared" ca="1" si="6"/>
        <v>43600</v>
      </c>
      <c r="O36" s="164">
        <f t="shared" ca="1" si="7"/>
        <v>950916000</v>
      </c>
    </row>
    <row r="37" spans="1:15" s="156" customFormat="1" ht="18" customHeight="1">
      <c r="A37" s="159">
        <v>32</v>
      </c>
      <c r="B37" s="160" t="s">
        <v>294</v>
      </c>
      <c r="C37" s="222">
        <v>42205</v>
      </c>
      <c r="D37" s="161">
        <v>0</v>
      </c>
      <c r="E37" s="161">
        <v>0</v>
      </c>
      <c r="F37" s="161">
        <v>0</v>
      </c>
      <c r="G37" s="161">
        <v>0</v>
      </c>
      <c r="H37" s="161">
        <f t="shared" ca="1" si="0"/>
        <v>0</v>
      </c>
      <c r="I37" s="162">
        <f t="shared" ca="1" si="1"/>
        <v>0</v>
      </c>
      <c r="J37" s="161">
        <f t="shared" ca="1" si="2"/>
        <v>97000</v>
      </c>
      <c r="K37" s="162">
        <f t="shared" ca="1" si="3"/>
        <v>2117025000</v>
      </c>
      <c r="L37" s="163">
        <f t="shared" ref="L37" ca="1" si="14">ROUND(MAX(D37+H37-F37-J37,0),2)</f>
        <v>0</v>
      </c>
      <c r="M37" s="164">
        <f t="shared" ref="M37" ca="1" si="15">ROUND(MAX(E37+I37-G37-K37,0),2)</f>
        <v>0</v>
      </c>
      <c r="N37" s="163">
        <f t="shared" ref="N37" ca="1" si="16">ROUND(MAX(F37+J37-D37-H37,0),2)</f>
        <v>97000</v>
      </c>
      <c r="O37" s="164">
        <f t="shared" ref="O37" ca="1" si="17">ROUND(MAX(G37+K37-E37-I37,0),2)</f>
        <v>2117025000</v>
      </c>
    </row>
    <row r="38" spans="1:15" s="156" customFormat="1" ht="18" customHeight="1">
      <c r="A38" s="159">
        <v>33</v>
      </c>
      <c r="B38" s="160" t="s">
        <v>302</v>
      </c>
      <c r="C38" s="222">
        <v>42247</v>
      </c>
      <c r="D38" s="161">
        <v>0</v>
      </c>
      <c r="E38" s="161">
        <v>0</v>
      </c>
      <c r="F38" s="161">
        <v>0</v>
      </c>
      <c r="G38" s="161">
        <v>0</v>
      </c>
      <c r="H38" s="161">
        <f t="shared" ca="1" si="0"/>
        <v>0</v>
      </c>
      <c r="I38" s="162">
        <f t="shared" ca="1" si="1"/>
        <v>0</v>
      </c>
      <c r="J38" s="161">
        <f t="shared" ca="1" si="2"/>
        <v>82000</v>
      </c>
      <c r="K38" s="162">
        <f t="shared" ca="1" si="3"/>
        <v>1842950000</v>
      </c>
      <c r="L38" s="163">
        <f t="shared" ref="L38" ca="1" si="18">ROUND(MAX(D38+H38-F38-J38,0),2)</f>
        <v>0</v>
      </c>
      <c r="M38" s="164">
        <f t="shared" ref="M38" ca="1" si="19">ROUND(MAX(E38+I38-G38-K38,0),2)</f>
        <v>0</v>
      </c>
      <c r="N38" s="163">
        <f t="shared" ref="N38" ca="1" si="20">ROUND(MAX(F38+J38-D38-H38,0),2)</f>
        <v>82000</v>
      </c>
      <c r="O38" s="164">
        <f t="shared" ref="O38" ca="1" si="21">ROUND(MAX(G38+K38-E38-I38,0),2)</f>
        <v>1842950000</v>
      </c>
    </row>
    <row r="39" spans="1:15" s="156" customFormat="1" ht="18" customHeight="1">
      <c r="A39" s="159">
        <v>34</v>
      </c>
      <c r="B39" s="160" t="s">
        <v>304</v>
      </c>
      <c r="C39" s="222">
        <v>42234</v>
      </c>
      <c r="D39" s="161">
        <v>0</v>
      </c>
      <c r="E39" s="161">
        <v>0</v>
      </c>
      <c r="F39" s="161">
        <v>0</v>
      </c>
      <c r="G39" s="161">
        <v>0</v>
      </c>
      <c r="H39" s="161">
        <f t="shared" ca="1" si="0"/>
        <v>0</v>
      </c>
      <c r="I39" s="162">
        <f t="shared" ca="1" si="1"/>
        <v>0</v>
      </c>
      <c r="J39" s="161">
        <f t="shared" ca="1" si="2"/>
        <v>52300</v>
      </c>
      <c r="K39" s="162">
        <f t="shared" ca="1" si="3"/>
        <v>1154784000</v>
      </c>
      <c r="L39" s="163">
        <f t="shared" ref="L39" ca="1" si="22">ROUND(MAX(D39+H39-F39-J39,0),2)</f>
        <v>0</v>
      </c>
      <c r="M39" s="164">
        <f t="shared" ref="M39" ca="1" si="23">ROUND(MAX(E39+I39-G39-K39,0),2)</f>
        <v>0</v>
      </c>
      <c r="N39" s="163">
        <f t="shared" ref="N39" ca="1" si="24">ROUND(MAX(F39+J39-D39-H39,0),2)</f>
        <v>52300</v>
      </c>
      <c r="O39" s="164">
        <f t="shared" ref="O39" ca="1" si="25">ROUND(MAX(G39+K39-E39-I39,0),2)</f>
        <v>1154784000</v>
      </c>
    </row>
    <row r="40" spans="1:15" s="156" customFormat="1" ht="18" customHeight="1">
      <c r="A40" s="159">
        <v>35</v>
      </c>
      <c r="B40" s="245" t="s">
        <v>311</v>
      </c>
      <c r="C40" s="222">
        <v>42248</v>
      </c>
      <c r="D40" s="161">
        <v>0</v>
      </c>
      <c r="E40" s="161">
        <v>0</v>
      </c>
      <c r="F40" s="161">
        <v>0</v>
      </c>
      <c r="G40" s="161">
        <v>0</v>
      </c>
      <c r="H40" s="161">
        <f t="shared" ca="1" si="0"/>
        <v>0</v>
      </c>
      <c r="I40" s="162">
        <f t="shared" ca="1" si="1"/>
        <v>0</v>
      </c>
      <c r="J40" s="161">
        <f t="shared" ca="1" si="2"/>
        <v>40000</v>
      </c>
      <c r="K40" s="162">
        <f t="shared" ca="1" si="3"/>
        <v>899520000</v>
      </c>
      <c r="L40" s="163">
        <f t="shared" ref="L40:L46" ca="1" si="26">ROUND(MAX(D40+H40-F40-J40,0),2)</f>
        <v>0</v>
      </c>
      <c r="M40" s="164">
        <f t="shared" ref="M40:M46" ca="1" si="27">ROUND(MAX(E40+I40-G40-K40,0),2)</f>
        <v>0</v>
      </c>
      <c r="N40" s="163">
        <f t="shared" ref="N40:N46" ca="1" si="28">ROUND(MAX(F40+J40-D40-H40,0),2)</f>
        <v>40000</v>
      </c>
      <c r="O40" s="164">
        <f t="shared" ref="O40:O46" ca="1" si="29">ROUND(MAX(G40+K40-E40-I40,0),2)</f>
        <v>899520000</v>
      </c>
    </row>
    <row r="41" spans="1:15" s="156" customFormat="1" ht="18" customHeight="1">
      <c r="A41" s="159">
        <v>36</v>
      </c>
      <c r="B41" s="245" t="s">
        <v>312</v>
      </c>
      <c r="C41" s="222">
        <v>42251</v>
      </c>
      <c r="D41" s="161">
        <v>0</v>
      </c>
      <c r="E41" s="161">
        <v>0</v>
      </c>
      <c r="F41" s="161">
        <v>0</v>
      </c>
      <c r="G41" s="161">
        <v>0</v>
      </c>
      <c r="H41" s="161">
        <f t="shared" ca="1" si="0"/>
        <v>0</v>
      </c>
      <c r="I41" s="162">
        <f t="shared" ca="1" si="1"/>
        <v>0</v>
      </c>
      <c r="J41" s="161">
        <f t="shared" ca="1" si="2"/>
        <v>50000</v>
      </c>
      <c r="K41" s="162">
        <f t="shared" ca="1" si="3"/>
        <v>1124250000</v>
      </c>
      <c r="L41" s="163">
        <f t="shared" ca="1" si="26"/>
        <v>0</v>
      </c>
      <c r="M41" s="164">
        <f t="shared" ca="1" si="27"/>
        <v>0</v>
      </c>
      <c r="N41" s="163">
        <f t="shared" ca="1" si="28"/>
        <v>50000</v>
      </c>
      <c r="O41" s="164">
        <f t="shared" ca="1" si="29"/>
        <v>1124250000</v>
      </c>
    </row>
    <row r="42" spans="1:15" s="156" customFormat="1" ht="18" customHeight="1">
      <c r="A42" s="159">
        <v>37</v>
      </c>
      <c r="B42" s="231" t="s">
        <v>319</v>
      </c>
      <c r="C42" s="222">
        <v>42278</v>
      </c>
      <c r="D42" s="161">
        <v>0</v>
      </c>
      <c r="E42" s="161">
        <v>0</v>
      </c>
      <c r="F42" s="161">
        <v>0</v>
      </c>
      <c r="G42" s="161">
        <v>0</v>
      </c>
      <c r="H42" s="161">
        <f t="shared" ca="1" si="0"/>
        <v>0</v>
      </c>
      <c r="I42" s="162">
        <f t="shared" ca="1" si="1"/>
        <v>0</v>
      </c>
      <c r="J42" s="161">
        <f t="shared" ca="1" si="2"/>
        <v>89500</v>
      </c>
      <c r="K42" s="162">
        <f t="shared" ca="1" si="3"/>
        <v>2011244000</v>
      </c>
      <c r="L42" s="163">
        <f t="shared" ca="1" si="26"/>
        <v>0</v>
      </c>
      <c r="M42" s="164">
        <f t="shared" ca="1" si="27"/>
        <v>0</v>
      </c>
      <c r="N42" s="163">
        <f t="shared" ca="1" si="28"/>
        <v>89500</v>
      </c>
      <c r="O42" s="164">
        <f t="shared" ca="1" si="29"/>
        <v>2011244000</v>
      </c>
    </row>
    <row r="43" spans="1:15" s="156" customFormat="1" ht="18" customHeight="1">
      <c r="A43" s="159">
        <v>38</v>
      </c>
      <c r="B43" s="231" t="s">
        <v>320</v>
      </c>
      <c r="C43" s="222">
        <v>42279</v>
      </c>
      <c r="D43" s="161">
        <v>0</v>
      </c>
      <c r="E43" s="161">
        <v>0</v>
      </c>
      <c r="F43" s="161">
        <v>0</v>
      </c>
      <c r="G43" s="161">
        <v>0</v>
      </c>
      <c r="H43" s="161">
        <f t="shared" ca="1" si="0"/>
        <v>0</v>
      </c>
      <c r="I43" s="162">
        <f t="shared" ca="1" si="1"/>
        <v>0</v>
      </c>
      <c r="J43" s="161">
        <f t="shared" ca="1" si="2"/>
        <v>89000</v>
      </c>
      <c r="K43" s="162">
        <f t="shared" ca="1" si="3"/>
        <v>2001165000</v>
      </c>
      <c r="L43" s="163">
        <f t="shared" ca="1" si="26"/>
        <v>0</v>
      </c>
      <c r="M43" s="164">
        <f t="shared" ca="1" si="27"/>
        <v>0</v>
      </c>
      <c r="N43" s="163">
        <f t="shared" ca="1" si="28"/>
        <v>89000</v>
      </c>
      <c r="O43" s="164">
        <f t="shared" ca="1" si="29"/>
        <v>2001165000</v>
      </c>
    </row>
    <row r="44" spans="1:15" s="156" customFormat="1" ht="18" customHeight="1">
      <c r="A44" s="159">
        <v>39</v>
      </c>
      <c r="B44" s="231" t="s">
        <v>365</v>
      </c>
      <c r="C44" s="222">
        <v>42339</v>
      </c>
      <c r="D44" s="161">
        <v>0</v>
      </c>
      <c r="E44" s="161">
        <v>0</v>
      </c>
      <c r="F44" s="161">
        <v>0</v>
      </c>
      <c r="G44" s="161">
        <v>0</v>
      </c>
      <c r="H44" s="161">
        <f t="shared" ca="1" si="0"/>
        <v>0</v>
      </c>
      <c r="I44" s="162">
        <f t="shared" ca="1" si="1"/>
        <v>0</v>
      </c>
      <c r="J44" s="161">
        <f t="shared" ca="1" si="2"/>
        <v>89000</v>
      </c>
      <c r="K44" s="162">
        <f t="shared" ca="1" si="3"/>
        <v>2001343000</v>
      </c>
      <c r="L44" s="163">
        <f t="shared" ca="1" si="26"/>
        <v>0</v>
      </c>
      <c r="M44" s="164">
        <f t="shared" ca="1" si="27"/>
        <v>0</v>
      </c>
      <c r="N44" s="163">
        <f t="shared" ca="1" si="28"/>
        <v>89000</v>
      </c>
      <c r="O44" s="164">
        <f t="shared" ca="1" si="29"/>
        <v>2001343000</v>
      </c>
    </row>
    <row r="45" spans="1:15" s="156" customFormat="1" ht="18" customHeight="1">
      <c r="A45" s="159">
        <v>40</v>
      </c>
      <c r="B45" s="245" t="s">
        <v>366</v>
      </c>
      <c r="C45" s="222">
        <v>42360</v>
      </c>
      <c r="D45" s="161">
        <v>0</v>
      </c>
      <c r="E45" s="161">
        <v>0</v>
      </c>
      <c r="F45" s="161">
        <v>0</v>
      </c>
      <c r="G45" s="161">
        <v>0</v>
      </c>
      <c r="H45" s="161">
        <f t="shared" ca="1" si="0"/>
        <v>0</v>
      </c>
      <c r="I45" s="162">
        <f t="shared" ca="1" si="1"/>
        <v>0</v>
      </c>
      <c r="J45" s="161">
        <f t="shared" ca="1" si="2"/>
        <v>88000</v>
      </c>
      <c r="K45" s="162">
        <f t="shared" ca="1" si="3"/>
        <v>1983520000</v>
      </c>
      <c r="L45" s="163">
        <f t="shared" ca="1" si="26"/>
        <v>0</v>
      </c>
      <c r="M45" s="164">
        <f t="shared" ca="1" si="27"/>
        <v>0</v>
      </c>
      <c r="N45" s="163">
        <f t="shared" ca="1" si="28"/>
        <v>88000</v>
      </c>
      <c r="O45" s="164">
        <f t="shared" ca="1" si="29"/>
        <v>1983520000</v>
      </c>
    </row>
    <row r="46" spans="1:15" s="156" customFormat="1" ht="18" customHeight="1">
      <c r="A46" s="159"/>
      <c r="B46" s="231"/>
      <c r="C46" s="222"/>
      <c r="D46" s="161">
        <v>0</v>
      </c>
      <c r="E46" s="161">
        <v>0</v>
      </c>
      <c r="F46" s="161">
        <v>0</v>
      </c>
      <c r="G46" s="161">
        <v>0</v>
      </c>
      <c r="H46" s="161">
        <f t="shared" ca="1" si="0"/>
        <v>0</v>
      </c>
      <c r="I46" s="162">
        <f t="shared" ca="1" si="1"/>
        <v>0</v>
      </c>
      <c r="J46" s="161">
        <f t="shared" ca="1" si="2"/>
        <v>0</v>
      </c>
      <c r="K46" s="162">
        <f t="shared" ca="1" si="3"/>
        <v>0</v>
      </c>
      <c r="L46" s="163">
        <f t="shared" ca="1" si="26"/>
        <v>0</v>
      </c>
      <c r="M46" s="164">
        <f t="shared" ca="1" si="27"/>
        <v>0</v>
      </c>
      <c r="N46" s="163">
        <f t="shared" ca="1" si="28"/>
        <v>0</v>
      </c>
      <c r="O46" s="164">
        <f t="shared" ca="1" si="29"/>
        <v>0</v>
      </c>
    </row>
    <row r="47" spans="1:15" s="156" customFormat="1" ht="18" customHeight="1">
      <c r="A47" s="159"/>
      <c r="B47" s="231"/>
      <c r="C47" s="222"/>
      <c r="D47" s="161"/>
      <c r="E47" s="161"/>
      <c r="F47" s="161"/>
      <c r="G47" s="161"/>
      <c r="H47" s="161"/>
      <c r="I47" s="162"/>
      <c r="J47" s="161"/>
      <c r="K47" s="162"/>
      <c r="L47" s="163"/>
      <c r="M47" s="164"/>
      <c r="N47" s="163"/>
      <c r="O47" s="164"/>
    </row>
    <row r="48" spans="1:15" s="156" customFormat="1" ht="18" customHeight="1">
      <c r="A48" s="159"/>
      <c r="B48" s="231"/>
      <c r="C48" s="222"/>
      <c r="D48" s="161"/>
      <c r="E48" s="161"/>
      <c r="F48" s="161"/>
      <c r="G48" s="161"/>
      <c r="H48" s="161"/>
      <c r="I48" s="162"/>
      <c r="J48" s="161"/>
      <c r="K48" s="162"/>
      <c r="L48" s="163"/>
      <c r="M48" s="164"/>
      <c r="N48" s="163"/>
      <c r="O48" s="164"/>
    </row>
    <row r="49" spans="1:15" s="156" customFormat="1" ht="18" customHeight="1">
      <c r="A49" s="159"/>
      <c r="B49" s="167"/>
      <c r="C49" s="225"/>
      <c r="D49" s="161"/>
      <c r="E49" s="162"/>
      <c r="F49" s="161"/>
      <c r="G49" s="162"/>
      <c r="H49" s="161"/>
      <c r="I49" s="162"/>
      <c r="J49" s="161"/>
      <c r="K49" s="162"/>
      <c r="L49" s="163"/>
      <c r="M49" s="164"/>
      <c r="N49" s="163"/>
      <c r="O49" s="164"/>
    </row>
    <row r="50" spans="1:15" s="172" customFormat="1" ht="18" customHeight="1">
      <c r="A50" s="168"/>
      <c r="B50" s="169" t="s">
        <v>135</v>
      </c>
      <c r="C50" s="169"/>
      <c r="D50" s="170">
        <f t="shared" ref="D50:O50" si="30">SUM(D5:D49)</f>
        <v>0</v>
      </c>
      <c r="E50" s="171">
        <f t="shared" si="30"/>
        <v>0</v>
      </c>
      <c r="F50" s="170">
        <f t="shared" si="30"/>
        <v>1099639.73</v>
      </c>
      <c r="G50" s="171">
        <f t="shared" si="30"/>
        <v>23117050188</v>
      </c>
      <c r="H50" s="170">
        <f t="shared" ca="1" si="30"/>
        <v>1723970</v>
      </c>
      <c r="I50" s="171">
        <f t="shared" ca="1" si="30"/>
        <v>37823371600</v>
      </c>
      <c r="J50" s="170">
        <f t="shared" ca="1" si="30"/>
        <v>1612500</v>
      </c>
      <c r="K50" s="171">
        <f t="shared" ca="1" si="30"/>
        <v>36698400291</v>
      </c>
      <c r="L50" s="170">
        <f t="shared" ca="1" si="30"/>
        <v>0</v>
      </c>
      <c r="M50" s="171">
        <f t="shared" ca="1" si="30"/>
        <v>0</v>
      </c>
      <c r="N50" s="170">
        <f t="shared" ca="1" si="30"/>
        <v>988169.73</v>
      </c>
      <c r="O50" s="171">
        <f t="shared" ca="1" si="30"/>
        <v>21992078879</v>
      </c>
    </row>
    <row r="52" spans="1:15">
      <c r="G52" s="173">
        <f>[1]CDPS!$D$54</f>
        <v>23117050188</v>
      </c>
      <c r="I52" s="173">
        <f>[1]CDPS!$E$54</f>
        <v>33761738100</v>
      </c>
      <c r="K52" s="173">
        <f>[1]CDPS!$F$54</f>
        <v>32589511291</v>
      </c>
    </row>
    <row r="54" spans="1:15">
      <c r="G54" s="250">
        <f>G50-G52</f>
        <v>0</v>
      </c>
      <c r="H54" s="250"/>
      <c r="I54" s="250">
        <f t="shared" ref="I54:K54" ca="1" si="31">I50-I52</f>
        <v>4061633500</v>
      </c>
      <c r="J54" s="250"/>
      <c r="K54" s="250">
        <f t="shared" ca="1" si="31"/>
        <v>4108889000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112"/>
  <sheetViews>
    <sheetView tabSelected="1" workbookViewId="0">
      <pane ySplit="4" topLeftCell="A80" activePane="bottomLeft" state="frozen"/>
      <selection pane="bottomLeft" activeCell="K88" sqref="K88"/>
    </sheetView>
  </sheetViews>
  <sheetFormatPr defaultRowHeight="12.75"/>
  <cols>
    <col min="1" max="1" width="6.85546875" style="233" customWidth="1"/>
    <col min="2" max="2" width="9.140625" style="233"/>
    <col min="3" max="3" width="11.5703125" style="233" customWidth="1"/>
    <col min="4" max="4" width="32.140625" style="233" customWidth="1"/>
    <col min="5" max="5" width="23.7109375" style="233" customWidth="1"/>
    <col min="6" max="7" width="9.140625" style="233"/>
    <col min="8" max="8" width="10.5703125" style="233" customWidth="1"/>
    <col min="9" max="9" width="14.85546875" style="233" customWidth="1"/>
    <col min="10" max="10" width="10.5703125" style="233" customWidth="1"/>
    <col min="11" max="11" width="14.85546875" style="233" customWidth="1"/>
    <col min="12" max="16384" width="9.140625" style="233"/>
  </cols>
  <sheetData>
    <row r="1" spans="1:11" s="180" customFormat="1" ht="15.75" customHeight="1">
      <c r="A1" s="270" t="s">
        <v>106</v>
      </c>
      <c r="B1" s="273" t="s">
        <v>7</v>
      </c>
      <c r="C1" s="274"/>
      <c r="D1" s="270" t="s">
        <v>8</v>
      </c>
      <c r="E1" s="270" t="s">
        <v>239</v>
      </c>
      <c r="F1" s="270" t="s">
        <v>9</v>
      </c>
      <c r="G1" s="270" t="s">
        <v>139</v>
      </c>
      <c r="H1" s="273" t="s">
        <v>10</v>
      </c>
      <c r="I1" s="275"/>
      <c r="J1" s="275"/>
      <c r="K1" s="274"/>
    </row>
    <row r="2" spans="1:11" s="180" customFormat="1" ht="15.75" customHeight="1">
      <c r="A2" s="271"/>
      <c r="B2" s="276" t="s">
        <v>12</v>
      </c>
      <c r="C2" s="276" t="s">
        <v>13</v>
      </c>
      <c r="D2" s="271"/>
      <c r="E2" s="271"/>
      <c r="F2" s="271"/>
      <c r="G2" s="271"/>
      <c r="H2" s="278" t="s">
        <v>14</v>
      </c>
      <c r="I2" s="279"/>
      <c r="J2" s="278" t="s">
        <v>15</v>
      </c>
      <c r="K2" s="279"/>
    </row>
    <row r="3" spans="1:11" s="180" customFormat="1" ht="27" customHeight="1">
      <c r="A3" s="272"/>
      <c r="B3" s="277"/>
      <c r="C3" s="277"/>
      <c r="D3" s="272"/>
      <c r="E3" s="272"/>
      <c r="F3" s="272"/>
      <c r="G3" s="272"/>
      <c r="H3" s="181" t="s">
        <v>115</v>
      </c>
      <c r="I3" s="181" t="s">
        <v>140</v>
      </c>
      <c r="J3" s="181" t="s">
        <v>115</v>
      </c>
      <c r="K3" s="181" t="s">
        <v>140</v>
      </c>
    </row>
    <row r="4" spans="1:11" s="180" customFormat="1">
      <c r="A4" s="182" t="s">
        <v>16</v>
      </c>
      <c r="B4" s="182" t="s">
        <v>17</v>
      </c>
      <c r="C4" s="182" t="s">
        <v>18</v>
      </c>
      <c r="D4" s="182" t="s">
        <v>19</v>
      </c>
      <c r="E4" s="182"/>
      <c r="F4" s="182" t="s">
        <v>20</v>
      </c>
      <c r="G4" s="182">
        <v>1</v>
      </c>
      <c r="H4" s="182">
        <v>2</v>
      </c>
      <c r="I4" s="182">
        <v>3</v>
      </c>
      <c r="J4" s="182">
        <v>4</v>
      </c>
      <c r="K4" s="182">
        <v>5</v>
      </c>
    </row>
    <row r="5" spans="1:11" s="180" customFormat="1" ht="22.5" customHeight="1">
      <c r="A5" s="242">
        <f>IF(C5&lt;&gt;"",MONTH(C5),"")</f>
        <v>1</v>
      </c>
      <c r="B5" s="189" t="s">
        <v>145</v>
      </c>
      <c r="C5" s="189">
        <v>42009</v>
      </c>
      <c r="D5" s="166" t="s">
        <v>146</v>
      </c>
      <c r="E5" s="221" t="s">
        <v>121</v>
      </c>
      <c r="F5" s="190" t="s">
        <v>147</v>
      </c>
      <c r="G5" s="191">
        <v>21350</v>
      </c>
      <c r="H5" s="174">
        <v>51500</v>
      </c>
      <c r="I5" s="162">
        <f>G5*H5</f>
        <v>1099525000</v>
      </c>
      <c r="J5" s="174"/>
      <c r="K5" s="162">
        <f>G5*J5</f>
        <v>0</v>
      </c>
    </row>
    <row r="6" spans="1:11" s="197" customFormat="1" ht="22.5" customHeight="1">
      <c r="A6" s="242">
        <f t="shared" ref="A6:A38" si="0">IF(C6&lt;&gt;"",MONTH(C6),"")</f>
        <v>1</v>
      </c>
      <c r="B6" s="227" t="s">
        <v>148</v>
      </c>
      <c r="C6" s="192">
        <v>42009</v>
      </c>
      <c r="D6" s="228" t="s">
        <v>149</v>
      </c>
      <c r="E6" s="221" t="s">
        <v>121</v>
      </c>
      <c r="F6" s="194" t="s">
        <v>150</v>
      </c>
      <c r="G6" s="229"/>
      <c r="H6" s="175"/>
      <c r="I6" s="162">
        <f t="shared" ref="I6:I36" si="1">G6*H6</f>
        <v>0</v>
      </c>
      <c r="J6" s="175"/>
      <c r="K6" s="196">
        <v>4630000</v>
      </c>
    </row>
    <row r="7" spans="1:11" s="180" customFormat="1" ht="22.5" customHeight="1">
      <c r="A7" s="242">
        <f t="shared" si="0"/>
        <v>1</v>
      </c>
      <c r="B7" s="189" t="s">
        <v>145</v>
      </c>
      <c r="C7" s="189">
        <v>42023</v>
      </c>
      <c r="D7" s="166" t="s">
        <v>250</v>
      </c>
      <c r="E7" s="221" t="s">
        <v>122</v>
      </c>
      <c r="F7" s="190" t="s">
        <v>147</v>
      </c>
      <c r="G7" s="191">
        <v>21315</v>
      </c>
      <c r="H7" s="174">
        <v>60000</v>
      </c>
      <c r="I7" s="162">
        <f t="shared" si="1"/>
        <v>1278900000</v>
      </c>
      <c r="J7" s="174"/>
      <c r="K7" s="162">
        <f>G7*J7</f>
        <v>0</v>
      </c>
    </row>
    <row r="8" spans="1:11" s="180" customFormat="1" ht="22.5" customHeight="1">
      <c r="A8" s="242">
        <f t="shared" si="0"/>
        <v>1</v>
      </c>
      <c r="B8" s="227" t="s">
        <v>148</v>
      </c>
      <c r="C8" s="192">
        <v>42023</v>
      </c>
      <c r="D8" s="228" t="s">
        <v>149</v>
      </c>
      <c r="E8" s="221" t="s">
        <v>122</v>
      </c>
      <c r="F8" s="194" t="s">
        <v>150</v>
      </c>
      <c r="G8" s="229"/>
      <c r="H8" s="175"/>
      <c r="I8" s="162">
        <f t="shared" si="1"/>
        <v>0</v>
      </c>
      <c r="J8" s="175"/>
      <c r="K8" s="196">
        <v>5400000</v>
      </c>
    </row>
    <row r="9" spans="1:11" s="180" customFormat="1" ht="22.5" customHeight="1">
      <c r="A9" s="242">
        <f t="shared" si="0"/>
        <v>1</v>
      </c>
      <c r="B9" s="189" t="s">
        <v>145</v>
      </c>
      <c r="C9" s="189">
        <v>42023</v>
      </c>
      <c r="D9" s="166" t="s">
        <v>152</v>
      </c>
      <c r="E9" s="221" t="s">
        <v>123</v>
      </c>
      <c r="F9" s="190" t="s">
        <v>147</v>
      </c>
      <c r="G9" s="191">
        <v>21315</v>
      </c>
      <c r="H9" s="174">
        <v>38000</v>
      </c>
      <c r="I9" s="162">
        <f t="shared" si="1"/>
        <v>809970000</v>
      </c>
      <c r="J9" s="174"/>
      <c r="K9" s="162">
        <f>G9*J9</f>
        <v>0</v>
      </c>
    </row>
    <row r="10" spans="1:11" s="180" customFormat="1" ht="22.5" customHeight="1">
      <c r="A10" s="242">
        <f t="shared" si="0"/>
        <v>1</v>
      </c>
      <c r="B10" s="227" t="s">
        <v>148</v>
      </c>
      <c r="C10" s="192">
        <v>42023</v>
      </c>
      <c r="D10" s="228" t="s">
        <v>149</v>
      </c>
      <c r="E10" s="221" t="s">
        <v>123</v>
      </c>
      <c r="F10" s="194" t="s">
        <v>150</v>
      </c>
      <c r="G10" s="229"/>
      <c r="H10" s="175"/>
      <c r="I10" s="162">
        <f t="shared" si="1"/>
        <v>0</v>
      </c>
      <c r="J10" s="175"/>
      <c r="K10" s="196">
        <v>3420000</v>
      </c>
    </row>
    <row r="11" spans="1:11" s="180" customFormat="1" ht="22.5" customHeight="1">
      <c r="A11" s="242">
        <f t="shared" si="0"/>
        <v>2</v>
      </c>
      <c r="B11" s="189" t="s">
        <v>145</v>
      </c>
      <c r="C11" s="189">
        <v>42063</v>
      </c>
      <c r="D11" s="166" t="s">
        <v>153</v>
      </c>
      <c r="E11" s="228" t="s">
        <v>124</v>
      </c>
      <c r="F11" s="190" t="s">
        <v>147</v>
      </c>
      <c r="G11" s="191">
        <v>21330</v>
      </c>
      <c r="H11" s="174">
        <v>46500</v>
      </c>
      <c r="I11" s="162">
        <f t="shared" si="1"/>
        <v>991845000</v>
      </c>
      <c r="J11" s="174"/>
      <c r="K11" s="162">
        <f>G11*J11</f>
        <v>0</v>
      </c>
    </row>
    <row r="12" spans="1:11" s="180" customFormat="1" ht="22.5" customHeight="1">
      <c r="A12" s="242">
        <f t="shared" si="0"/>
        <v>2</v>
      </c>
      <c r="B12" s="227" t="s">
        <v>148</v>
      </c>
      <c r="C12" s="192">
        <v>42063</v>
      </c>
      <c r="D12" s="228" t="s">
        <v>149</v>
      </c>
      <c r="E12" s="228" t="s">
        <v>124</v>
      </c>
      <c r="F12" s="194" t="s">
        <v>150</v>
      </c>
      <c r="G12" s="229"/>
      <c r="H12" s="175"/>
      <c r="I12" s="162">
        <f t="shared" si="1"/>
        <v>0</v>
      </c>
      <c r="J12" s="175"/>
      <c r="K12" s="196">
        <v>7440000</v>
      </c>
    </row>
    <row r="13" spans="1:11" s="180" customFormat="1" ht="22.5" customHeight="1">
      <c r="A13" s="242">
        <f t="shared" si="0"/>
        <v>2</v>
      </c>
      <c r="B13" s="189" t="s">
        <v>145</v>
      </c>
      <c r="C13" s="189">
        <v>42063</v>
      </c>
      <c r="D13" s="166" t="s">
        <v>154</v>
      </c>
      <c r="E13" s="228" t="s">
        <v>125</v>
      </c>
      <c r="F13" s="190" t="s">
        <v>147</v>
      </c>
      <c r="G13" s="191">
        <v>21330</v>
      </c>
      <c r="H13" s="174">
        <v>50870</v>
      </c>
      <c r="I13" s="162">
        <f t="shared" si="1"/>
        <v>1085057100</v>
      </c>
      <c r="J13" s="174"/>
      <c r="K13" s="162">
        <f>G13*J13</f>
        <v>0</v>
      </c>
    </row>
    <row r="14" spans="1:11" s="180" customFormat="1" ht="22.5" customHeight="1">
      <c r="A14" s="242">
        <f t="shared" si="0"/>
        <v>2</v>
      </c>
      <c r="B14" s="227" t="s">
        <v>148</v>
      </c>
      <c r="C14" s="192">
        <v>42063</v>
      </c>
      <c r="D14" s="228" t="s">
        <v>149</v>
      </c>
      <c r="E14" s="228" t="s">
        <v>125</v>
      </c>
      <c r="F14" s="194" t="s">
        <v>150</v>
      </c>
      <c r="G14" s="229"/>
      <c r="H14" s="175"/>
      <c r="I14" s="162">
        <f t="shared" si="1"/>
        <v>0</v>
      </c>
      <c r="J14" s="175"/>
      <c r="K14" s="196">
        <v>6104400</v>
      </c>
    </row>
    <row r="15" spans="1:11" s="180" customFormat="1" ht="22.5" customHeight="1">
      <c r="A15" s="242">
        <f t="shared" si="0"/>
        <v>3</v>
      </c>
      <c r="B15" s="189" t="s">
        <v>145</v>
      </c>
      <c r="C15" s="188">
        <v>42072</v>
      </c>
      <c r="D15" s="166" t="s">
        <v>155</v>
      </c>
      <c r="E15" s="228" t="s">
        <v>126</v>
      </c>
      <c r="F15" s="190" t="s">
        <v>147</v>
      </c>
      <c r="G15" s="191">
        <v>21350</v>
      </c>
      <c r="H15" s="174">
        <v>90000</v>
      </c>
      <c r="I15" s="162">
        <f t="shared" si="1"/>
        <v>1921500000</v>
      </c>
      <c r="J15" s="174"/>
      <c r="K15" s="162">
        <f>G15*J15</f>
        <v>0</v>
      </c>
    </row>
    <row r="16" spans="1:11" s="197" customFormat="1" ht="22.5" customHeight="1">
      <c r="A16" s="242">
        <f t="shared" si="0"/>
        <v>3</v>
      </c>
      <c r="B16" s="192" t="s">
        <v>148</v>
      </c>
      <c r="C16" s="226">
        <v>42072</v>
      </c>
      <c r="D16" s="230" t="s">
        <v>149</v>
      </c>
      <c r="E16" s="228" t="s">
        <v>126</v>
      </c>
      <c r="F16" s="194" t="s">
        <v>150</v>
      </c>
      <c r="G16" s="229"/>
      <c r="H16" s="175"/>
      <c r="I16" s="162">
        <f t="shared" si="1"/>
        <v>0</v>
      </c>
      <c r="J16" s="175"/>
      <c r="K16" s="196">
        <v>12600000</v>
      </c>
    </row>
    <row r="17" spans="1:11" s="180" customFormat="1" ht="22.5" customHeight="1">
      <c r="A17" s="242">
        <f t="shared" si="0"/>
        <v>4</v>
      </c>
      <c r="B17" s="189" t="s">
        <v>145</v>
      </c>
      <c r="C17" s="189">
        <v>42096</v>
      </c>
      <c r="D17" s="166" t="s">
        <v>229</v>
      </c>
      <c r="E17" s="228" t="s">
        <v>127</v>
      </c>
      <c r="F17" s="190" t="s">
        <v>147</v>
      </c>
      <c r="G17" s="191">
        <v>21560</v>
      </c>
      <c r="H17" s="174">
        <v>52000</v>
      </c>
      <c r="I17" s="162">
        <f t="shared" si="1"/>
        <v>1121120000</v>
      </c>
      <c r="J17" s="174"/>
      <c r="K17" s="162">
        <f>G17*J17</f>
        <v>0</v>
      </c>
    </row>
    <row r="18" spans="1:11" s="180" customFormat="1" ht="22.5" customHeight="1">
      <c r="A18" s="242">
        <f t="shared" si="0"/>
        <v>4</v>
      </c>
      <c r="B18" s="189" t="s">
        <v>145</v>
      </c>
      <c r="C18" s="189">
        <v>42097</v>
      </c>
      <c r="D18" s="221" t="s">
        <v>230</v>
      </c>
      <c r="E18" s="228" t="s">
        <v>127</v>
      </c>
      <c r="F18" s="190" t="s">
        <v>147</v>
      </c>
      <c r="G18" s="191">
        <v>21560</v>
      </c>
      <c r="H18" s="174">
        <v>40500</v>
      </c>
      <c r="I18" s="162">
        <f t="shared" si="1"/>
        <v>873180000</v>
      </c>
      <c r="J18" s="174"/>
      <c r="K18" s="162">
        <f>G18*J18</f>
        <v>0</v>
      </c>
    </row>
    <row r="19" spans="1:11" s="197" customFormat="1" ht="22.5" customHeight="1">
      <c r="A19" s="242">
        <f t="shared" si="0"/>
        <v>4</v>
      </c>
      <c r="B19" s="192" t="s">
        <v>148</v>
      </c>
      <c r="C19" s="226">
        <v>42097</v>
      </c>
      <c r="D19" s="230" t="s">
        <v>149</v>
      </c>
      <c r="E19" s="228" t="s">
        <v>127</v>
      </c>
      <c r="F19" s="194" t="s">
        <v>150</v>
      </c>
      <c r="G19" s="229"/>
      <c r="H19" s="175"/>
      <c r="I19" s="162">
        <f t="shared" si="1"/>
        <v>0</v>
      </c>
      <c r="J19" s="175"/>
      <c r="K19" s="196">
        <v>31450000</v>
      </c>
    </row>
    <row r="20" spans="1:11" s="180" customFormat="1" ht="22.5" customHeight="1">
      <c r="A20" s="242">
        <f t="shared" si="0"/>
        <v>1</v>
      </c>
      <c r="B20" s="189" t="s">
        <v>156</v>
      </c>
      <c r="C20" s="189">
        <v>42010</v>
      </c>
      <c r="D20" s="166" t="s">
        <v>157</v>
      </c>
      <c r="E20" s="228" t="s">
        <v>132</v>
      </c>
      <c r="F20" s="190" t="s">
        <v>147</v>
      </c>
      <c r="G20" s="191">
        <v>21350</v>
      </c>
      <c r="H20" s="174"/>
      <c r="I20" s="162">
        <f t="shared" si="1"/>
        <v>0</v>
      </c>
      <c r="J20" s="174">
        <v>49000</v>
      </c>
      <c r="K20" s="162">
        <f>G20*J20</f>
        <v>1046150000</v>
      </c>
    </row>
    <row r="21" spans="1:11" s="180" customFormat="1" ht="22.5" customHeight="1">
      <c r="A21" s="242">
        <f t="shared" si="0"/>
        <v>1</v>
      </c>
      <c r="B21" s="189" t="s">
        <v>156</v>
      </c>
      <c r="C21" s="189">
        <v>42023</v>
      </c>
      <c r="D21" s="166" t="s">
        <v>158</v>
      </c>
      <c r="E21" s="228" t="s">
        <v>133</v>
      </c>
      <c r="F21" s="190" t="s">
        <v>147</v>
      </c>
      <c r="G21" s="191">
        <v>21315</v>
      </c>
      <c r="H21" s="174"/>
      <c r="I21" s="162">
        <f t="shared" si="1"/>
        <v>0</v>
      </c>
      <c r="J21" s="174">
        <v>98000</v>
      </c>
      <c r="K21" s="162">
        <f t="shared" ref="K21:K36" si="2">G21*J21</f>
        <v>2088870000</v>
      </c>
    </row>
    <row r="22" spans="1:11" s="180" customFormat="1" ht="22.5" customHeight="1">
      <c r="A22" s="242">
        <f t="shared" si="0"/>
        <v>3</v>
      </c>
      <c r="B22" s="189" t="s">
        <v>145</v>
      </c>
      <c r="C22" s="189">
        <v>42065</v>
      </c>
      <c r="D22" s="166" t="s">
        <v>163</v>
      </c>
      <c r="E22" s="228" t="s">
        <v>164</v>
      </c>
      <c r="F22" s="190" t="s">
        <v>147</v>
      </c>
      <c r="G22" s="191">
        <v>21350</v>
      </c>
      <c r="H22" s="174"/>
      <c r="I22" s="162">
        <f t="shared" si="1"/>
        <v>0</v>
      </c>
      <c r="J22" s="174">
        <v>97300</v>
      </c>
      <c r="K22" s="162">
        <f t="shared" si="2"/>
        <v>2077355000</v>
      </c>
    </row>
    <row r="23" spans="1:11" s="180" customFormat="1" ht="22.5" customHeight="1">
      <c r="A23" s="242">
        <f t="shared" si="0"/>
        <v>1</v>
      </c>
      <c r="B23" s="189" t="s">
        <v>156</v>
      </c>
      <c r="C23" s="189">
        <v>42023</v>
      </c>
      <c r="D23" s="166" t="s">
        <v>159</v>
      </c>
      <c r="E23" s="228" t="s">
        <v>134</v>
      </c>
      <c r="F23" s="190" t="s">
        <v>147</v>
      </c>
      <c r="G23" s="191">
        <v>21350</v>
      </c>
      <c r="H23" s="174"/>
      <c r="I23" s="162">
        <f t="shared" si="1"/>
        <v>0</v>
      </c>
      <c r="J23" s="174">
        <v>90000</v>
      </c>
      <c r="K23" s="162">
        <f t="shared" si="2"/>
        <v>1921500000</v>
      </c>
    </row>
    <row r="24" spans="1:11" s="180" customFormat="1" ht="22.5" customHeight="1">
      <c r="A24" s="242">
        <f t="shared" si="0"/>
        <v>4</v>
      </c>
      <c r="B24" s="189" t="s">
        <v>156</v>
      </c>
      <c r="C24" s="189">
        <v>42097</v>
      </c>
      <c r="D24" s="231" t="s">
        <v>231</v>
      </c>
      <c r="E24" s="232" t="s">
        <v>232</v>
      </c>
      <c r="F24" s="190" t="s">
        <v>147</v>
      </c>
      <c r="G24" s="191">
        <v>21560</v>
      </c>
      <c r="H24" s="174"/>
      <c r="I24" s="162">
        <f t="shared" si="1"/>
        <v>0</v>
      </c>
      <c r="J24" s="174">
        <v>89500</v>
      </c>
      <c r="K24" s="162">
        <f t="shared" si="2"/>
        <v>1929620000</v>
      </c>
    </row>
    <row r="25" spans="1:11" ht="22.5" customHeight="1">
      <c r="A25" s="242">
        <f t="shared" si="0"/>
        <v>2</v>
      </c>
      <c r="B25" s="189" t="s">
        <v>145</v>
      </c>
      <c r="C25" s="189">
        <v>42059</v>
      </c>
      <c r="D25" s="231" t="s">
        <v>160</v>
      </c>
      <c r="E25" s="232" t="s">
        <v>234</v>
      </c>
      <c r="F25" s="190" t="s">
        <v>147</v>
      </c>
      <c r="G25" s="191">
        <v>21330</v>
      </c>
      <c r="H25" s="174">
        <v>55000</v>
      </c>
      <c r="I25" s="162">
        <f t="shared" si="1"/>
        <v>1173150000</v>
      </c>
      <c r="J25" s="174"/>
      <c r="K25" s="162">
        <v>0</v>
      </c>
    </row>
    <row r="26" spans="1:11" ht="22.5" customHeight="1">
      <c r="A26" s="242">
        <f t="shared" si="0"/>
        <v>2</v>
      </c>
      <c r="B26" s="189" t="s">
        <v>148</v>
      </c>
      <c r="C26" s="189">
        <v>42059</v>
      </c>
      <c r="D26" s="231" t="s">
        <v>149</v>
      </c>
      <c r="E26" s="232" t="s">
        <v>234</v>
      </c>
      <c r="F26" s="190" t="s">
        <v>150</v>
      </c>
      <c r="G26" s="191"/>
      <c r="H26" s="174"/>
      <c r="I26" s="162">
        <f t="shared" si="1"/>
        <v>0</v>
      </c>
      <c r="J26" s="174"/>
      <c r="K26" s="162">
        <v>7425000</v>
      </c>
    </row>
    <row r="27" spans="1:11" ht="22.5" customHeight="1">
      <c r="A27" s="242">
        <f t="shared" si="0"/>
        <v>2</v>
      </c>
      <c r="B27" s="189" t="s">
        <v>156</v>
      </c>
      <c r="C27" s="189">
        <v>42060</v>
      </c>
      <c r="D27" s="231" t="s">
        <v>161</v>
      </c>
      <c r="E27" s="232" t="s">
        <v>238</v>
      </c>
      <c r="F27" s="190" t="s">
        <v>162</v>
      </c>
      <c r="G27" s="191">
        <v>21350</v>
      </c>
      <c r="H27" s="174"/>
      <c r="I27" s="162">
        <v>0</v>
      </c>
      <c r="J27" s="174">
        <v>55000</v>
      </c>
      <c r="K27" s="162">
        <v>1174250000</v>
      </c>
    </row>
    <row r="28" spans="1:11" ht="22.5" customHeight="1">
      <c r="A28" s="242">
        <f t="shared" si="0"/>
        <v>5</v>
      </c>
      <c r="B28" s="244" t="s">
        <v>145</v>
      </c>
      <c r="C28" s="243">
        <v>42151</v>
      </c>
      <c r="D28" s="245" t="s">
        <v>243</v>
      </c>
      <c r="E28" s="247" t="s">
        <v>235</v>
      </c>
      <c r="F28" s="246" t="s">
        <v>147</v>
      </c>
      <c r="G28" s="191">
        <v>21810</v>
      </c>
      <c r="H28" s="174">
        <v>81000</v>
      </c>
      <c r="I28" s="162">
        <f t="shared" si="1"/>
        <v>1766610000</v>
      </c>
      <c r="J28" s="174"/>
      <c r="K28" s="162">
        <f t="shared" si="2"/>
        <v>0</v>
      </c>
    </row>
    <row r="29" spans="1:11" ht="22.5" customHeight="1">
      <c r="A29" s="242">
        <f t="shared" ref="A29" si="3">IF(C29&lt;&gt;"",MONTH(C29),"")</f>
        <v>5</v>
      </c>
      <c r="B29" s="244" t="s">
        <v>148</v>
      </c>
      <c r="C29" s="243">
        <v>42151</v>
      </c>
      <c r="D29" s="231" t="s">
        <v>149</v>
      </c>
      <c r="E29" s="247" t="s">
        <v>235</v>
      </c>
      <c r="F29" s="246" t="s">
        <v>150</v>
      </c>
      <c r="G29" s="191"/>
      <c r="H29" s="174"/>
      <c r="I29" s="162"/>
      <c r="J29" s="174"/>
      <c r="K29" s="162">
        <v>35640000</v>
      </c>
    </row>
    <row r="30" spans="1:11" ht="22.5" customHeight="1">
      <c r="A30" s="242">
        <f t="shared" si="0"/>
        <v>5</v>
      </c>
      <c r="B30" s="189" t="s">
        <v>156</v>
      </c>
      <c r="C30" s="243">
        <v>42151</v>
      </c>
      <c r="D30" s="245" t="s">
        <v>244</v>
      </c>
      <c r="E30" s="247" t="s">
        <v>245</v>
      </c>
      <c r="F30" s="190" t="s">
        <v>162</v>
      </c>
      <c r="G30" s="191">
        <v>21800</v>
      </c>
      <c r="H30" s="174"/>
      <c r="I30" s="162">
        <f t="shared" si="1"/>
        <v>0</v>
      </c>
      <c r="J30" s="174">
        <v>76300</v>
      </c>
      <c r="K30" s="162">
        <f t="shared" si="2"/>
        <v>1663340000</v>
      </c>
    </row>
    <row r="31" spans="1:11" ht="22.5" customHeight="1">
      <c r="A31" s="242">
        <f t="shared" si="0"/>
        <v>5</v>
      </c>
      <c r="B31" s="189" t="s">
        <v>145</v>
      </c>
      <c r="C31" s="189">
        <v>42145</v>
      </c>
      <c r="D31" s="231" t="s">
        <v>246</v>
      </c>
      <c r="E31" s="232" t="s">
        <v>128</v>
      </c>
      <c r="F31" s="190" t="s">
        <v>147</v>
      </c>
      <c r="G31" s="191">
        <v>21840</v>
      </c>
      <c r="H31" s="174">
        <v>69000</v>
      </c>
      <c r="I31" s="162">
        <f t="shared" si="1"/>
        <v>1506960000</v>
      </c>
      <c r="J31" s="174"/>
      <c r="K31" s="162">
        <f t="shared" si="2"/>
        <v>0</v>
      </c>
    </row>
    <row r="32" spans="1:11" ht="22.5" customHeight="1">
      <c r="A32" s="242">
        <f t="shared" ref="A32" si="4">IF(C32&lt;&gt;"",MONTH(C32),"")</f>
        <v>5</v>
      </c>
      <c r="B32" s="189" t="s">
        <v>148</v>
      </c>
      <c r="C32" s="189">
        <v>42145</v>
      </c>
      <c r="D32" s="231" t="s">
        <v>149</v>
      </c>
      <c r="E32" s="232" t="s">
        <v>128</v>
      </c>
      <c r="F32" s="190" t="s">
        <v>150</v>
      </c>
      <c r="G32" s="191"/>
      <c r="H32" s="174"/>
      <c r="I32" s="162">
        <f t="shared" ref="I32" si="5">G32*H32</f>
        <v>0</v>
      </c>
      <c r="J32" s="174"/>
      <c r="K32" s="162">
        <v>35190000</v>
      </c>
    </row>
    <row r="33" spans="1:11" ht="22.5" customHeight="1">
      <c r="A33" s="242">
        <f t="shared" si="0"/>
        <v>5</v>
      </c>
      <c r="B33" s="189" t="s">
        <v>156</v>
      </c>
      <c r="C33" s="189">
        <v>42145</v>
      </c>
      <c r="D33" s="245" t="s">
        <v>251</v>
      </c>
      <c r="E33" s="232" t="s">
        <v>247</v>
      </c>
      <c r="F33" s="190" t="s">
        <v>147</v>
      </c>
      <c r="G33" s="191">
        <v>21840</v>
      </c>
      <c r="H33" s="174"/>
      <c r="I33" s="162">
        <f t="shared" si="1"/>
        <v>0</v>
      </c>
      <c r="J33" s="174">
        <v>61500</v>
      </c>
      <c r="K33" s="162">
        <f t="shared" si="2"/>
        <v>1343160000</v>
      </c>
    </row>
    <row r="34" spans="1:11" ht="22.5" customHeight="1">
      <c r="A34" s="242">
        <f t="shared" si="0"/>
        <v>5</v>
      </c>
      <c r="B34" s="244" t="s">
        <v>145</v>
      </c>
      <c r="C34" s="243">
        <v>42153</v>
      </c>
      <c r="D34" s="245" t="s">
        <v>248</v>
      </c>
      <c r="E34" s="232" t="s">
        <v>129</v>
      </c>
      <c r="F34" s="190" t="s">
        <v>147</v>
      </c>
      <c r="G34" s="191">
        <v>21780</v>
      </c>
      <c r="H34" s="174">
        <v>70000</v>
      </c>
      <c r="I34" s="162">
        <f t="shared" si="1"/>
        <v>1524600000</v>
      </c>
      <c r="J34" s="174"/>
      <c r="K34" s="162">
        <f t="shared" si="2"/>
        <v>0</v>
      </c>
    </row>
    <row r="35" spans="1:11" ht="22.5" customHeight="1">
      <c r="A35" s="242">
        <f t="shared" ref="A35" si="6">IF(C35&lt;&gt;"",MONTH(C35),"")</f>
        <v>5</v>
      </c>
      <c r="B35" s="244" t="s">
        <v>148</v>
      </c>
      <c r="C35" s="243">
        <v>42153</v>
      </c>
      <c r="D35" s="231" t="s">
        <v>149</v>
      </c>
      <c r="E35" s="232" t="s">
        <v>129</v>
      </c>
      <c r="F35" s="190" t="s">
        <v>150</v>
      </c>
      <c r="G35" s="191"/>
      <c r="H35" s="174"/>
      <c r="I35" s="162">
        <f t="shared" ref="I35" si="7">G35*H35</f>
        <v>0</v>
      </c>
      <c r="J35" s="174"/>
      <c r="K35" s="162">
        <v>26600000</v>
      </c>
    </row>
    <row r="36" spans="1:11" ht="22.5" customHeight="1">
      <c r="A36" s="242">
        <f t="shared" si="0"/>
        <v>5</v>
      </c>
      <c r="B36" s="244" t="s">
        <v>145</v>
      </c>
      <c r="C36" s="243">
        <v>42153</v>
      </c>
      <c r="D36" s="245" t="s">
        <v>249</v>
      </c>
      <c r="E36" s="232" t="s">
        <v>130</v>
      </c>
      <c r="F36" s="190" t="s">
        <v>147</v>
      </c>
      <c r="G36" s="191">
        <v>21780</v>
      </c>
      <c r="H36" s="174">
        <v>19500</v>
      </c>
      <c r="I36" s="162">
        <f t="shared" si="1"/>
        <v>424710000</v>
      </c>
      <c r="J36" s="174"/>
      <c r="K36" s="162">
        <f t="shared" si="2"/>
        <v>0</v>
      </c>
    </row>
    <row r="37" spans="1:11" ht="21.75" customHeight="1">
      <c r="A37" s="242">
        <f t="shared" ref="A37" si="8">IF(C37&lt;&gt;"",MONTH(C37),"")</f>
        <v>5</v>
      </c>
      <c r="B37" s="244" t="s">
        <v>148</v>
      </c>
      <c r="C37" s="243">
        <v>42153</v>
      </c>
      <c r="D37" s="231" t="s">
        <v>149</v>
      </c>
      <c r="E37" s="232" t="s">
        <v>130</v>
      </c>
      <c r="F37" s="190" t="s">
        <v>150</v>
      </c>
      <c r="G37" s="191"/>
      <c r="H37" s="174"/>
      <c r="I37" s="162">
        <f t="shared" ref="I37:I45" si="9">G37*H37</f>
        <v>0</v>
      </c>
      <c r="J37" s="174"/>
      <c r="K37" s="162">
        <v>7410000</v>
      </c>
    </row>
    <row r="38" spans="1:11" ht="21.75" customHeight="1">
      <c r="A38" s="242">
        <f t="shared" si="0"/>
        <v>6</v>
      </c>
      <c r="B38" s="189" t="s">
        <v>156</v>
      </c>
      <c r="C38" s="189">
        <v>42156</v>
      </c>
      <c r="D38" s="231" t="s">
        <v>280</v>
      </c>
      <c r="E38" s="232" t="s">
        <v>277</v>
      </c>
      <c r="F38" s="190" t="s">
        <v>147</v>
      </c>
      <c r="G38" s="191">
        <v>21815</v>
      </c>
      <c r="H38" s="174">
        <v>0</v>
      </c>
      <c r="I38" s="162">
        <f t="shared" si="9"/>
        <v>0</v>
      </c>
      <c r="J38" s="174">
        <v>89500</v>
      </c>
      <c r="K38" s="162">
        <f t="shared" ref="K38:K45" si="10">G38*J38</f>
        <v>1952442500</v>
      </c>
    </row>
    <row r="39" spans="1:11" ht="21.75" customHeight="1">
      <c r="A39" s="242">
        <f t="shared" ref="A39:A71" si="11">IF(C39&lt;&gt;"",MONTH(C39),"")</f>
        <v>6</v>
      </c>
      <c r="B39" s="189" t="s">
        <v>145</v>
      </c>
      <c r="C39" s="189">
        <v>42180</v>
      </c>
      <c r="D39" s="231" t="s">
        <v>281</v>
      </c>
      <c r="E39" s="232" t="s">
        <v>131</v>
      </c>
      <c r="F39" s="190" t="s">
        <v>147</v>
      </c>
      <c r="G39" s="191">
        <v>21835</v>
      </c>
      <c r="H39" s="174">
        <v>43500</v>
      </c>
      <c r="I39" s="162">
        <f t="shared" si="9"/>
        <v>949822500</v>
      </c>
      <c r="J39" s="174">
        <v>0</v>
      </c>
      <c r="K39" s="162">
        <f t="shared" si="10"/>
        <v>0</v>
      </c>
    </row>
    <row r="40" spans="1:11" ht="21.75" customHeight="1">
      <c r="A40" s="242">
        <f t="shared" si="11"/>
        <v>6</v>
      </c>
      <c r="B40" s="189" t="s">
        <v>145</v>
      </c>
      <c r="C40" s="189">
        <v>42180</v>
      </c>
      <c r="D40" s="231" t="s">
        <v>282</v>
      </c>
      <c r="E40" s="232" t="s">
        <v>132</v>
      </c>
      <c r="F40" s="190" t="s">
        <v>147</v>
      </c>
      <c r="G40" s="191">
        <v>21835</v>
      </c>
      <c r="H40" s="174">
        <v>27500</v>
      </c>
      <c r="I40" s="162">
        <f t="shared" si="9"/>
        <v>600462500</v>
      </c>
      <c r="J40" s="174">
        <v>0</v>
      </c>
      <c r="K40" s="162">
        <f t="shared" si="10"/>
        <v>0</v>
      </c>
    </row>
    <row r="41" spans="1:11" ht="21.75" customHeight="1">
      <c r="A41" s="242">
        <f t="shared" si="11"/>
        <v>6</v>
      </c>
      <c r="B41" s="189" t="s">
        <v>156</v>
      </c>
      <c r="C41" s="189">
        <v>42180</v>
      </c>
      <c r="D41" s="231" t="s">
        <v>283</v>
      </c>
      <c r="E41" s="160" t="s">
        <v>278</v>
      </c>
      <c r="F41" s="190" t="s">
        <v>147</v>
      </c>
      <c r="G41" s="191">
        <v>21812</v>
      </c>
      <c r="H41" s="174">
        <v>0</v>
      </c>
      <c r="I41" s="162">
        <f t="shared" si="9"/>
        <v>0</v>
      </c>
      <c r="J41" s="174">
        <v>70000</v>
      </c>
      <c r="K41" s="162">
        <f t="shared" si="10"/>
        <v>1526840000</v>
      </c>
    </row>
    <row r="42" spans="1:11" ht="21.75" customHeight="1">
      <c r="A42" s="242">
        <f t="shared" ref="A42:A66" si="12">IF(C42&lt;&gt;"",MONTH(C42),"")</f>
        <v>6</v>
      </c>
      <c r="B42" s="189" t="s">
        <v>145</v>
      </c>
      <c r="C42" s="189">
        <v>42182</v>
      </c>
      <c r="D42" s="231" t="s">
        <v>284</v>
      </c>
      <c r="E42" s="232" t="s">
        <v>132</v>
      </c>
      <c r="F42" s="190" t="s">
        <v>147</v>
      </c>
      <c r="G42" s="191">
        <v>21825</v>
      </c>
      <c r="H42" s="174">
        <v>21500</v>
      </c>
      <c r="I42" s="162">
        <f t="shared" si="9"/>
        <v>469237500</v>
      </c>
      <c r="J42" s="174">
        <v>0</v>
      </c>
      <c r="K42" s="162">
        <f t="shared" si="10"/>
        <v>0</v>
      </c>
    </row>
    <row r="43" spans="1:11" ht="21.75" customHeight="1">
      <c r="A43" s="242">
        <f t="shared" si="12"/>
        <v>6</v>
      </c>
      <c r="B43" s="189" t="s">
        <v>156</v>
      </c>
      <c r="C43" s="189">
        <v>42184</v>
      </c>
      <c r="D43" s="231" t="s">
        <v>285</v>
      </c>
      <c r="E43" s="232" t="s">
        <v>279</v>
      </c>
      <c r="F43" s="190" t="s">
        <v>147</v>
      </c>
      <c r="G43" s="191">
        <v>21825</v>
      </c>
      <c r="H43" s="174">
        <v>0</v>
      </c>
      <c r="I43" s="162">
        <f t="shared" si="9"/>
        <v>0</v>
      </c>
      <c r="J43" s="174">
        <v>21000</v>
      </c>
      <c r="K43" s="162">
        <f t="shared" si="10"/>
        <v>458325000</v>
      </c>
    </row>
    <row r="44" spans="1:11" ht="21.75" customHeight="1">
      <c r="A44" s="242">
        <f t="shared" si="12"/>
        <v>6</v>
      </c>
      <c r="B44" s="189" t="s">
        <v>145</v>
      </c>
      <c r="C44" s="189">
        <v>42158</v>
      </c>
      <c r="D44" s="231" t="s">
        <v>286</v>
      </c>
      <c r="E44" s="232" t="s">
        <v>236</v>
      </c>
      <c r="F44" s="190" t="s">
        <v>147</v>
      </c>
      <c r="G44" s="191">
        <v>21825</v>
      </c>
      <c r="H44" s="174">
        <v>95700</v>
      </c>
      <c r="I44" s="162">
        <f t="shared" si="9"/>
        <v>2088652500</v>
      </c>
      <c r="J44" s="174">
        <v>0</v>
      </c>
      <c r="K44" s="162">
        <f t="shared" si="10"/>
        <v>0</v>
      </c>
    </row>
    <row r="45" spans="1:11" ht="21.75" customHeight="1">
      <c r="A45" s="242">
        <f t="shared" si="12"/>
        <v>6</v>
      </c>
      <c r="B45" s="189" t="s">
        <v>145</v>
      </c>
      <c r="C45" s="189">
        <v>42178</v>
      </c>
      <c r="D45" s="231" t="s">
        <v>287</v>
      </c>
      <c r="E45" s="232" t="s">
        <v>237</v>
      </c>
      <c r="F45" s="190" t="s">
        <v>147</v>
      </c>
      <c r="G45" s="191">
        <v>21835</v>
      </c>
      <c r="H45" s="174">
        <v>43600</v>
      </c>
      <c r="I45" s="162">
        <f t="shared" si="9"/>
        <v>952006000</v>
      </c>
      <c r="J45" s="174">
        <v>0</v>
      </c>
      <c r="K45" s="162">
        <f t="shared" si="10"/>
        <v>0</v>
      </c>
    </row>
    <row r="46" spans="1:11" ht="21.75" customHeight="1">
      <c r="A46" s="242">
        <f t="shared" si="12"/>
        <v>6</v>
      </c>
      <c r="B46" s="189" t="s">
        <v>156</v>
      </c>
      <c r="C46" s="189">
        <v>42158</v>
      </c>
      <c r="D46" s="231" t="s">
        <v>288</v>
      </c>
      <c r="E46" s="232" t="s">
        <v>290</v>
      </c>
      <c r="F46" s="190" t="s">
        <v>162</v>
      </c>
      <c r="G46" s="191">
        <f>K46/J46</f>
        <v>21820</v>
      </c>
      <c r="H46" s="174"/>
      <c r="I46" s="162">
        <f t="shared" ref="I46:I66" si="13">G46*H46</f>
        <v>0</v>
      </c>
      <c r="J46" s="174">
        <v>95000</v>
      </c>
      <c r="K46" s="162">
        <v>2072900000</v>
      </c>
    </row>
    <row r="47" spans="1:11" ht="21.75" customHeight="1">
      <c r="A47" s="242">
        <f t="shared" si="12"/>
        <v>6</v>
      </c>
      <c r="B47" s="189" t="s">
        <v>156</v>
      </c>
      <c r="C47" s="189">
        <v>42181</v>
      </c>
      <c r="D47" s="231" t="s">
        <v>289</v>
      </c>
      <c r="E47" s="232" t="s">
        <v>291</v>
      </c>
      <c r="F47" s="190" t="s">
        <v>162</v>
      </c>
      <c r="G47" s="191">
        <f>K47/J47</f>
        <v>21810</v>
      </c>
      <c r="H47" s="174"/>
      <c r="I47" s="162">
        <f t="shared" si="13"/>
        <v>0</v>
      </c>
      <c r="J47" s="174">
        <v>43600</v>
      </c>
      <c r="K47" s="162">
        <v>950916000</v>
      </c>
    </row>
    <row r="48" spans="1:11" ht="21.75" customHeight="1">
      <c r="A48" s="242">
        <f t="shared" si="12"/>
        <v>6</v>
      </c>
      <c r="B48" s="244" t="s">
        <v>148</v>
      </c>
      <c r="C48" s="189">
        <v>42180</v>
      </c>
      <c r="D48" s="231" t="s">
        <v>149</v>
      </c>
      <c r="E48" s="160" t="s">
        <v>131</v>
      </c>
      <c r="F48" s="190" t="s">
        <v>150</v>
      </c>
      <c r="G48" s="191"/>
      <c r="H48" s="174"/>
      <c r="I48" s="162">
        <f t="shared" si="13"/>
        <v>0</v>
      </c>
      <c r="J48" s="174"/>
      <c r="K48" s="162">
        <v>19792500</v>
      </c>
    </row>
    <row r="49" spans="1:11" ht="21.75" customHeight="1">
      <c r="A49" s="242">
        <f t="shared" si="12"/>
        <v>6</v>
      </c>
      <c r="B49" s="244" t="s">
        <v>148</v>
      </c>
      <c r="C49" s="189">
        <v>42182</v>
      </c>
      <c r="D49" s="231" t="s">
        <v>149</v>
      </c>
      <c r="E49" s="160" t="s">
        <v>132</v>
      </c>
      <c r="F49" s="190" t="s">
        <v>150</v>
      </c>
      <c r="G49" s="191"/>
      <c r="H49" s="174"/>
      <c r="I49" s="162">
        <f t="shared" si="13"/>
        <v>0</v>
      </c>
      <c r="J49" s="174"/>
      <c r="K49" s="162">
        <v>23550000</v>
      </c>
    </row>
    <row r="50" spans="1:11" ht="21.75" customHeight="1">
      <c r="A50" s="242">
        <f t="shared" si="12"/>
        <v>6</v>
      </c>
      <c r="B50" s="244" t="s">
        <v>148</v>
      </c>
      <c r="C50" s="189">
        <v>42158</v>
      </c>
      <c r="D50" s="231" t="s">
        <v>149</v>
      </c>
      <c r="E50" s="166" t="s">
        <v>236</v>
      </c>
      <c r="F50" s="190" t="s">
        <v>150</v>
      </c>
      <c r="G50" s="191"/>
      <c r="H50" s="174"/>
      <c r="I50" s="162">
        <f t="shared" si="13"/>
        <v>0</v>
      </c>
      <c r="J50" s="174"/>
      <c r="K50" s="162">
        <v>40672500</v>
      </c>
    </row>
    <row r="51" spans="1:11" ht="21.75" customHeight="1">
      <c r="A51" s="242">
        <f t="shared" si="12"/>
        <v>6</v>
      </c>
      <c r="B51" s="244" t="s">
        <v>148</v>
      </c>
      <c r="C51" s="189">
        <v>42178</v>
      </c>
      <c r="D51" s="231" t="s">
        <v>149</v>
      </c>
      <c r="E51" s="160" t="s">
        <v>237</v>
      </c>
      <c r="F51" s="190" t="s">
        <v>150</v>
      </c>
      <c r="G51" s="191"/>
      <c r="H51" s="174"/>
      <c r="I51" s="162">
        <f t="shared" si="13"/>
        <v>0</v>
      </c>
      <c r="J51" s="174"/>
      <c r="K51" s="162">
        <v>18966000</v>
      </c>
    </row>
    <row r="52" spans="1:11" ht="21.75" customHeight="1">
      <c r="A52" s="242">
        <f t="shared" si="12"/>
        <v>7</v>
      </c>
      <c r="B52" s="189" t="s">
        <v>145</v>
      </c>
      <c r="C52" s="189">
        <v>42205</v>
      </c>
      <c r="D52" s="231" t="s">
        <v>292</v>
      </c>
      <c r="E52" s="251" t="s">
        <v>133</v>
      </c>
      <c r="F52" s="190" t="s">
        <v>147</v>
      </c>
      <c r="G52" s="191">
        <v>21825</v>
      </c>
      <c r="H52" s="174">
        <v>98000</v>
      </c>
      <c r="I52" s="162">
        <f t="shared" si="13"/>
        <v>2138850000</v>
      </c>
      <c r="J52" s="174"/>
      <c r="K52" s="162">
        <f t="shared" ref="K52:K66" si="14">G52*J52</f>
        <v>0</v>
      </c>
    </row>
    <row r="53" spans="1:11" ht="21.75" customHeight="1">
      <c r="A53" s="242">
        <f t="shared" ref="A53" si="15">IF(C53&lt;&gt;"",MONTH(C53),"")</f>
        <v>7</v>
      </c>
      <c r="B53" s="189" t="s">
        <v>148</v>
      </c>
      <c r="C53" s="189">
        <v>42205</v>
      </c>
      <c r="D53" s="231" t="s">
        <v>149</v>
      </c>
      <c r="E53" s="251" t="s">
        <v>133</v>
      </c>
      <c r="F53" s="190" t="s">
        <v>150</v>
      </c>
      <c r="G53" s="191"/>
      <c r="H53" s="174"/>
      <c r="I53" s="162"/>
      <c r="J53" s="174"/>
      <c r="K53" s="162">
        <v>49980000</v>
      </c>
    </row>
    <row r="54" spans="1:11" ht="21.75" customHeight="1">
      <c r="A54" s="242">
        <f t="shared" si="12"/>
        <v>7</v>
      </c>
      <c r="B54" s="189" t="s">
        <v>156</v>
      </c>
      <c r="C54" s="189">
        <v>42205</v>
      </c>
      <c r="D54" s="231" t="s">
        <v>293</v>
      </c>
      <c r="E54" s="232" t="s">
        <v>294</v>
      </c>
      <c r="F54" s="190" t="s">
        <v>147</v>
      </c>
      <c r="G54" s="191">
        <v>21825</v>
      </c>
      <c r="H54" s="174"/>
      <c r="I54" s="162">
        <f t="shared" si="13"/>
        <v>0</v>
      </c>
      <c r="J54" s="174">
        <v>97000</v>
      </c>
      <c r="K54" s="162">
        <f t="shared" si="14"/>
        <v>2117025000</v>
      </c>
    </row>
    <row r="55" spans="1:11" ht="21.75" customHeight="1">
      <c r="A55" s="242">
        <f t="shared" si="12"/>
        <v>8</v>
      </c>
      <c r="B55" s="189" t="s">
        <v>145</v>
      </c>
      <c r="C55" s="189">
        <v>42245</v>
      </c>
      <c r="D55" s="231" t="s">
        <v>300</v>
      </c>
      <c r="E55" s="232" t="s">
        <v>164</v>
      </c>
      <c r="F55" s="190" t="s">
        <v>147</v>
      </c>
      <c r="G55" s="191">
        <v>22475</v>
      </c>
      <c r="H55" s="174">
        <v>97300</v>
      </c>
      <c r="I55" s="162">
        <f t="shared" si="13"/>
        <v>2186817500</v>
      </c>
      <c r="J55" s="174"/>
      <c r="K55" s="162">
        <f t="shared" si="14"/>
        <v>0</v>
      </c>
    </row>
    <row r="56" spans="1:11" ht="21.75" customHeight="1">
      <c r="A56" s="242">
        <f t="shared" ref="A56" si="16">IF(C56&lt;&gt;"",MONTH(C56),"")</f>
        <v>8</v>
      </c>
      <c r="B56" s="189" t="s">
        <v>148</v>
      </c>
      <c r="C56" s="189">
        <v>42245</v>
      </c>
      <c r="D56" s="231" t="s">
        <v>149</v>
      </c>
      <c r="E56" s="232" t="s">
        <v>164</v>
      </c>
      <c r="F56" s="190" t="s">
        <v>150</v>
      </c>
      <c r="G56" s="191"/>
      <c r="H56" s="174"/>
      <c r="I56" s="162"/>
      <c r="J56" s="174"/>
      <c r="K56" s="162">
        <v>109462500</v>
      </c>
    </row>
    <row r="57" spans="1:11" ht="21.75" customHeight="1">
      <c r="A57" s="242">
        <f t="shared" si="12"/>
        <v>8</v>
      </c>
      <c r="B57" s="189" t="s">
        <v>156</v>
      </c>
      <c r="C57" s="189">
        <v>42247</v>
      </c>
      <c r="D57" s="231" t="s">
        <v>301</v>
      </c>
      <c r="E57" s="232" t="s">
        <v>302</v>
      </c>
      <c r="F57" s="190" t="s">
        <v>147</v>
      </c>
      <c r="G57" s="191">
        <v>22475</v>
      </c>
      <c r="H57" s="174"/>
      <c r="I57" s="162">
        <f t="shared" si="13"/>
        <v>0</v>
      </c>
      <c r="J57" s="174">
        <v>82000</v>
      </c>
      <c r="K57" s="162">
        <f t="shared" si="14"/>
        <v>1842950000</v>
      </c>
    </row>
    <row r="58" spans="1:11" ht="21.75" customHeight="1">
      <c r="A58" s="242">
        <f>IF(C58&lt;&gt;"",MONTH(C58),"")</f>
        <v>8</v>
      </c>
      <c r="B58" s="189" t="s">
        <v>145</v>
      </c>
      <c r="C58" s="189">
        <v>42233</v>
      </c>
      <c r="D58" s="231" t="s">
        <v>305</v>
      </c>
      <c r="E58" s="232" t="s">
        <v>238</v>
      </c>
      <c r="F58" s="190" t="s">
        <v>147</v>
      </c>
      <c r="G58" s="191">
        <v>22110</v>
      </c>
      <c r="H58" s="174">
        <v>55000</v>
      </c>
      <c r="I58" s="162">
        <f>G58*H58</f>
        <v>1216050000</v>
      </c>
      <c r="J58" s="174"/>
      <c r="K58" s="162">
        <f>G58*J58</f>
        <v>0</v>
      </c>
    </row>
    <row r="59" spans="1:11" ht="21.75" customHeight="1">
      <c r="A59" s="242">
        <f>IF(C59&lt;&gt;"",MONTH(C59),"")</f>
        <v>8</v>
      </c>
      <c r="B59" s="189" t="s">
        <v>148</v>
      </c>
      <c r="C59" s="189">
        <v>42233</v>
      </c>
      <c r="D59" s="231" t="s">
        <v>149</v>
      </c>
      <c r="E59" s="232" t="s">
        <v>238</v>
      </c>
      <c r="F59" s="190" t="s">
        <v>150</v>
      </c>
      <c r="G59" s="191"/>
      <c r="H59" s="174"/>
      <c r="I59" s="162">
        <f>G59*H59</f>
        <v>0</v>
      </c>
      <c r="J59" s="174"/>
      <c r="K59" s="162">
        <v>41800000</v>
      </c>
    </row>
    <row r="60" spans="1:11" ht="21.75" customHeight="1">
      <c r="A60" s="242">
        <f t="shared" si="12"/>
        <v>8</v>
      </c>
      <c r="B60" s="189" t="s">
        <v>156</v>
      </c>
      <c r="C60" s="189">
        <v>42234</v>
      </c>
      <c r="D60" s="231" t="s">
        <v>303</v>
      </c>
      <c r="E60" s="232" t="s">
        <v>304</v>
      </c>
      <c r="F60" s="190" t="s">
        <v>162</v>
      </c>
      <c r="G60" s="191">
        <v>22080</v>
      </c>
      <c r="H60" s="174"/>
      <c r="I60" s="162">
        <f t="shared" si="13"/>
        <v>0</v>
      </c>
      <c r="J60" s="174">
        <v>52300</v>
      </c>
      <c r="K60" s="162">
        <v>1154784000</v>
      </c>
    </row>
    <row r="61" spans="1:11" ht="21.75" customHeight="1">
      <c r="A61" s="242">
        <f t="shared" si="12"/>
        <v>9</v>
      </c>
      <c r="B61" s="244" t="s">
        <v>145</v>
      </c>
      <c r="C61" s="243">
        <v>42248</v>
      </c>
      <c r="D61" s="245" t="s">
        <v>306</v>
      </c>
      <c r="E61" s="232" t="s">
        <v>134</v>
      </c>
      <c r="F61" s="190" t="s">
        <v>147</v>
      </c>
      <c r="G61" s="191">
        <v>22488</v>
      </c>
      <c r="H61" s="174">
        <v>40000</v>
      </c>
      <c r="I61" s="162">
        <f t="shared" si="13"/>
        <v>899520000</v>
      </c>
      <c r="J61" s="174"/>
      <c r="K61" s="162">
        <f t="shared" si="14"/>
        <v>0</v>
      </c>
    </row>
    <row r="62" spans="1:11" ht="21.75" customHeight="1">
      <c r="A62" s="242">
        <f t="shared" si="12"/>
        <v>9</v>
      </c>
      <c r="B62" s="244" t="s">
        <v>156</v>
      </c>
      <c r="C62" s="243">
        <v>42248</v>
      </c>
      <c r="D62" s="245" t="s">
        <v>307</v>
      </c>
      <c r="E62" s="247" t="s">
        <v>311</v>
      </c>
      <c r="F62" s="190" t="s">
        <v>147</v>
      </c>
      <c r="G62" s="191">
        <v>22488</v>
      </c>
      <c r="H62" s="174"/>
      <c r="I62" s="162">
        <f t="shared" si="13"/>
        <v>0</v>
      </c>
      <c r="J62" s="174">
        <v>40000</v>
      </c>
      <c r="K62" s="162">
        <f t="shared" si="14"/>
        <v>899520000</v>
      </c>
    </row>
    <row r="63" spans="1:11" ht="21.75" customHeight="1">
      <c r="A63" s="242">
        <f t="shared" si="12"/>
        <v>9</v>
      </c>
      <c r="B63" s="244" t="s">
        <v>145</v>
      </c>
      <c r="C63" s="243">
        <v>42251</v>
      </c>
      <c r="D63" s="245" t="s">
        <v>308</v>
      </c>
      <c r="E63" s="253" t="s">
        <v>134</v>
      </c>
      <c r="F63" s="190" t="s">
        <v>147</v>
      </c>
      <c r="G63" s="191">
        <v>22485</v>
      </c>
      <c r="H63" s="174">
        <v>50000</v>
      </c>
      <c r="I63" s="162">
        <f t="shared" si="13"/>
        <v>1124250000</v>
      </c>
      <c r="J63" s="174"/>
      <c r="K63" s="162">
        <f t="shared" si="14"/>
        <v>0</v>
      </c>
    </row>
    <row r="64" spans="1:11" ht="21.75" customHeight="1">
      <c r="A64" s="242">
        <f t="shared" ref="A64" si="17">IF(C64&lt;&gt;"",MONTH(C64),"")</f>
        <v>9</v>
      </c>
      <c r="B64" s="244" t="s">
        <v>148</v>
      </c>
      <c r="C64" s="243">
        <v>42251</v>
      </c>
      <c r="D64" s="245" t="s">
        <v>149</v>
      </c>
      <c r="E64" s="253" t="s">
        <v>134</v>
      </c>
      <c r="F64" s="190" t="s">
        <v>150</v>
      </c>
      <c r="G64" s="191"/>
      <c r="H64" s="174"/>
      <c r="I64" s="162"/>
      <c r="J64" s="174"/>
      <c r="K64" s="162">
        <v>102270000</v>
      </c>
    </row>
    <row r="65" spans="1:11" ht="21.75" customHeight="1">
      <c r="A65" s="242">
        <f t="shared" si="12"/>
        <v>9</v>
      </c>
      <c r="B65" s="244" t="s">
        <v>156</v>
      </c>
      <c r="C65" s="243">
        <v>42251</v>
      </c>
      <c r="D65" s="245" t="s">
        <v>309</v>
      </c>
      <c r="E65" s="247" t="s">
        <v>312</v>
      </c>
      <c r="F65" s="190" t="s">
        <v>147</v>
      </c>
      <c r="G65" s="191">
        <v>22485</v>
      </c>
      <c r="H65" s="174"/>
      <c r="I65" s="162">
        <f t="shared" si="13"/>
        <v>0</v>
      </c>
      <c r="J65" s="174">
        <v>50000</v>
      </c>
      <c r="K65" s="162">
        <f t="shared" si="14"/>
        <v>1124250000</v>
      </c>
    </row>
    <row r="66" spans="1:11" ht="21.75" customHeight="1">
      <c r="A66" s="242">
        <f t="shared" si="12"/>
        <v>9</v>
      </c>
      <c r="B66" s="244" t="s">
        <v>145</v>
      </c>
      <c r="C66" s="243">
        <v>42277</v>
      </c>
      <c r="D66" s="245" t="s">
        <v>310</v>
      </c>
      <c r="E66" s="232" t="s">
        <v>232</v>
      </c>
      <c r="F66" s="190" t="s">
        <v>147</v>
      </c>
      <c r="G66" s="191">
        <v>22450</v>
      </c>
      <c r="H66" s="174">
        <v>89500</v>
      </c>
      <c r="I66" s="162">
        <f t="shared" si="13"/>
        <v>2009275000</v>
      </c>
      <c r="J66" s="174"/>
      <c r="K66" s="162">
        <f t="shared" si="14"/>
        <v>0</v>
      </c>
    </row>
    <row r="67" spans="1:11" ht="21.75" customHeight="1">
      <c r="A67" s="242">
        <f t="shared" ref="A67" si="18">IF(C67&lt;&gt;"",MONTH(C67),"")</f>
        <v>9</v>
      </c>
      <c r="B67" s="244" t="s">
        <v>148</v>
      </c>
      <c r="C67" s="243">
        <v>42277</v>
      </c>
      <c r="D67" s="245" t="s">
        <v>149</v>
      </c>
      <c r="E67" s="232" t="s">
        <v>232</v>
      </c>
      <c r="F67" s="190" t="s">
        <v>150</v>
      </c>
      <c r="G67" s="191">
        <v>22450</v>
      </c>
      <c r="H67" s="174"/>
      <c r="I67" s="162"/>
      <c r="J67" s="174"/>
      <c r="K67" s="162">
        <v>79655000</v>
      </c>
    </row>
    <row r="68" spans="1:11" ht="21.75" customHeight="1">
      <c r="A68" s="242">
        <f t="shared" si="11"/>
        <v>10</v>
      </c>
      <c r="B68" s="189" t="s">
        <v>145</v>
      </c>
      <c r="C68" s="189">
        <v>42278</v>
      </c>
      <c r="D68" s="231" t="s">
        <v>313</v>
      </c>
      <c r="E68" s="232" t="s">
        <v>118</v>
      </c>
      <c r="F68" s="190" t="s">
        <v>147</v>
      </c>
      <c r="G68" s="191">
        <v>22472</v>
      </c>
      <c r="H68" s="174">
        <v>15000</v>
      </c>
      <c r="I68" s="162">
        <f t="shared" ref="I68:I71" si="19">G68*H68</f>
        <v>337080000</v>
      </c>
      <c r="J68" s="174"/>
      <c r="K68" s="162">
        <f t="shared" ref="K68:K71" si="20">G68*J68</f>
        <v>0</v>
      </c>
    </row>
    <row r="69" spans="1:11" ht="21.75" customHeight="1">
      <c r="A69" s="242">
        <f t="shared" si="11"/>
        <v>10</v>
      </c>
      <c r="B69" s="189" t="s">
        <v>156</v>
      </c>
      <c r="C69" s="189">
        <v>42278</v>
      </c>
      <c r="D69" s="231" t="s">
        <v>314</v>
      </c>
      <c r="E69" s="232" t="s">
        <v>319</v>
      </c>
      <c r="F69" s="190" t="s">
        <v>147</v>
      </c>
      <c r="G69" s="191">
        <v>22472</v>
      </c>
      <c r="H69" s="174"/>
      <c r="I69" s="162">
        <f t="shared" si="19"/>
        <v>0</v>
      </c>
      <c r="J69" s="174">
        <v>89500</v>
      </c>
      <c r="K69" s="162">
        <f t="shared" si="20"/>
        <v>2011244000</v>
      </c>
    </row>
    <row r="70" spans="1:11" ht="21.75" customHeight="1">
      <c r="A70" s="242">
        <f t="shared" si="11"/>
        <v>10</v>
      </c>
      <c r="B70" s="189" t="s">
        <v>145</v>
      </c>
      <c r="C70" s="189">
        <v>42279</v>
      </c>
      <c r="D70" s="231" t="s">
        <v>315</v>
      </c>
      <c r="E70" s="232" t="s">
        <v>117</v>
      </c>
      <c r="F70" s="190" t="s">
        <v>147</v>
      </c>
      <c r="G70" s="191">
        <v>22485</v>
      </c>
      <c r="H70" s="174">
        <v>14011</v>
      </c>
      <c r="I70" s="162">
        <f t="shared" si="19"/>
        <v>315037335</v>
      </c>
      <c r="J70" s="174"/>
      <c r="K70" s="162">
        <f t="shared" si="20"/>
        <v>0</v>
      </c>
    </row>
    <row r="71" spans="1:11" ht="21.75" customHeight="1">
      <c r="A71" s="242">
        <f t="shared" si="11"/>
        <v>10</v>
      </c>
      <c r="B71" s="189" t="s">
        <v>145</v>
      </c>
      <c r="C71" s="189">
        <v>42279</v>
      </c>
      <c r="D71" s="231" t="s">
        <v>316</v>
      </c>
      <c r="E71" s="232" t="s">
        <v>118</v>
      </c>
      <c r="F71" s="190" t="s">
        <v>147</v>
      </c>
      <c r="G71" s="191">
        <v>22485</v>
      </c>
      <c r="H71" s="174">
        <v>17911</v>
      </c>
      <c r="I71" s="162">
        <f t="shared" si="19"/>
        <v>402728835</v>
      </c>
      <c r="J71" s="174"/>
      <c r="K71" s="162">
        <f t="shared" si="20"/>
        <v>0</v>
      </c>
    </row>
    <row r="72" spans="1:11" ht="21.75" customHeight="1">
      <c r="A72" s="242">
        <f t="shared" ref="A72:A85" si="21">IF(C72&lt;&gt;"",MONTH(C72),"")</f>
        <v>10</v>
      </c>
      <c r="B72" s="189" t="s">
        <v>145</v>
      </c>
      <c r="C72" s="189">
        <v>42279</v>
      </c>
      <c r="D72" s="231" t="s">
        <v>317</v>
      </c>
      <c r="E72" s="232" t="s">
        <v>119</v>
      </c>
      <c r="F72" s="190" t="s">
        <v>147</v>
      </c>
      <c r="G72" s="191">
        <v>22485</v>
      </c>
      <c r="H72" s="174">
        <v>20658</v>
      </c>
      <c r="I72" s="162">
        <f t="shared" ref="I72:I85" si="22">G72*H72</f>
        <v>464495130</v>
      </c>
      <c r="J72" s="174"/>
      <c r="K72" s="162">
        <f t="shared" ref="K72:K85" si="23">G72*J72</f>
        <v>0</v>
      </c>
    </row>
    <row r="73" spans="1:11" ht="21.75" customHeight="1">
      <c r="A73" s="242">
        <f t="shared" si="21"/>
        <v>10</v>
      </c>
      <c r="B73" s="189" t="s">
        <v>145</v>
      </c>
      <c r="C73" s="189">
        <v>42279</v>
      </c>
      <c r="D73" s="231" t="s">
        <v>321</v>
      </c>
      <c r="E73" s="253" t="s">
        <v>120</v>
      </c>
      <c r="F73" s="190" t="s">
        <v>147</v>
      </c>
      <c r="G73" s="191">
        <v>22485</v>
      </c>
      <c r="H73" s="174">
        <v>28920</v>
      </c>
      <c r="I73" s="162">
        <f t="shared" si="22"/>
        <v>650266200</v>
      </c>
      <c r="J73" s="174"/>
      <c r="K73" s="162">
        <f t="shared" si="23"/>
        <v>0</v>
      </c>
    </row>
    <row r="74" spans="1:11" ht="21.75" customHeight="1">
      <c r="A74" s="242">
        <f t="shared" si="21"/>
        <v>10</v>
      </c>
      <c r="B74" s="189" t="s">
        <v>156</v>
      </c>
      <c r="C74" s="189">
        <v>42279</v>
      </c>
      <c r="D74" s="231" t="s">
        <v>318</v>
      </c>
      <c r="E74" s="254" t="s">
        <v>320</v>
      </c>
      <c r="F74" s="190" t="s">
        <v>147</v>
      </c>
      <c r="G74" s="191">
        <v>22485</v>
      </c>
      <c r="H74" s="174"/>
      <c r="I74" s="162">
        <f t="shared" si="22"/>
        <v>0</v>
      </c>
      <c r="J74" s="174">
        <v>89000</v>
      </c>
      <c r="K74" s="162">
        <f t="shared" si="23"/>
        <v>2001165000</v>
      </c>
    </row>
    <row r="75" spans="1:11" ht="21.75" customHeight="1">
      <c r="A75" s="242">
        <f t="shared" si="21"/>
        <v>11</v>
      </c>
      <c r="B75" s="189" t="s">
        <v>145</v>
      </c>
      <c r="C75" s="189">
        <v>42328</v>
      </c>
      <c r="D75" s="258" t="s">
        <v>341</v>
      </c>
      <c r="E75" s="160" t="s">
        <v>247</v>
      </c>
      <c r="F75" s="190" t="s">
        <v>147</v>
      </c>
      <c r="G75" s="191">
        <v>22440</v>
      </c>
      <c r="H75" s="174">
        <v>61500</v>
      </c>
      <c r="I75" s="162">
        <f t="shared" si="22"/>
        <v>1380060000</v>
      </c>
      <c r="J75" s="174"/>
      <c r="K75" s="162">
        <f t="shared" si="23"/>
        <v>0</v>
      </c>
    </row>
    <row r="76" spans="1:11" ht="21.75" customHeight="1">
      <c r="A76" s="242">
        <f>IF(C76&lt;&gt;"",MONTH(C76),"")</f>
        <v>11</v>
      </c>
      <c r="B76" s="189" t="s">
        <v>148</v>
      </c>
      <c r="C76" s="189">
        <v>42328</v>
      </c>
      <c r="D76" s="245" t="s">
        <v>149</v>
      </c>
      <c r="E76" s="160" t="s">
        <v>247</v>
      </c>
      <c r="F76" s="190" t="s">
        <v>150</v>
      </c>
      <c r="G76" s="191"/>
      <c r="H76" s="174"/>
      <c r="I76" s="162">
        <f>G76*H76</f>
        <v>0</v>
      </c>
      <c r="J76" s="174"/>
      <c r="K76" s="162">
        <v>36900000</v>
      </c>
    </row>
    <row r="77" spans="1:11" ht="21.75" customHeight="1">
      <c r="A77" s="242">
        <f t="shared" si="21"/>
        <v>10</v>
      </c>
      <c r="B77" s="189" t="s">
        <v>148</v>
      </c>
      <c r="C77" s="189">
        <v>42279</v>
      </c>
      <c r="D77" s="245" t="s">
        <v>355</v>
      </c>
      <c r="E77" s="160" t="s">
        <v>117</v>
      </c>
      <c r="F77" s="190" t="s">
        <v>150</v>
      </c>
      <c r="G77" s="191"/>
      <c r="H77" s="174"/>
      <c r="I77" s="162">
        <f t="shared" si="22"/>
        <v>0</v>
      </c>
      <c r="J77" s="174"/>
      <c r="K77" s="162">
        <v>35047130</v>
      </c>
    </row>
    <row r="78" spans="1:11" ht="21.75" customHeight="1">
      <c r="A78" s="242">
        <f t="shared" si="21"/>
        <v>10</v>
      </c>
      <c r="B78" s="189" t="s">
        <v>148</v>
      </c>
      <c r="C78" s="189">
        <v>42279</v>
      </c>
      <c r="D78" s="245" t="s">
        <v>356</v>
      </c>
      <c r="E78" s="232" t="s">
        <v>118</v>
      </c>
      <c r="F78" s="190" t="s">
        <v>150</v>
      </c>
      <c r="G78" s="191"/>
      <c r="H78" s="174"/>
      <c r="I78" s="162">
        <f t="shared" si="22"/>
        <v>0</v>
      </c>
      <c r="J78" s="174"/>
      <c r="K78" s="162">
        <v>82924139</v>
      </c>
    </row>
    <row r="79" spans="1:11" ht="21.75" customHeight="1">
      <c r="A79" s="242">
        <f t="shared" si="21"/>
        <v>10</v>
      </c>
      <c r="B79" s="189" t="s">
        <v>148</v>
      </c>
      <c r="C79" s="189">
        <v>42279</v>
      </c>
      <c r="D79" s="245" t="s">
        <v>357</v>
      </c>
      <c r="E79" s="232" t="s">
        <v>119</v>
      </c>
      <c r="F79" s="190" t="s">
        <v>150</v>
      </c>
      <c r="G79" s="191"/>
      <c r="H79" s="174"/>
      <c r="I79" s="162">
        <f t="shared" si="22"/>
        <v>0</v>
      </c>
      <c r="J79" s="174"/>
      <c r="K79" s="162">
        <v>51673320</v>
      </c>
    </row>
    <row r="80" spans="1:11" ht="21.75" customHeight="1">
      <c r="A80" s="242">
        <f t="shared" si="21"/>
        <v>10</v>
      </c>
      <c r="B80" s="189" t="s">
        <v>148</v>
      </c>
      <c r="C80" s="189">
        <v>42279</v>
      </c>
      <c r="D80" s="245" t="s">
        <v>358</v>
      </c>
      <c r="E80" s="232" t="s">
        <v>120</v>
      </c>
      <c r="F80" s="190" t="s">
        <v>150</v>
      </c>
      <c r="G80" s="191"/>
      <c r="H80" s="174"/>
      <c r="I80" s="162">
        <f t="shared" si="22"/>
        <v>0</v>
      </c>
      <c r="J80" s="174"/>
      <c r="K80" s="162">
        <v>72337422</v>
      </c>
    </row>
    <row r="81" spans="1:11" ht="21.75" customHeight="1">
      <c r="A81" s="242">
        <f t="shared" si="21"/>
        <v>10</v>
      </c>
      <c r="B81" s="189" t="s">
        <v>349</v>
      </c>
      <c r="C81" s="189">
        <v>42279</v>
      </c>
      <c r="D81" s="245" t="s">
        <v>351</v>
      </c>
      <c r="E81" s="160" t="s">
        <v>117</v>
      </c>
      <c r="F81" s="190" t="s">
        <v>350</v>
      </c>
      <c r="G81" s="191"/>
      <c r="H81" s="174"/>
      <c r="I81" s="162">
        <f t="shared" si="22"/>
        <v>0</v>
      </c>
      <c r="J81" s="174"/>
      <c r="K81" s="162">
        <v>190932131</v>
      </c>
    </row>
    <row r="82" spans="1:11" ht="21.75" customHeight="1">
      <c r="A82" s="242">
        <f t="shared" si="21"/>
        <v>10</v>
      </c>
      <c r="B82" s="189" t="s">
        <v>349</v>
      </c>
      <c r="C82" s="189">
        <v>42279</v>
      </c>
      <c r="D82" s="245" t="s">
        <v>352</v>
      </c>
      <c r="E82" s="232" t="s">
        <v>118</v>
      </c>
      <c r="F82" s="190" t="s">
        <v>350</v>
      </c>
      <c r="G82" s="191"/>
      <c r="H82" s="174"/>
      <c r="I82" s="162">
        <f t="shared" si="22"/>
        <v>0</v>
      </c>
      <c r="J82" s="174"/>
      <c r="K82" s="162">
        <v>36864503</v>
      </c>
    </row>
    <row r="83" spans="1:11" ht="21.75" customHeight="1">
      <c r="A83" s="242">
        <f t="shared" si="21"/>
        <v>10</v>
      </c>
      <c r="B83" s="189" t="s">
        <v>349</v>
      </c>
      <c r="C83" s="189">
        <v>42279</v>
      </c>
      <c r="D83" s="245" t="s">
        <v>354</v>
      </c>
      <c r="E83" s="232" t="s">
        <v>119</v>
      </c>
      <c r="F83" s="190" t="s">
        <v>350</v>
      </c>
      <c r="G83" s="191"/>
      <c r="H83" s="174"/>
      <c r="I83" s="162">
        <f t="shared" si="22"/>
        <v>0</v>
      </c>
      <c r="J83" s="174"/>
      <c r="K83" s="162">
        <v>23450247</v>
      </c>
    </row>
    <row r="84" spans="1:11" ht="21.75" customHeight="1">
      <c r="A84" s="242">
        <f t="shared" si="21"/>
        <v>10</v>
      </c>
      <c r="B84" s="189" t="s">
        <v>349</v>
      </c>
      <c r="C84" s="189">
        <v>42279</v>
      </c>
      <c r="D84" s="245" t="s">
        <v>353</v>
      </c>
      <c r="E84" s="232" t="s">
        <v>120</v>
      </c>
      <c r="F84" s="190" t="s">
        <v>350</v>
      </c>
      <c r="G84" s="191"/>
      <c r="H84" s="174"/>
      <c r="I84" s="162">
        <f t="shared" si="22"/>
        <v>0</v>
      </c>
      <c r="J84" s="174"/>
      <c r="K84" s="162">
        <v>33317999</v>
      </c>
    </row>
    <row r="85" spans="1:11" ht="21.75" customHeight="1">
      <c r="A85" s="242">
        <f t="shared" si="21"/>
        <v>12</v>
      </c>
      <c r="B85" s="244" t="s">
        <v>145</v>
      </c>
      <c r="C85" s="243">
        <v>42339</v>
      </c>
      <c r="D85" s="245" t="s">
        <v>359</v>
      </c>
      <c r="E85" s="160" t="s">
        <v>277</v>
      </c>
      <c r="F85" s="190" t="s">
        <v>147</v>
      </c>
      <c r="G85" s="191">
        <v>22487</v>
      </c>
      <c r="H85" s="174">
        <v>72200</v>
      </c>
      <c r="I85" s="162">
        <f t="shared" si="22"/>
        <v>1623561400</v>
      </c>
      <c r="J85" s="174"/>
      <c r="K85" s="162">
        <f t="shared" si="23"/>
        <v>0</v>
      </c>
    </row>
    <row r="86" spans="1:11" ht="21.75" customHeight="1">
      <c r="A86" s="242">
        <f t="shared" ref="A86:A112" si="24">IF(C86&lt;&gt;"",MONTH(C86),"")</f>
        <v>12</v>
      </c>
      <c r="B86" s="244" t="s">
        <v>145</v>
      </c>
      <c r="C86" s="243">
        <v>42339</v>
      </c>
      <c r="D86" s="245" t="s">
        <v>360</v>
      </c>
      <c r="E86" s="160" t="s">
        <v>277</v>
      </c>
      <c r="F86" s="190" t="s">
        <v>147</v>
      </c>
      <c r="G86" s="191">
        <v>22487</v>
      </c>
      <c r="H86" s="174">
        <v>17300</v>
      </c>
      <c r="I86" s="162">
        <f t="shared" ref="I86:I112" si="25">G86*H86</f>
        <v>389025100</v>
      </c>
      <c r="J86" s="174"/>
      <c r="K86" s="162">
        <f t="shared" ref="K86:K112" si="26">G86*J86</f>
        <v>0</v>
      </c>
    </row>
    <row r="87" spans="1:11" ht="21.75" customHeight="1">
      <c r="A87" s="242">
        <f t="shared" ref="A87" si="27">IF(C87&lt;&gt;"",MONTH(C87),"")</f>
        <v>12</v>
      </c>
      <c r="B87" s="244" t="s">
        <v>148</v>
      </c>
      <c r="C87" s="243">
        <v>42339</v>
      </c>
      <c r="D87" s="245" t="s">
        <v>149</v>
      </c>
      <c r="E87" s="160" t="s">
        <v>277</v>
      </c>
      <c r="F87" s="190" t="s">
        <v>150</v>
      </c>
      <c r="G87" s="191"/>
      <c r="H87" s="174"/>
      <c r="I87" s="162">
        <f t="shared" ref="I87" si="28">G87*H87</f>
        <v>0</v>
      </c>
      <c r="J87" s="174"/>
      <c r="K87" s="162">
        <v>60144000</v>
      </c>
    </row>
    <row r="88" spans="1:11" ht="21.75" customHeight="1">
      <c r="A88" s="242">
        <f t="shared" si="24"/>
        <v>12</v>
      </c>
      <c r="B88" s="244" t="s">
        <v>156</v>
      </c>
      <c r="C88" s="243">
        <v>42339</v>
      </c>
      <c r="D88" s="245" t="s">
        <v>361</v>
      </c>
      <c r="E88" s="160" t="s">
        <v>365</v>
      </c>
      <c r="F88" s="190" t="s">
        <v>147</v>
      </c>
      <c r="G88" s="191">
        <v>22487</v>
      </c>
      <c r="H88" s="174"/>
      <c r="I88" s="162">
        <f t="shared" si="25"/>
        <v>0</v>
      </c>
      <c r="J88" s="174">
        <v>89000</v>
      </c>
      <c r="K88" s="162">
        <f t="shared" si="26"/>
        <v>2001343000</v>
      </c>
    </row>
    <row r="89" spans="1:11" ht="21.75" customHeight="1">
      <c r="A89" s="242">
        <f t="shared" si="24"/>
        <v>12</v>
      </c>
      <c r="B89" s="244" t="s">
        <v>145</v>
      </c>
      <c r="C89" s="243">
        <v>42359</v>
      </c>
      <c r="D89" s="245" t="s">
        <v>362</v>
      </c>
      <c r="E89" s="160" t="s">
        <v>278</v>
      </c>
      <c r="F89" s="190" t="s">
        <v>147</v>
      </c>
      <c r="G89" s="191">
        <v>22517</v>
      </c>
      <c r="H89" s="174">
        <v>70000</v>
      </c>
      <c r="I89" s="162">
        <f t="shared" si="25"/>
        <v>1576190000</v>
      </c>
      <c r="J89" s="174"/>
      <c r="K89" s="162">
        <f t="shared" si="26"/>
        <v>0</v>
      </c>
    </row>
    <row r="90" spans="1:11" ht="21.75" customHeight="1">
      <c r="A90" s="242">
        <f t="shared" ref="A90" si="29">IF(C90&lt;&gt;"",MONTH(C90),"")</f>
        <v>12</v>
      </c>
      <c r="B90" s="244" t="s">
        <v>148</v>
      </c>
      <c r="C90" s="243">
        <v>42339</v>
      </c>
      <c r="D90" s="245" t="s">
        <v>149</v>
      </c>
      <c r="E90" s="160" t="s">
        <v>278</v>
      </c>
      <c r="F90" s="190" t="s">
        <v>150</v>
      </c>
      <c r="G90" s="191"/>
      <c r="H90" s="174"/>
      <c r="I90" s="162">
        <f t="shared" ref="I90" si="30">G90*H90</f>
        <v>0</v>
      </c>
      <c r="J90" s="174"/>
      <c r="K90" s="162">
        <v>49350000</v>
      </c>
    </row>
    <row r="91" spans="1:11" ht="21.75" customHeight="1">
      <c r="A91" s="242">
        <f t="shared" si="24"/>
        <v>12</v>
      </c>
      <c r="B91" s="244" t="s">
        <v>145</v>
      </c>
      <c r="C91" s="243">
        <v>42359</v>
      </c>
      <c r="D91" s="245" t="s">
        <v>363</v>
      </c>
      <c r="E91" s="160" t="s">
        <v>279</v>
      </c>
      <c r="F91" s="190" t="s">
        <v>147</v>
      </c>
      <c r="G91" s="191">
        <v>22517</v>
      </c>
      <c r="H91" s="174">
        <v>21000</v>
      </c>
      <c r="I91" s="162">
        <f t="shared" si="25"/>
        <v>472857000</v>
      </c>
      <c r="J91" s="174"/>
      <c r="K91" s="162">
        <f t="shared" si="26"/>
        <v>0</v>
      </c>
    </row>
    <row r="92" spans="1:11" ht="21.75" customHeight="1">
      <c r="A92" s="242">
        <f t="shared" ref="A92" si="31">IF(C92&lt;&gt;"",MONTH(C92),"")</f>
        <v>12</v>
      </c>
      <c r="B92" s="244" t="s">
        <v>148</v>
      </c>
      <c r="C92" s="243">
        <v>42359</v>
      </c>
      <c r="D92" s="245" t="s">
        <v>149</v>
      </c>
      <c r="E92" s="160" t="s">
        <v>279</v>
      </c>
      <c r="F92" s="190" t="s">
        <v>150</v>
      </c>
      <c r="G92" s="191"/>
      <c r="H92" s="174"/>
      <c r="I92" s="162">
        <f t="shared" ref="I92" si="32">G92*H92</f>
        <v>0</v>
      </c>
      <c r="J92" s="174"/>
      <c r="K92" s="162">
        <v>14532000</v>
      </c>
    </row>
    <row r="93" spans="1:11" ht="21.75" customHeight="1">
      <c r="A93" s="242">
        <f t="shared" si="24"/>
        <v>12</v>
      </c>
      <c r="B93" s="244" t="s">
        <v>156</v>
      </c>
      <c r="C93" s="243">
        <v>42360</v>
      </c>
      <c r="D93" s="245" t="s">
        <v>364</v>
      </c>
      <c r="E93" s="160" t="s">
        <v>366</v>
      </c>
      <c r="F93" s="190" t="s">
        <v>147</v>
      </c>
      <c r="G93" s="191">
        <v>22540</v>
      </c>
      <c r="H93" s="174"/>
      <c r="I93" s="162">
        <f t="shared" si="25"/>
        <v>0</v>
      </c>
      <c r="J93" s="174">
        <v>88000</v>
      </c>
      <c r="K93" s="162">
        <f t="shared" si="26"/>
        <v>1983520000</v>
      </c>
    </row>
    <row r="94" spans="1:11" ht="21.75" customHeight="1">
      <c r="A94" s="242" t="str">
        <f t="shared" si="24"/>
        <v/>
      </c>
      <c r="B94" s="189"/>
      <c r="C94" s="189"/>
      <c r="D94" s="245"/>
      <c r="E94" s="160"/>
      <c r="F94" s="190"/>
      <c r="G94" s="191"/>
      <c r="H94" s="174"/>
      <c r="I94" s="162">
        <f t="shared" si="25"/>
        <v>0</v>
      </c>
      <c r="J94" s="174"/>
      <c r="K94" s="162">
        <f t="shared" si="26"/>
        <v>0</v>
      </c>
    </row>
    <row r="95" spans="1:11" ht="21.75" customHeight="1">
      <c r="A95" s="242" t="str">
        <f t="shared" si="24"/>
        <v/>
      </c>
      <c r="B95" s="189"/>
      <c r="C95" s="189"/>
      <c r="D95" s="245"/>
      <c r="E95" s="160"/>
      <c r="F95" s="190"/>
      <c r="G95" s="191"/>
      <c r="H95" s="174"/>
      <c r="I95" s="162">
        <f t="shared" si="25"/>
        <v>0</v>
      </c>
      <c r="J95" s="174"/>
      <c r="K95" s="162">
        <f t="shared" si="26"/>
        <v>0</v>
      </c>
    </row>
    <row r="96" spans="1:11" ht="21.75" customHeight="1">
      <c r="A96" s="242" t="str">
        <f t="shared" si="24"/>
        <v/>
      </c>
      <c r="B96" s="189"/>
      <c r="C96" s="189"/>
      <c r="D96" s="245"/>
      <c r="E96" s="160"/>
      <c r="F96" s="190"/>
      <c r="G96" s="191"/>
      <c r="H96" s="174"/>
      <c r="I96" s="162">
        <f t="shared" si="25"/>
        <v>0</v>
      </c>
      <c r="J96" s="174"/>
      <c r="K96" s="162">
        <f t="shared" si="26"/>
        <v>0</v>
      </c>
    </row>
    <row r="97" spans="1:11" ht="21.75" customHeight="1">
      <c r="A97" s="242" t="str">
        <f t="shared" si="24"/>
        <v/>
      </c>
      <c r="B97" s="189"/>
      <c r="C97" s="189"/>
      <c r="D97" s="245"/>
      <c r="E97" s="160"/>
      <c r="F97" s="190"/>
      <c r="G97" s="191"/>
      <c r="H97" s="174"/>
      <c r="I97" s="162">
        <f t="shared" si="25"/>
        <v>0</v>
      </c>
      <c r="J97" s="174"/>
      <c r="K97" s="162">
        <f t="shared" si="26"/>
        <v>0</v>
      </c>
    </row>
    <row r="98" spans="1:11" ht="21.75" customHeight="1">
      <c r="A98" s="242" t="str">
        <f t="shared" si="24"/>
        <v/>
      </c>
      <c r="B98" s="189"/>
      <c r="C98" s="189"/>
      <c r="D98" s="245"/>
      <c r="E98" s="160"/>
      <c r="F98" s="190"/>
      <c r="G98" s="191"/>
      <c r="H98" s="174"/>
      <c r="I98" s="162">
        <f t="shared" si="25"/>
        <v>0</v>
      </c>
      <c r="J98" s="174"/>
      <c r="K98" s="162">
        <f t="shared" si="26"/>
        <v>0</v>
      </c>
    </row>
    <row r="99" spans="1:11" ht="21.75" customHeight="1">
      <c r="A99" s="242" t="str">
        <f t="shared" si="24"/>
        <v/>
      </c>
      <c r="B99" s="189"/>
      <c r="C99" s="189"/>
      <c r="D99" s="245"/>
      <c r="E99" s="160"/>
      <c r="F99" s="190"/>
      <c r="G99" s="191"/>
      <c r="H99" s="174"/>
      <c r="I99" s="162">
        <f t="shared" si="25"/>
        <v>0</v>
      </c>
      <c r="J99" s="174"/>
      <c r="K99" s="162">
        <f t="shared" si="26"/>
        <v>0</v>
      </c>
    </row>
    <row r="100" spans="1:11" ht="21.75" customHeight="1">
      <c r="A100" s="242" t="str">
        <f t="shared" si="24"/>
        <v/>
      </c>
      <c r="B100" s="189"/>
      <c r="C100" s="189"/>
      <c r="D100" s="245"/>
      <c r="E100" s="160"/>
      <c r="F100" s="190"/>
      <c r="G100" s="191"/>
      <c r="H100" s="174"/>
      <c r="I100" s="162">
        <f t="shared" si="25"/>
        <v>0</v>
      </c>
      <c r="J100" s="174"/>
      <c r="K100" s="162">
        <f t="shared" si="26"/>
        <v>0</v>
      </c>
    </row>
    <row r="101" spans="1:11" ht="21.75" customHeight="1">
      <c r="A101" s="242" t="str">
        <f t="shared" si="24"/>
        <v/>
      </c>
      <c r="B101" s="189"/>
      <c r="C101" s="189"/>
      <c r="D101" s="245"/>
      <c r="E101" s="160"/>
      <c r="F101" s="190"/>
      <c r="G101" s="191"/>
      <c r="H101" s="174"/>
      <c r="I101" s="162">
        <f t="shared" si="25"/>
        <v>0</v>
      </c>
      <c r="J101" s="174"/>
      <c r="K101" s="162">
        <f t="shared" si="26"/>
        <v>0</v>
      </c>
    </row>
    <row r="102" spans="1:11" ht="21.75" customHeight="1">
      <c r="A102" s="242" t="str">
        <f t="shared" si="24"/>
        <v/>
      </c>
      <c r="B102" s="189"/>
      <c r="C102" s="189"/>
      <c r="D102" s="245"/>
      <c r="E102" s="160"/>
      <c r="F102" s="190"/>
      <c r="G102" s="191"/>
      <c r="H102" s="174"/>
      <c r="I102" s="162">
        <f t="shared" si="25"/>
        <v>0</v>
      </c>
      <c r="J102" s="174"/>
      <c r="K102" s="162">
        <f t="shared" si="26"/>
        <v>0</v>
      </c>
    </row>
    <row r="103" spans="1:11" ht="21.75" customHeight="1">
      <c r="A103" s="242" t="str">
        <f t="shared" si="24"/>
        <v/>
      </c>
      <c r="B103" s="189"/>
      <c r="C103" s="189"/>
      <c r="D103" s="245"/>
      <c r="E103" s="160"/>
      <c r="F103" s="190"/>
      <c r="G103" s="191"/>
      <c r="H103" s="174"/>
      <c r="I103" s="162">
        <f t="shared" si="25"/>
        <v>0</v>
      </c>
      <c r="J103" s="174"/>
      <c r="K103" s="162">
        <f t="shared" si="26"/>
        <v>0</v>
      </c>
    </row>
    <row r="104" spans="1:11" ht="21.75" customHeight="1">
      <c r="A104" s="242" t="str">
        <f t="shared" si="24"/>
        <v/>
      </c>
      <c r="B104" s="189"/>
      <c r="C104" s="189"/>
      <c r="D104" s="245"/>
      <c r="E104" s="160"/>
      <c r="F104" s="190"/>
      <c r="G104" s="191"/>
      <c r="H104" s="174"/>
      <c r="I104" s="162">
        <f t="shared" si="25"/>
        <v>0</v>
      </c>
      <c r="J104" s="174"/>
      <c r="K104" s="162">
        <f t="shared" si="26"/>
        <v>0</v>
      </c>
    </row>
    <row r="105" spans="1:11" ht="21.75" customHeight="1">
      <c r="A105" s="242" t="str">
        <f t="shared" si="24"/>
        <v/>
      </c>
      <c r="B105" s="189"/>
      <c r="C105" s="189"/>
      <c r="D105" s="245"/>
      <c r="E105" s="160"/>
      <c r="F105" s="190"/>
      <c r="G105" s="191"/>
      <c r="H105" s="174"/>
      <c r="I105" s="162">
        <f t="shared" si="25"/>
        <v>0</v>
      </c>
      <c r="J105" s="174"/>
      <c r="K105" s="162">
        <f t="shared" si="26"/>
        <v>0</v>
      </c>
    </row>
    <row r="106" spans="1:11" ht="21.75" customHeight="1">
      <c r="A106" s="242" t="str">
        <f t="shared" si="24"/>
        <v/>
      </c>
      <c r="B106" s="189"/>
      <c r="C106" s="189"/>
      <c r="D106" s="245"/>
      <c r="E106" s="160"/>
      <c r="F106" s="190"/>
      <c r="G106" s="191"/>
      <c r="H106" s="174"/>
      <c r="I106" s="162">
        <f t="shared" si="25"/>
        <v>0</v>
      </c>
      <c r="J106" s="174"/>
      <c r="K106" s="162">
        <f t="shared" si="26"/>
        <v>0</v>
      </c>
    </row>
    <row r="107" spans="1:11" ht="21.75" customHeight="1">
      <c r="A107" s="242" t="str">
        <f t="shared" si="24"/>
        <v/>
      </c>
      <c r="B107" s="189"/>
      <c r="C107" s="189"/>
      <c r="D107" s="245"/>
      <c r="E107" s="160"/>
      <c r="F107" s="190"/>
      <c r="G107" s="191"/>
      <c r="H107" s="174"/>
      <c r="I107" s="162">
        <f t="shared" si="25"/>
        <v>0</v>
      </c>
      <c r="J107" s="174"/>
      <c r="K107" s="162">
        <f t="shared" si="26"/>
        <v>0</v>
      </c>
    </row>
    <row r="108" spans="1:11" ht="21.75" customHeight="1">
      <c r="A108" s="242" t="str">
        <f t="shared" si="24"/>
        <v/>
      </c>
      <c r="B108" s="189"/>
      <c r="C108" s="189"/>
      <c r="D108" s="245"/>
      <c r="E108" s="160"/>
      <c r="F108" s="190"/>
      <c r="G108" s="191"/>
      <c r="H108" s="174"/>
      <c r="I108" s="162">
        <f t="shared" si="25"/>
        <v>0</v>
      </c>
      <c r="J108" s="174"/>
      <c r="K108" s="162">
        <f t="shared" si="26"/>
        <v>0</v>
      </c>
    </row>
    <row r="109" spans="1:11" ht="21.75" customHeight="1">
      <c r="A109" s="242" t="str">
        <f t="shared" si="24"/>
        <v/>
      </c>
      <c r="B109" s="189"/>
      <c r="C109" s="189"/>
      <c r="D109" s="245"/>
      <c r="E109" s="160"/>
      <c r="F109" s="190"/>
      <c r="G109" s="191"/>
      <c r="H109" s="174"/>
      <c r="I109" s="162">
        <f t="shared" si="25"/>
        <v>0</v>
      </c>
      <c r="J109" s="174"/>
      <c r="K109" s="162">
        <f t="shared" si="26"/>
        <v>0</v>
      </c>
    </row>
    <row r="110" spans="1:11" ht="21.75" customHeight="1">
      <c r="A110" s="242" t="str">
        <f t="shared" si="24"/>
        <v/>
      </c>
      <c r="B110" s="189"/>
      <c r="C110" s="189"/>
      <c r="D110" s="245"/>
      <c r="E110" s="160"/>
      <c r="F110" s="190"/>
      <c r="G110" s="191"/>
      <c r="H110" s="174"/>
      <c r="I110" s="162">
        <f t="shared" si="25"/>
        <v>0</v>
      </c>
      <c r="J110" s="174"/>
      <c r="K110" s="162">
        <f t="shared" si="26"/>
        <v>0</v>
      </c>
    </row>
    <row r="111" spans="1:11" ht="21.75" customHeight="1">
      <c r="A111" s="242" t="str">
        <f t="shared" si="24"/>
        <v/>
      </c>
      <c r="B111" s="189"/>
      <c r="C111" s="189"/>
      <c r="D111" s="245"/>
      <c r="E111" s="160"/>
      <c r="F111" s="190"/>
      <c r="G111" s="191"/>
      <c r="H111" s="174"/>
      <c r="I111" s="162">
        <f t="shared" si="25"/>
        <v>0</v>
      </c>
      <c r="J111" s="174"/>
      <c r="K111" s="162">
        <f t="shared" si="26"/>
        <v>0</v>
      </c>
    </row>
    <row r="112" spans="1:11" ht="21.75" customHeight="1">
      <c r="A112" s="242" t="str">
        <f t="shared" si="24"/>
        <v/>
      </c>
      <c r="B112" s="189"/>
      <c r="C112" s="189"/>
      <c r="D112" s="245"/>
      <c r="E112" s="160"/>
      <c r="F112" s="190"/>
      <c r="G112" s="191"/>
      <c r="H112" s="174"/>
      <c r="I112" s="162">
        <f t="shared" si="25"/>
        <v>0</v>
      </c>
      <c r="J112" s="174"/>
      <c r="K112" s="162">
        <f t="shared" si="26"/>
        <v>0</v>
      </c>
    </row>
  </sheetData>
  <autoFilter ref="A4:K71">
    <filterColumn colId="0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52:E61 E63:E64 E66:E73 E78:E80 E75:E76 E82:E112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workbookViewId="0">
      <selection activeCell="H9" sqref="H9:I9"/>
    </sheetView>
  </sheetViews>
  <sheetFormatPr defaultRowHeight="12.75"/>
  <cols>
    <col min="1" max="1" width="9.140625" style="236"/>
    <col min="2" max="2" width="7.42578125" style="236" customWidth="1"/>
    <col min="3" max="3" width="9.140625" style="236"/>
    <col min="4" max="4" width="33" style="236" customWidth="1"/>
    <col min="5" max="5" width="7.28515625" style="236" customWidth="1"/>
    <col min="6" max="6" width="9.140625" style="236"/>
    <col min="7" max="7" width="9.7109375" style="236" customWidth="1"/>
    <col min="8" max="8" width="12.140625" style="236" customWidth="1"/>
    <col min="9" max="9" width="9.7109375" style="236" customWidth="1"/>
    <col min="10" max="10" width="12.140625" style="236" customWidth="1"/>
    <col min="11" max="11" width="10.85546875" style="236" customWidth="1"/>
    <col min="12" max="12" width="13.42578125" style="236" customWidth="1"/>
    <col min="13" max="13" width="10.85546875" style="236" customWidth="1"/>
    <col min="14" max="14" width="13.42578125" style="236" customWidth="1"/>
    <col min="15" max="16384" width="9.140625" style="236"/>
  </cols>
  <sheetData>
    <row r="1" spans="1:14" s="178" customFormat="1" ht="16.5" customHeight="1">
      <c r="A1" s="176" t="s">
        <v>0</v>
      </c>
      <c r="B1" s="177"/>
      <c r="C1" s="177"/>
      <c r="H1" s="177"/>
      <c r="I1" s="177"/>
      <c r="J1" s="281" t="s">
        <v>241</v>
      </c>
      <c r="K1" s="281"/>
      <c r="L1" s="281"/>
      <c r="M1" s="281"/>
      <c r="N1" s="281"/>
    </row>
    <row r="2" spans="1:14" s="178" customFormat="1" ht="16.5" customHeight="1">
      <c r="A2" s="176" t="s">
        <v>1</v>
      </c>
      <c r="B2" s="219"/>
      <c r="C2" s="219"/>
      <c r="H2" s="179"/>
      <c r="I2" s="179"/>
      <c r="J2" s="282" t="s">
        <v>242</v>
      </c>
      <c r="K2" s="282"/>
      <c r="L2" s="282"/>
      <c r="M2" s="282"/>
      <c r="N2" s="282"/>
    </row>
    <row r="3" spans="1:14" s="178" customFormat="1" ht="16.5" customHeight="1">
      <c r="A3" s="219"/>
      <c r="B3" s="219"/>
      <c r="C3" s="219"/>
      <c r="H3" s="179"/>
      <c r="I3" s="179"/>
      <c r="J3" s="282"/>
      <c r="K3" s="282"/>
      <c r="L3" s="282"/>
      <c r="M3" s="282"/>
      <c r="N3" s="282"/>
    </row>
    <row r="4" spans="1:14" s="178" customFormat="1" ht="16.5" customHeight="1">
      <c r="A4" s="219"/>
      <c r="B4" s="219"/>
      <c r="C4" s="219"/>
      <c r="H4" s="179"/>
      <c r="I4" s="179"/>
      <c r="J4" s="220"/>
      <c r="K4" s="220"/>
      <c r="L4" s="220"/>
      <c r="M4" s="220"/>
      <c r="N4" s="220"/>
    </row>
    <row r="5" spans="1:14" s="180" customFormat="1" ht="23.25" customHeight="1">
      <c r="A5" s="283" t="s">
        <v>136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</row>
    <row r="6" spans="1:14" s="180" customFormat="1">
      <c r="A6" s="280" t="s">
        <v>137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</row>
    <row r="7" spans="1:14" s="180" customFormat="1">
      <c r="A7" s="280" t="s">
        <v>144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</row>
    <row r="8" spans="1:14" s="180" customFormat="1" ht="15" customHeight="1">
      <c r="A8" s="280" t="str">
        <f>IF(MID($H$9,4,4)="1015","Đối tượng cho vay: NH Eximbank CN Q11","Đối tượng cho vay: NH Eximbank CN Q4")</f>
        <v>Đối tượng cho vay: NH Eximbank CN Q11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1:14" s="180" customFormat="1">
      <c r="A9" s="218"/>
      <c r="B9" s="218"/>
      <c r="C9" s="218"/>
      <c r="D9" s="218"/>
      <c r="E9" s="218"/>
      <c r="F9" s="218"/>
      <c r="G9" s="234" t="s">
        <v>240</v>
      </c>
      <c r="H9" s="285" t="s">
        <v>279</v>
      </c>
      <c r="I9" s="285"/>
      <c r="J9" s="235" t="str">
        <f>"ngày "&amp; TEXT(VLOOKUP($H$9,'341'!$B$5:$C$49,2,0),"dd/MM/yy")</f>
        <v>ngày 29/06/15</v>
      </c>
      <c r="K9" s="218"/>
      <c r="L9" s="218"/>
      <c r="M9" s="218"/>
      <c r="N9" s="218"/>
    </row>
    <row r="10" spans="1:14" s="180" customFormat="1">
      <c r="A10" s="280" t="s">
        <v>138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1:14" s="180" customFormat="1"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</row>
    <row r="12" spans="1:14" s="180" customFormat="1" ht="15.75" customHeight="1">
      <c r="A12" s="270" t="s">
        <v>6</v>
      </c>
      <c r="B12" s="273" t="s">
        <v>7</v>
      </c>
      <c r="C12" s="274"/>
      <c r="D12" s="270" t="s">
        <v>8</v>
      </c>
      <c r="E12" s="270" t="s">
        <v>9</v>
      </c>
      <c r="F12" s="270" t="s">
        <v>139</v>
      </c>
      <c r="G12" s="273" t="s">
        <v>10</v>
      </c>
      <c r="H12" s="289"/>
      <c r="I12" s="289"/>
      <c r="J12" s="290"/>
      <c r="K12" s="273" t="s">
        <v>11</v>
      </c>
      <c r="L12" s="289"/>
      <c r="M12" s="289"/>
      <c r="N12" s="290"/>
    </row>
    <row r="13" spans="1:14" s="180" customFormat="1" ht="15.75" customHeight="1">
      <c r="A13" s="271"/>
      <c r="B13" s="276" t="s">
        <v>12</v>
      </c>
      <c r="C13" s="276" t="s">
        <v>13</v>
      </c>
      <c r="D13" s="271"/>
      <c r="E13" s="271"/>
      <c r="F13" s="287"/>
      <c r="G13" s="278" t="s">
        <v>14</v>
      </c>
      <c r="H13" s="290"/>
      <c r="I13" s="278" t="s">
        <v>15</v>
      </c>
      <c r="J13" s="290"/>
      <c r="K13" s="278" t="s">
        <v>14</v>
      </c>
      <c r="L13" s="290"/>
      <c r="M13" s="278" t="s">
        <v>15</v>
      </c>
      <c r="N13" s="290"/>
    </row>
    <row r="14" spans="1:14" s="180" customFormat="1" ht="32.25" customHeight="1">
      <c r="A14" s="272"/>
      <c r="B14" s="277"/>
      <c r="C14" s="277"/>
      <c r="D14" s="272"/>
      <c r="E14" s="272"/>
      <c r="F14" s="288"/>
      <c r="G14" s="181" t="s">
        <v>115</v>
      </c>
      <c r="H14" s="181" t="s">
        <v>140</v>
      </c>
      <c r="I14" s="181" t="s">
        <v>115</v>
      </c>
      <c r="J14" s="181" t="s">
        <v>140</v>
      </c>
      <c r="K14" s="181" t="s">
        <v>115</v>
      </c>
      <c r="L14" s="181" t="s">
        <v>140</v>
      </c>
      <c r="M14" s="181" t="s">
        <v>115</v>
      </c>
      <c r="N14" s="181" t="s">
        <v>140</v>
      </c>
    </row>
    <row r="15" spans="1:14" s="218" customFormat="1">
      <c r="A15" s="182" t="s">
        <v>16</v>
      </c>
      <c r="B15" s="217" t="s">
        <v>17</v>
      </c>
      <c r="C15" s="182" t="s">
        <v>18</v>
      </c>
      <c r="D15" s="182" t="s">
        <v>19</v>
      </c>
      <c r="E15" s="182" t="s">
        <v>20</v>
      </c>
      <c r="F15" s="182">
        <v>1</v>
      </c>
      <c r="G15" s="182">
        <v>2</v>
      </c>
      <c r="H15" s="182">
        <v>3</v>
      </c>
      <c r="I15" s="182">
        <v>4</v>
      </c>
      <c r="J15" s="182">
        <v>5</v>
      </c>
      <c r="K15" s="182">
        <v>6</v>
      </c>
      <c r="L15" s="182">
        <v>7</v>
      </c>
      <c r="M15" s="182">
        <v>8</v>
      </c>
      <c r="N15" s="182">
        <v>9</v>
      </c>
    </row>
    <row r="16" spans="1:14" s="180" customFormat="1" ht="19.5" customHeight="1">
      <c r="A16" s="183"/>
      <c r="B16" s="183"/>
      <c r="C16" s="183"/>
      <c r="D16" s="184" t="s">
        <v>21</v>
      </c>
      <c r="E16" s="185"/>
      <c r="F16" s="185"/>
      <c r="G16" s="183"/>
      <c r="H16" s="183"/>
      <c r="I16" s="183"/>
      <c r="J16" s="183"/>
      <c r="K16" s="186">
        <f>VLOOKUP($H$9,'341'!$B$5:$G$49,3,0)</f>
        <v>0</v>
      </c>
      <c r="L16" s="187">
        <f>VLOOKUP($H$9,'341'!$B$5:$G$49,4,0)</f>
        <v>0</v>
      </c>
      <c r="M16" s="186">
        <f>VLOOKUP($H$9,'341'!$B$5:$G$49,5,0)</f>
        <v>0</v>
      </c>
      <c r="N16" s="187">
        <f>VLOOKUP($H$9,'341'!$B$5:$G$49,6,0)</f>
        <v>0</v>
      </c>
    </row>
    <row r="17" spans="1:14" s="180" customFormat="1" ht="19.5" customHeight="1">
      <c r="A17" s="188">
        <f ca="1">IF(D17&lt;&gt;"",C17,"")</f>
        <v>42184</v>
      </c>
      <c r="B17" s="189" t="str">
        <f ca="1">IF(ROWS($1:1)&gt;COUNT(Dong4),"",OFFSET('TH-341'!B$1,SMALL(Dong4,ROWS($1:1)),))</f>
        <v>GBC</v>
      </c>
      <c r="C17" s="189">
        <f ca="1">IF(ROWS($1:1)&gt;COUNT(Dong4),"",OFFSET('TH-341'!C$1,SMALL(Dong4,ROWS($1:1)),))</f>
        <v>42184</v>
      </c>
      <c r="D17" s="240" t="str">
        <f ca="1">IF(ROWS($1:1)&gt;COUNT(Dong4),"",OFFSET('TH-341'!D$1,SMALL(Dong4,ROWS($1:1)),))</f>
        <v>Q11 - Vay KU 1015LD201501587</v>
      </c>
      <c r="E17" s="189" t="str">
        <f ca="1">IF(ROWS($1:1)&gt;COUNT(Dong4),"",OFFSET('TH-341'!F$1,SMALL(Dong4,ROWS($1:1)),))</f>
        <v>1122</v>
      </c>
      <c r="F17" s="237">
        <f ca="1">IF(ROWS($1:1)&gt;COUNT(Dong4),"",OFFSET('TH-341'!G$1,SMALL(Dong4,ROWS($1:1)),))</f>
        <v>21825</v>
      </c>
      <c r="G17" s="238">
        <f ca="1">IF(ROWS($1:1)&gt;COUNT(Dong4),"",OFFSET('TH-341'!H$1,SMALL(Dong4,ROWS($1:1)),))</f>
        <v>0</v>
      </c>
      <c r="H17" s="237">
        <f ca="1">IF(ROWS($1:1)&gt;COUNT(Dong4),"",OFFSET('TH-341'!I$1,SMALL(Dong4,ROWS($1:1)),))</f>
        <v>0</v>
      </c>
      <c r="I17" s="238">
        <f ca="1">IF(ROWS($1:1)&gt;COUNT(Dong4),"",OFFSET('TH-341'!J$1,SMALL(Dong4,ROWS($1:1)),))</f>
        <v>21000</v>
      </c>
      <c r="J17" s="237">
        <f ca="1">IF(ROWS($1:1)&gt;COUNT(Dong4),"",OFFSET('TH-341'!K$1,SMALL(Dong4,ROWS($1:1)),))</f>
        <v>458325000</v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21000</v>
      </c>
      <c r="N17" s="162">
        <f t="shared" ref="N17" ca="1" si="3">IF(C17&lt;&gt;"",MAX(N16-L16+J17-H17,0),0)</f>
        <v>458325000</v>
      </c>
    </row>
    <row r="18" spans="1:14" s="197" customFormat="1" ht="19.5" customHeight="1">
      <c r="A18" s="188">
        <f t="shared" ref="A18:A19" ca="1" si="4">IF(D18&lt;&gt;"",C18,"")</f>
        <v>42359</v>
      </c>
      <c r="B18" s="189" t="str">
        <f ca="1">IF(ROWS($1:2)&gt;COUNT(Dong4),"",OFFSET('TH-341'!B$1,SMALL(Dong4,ROWS($1:2)),))</f>
        <v>GBN</v>
      </c>
      <c r="C18" s="189">
        <f ca="1">IF(ROWS($1:2)&gt;COUNT(Dong4),"",OFFSET('TH-341'!C$1,SMALL(Dong4,ROWS($1:2)),))</f>
        <v>42359</v>
      </c>
      <c r="D18" s="240" t="str">
        <f ca="1">IF(ROWS($1:2)&gt;COUNT(Dong4),"",OFFSET('TH-341'!D$1,SMALL(Dong4,ROWS($1:2)),))</f>
        <v>Trả gốc KU 1015LDS201501587</v>
      </c>
      <c r="E18" s="189" t="str">
        <f ca="1">IF(ROWS($1:2)&gt;COUNT(Dong4),"",OFFSET('TH-341'!F$1,SMALL(Dong4,ROWS($1:2)),))</f>
        <v>1122</v>
      </c>
      <c r="F18" s="237">
        <f ca="1">IF(ROWS($1:2)&gt;COUNT(Dong4),"",OFFSET('TH-341'!G$1,SMALL(Dong4,ROWS($1:2)),))</f>
        <v>22517</v>
      </c>
      <c r="G18" s="238">
        <f ca="1">IF(ROWS($1:2)&gt;COUNT(Dong4),"",OFFSET('TH-341'!H$1,SMALL(Dong4,ROWS($1:2)),))</f>
        <v>21000</v>
      </c>
      <c r="H18" s="237">
        <f ca="1">IF(ROWS($1:2)&gt;COUNT(Dong4),"",OFFSET('TH-341'!I$1,SMALL(Dong4,ROWS($1:2)),))</f>
        <v>472857000</v>
      </c>
      <c r="I18" s="238">
        <f ca="1">IF(ROWS($1:2)&gt;COUNT(Dong4),"",OFFSET('TH-341'!J$1,SMALL(Dong4,ROWS($1:2)),))</f>
        <v>0</v>
      </c>
      <c r="J18" s="237">
        <f ca="1">IF(ROWS($1:2)&gt;COUNT(Dong4),"",OFFSET('TH-341'!K$1,SMALL(Dong4,ROWS($1:2)),))</f>
        <v>0</v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14532000</v>
      </c>
      <c r="M18" s="161">
        <f t="shared" ref="M18:M19" ca="1" si="7">IF(C18&lt;&gt;"",ROUND(MAX(M17+I18-G18-K17,0),2),0)</f>
        <v>0</v>
      </c>
      <c r="N18" s="162">
        <f t="shared" ref="N18:N19" ca="1" si="8">IF(C18&lt;&gt;"",MAX(N17-L17+J18-H18,0),0)</f>
        <v>0</v>
      </c>
    </row>
    <row r="19" spans="1:14" s="197" customFormat="1" ht="19.5" customHeight="1">
      <c r="A19" s="188">
        <f t="shared" ca="1" si="4"/>
        <v>42359</v>
      </c>
      <c r="B19" s="189" t="str">
        <f ca="1">IF(ROWS($1:3)&gt;COUNT(Dong4),"",OFFSET('TH-341'!B$1,SMALL(Dong4,ROWS($1:3)),))</f>
        <v>CTGS</v>
      </c>
      <c r="C19" s="189">
        <f ca="1">IF(ROWS($1:3)&gt;COUNT(Dong4),"",OFFSET('TH-341'!C$1,SMALL(Dong4,ROWS($1:3)),))</f>
        <v>42359</v>
      </c>
      <c r="D19" s="240" t="str">
        <f ca="1">IF(ROWS($1:3)&gt;COUNT(Dong4),"",OFFSET('TH-341'!D$1,SMALL(Dong4,ROWS($1:3)),))</f>
        <v>Chênh lệch tỷ giá vay NH</v>
      </c>
      <c r="E19" s="189" t="str">
        <f ca="1">IF(ROWS($1:3)&gt;COUNT(Dong4),"",OFFSET('TH-341'!F$1,SMALL(Dong4,ROWS($1:3)),))</f>
        <v>635</v>
      </c>
      <c r="F19" s="237">
        <f ca="1">IF(ROWS($1:3)&gt;COUNT(Dong4),"",OFFSET('TH-341'!G$1,SMALL(Dong4,ROWS($1:3)),))</f>
        <v>0</v>
      </c>
      <c r="G19" s="238">
        <f ca="1">IF(ROWS($1:3)&gt;COUNT(Dong4),"",OFFSET('TH-341'!H$1,SMALL(Dong4,ROWS($1:3)),))</f>
        <v>0</v>
      </c>
      <c r="H19" s="237">
        <f ca="1">IF(ROWS($1:3)&gt;COUNT(Dong4),"",OFFSET('TH-341'!I$1,SMALL(Dong4,ROWS($1:3)),))</f>
        <v>0</v>
      </c>
      <c r="I19" s="238">
        <f ca="1">IF(ROWS($1:3)&gt;COUNT(Dong4),"",OFFSET('TH-341'!J$1,SMALL(Dong4,ROWS($1:3)),))</f>
        <v>0</v>
      </c>
      <c r="J19" s="237">
        <f ca="1">IF(ROWS($1:3)&gt;COUNT(Dong4),"",OFFSET('TH-341'!K$1,SMALL(Dong4,ROWS($1:3)),))</f>
        <v>14532000</v>
      </c>
      <c r="K19" s="161">
        <f t="shared" ca="1" si="5"/>
        <v>0</v>
      </c>
      <c r="L19" s="162">
        <f t="shared" ca="1" si="6"/>
        <v>0</v>
      </c>
      <c r="M19" s="161">
        <f t="shared" ca="1" si="7"/>
        <v>0</v>
      </c>
      <c r="N19" s="162">
        <f t="shared" ca="1" si="8"/>
        <v>0</v>
      </c>
    </row>
    <row r="20" spans="1:14" s="197" customFormat="1" ht="19.5" customHeight="1">
      <c r="A20" s="188" t="str">
        <f t="shared" ref="A20" ca="1" si="9">IF(D20&lt;&gt;"",C20,"")</f>
        <v/>
      </c>
      <c r="B20" s="189" t="str">
        <f ca="1">IF(ROWS($1:4)&gt;COUNT(Dong4),"",OFFSET('TH-341'!B$1,SMALL(Dong4,ROWS($1:4)),))</f>
        <v/>
      </c>
      <c r="C20" s="189" t="str">
        <f ca="1">IF(ROWS($1:4)&gt;COUNT(Dong4),"",OFFSET('TH-341'!C$1,SMALL(Dong4,ROWS($1:4)),))</f>
        <v/>
      </c>
      <c r="D20" s="240" t="str">
        <f ca="1">IF(ROWS($1:4)&gt;COUNT(Dong4),"",OFFSET('TH-341'!D$1,SMALL(Dong4,ROWS($1:4)),))</f>
        <v/>
      </c>
      <c r="E20" s="189" t="str">
        <f ca="1">IF(ROWS($1:4)&gt;COUNT(Dong4),"",OFFSET('TH-341'!F$1,SMALL(Dong4,ROWS($1:4)),))</f>
        <v/>
      </c>
      <c r="F20" s="237" t="str">
        <f ca="1">IF(ROWS($1:4)&gt;COUNT(Dong4),"",OFFSET('TH-341'!G$1,SMALL(Dong4,ROWS($1:4)),))</f>
        <v/>
      </c>
      <c r="G20" s="238" t="str">
        <f ca="1">IF(ROWS($1:4)&gt;COUNT(Dong4),"",OFFSET('TH-341'!H$1,SMALL(Dong4,ROWS($1:4)),))</f>
        <v/>
      </c>
      <c r="H20" s="237" t="str">
        <f ca="1">IF(ROWS($1:4)&gt;COUNT(Dong4),"",OFFSET('TH-341'!I$1,SMALL(Dong4,ROWS($1:4)),))</f>
        <v/>
      </c>
      <c r="I20" s="238" t="str">
        <f ca="1">IF(ROWS($1:4)&gt;COUNT(Dong4),"",OFFSET('TH-341'!J$1,SMALL(Dong4,ROWS($1:4)),))</f>
        <v/>
      </c>
      <c r="J20" s="237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7" customFormat="1" ht="19.5" customHeight="1">
      <c r="A21" s="192"/>
      <c r="B21" s="192"/>
      <c r="C21" s="192"/>
      <c r="D21" s="241"/>
      <c r="E21" s="194"/>
      <c r="F21" s="195"/>
      <c r="G21" s="193"/>
      <c r="H21" s="193"/>
      <c r="I21" s="193"/>
      <c r="J21" s="196"/>
      <c r="K21" s="161"/>
      <c r="L21" s="162"/>
      <c r="M21" s="161"/>
      <c r="N21" s="162"/>
    </row>
    <row r="22" spans="1:14" s="180" customFormat="1" ht="19.5" customHeight="1">
      <c r="A22" s="189"/>
      <c r="B22" s="189"/>
      <c r="C22" s="189"/>
      <c r="D22" s="198" t="s">
        <v>141</v>
      </c>
      <c r="E22" s="199" t="s">
        <v>23</v>
      </c>
      <c r="F22" s="199" t="s">
        <v>23</v>
      </c>
      <c r="G22" s="252">
        <f t="shared" ref="G22:I22" ca="1" si="14">SUM(G17:G20)</f>
        <v>21000</v>
      </c>
      <c r="H22" s="200">
        <f t="shared" ca="1" si="14"/>
        <v>472857000</v>
      </c>
      <c r="I22" s="252">
        <f t="shared" ca="1" si="14"/>
        <v>21000</v>
      </c>
      <c r="J22" s="200">
        <f ca="1">SUM(J17:J20)</f>
        <v>472857000</v>
      </c>
      <c r="K22" s="200" t="s">
        <v>23</v>
      </c>
      <c r="L22" s="200" t="s">
        <v>23</v>
      </c>
      <c r="M22" s="200" t="s">
        <v>23</v>
      </c>
      <c r="N22" s="200" t="s">
        <v>23</v>
      </c>
    </row>
    <row r="23" spans="1:14" s="180" customFormat="1" ht="19.5" customHeight="1">
      <c r="A23" s="201"/>
      <c r="B23" s="201"/>
      <c r="C23" s="201"/>
      <c r="D23" s="202" t="s">
        <v>24</v>
      </c>
      <c r="E23" s="203" t="s">
        <v>23</v>
      </c>
      <c r="F23" s="203" t="s">
        <v>23</v>
      </c>
      <c r="G23" s="203" t="s">
        <v>23</v>
      </c>
      <c r="H23" s="203" t="s">
        <v>23</v>
      </c>
      <c r="I23" s="203" t="s">
        <v>23</v>
      </c>
      <c r="J23" s="203" t="s">
        <v>23</v>
      </c>
      <c r="K23" s="204">
        <f ca="1">MAX(K16+G22-M16-I22,0)</f>
        <v>0</v>
      </c>
      <c r="L23" s="205">
        <f ca="1">MAX(L16+H22-N16-J22,0)</f>
        <v>0</v>
      </c>
      <c r="M23" s="204">
        <f ca="1">MAX(M16+I22-K16-G22,0)</f>
        <v>0</v>
      </c>
      <c r="N23" s="205">
        <f ca="1">MAX(N16+J22-L16-H22,0)</f>
        <v>0</v>
      </c>
    </row>
    <row r="24" spans="1:14" s="180" customFormat="1">
      <c r="E24" s="218"/>
      <c r="F24" s="218"/>
    </row>
    <row r="25" spans="1:14" s="180" customFormat="1">
      <c r="C25" s="206" t="s">
        <v>142</v>
      </c>
      <c r="E25" s="218"/>
      <c r="F25" s="218"/>
    </row>
    <row r="26" spans="1:14" s="180" customFormat="1">
      <c r="C26" s="206" t="str">
        <f>"- Ngày mở sổ: "&amp;TEXT(VLOOKUP($H$9,'341'!$B$5:$C$49,2,0),"dd/MM/yy")</f>
        <v>- Ngày mở sổ: 29/06/15</v>
      </c>
      <c r="E26" s="218"/>
      <c r="F26" s="218"/>
    </row>
    <row r="27" spans="1:14" s="180" customFormat="1">
      <c r="E27" s="218"/>
      <c r="F27" s="218"/>
      <c r="L27" s="218" t="s">
        <v>143</v>
      </c>
    </row>
    <row r="28" spans="1:14" s="180" customFormat="1">
      <c r="C28" s="218" t="s">
        <v>25</v>
      </c>
      <c r="E28" s="218"/>
      <c r="F28" s="218"/>
      <c r="L28" s="218" t="s">
        <v>26</v>
      </c>
    </row>
    <row r="29" spans="1:14" s="180" customFormat="1">
      <c r="C29" s="218" t="s">
        <v>27</v>
      </c>
      <c r="E29" s="218"/>
      <c r="F29" s="218"/>
      <c r="L29" s="218" t="s">
        <v>27</v>
      </c>
    </row>
    <row r="30" spans="1:14" s="180" customFormat="1">
      <c r="E30" s="218"/>
      <c r="F30" s="218"/>
    </row>
    <row r="31" spans="1:14" s="180" customFormat="1">
      <c r="E31" s="218"/>
      <c r="F31" s="218"/>
    </row>
    <row r="32" spans="1:14" s="239" customFormat="1"/>
    <row r="33" s="239" customFormat="1"/>
    <row r="34" s="239" customFormat="1"/>
    <row r="35" s="239" customFormat="1"/>
    <row r="36" s="239" customFormat="1"/>
    <row r="37" s="239" customFormat="1"/>
    <row r="38" s="239" customFormat="1"/>
    <row r="39" s="239" customFormat="1"/>
    <row r="40" s="239" customFormat="1"/>
    <row r="41" s="239" customFormat="1"/>
    <row r="42" s="239" customFormat="1"/>
    <row r="43" s="239" customFormat="1"/>
    <row r="44" s="239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3"/>
  <sheetViews>
    <sheetView topLeftCell="A11" zoomScale="90" workbookViewId="0">
      <pane ySplit="5" topLeftCell="A85" activePane="bottomLeft" state="frozen"/>
      <selection activeCell="A11" sqref="A11"/>
      <selection pane="bottomLeft" activeCell="K103" sqref="K10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301" t="s">
        <v>165</v>
      </c>
      <c r="H2" s="301"/>
      <c r="I2" s="301"/>
      <c r="O2" s="15" t="s">
        <v>0</v>
      </c>
      <c r="T2" s="29"/>
    </row>
    <row r="3" spans="1:21" ht="15.75" customHeight="1">
      <c r="A3" s="15" t="s">
        <v>1</v>
      </c>
      <c r="G3" s="302" t="s">
        <v>166</v>
      </c>
      <c r="H3" s="302"/>
      <c r="I3" s="302"/>
      <c r="O3" s="15" t="s">
        <v>1</v>
      </c>
      <c r="T3" s="29"/>
    </row>
    <row r="4" spans="1:21">
      <c r="F4" s="3"/>
      <c r="G4" s="302"/>
      <c r="H4" s="302"/>
      <c r="I4" s="302"/>
      <c r="S4" s="3"/>
      <c r="T4" s="29"/>
    </row>
    <row r="5" spans="1:21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O5" s="29"/>
      <c r="P5" s="29"/>
      <c r="R5" s="29"/>
      <c r="S5" s="29"/>
      <c r="T5" s="29"/>
    </row>
    <row r="6" spans="1:21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O6" s="29"/>
      <c r="P6" s="29"/>
      <c r="R6" s="29"/>
      <c r="S6" s="29"/>
      <c r="T6" s="29"/>
    </row>
    <row r="7" spans="1:21">
      <c r="A7" s="305" t="s">
        <v>28</v>
      </c>
      <c r="B7" s="305"/>
      <c r="C7" s="305"/>
      <c r="D7" s="305"/>
      <c r="E7" s="305"/>
      <c r="F7" s="305"/>
      <c r="G7" s="305"/>
      <c r="H7" s="305"/>
      <c r="I7" s="305"/>
      <c r="O7" s="29"/>
      <c r="P7" s="29"/>
      <c r="R7" s="29"/>
      <c r="S7" s="29"/>
      <c r="T7" s="29"/>
    </row>
    <row r="8" spans="1:21">
      <c r="A8" s="291" t="s">
        <v>43</v>
      </c>
      <c r="B8" s="291"/>
      <c r="C8" s="291"/>
      <c r="D8" s="291"/>
      <c r="E8" s="291"/>
      <c r="F8" s="291"/>
      <c r="G8" s="291"/>
      <c r="H8" s="291"/>
      <c r="I8" s="291"/>
      <c r="O8" s="29"/>
      <c r="P8" s="29"/>
      <c r="R8" s="29"/>
      <c r="S8" s="29"/>
      <c r="T8" s="29"/>
    </row>
    <row r="9" spans="1:21">
      <c r="A9" s="291" t="s">
        <v>5</v>
      </c>
      <c r="B9" s="291"/>
      <c r="C9" s="291"/>
      <c r="D9" s="291"/>
      <c r="E9" s="291"/>
      <c r="F9" s="291"/>
      <c r="G9" s="291"/>
      <c r="H9" s="291"/>
      <c r="I9" s="291"/>
      <c r="O9" s="29"/>
      <c r="P9" s="29"/>
      <c r="R9" s="29"/>
      <c r="S9" s="29"/>
      <c r="T9" s="29"/>
    </row>
    <row r="10" spans="1:21" ht="15" customHeight="1">
      <c r="A10" s="306"/>
      <c r="B10" s="306"/>
      <c r="C10" s="306"/>
      <c r="D10" s="306"/>
      <c r="E10" s="306"/>
      <c r="F10" s="306"/>
      <c r="G10" s="306"/>
      <c r="H10" s="306"/>
      <c r="I10" s="306"/>
      <c r="O10" s="29"/>
      <c r="P10" s="29"/>
      <c r="R10" s="29"/>
      <c r="S10" s="29"/>
      <c r="T10" s="29"/>
    </row>
    <row r="11" spans="1:21" ht="15.75" customHeight="1">
      <c r="A11" s="292" t="s">
        <v>6</v>
      </c>
      <c r="B11" s="293" t="s">
        <v>7</v>
      </c>
      <c r="C11" s="294"/>
      <c r="D11" s="292" t="s">
        <v>8</v>
      </c>
      <c r="E11" s="292" t="s">
        <v>9</v>
      </c>
      <c r="F11" s="293" t="s">
        <v>10</v>
      </c>
      <c r="G11" s="294"/>
      <c r="H11" s="293" t="s">
        <v>11</v>
      </c>
      <c r="I11" s="303"/>
      <c r="O11" s="292" t="s">
        <v>6</v>
      </c>
      <c r="P11" s="122" t="s">
        <v>7</v>
      </c>
      <c r="Q11" s="292" t="s">
        <v>8</v>
      </c>
      <c r="R11" s="292" t="s">
        <v>9</v>
      </c>
      <c r="S11" s="293" t="s">
        <v>10</v>
      </c>
      <c r="T11" s="294"/>
    </row>
    <row r="12" spans="1:21" ht="15.75" customHeight="1">
      <c r="A12" s="292"/>
      <c r="B12" s="295" t="s">
        <v>12</v>
      </c>
      <c r="C12" s="297" t="s">
        <v>13</v>
      </c>
      <c r="D12" s="292"/>
      <c r="E12" s="292"/>
      <c r="F12" s="297" t="s">
        <v>14</v>
      </c>
      <c r="G12" s="299" t="s">
        <v>15</v>
      </c>
      <c r="H12" s="297" t="s">
        <v>14</v>
      </c>
      <c r="I12" s="297" t="s">
        <v>15</v>
      </c>
      <c r="O12" s="292"/>
      <c r="P12" s="295" t="s">
        <v>12</v>
      </c>
      <c r="Q12" s="292"/>
      <c r="R12" s="292"/>
      <c r="S12" s="297" t="s">
        <v>14</v>
      </c>
      <c r="T12" s="299" t="s">
        <v>15</v>
      </c>
    </row>
    <row r="13" spans="1:21" ht="18" customHeight="1">
      <c r="A13" s="292"/>
      <c r="B13" s="296"/>
      <c r="C13" s="298"/>
      <c r="D13" s="292"/>
      <c r="E13" s="292"/>
      <c r="F13" s="298"/>
      <c r="G13" s="300"/>
      <c r="H13" s="298"/>
      <c r="I13" s="298"/>
      <c r="O13" s="292"/>
      <c r="P13" s="296"/>
      <c r="Q13" s="292"/>
      <c r="R13" s="292"/>
      <c r="S13" s="298"/>
      <c r="T13" s="300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6" t="s">
        <v>65</v>
      </c>
      <c r="C16" s="97">
        <f t="shared" ref="C16:C53" si="0">A16</f>
        <v>42010</v>
      </c>
      <c r="D16" s="98" t="s">
        <v>44</v>
      </c>
      <c r="E16" s="99" t="s">
        <v>45</v>
      </c>
      <c r="F16" s="100">
        <v>500000000</v>
      </c>
      <c r="G16" s="101"/>
      <c r="H16" s="95">
        <f>MAX(H15+F16-I15-G16,0)</f>
        <v>500000000</v>
      </c>
      <c r="I16" s="95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42247</v>
      </c>
      <c r="P16" s="64">
        <f ca="1">IF(ROWS($1:1)&gt;COUNT(Dong),"",OFFSET('141-BH'!B$1,SMALL(Dong,ROWS($1:1)),))</f>
        <v>0</v>
      </c>
      <c r="Q16" s="102" t="str">
        <f ca="1">IF(ROWS($1:1)&gt;COUNT(Dong),"",OFFSET('141-BH'!D$1,SMALL(Dong,ROWS($1:1)),))</f>
        <v>Nguyễn Thị Tuyết Đang</v>
      </c>
      <c r="R16" s="64" t="str">
        <f ca="1">IF(ROWS($1:1)&gt;COUNT(Dong),"",OFFSET('141-BH'!E$1,SMALL(Dong,ROWS($1:1)),))</f>
        <v>331</v>
      </c>
      <c r="S16" s="95">
        <f ca="1">IF(ROWS($1:1)&gt;COUNT(Dong),"",OFFSET('141-BH'!F$1,SMALL(Dong,ROWS($1:1)),))</f>
        <v>0</v>
      </c>
      <c r="T16" s="95">
        <f ca="1">IF(ROWS($1:1)&gt;COUNT(Dong),"",OFFSET('141-BH'!G$1,SMALL(Dong,ROWS($1:1)),))</f>
        <v>205168000</v>
      </c>
      <c r="U16" s="146" t="str">
        <f ca="1">IF(IF(ROWS($1:1)&gt;COUNT(Dong),"",OFFSET('141-BH'!K$1,SMALL(Dong,ROWS($1:1)),))=0,"",IF(ROWS($1:1)&gt;COUNT(Dong),"",OFFSET('141-BH'!K$1,SMALL(Dong,ROWS($1:1)),)))</f>
        <v>N10 &amp; N22</v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42247</v>
      </c>
      <c r="P17" s="64">
        <f ca="1">IF(ROWS($1:2)&gt;COUNT(Dong),"",OFFSET('141-BH'!B$1,SMALL(Dong,ROWS($1:2)),))</f>
        <v>0</v>
      </c>
      <c r="Q17" s="102" t="str">
        <f ca="1">IF(ROWS($1:2)&gt;COUNT(Dong),"",OFFSET('141-BH'!D$1,SMALL(Dong,ROWS($1:2)),))</f>
        <v>Võ Văn Thắng</v>
      </c>
      <c r="R17" s="64" t="str">
        <f ca="1">IF(ROWS($1:2)&gt;COUNT(Dong),"",OFFSET('141-BH'!E$1,SMALL(Dong,ROWS($1:2)),))</f>
        <v>331</v>
      </c>
      <c r="S17" s="95">
        <f ca="1">IF(ROWS($1:2)&gt;COUNT(Dong),"",OFFSET('141-BH'!F$1,SMALL(Dong,ROWS($1:2)),))</f>
        <v>0</v>
      </c>
      <c r="T17" s="95">
        <f ca="1">IF(ROWS($1:2)&gt;COUNT(Dong),"",OFFSET('141-BH'!G$1,SMALL(Dong,ROWS($1:2)),))</f>
        <v>218560000</v>
      </c>
      <c r="U17" s="146" t="str">
        <f ca="1">IF(IF(ROWS($1:2)&gt;COUNT(Dong),"",OFFSET('141-BH'!K$1,SMALL(Dong,ROWS($1:2)),))=0,"",IF(ROWS($1:2)&gt;COUNT(Dong),"",OFFSET('141-BH'!K$1,SMALL(Dong,ROWS($1:2)),)))</f>
        <v>N11 &amp; N21</v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42247</v>
      </c>
      <c r="P18" s="64">
        <f ca="1">IF(ROWS($1:3)&gt;COUNT(Dong),"",OFFSET('141-BH'!B$1,SMALL(Dong,ROWS($1:3)),))</f>
        <v>0</v>
      </c>
      <c r="Q18" s="102" t="str">
        <f ca="1">IF(ROWS($1:3)&gt;COUNT(Dong),"",OFFSET('141-BH'!D$1,SMALL(Dong,ROWS($1:3)),))</f>
        <v>Nguyễn Văn Phong</v>
      </c>
      <c r="R18" s="64" t="str">
        <f ca="1">IF(ROWS($1:3)&gt;COUNT(Dong),"",OFFSET('141-BH'!E$1,SMALL(Dong,ROWS($1:3)),))</f>
        <v>331</v>
      </c>
      <c r="S18" s="95">
        <f ca="1">IF(ROWS($1:3)&gt;COUNT(Dong),"",OFFSET('141-BH'!F$1,SMALL(Dong,ROWS($1:3)),))</f>
        <v>0</v>
      </c>
      <c r="T18" s="95">
        <f ca="1">IF(ROWS($1:3)&gt;COUNT(Dong),"",OFFSET('141-BH'!G$1,SMALL(Dong,ROWS($1:3)),))</f>
        <v>206032000</v>
      </c>
      <c r="U18" s="146" t="str">
        <f ca="1">IF(IF(ROWS($1:3)&gt;COUNT(Dong),"",OFFSET('141-BH'!K$1,SMALL(Dong,ROWS($1:3)),))=0,"",IF(ROWS($1:3)&gt;COUNT(Dong),"",OFFSET('141-BH'!K$1,SMALL(Dong,ROWS($1:3)),)))</f>
        <v>N12 &amp; N23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255">
        <v>320000000</v>
      </c>
      <c r="G21" s="20"/>
      <c r="H21" s="5">
        <f t="shared" si="2"/>
        <v>2720000000</v>
      </c>
      <c r="I21" s="5">
        <f t="shared" si="3"/>
        <v>0</v>
      </c>
      <c r="J21" s="37">
        <f t="shared" si="1"/>
        <v>1</v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7">
        <f t="shared" si="1"/>
        <v>1</v>
      </c>
      <c r="K22" s="140" t="s">
        <v>180</v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208260000</v>
      </c>
      <c r="H23" s="5">
        <f t="shared" si="2"/>
        <v>2404100000</v>
      </c>
      <c r="I23" s="5">
        <f t="shared" si="3"/>
        <v>0</v>
      </c>
      <c r="J23" s="37">
        <f t="shared" si="1"/>
        <v>1</v>
      </c>
      <c r="K23" s="140" t="s">
        <v>203</v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212004000</v>
      </c>
      <c r="H24" s="5">
        <f t="shared" si="2"/>
        <v>2192096000</v>
      </c>
      <c r="I24" s="5">
        <f t="shared" si="3"/>
        <v>0</v>
      </c>
      <c r="J24" s="37">
        <f t="shared" si="1"/>
        <v>1</v>
      </c>
      <c r="K24" s="140" t="s">
        <v>204</v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317628000</v>
      </c>
      <c r="H25" s="5">
        <f t="shared" si="2"/>
        <v>1874468000</v>
      </c>
      <c r="I25" s="5">
        <f t="shared" si="3"/>
        <v>0</v>
      </c>
      <c r="J25" s="37">
        <f t="shared" si="1"/>
        <v>1</v>
      </c>
      <c r="K25" s="140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7">
        <f t="shared" si="1"/>
        <v>1</v>
      </c>
      <c r="K26" s="140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212634000</v>
      </c>
      <c r="H27" s="5">
        <f t="shared" si="4"/>
        <v>1452440000</v>
      </c>
      <c r="I27" s="5">
        <f t="shared" si="5"/>
        <v>0</v>
      </c>
      <c r="J27" s="37">
        <f t="shared" si="1"/>
        <v>1</v>
      </c>
      <c r="K27" s="140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107460000</v>
      </c>
      <c r="H28" s="5">
        <f t="shared" si="4"/>
        <v>1344980000</v>
      </c>
      <c r="I28" s="5">
        <f t="shared" si="5"/>
        <v>0</v>
      </c>
      <c r="J28" s="37">
        <f t="shared" si="1"/>
        <v>1</v>
      </c>
      <c r="K28" s="140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107280000</v>
      </c>
      <c r="H29" s="5">
        <f t="shared" si="4"/>
        <v>1237700000</v>
      </c>
      <c r="I29" s="5">
        <f t="shared" si="5"/>
        <v>0</v>
      </c>
      <c r="J29" s="37">
        <f t="shared" si="1"/>
        <v>1</v>
      </c>
      <c r="K29" s="140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905205000</v>
      </c>
      <c r="I30" s="5">
        <f t="shared" si="5"/>
        <v>0</v>
      </c>
      <c r="J30" s="37">
        <f t="shared" si="1"/>
        <v>1</v>
      </c>
      <c r="K30" s="140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586380000</v>
      </c>
      <c r="I31" s="5">
        <f t="shared" si="5"/>
        <v>0</v>
      </c>
      <c r="J31" s="37">
        <f t="shared" si="1"/>
        <v>1</v>
      </c>
      <c r="K31" s="140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429235000</v>
      </c>
      <c r="I32" s="5">
        <f t="shared" si="5"/>
        <v>0</v>
      </c>
      <c r="J32" s="37">
        <f t="shared" si="1"/>
        <v>1</v>
      </c>
      <c r="K32" s="140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185790000</v>
      </c>
      <c r="I33" s="5">
        <f t="shared" si="5"/>
        <v>0</v>
      </c>
      <c r="J33" s="37">
        <f t="shared" si="1"/>
        <v>1</v>
      </c>
      <c r="K33" s="140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6510000</v>
      </c>
      <c r="I34" s="5">
        <f t="shared" si="5"/>
        <v>0</v>
      </c>
      <c r="J34" s="37">
        <f t="shared" si="1"/>
        <v>1</v>
      </c>
      <c r="K34" s="140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606510000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1256510000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1906510000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256">
        <v>620000000</v>
      </c>
      <c r="G38" s="20"/>
      <c r="H38" s="5">
        <f t="shared" si="4"/>
        <v>2526510000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149430000</v>
      </c>
      <c r="H39" s="5">
        <f t="shared" si="4"/>
        <v>2377080000</v>
      </c>
      <c r="I39" s="5">
        <f t="shared" si="5"/>
        <v>0</v>
      </c>
      <c r="J39" s="37">
        <f t="shared" si="1"/>
        <v>2</v>
      </c>
      <c r="K39" s="140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151215000</v>
      </c>
      <c r="H40" s="5">
        <f t="shared" si="4"/>
        <v>2225865000</v>
      </c>
      <c r="I40" s="5">
        <f t="shared" si="5"/>
        <v>0</v>
      </c>
      <c r="J40" s="37">
        <f t="shared" si="1"/>
        <v>2</v>
      </c>
      <c r="K40" s="140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280984500</v>
      </c>
      <c r="H41" s="5">
        <f t="shared" si="4"/>
        <v>1944880500</v>
      </c>
      <c r="I41" s="5">
        <f t="shared" si="5"/>
        <v>0</v>
      </c>
      <c r="J41" s="37">
        <f t="shared" si="1"/>
        <v>2</v>
      </c>
      <c r="K41" s="140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287130000</v>
      </c>
      <c r="H42" s="5">
        <f t="shared" si="4"/>
        <v>1657750500</v>
      </c>
      <c r="I42" s="5">
        <f t="shared" si="5"/>
        <v>0</v>
      </c>
      <c r="J42" s="37">
        <f t="shared" si="1"/>
        <v>2</v>
      </c>
      <c r="K42" s="140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139893000</v>
      </c>
      <c r="H43" s="5">
        <f t="shared" si="4"/>
        <v>1517857500</v>
      </c>
      <c r="I43" s="5">
        <f t="shared" si="5"/>
        <v>0</v>
      </c>
      <c r="J43" s="37">
        <f t="shared" si="1"/>
        <v>2</v>
      </c>
      <c r="K43" s="140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144585000</v>
      </c>
      <c r="H44" s="5">
        <f t="shared" si="4"/>
        <v>1373272500</v>
      </c>
      <c r="I44" s="5">
        <f t="shared" si="5"/>
        <v>0</v>
      </c>
      <c r="J44" s="37">
        <f t="shared" si="1"/>
        <v>2</v>
      </c>
      <c r="K44" s="140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1196862500</v>
      </c>
      <c r="I45" s="5">
        <f t="shared" si="5"/>
        <v>0</v>
      </c>
      <c r="J45" s="37">
        <f t="shared" si="1"/>
        <v>2</v>
      </c>
      <c r="K45" s="140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1020659000</v>
      </c>
      <c r="I46" s="5">
        <f t="shared" si="5"/>
        <v>0</v>
      </c>
      <c r="J46" s="37">
        <f t="shared" si="1"/>
        <v>2</v>
      </c>
      <c r="K46" s="140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674919000</v>
      </c>
      <c r="I47" s="5">
        <f t="shared" si="5"/>
        <v>0</v>
      </c>
      <c r="J47" s="37">
        <f t="shared" si="1"/>
        <v>2</v>
      </c>
      <c r="K47" s="140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325521000</v>
      </c>
      <c r="I48" s="5">
        <f t="shared" si="5"/>
        <v>0</v>
      </c>
      <c r="J48" s="37">
        <f t="shared" ref="J48:J63" si="6">IF(A48&lt;&gt;"",MONTH(A48),"")</f>
        <v>2</v>
      </c>
      <c r="K48" s="140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175572500</v>
      </c>
      <c r="I49" s="5">
        <f t="shared" si="5"/>
        <v>0</v>
      </c>
      <c r="J49" s="37">
        <f t="shared" si="6"/>
        <v>2</v>
      </c>
      <c r="K49" s="140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2496000</v>
      </c>
      <c r="I50" s="5">
        <f t="shared" si="5"/>
        <v>0</v>
      </c>
      <c r="J50" s="37">
        <f t="shared" si="6"/>
        <v>2</v>
      </c>
      <c r="K50" s="140" t="s">
        <v>189</v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7">
        <f t="shared" si="6"/>
        <v>3</v>
      </c>
      <c r="O51" s="51"/>
      <c r="P51" s="106"/>
      <c r="Q51" s="107"/>
      <c r="R51" s="19"/>
      <c r="S51" s="108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257">
        <v>300000000</v>
      </c>
      <c r="G52" s="20"/>
      <c r="H52" s="5">
        <f t="shared" si="4"/>
        <v>652496000</v>
      </c>
      <c r="I52" s="5">
        <f t="shared" si="5"/>
        <v>0</v>
      </c>
      <c r="J52" s="37">
        <f t="shared" si="6"/>
        <v>3</v>
      </c>
      <c r="O52" s="109"/>
      <c r="P52" s="93"/>
      <c r="Q52" s="54"/>
      <c r="R52" s="110"/>
      <c r="S52" s="111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257">
        <v>320000000</v>
      </c>
      <c r="G53" s="20"/>
      <c r="H53" s="5">
        <f t="shared" si="4"/>
        <v>972496000</v>
      </c>
      <c r="I53" s="5">
        <f t="shared" si="5"/>
        <v>0</v>
      </c>
      <c r="J53" s="37">
        <f t="shared" si="6"/>
        <v>3</v>
      </c>
      <c r="O53" s="109"/>
      <c r="P53" s="93"/>
      <c r="Q53" s="54"/>
      <c r="R53" s="110"/>
      <c r="S53" s="112"/>
      <c r="T53" s="61"/>
    </row>
    <row r="54" spans="1:21" ht="19.5" customHeight="1">
      <c r="A54" s="14">
        <v>42094</v>
      </c>
      <c r="B54" s="18" t="s">
        <v>252</v>
      </c>
      <c r="C54" s="14">
        <f t="shared" ref="C54:C58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811376000</v>
      </c>
      <c r="I54" s="5">
        <f t="shared" si="5"/>
        <v>0</v>
      </c>
      <c r="J54" s="37">
        <f t="shared" si="6"/>
        <v>3</v>
      </c>
      <c r="K54" s="140" t="s">
        <v>212</v>
      </c>
      <c r="O54" s="109"/>
      <c r="P54" s="93"/>
      <c r="Q54" s="54"/>
      <c r="R54" s="110"/>
      <c r="S54" s="111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626326500</v>
      </c>
      <c r="I55" s="5">
        <f t="shared" si="5"/>
        <v>0</v>
      </c>
      <c r="J55" s="37">
        <f t="shared" si="6"/>
        <v>3</v>
      </c>
      <c r="K55" s="140" t="s">
        <v>168</v>
      </c>
      <c r="O55" s="109"/>
      <c r="P55" s="93"/>
      <c r="Q55" s="54"/>
      <c r="R55" s="110"/>
      <c r="S55" s="111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279998000</v>
      </c>
      <c r="I56" s="5">
        <f t="shared" si="5"/>
        <v>0</v>
      </c>
      <c r="J56" s="37">
        <f t="shared" si="6"/>
        <v>3</v>
      </c>
      <c r="K56" s="140" t="s">
        <v>223</v>
      </c>
      <c r="O56" s="109"/>
      <c r="P56" s="93"/>
      <c r="Q56" s="54"/>
      <c r="R56" s="110"/>
      <c r="S56" s="111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7">
        <f t="shared" si="6"/>
        <v>3</v>
      </c>
      <c r="K57" s="140" t="s">
        <v>177</v>
      </c>
      <c r="O57" s="109"/>
      <c r="P57" s="93"/>
      <c r="Q57" s="54"/>
      <c r="R57" s="110"/>
      <c r="S57" s="111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8"/>
        <v>3576500</v>
      </c>
      <c r="I58" s="5">
        <f t="shared" si="9"/>
        <v>0</v>
      </c>
      <c r="J58" s="37">
        <f t="shared" si="6"/>
        <v>3</v>
      </c>
      <c r="K58" s="140" t="s">
        <v>179</v>
      </c>
      <c r="O58" s="109"/>
      <c r="P58" s="93"/>
      <c r="Q58" s="54"/>
      <c r="R58" s="110"/>
      <c r="S58" s="111"/>
      <c r="T58" s="61"/>
    </row>
    <row r="59" spans="1:21" ht="19.5" customHeight="1">
      <c r="A59" s="11">
        <v>42101</v>
      </c>
      <c r="B59" s="24" t="s">
        <v>57</v>
      </c>
      <c r="C59" s="14">
        <f>A59</f>
        <v>42101</v>
      </c>
      <c r="D59" s="17" t="s">
        <v>44</v>
      </c>
      <c r="E59" s="38" t="s">
        <v>45</v>
      </c>
      <c r="F59" s="9">
        <v>600000000</v>
      </c>
      <c r="G59" s="25"/>
      <c r="H59" s="5">
        <f t="shared" si="8"/>
        <v>603576500</v>
      </c>
      <c r="I59" s="5">
        <f t="shared" si="9"/>
        <v>0</v>
      </c>
      <c r="J59" s="37">
        <f t="shared" si="6"/>
        <v>4</v>
      </c>
      <c r="O59" s="51"/>
      <c r="P59" s="93"/>
      <c r="Q59" s="54"/>
      <c r="R59" s="110"/>
      <c r="S59" s="111"/>
      <c r="T59" s="61"/>
    </row>
    <row r="60" spans="1:21" ht="19.5" customHeight="1">
      <c r="A60" s="11">
        <v>42110</v>
      </c>
      <c r="B60" s="24" t="s">
        <v>267</v>
      </c>
      <c r="C60" s="14">
        <v>42110</v>
      </c>
      <c r="D60" s="17" t="s">
        <v>44</v>
      </c>
      <c r="E60" s="38" t="s">
        <v>45</v>
      </c>
      <c r="F60" s="9">
        <v>450000000</v>
      </c>
      <c r="G60" s="25"/>
      <c r="H60" s="5">
        <f t="shared" si="8"/>
        <v>1053576500</v>
      </c>
      <c r="I60" s="5">
        <f t="shared" si="9"/>
        <v>0</v>
      </c>
      <c r="J60" s="37">
        <f t="shared" ref="J60" si="10">IF(A60&lt;&gt;"",MONTH(A60),"")</f>
        <v>4</v>
      </c>
      <c r="O60" s="51"/>
      <c r="P60" s="93"/>
      <c r="Q60" s="54"/>
      <c r="R60" s="110"/>
      <c r="S60" s="111"/>
      <c r="T60" s="61"/>
    </row>
    <row r="61" spans="1:21" ht="19.5" customHeight="1">
      <c r="A61" s="11">
        <v>42118</v>
      </c>
      <c r="B61" s="24" t="s">
        <v>104</v>
      </c>
      <c r="C61" s="14">
        <f t="shared" ref="C61:C62" si="11">A61</f>
        <v>42118</v>
      </c>
      <c r="D61" s="17" t="s">
        <v>44</v>
      </c>
      <c r="E61" s="38" t="s">
        <v>45</v>
      </c>
      <c r="F61" s="256">
        <v>400000000</v>
      </c>
      <c r="G61" s="25"/>
      <c r="H61" s="5">
        <f t="shared" si="8"/>
        <v>1453576500</v>
      </c>
      <c r="I61" s="5">
        <f t="shared" si="9"/>
        <v>0</v>
      </c>
      <c r="J61" s="37">
        <f t="shared" si="6"/>
        <v>4</v>
      </c>
      <c r="O61" s="51"/>
      <c r="P61" s="93"/>
      <c r="Q61" s="54"/>
      <c r="R61" s="110"/>
      <c r="S61" s="111"/>
      <c r="T61" s="61"/>
    </row>
    <row r="62" spans="1:21" ht="19.5" customHeight="1">
      <c r="A62" s="11">
        <v>42123</v>
      </c>
      <c r="B62" s="24" t="s">
        <v>270</v>
      </c>
      <c r="C62" s="14">
        <f t="shared" si="11"/>
        <v>42123</v>
      </c>
      <c r="D62" s="17" t="s">
        <v>96</v>
      </c>
      <c r="E62" s="38" t="s">
        <v>42</v>
      </c>
      <c r="F62" s="9"/>
      <c r="G62" s="20">
        <v>303004000</v>
      </c>
      <c r="H62" s="5">
        <f t="shared" si="8"/>
        <v>1150572500</v>
      </c>
      <c r="I62" s="5">
        <f t="shared" si="9"/>
        <v>0</v>
      </c>
      <c r="J62" s="37">
        <f t="shared" si="6"/>
        <v>4</v>
      </c>
      <c r="K62" s="140" t="s">
        <v>254</v>
      </c>
      <c r="O62" s="51"/>
      <c r="P62" s="93"/>
      <c r="Q62" s="54"/>
      <c r="R62" s="110"/>
      <c r="S62" s="111"/>
      <c r="T62" s="61"/>
    </row>
    <row r="63" spans="1:21" ht="19.5" customHeight="1">
      <c r="A63" s="11">
        <v>42123</v>
      </c>
      <c r="B63" s="24" t="s">
        <v>270</v>
      </c>
      <c r="C63" s="14">
        <f t="shared" ref="C63:C91" si="12">A63</f>
        <v>42123</v>
      </c>
      <c r="D63" s="248" t="s">
        <v>29</v>
      </c>
      <c r="E63" s="38" t="s">
        <v>42</v>
      </c>
      <c r="F63" s="9"/>
      <c r="G63" s="20">
        <v>373564000</v>
      </c>
      <c r="H63" s="5">
        <f t="shared" si="8"/>
        <v>777008500</v>
      </c>
      <c r="I63" s="5">
        <f t="shared" si="9"/>
        <v>0</v>
      </c>
      <c r="J63" s="37">
        <f t="shared" si="6"/>
        <v>4</v>
      </c>
      <c r="K63" s="140" t="s">
        <v>255</v>
      </c>
      <c r="O63" s="51"/>
      <c r="P63" s="93"/>
      <c r="Q63" s="54"/>
      <c r="R63" s="110"/>
      <c r="S63" s="111"/>
      <c r="T63" s="61"/>
    </row>
    <row r="64" spans="1:21" ht="19.5" customHeight="1">
      <c r="A64" s="11">
        <v>42123</v>
      </c>
      <c r="B64" s="24" t="s">
        <v>270</v>
      </c>
      <c r="C64" s="14">
        <f t="shared" si="12"/>
        <v>42123</v>
      </c>
      <c r="D64" s="17" t="s">
        <v>49</v>
      </c>
      <c r="E64" s="38" t="s">
        <v>42</v>
      </c>
      <c r="F64" s="9"/>
      <c r="G64" s="20">
        <v>89745000</v>
      </c>
      <c r="H64" s="5">
        <f t="shared" si="8"/>
        <v>687263500</v>
      </c>
      <c r="I64" s="5">
        <f t="shared" si="9"/>
        <v>0</v>
      </c>
      <c r="J64" s="37">
        <f>IF(A64&lt;&gt;"",MONTH(A64),"")</f>
        <v>4</v>
      </c>
      <c r="K64" s="140" t="s">
        <v>256</v>
      </c>
      <c r="O64" s="51"/>
      <c r="P64" s="93"/>
      <c r="Q64" s="54"/>
      <c r="R64" s="110"/>
      <c r="S64" s="111"/>
      <c r="T64" s="61"/>
    </row>
    <row r="65" spans="1:20" ht="19.5" customHeight="1">
      <c r="A65" s="11">
        <v>42123</v>
      </c>
      <c r="B65" s="24" t="s">
        <v>270</v>
      </c>
      <c r="C65" s="14">
        <f t="shared" si="12"/>
        <v>42123</v>
      </c>
      <c r="D65" s="17" t="s">
        <v>31</v>
      </c>
      <c r="E65" s="38" t="s">
        <v>42</v>
      </c>
      <c r="F65" s="9"/>
      <c r="G65" s="20">
        <v>220150000</v>
      </c>
      <c r="H65" s="5">
        <f t="shared" si="8"/>
        <v>467113500</v>
      </c>
      <c r="I65" s="5">
        <f t="shared" si="9"/>
        <v>0</v>
      </c>
      <c r="J65" s="37">
        <f>IF(A65&lt;&gt;"",MONTH(A65),"")</f>
        <v>4</v>
      </c>
      <c r="K65" s="140" t="s">
        <v>257</v>
      </c>
      <c r="O65" s="114"/>
      <c r="P65" s="93"/>
      <c r="Q65" s="54"/>
      <c r="R65" s="110"/>
      <c r="S65" s="111"/>
      <c r="T65" s="61"/>
    </row>
    <row r="66" spans="1:20" ht="19.5" customHeight="1">
      <c r="A66" s="11">
        <v>42123</v>
      </c>
      <c r="B66" s="24" t="s">
        <v>270</v>
      </c>
      <c r="C66" s="14">
        <f t="shared" si="12"/>
        <v>42123</v>
      </c>
      <c r="D66" s="17" t="s">
        <v>99</v>
      </c>
      <c r="E66" s="38" t="s">
        <v>42</v>
      </c>
      <c r="F66" s="9"/>
      <c r="G66" s="20">
        <v>78678000</v>
      </c>
      <c r="H66" s="5">
        <f t="shared" si="4"/>
        <v>388435500</v>
      </c>
      <c r="I66" s="5">
        <f t="shared" si="5"/>
        <v>0</v>
      </c>
      <c r="J66" s="37">
        <f>IF(A66&lt;&gt;"",MONTH(A66),"")</f>
        <v>4</v>
      </c>
      <c r="K66" s="249" t="s">
        <v>175</v>
      </c>
      <c r="O66" s="109"/>
      <c r="P66" s="93"/>
      <c r="Q66" s="54"/>
      <c r="R66" s="110"/>
      <c r="S66" s="111"/>
      <c r="T66" s="61"/>
    </row>
    <row r="67" spans="1:20" ht="19.5" customHeight="1">
      <c r="A67" s="11">
        <v>42123</v>
      </c>
      <c r="B67" s="24" t="s">
        <v>270</v>
      </c>
      <c r="C67" s="14">
        <f t="shared" si="12"/>
        <v>42123</v>
      </c>
      <c r="D67" s="17" t="s">
        <v>47</v>
      </c>
      <c r="E67" s="38" t="s">
        <v>42</v>
      </c>
      <c r="F67" s="9"/>
      <c r="G67" s="20">
        <v>90830000</v>
      </c>
      <c r="H67" s="5">
        <f t="shared" si="4"/>
        <v>297605500</v>
      </c>
      <c r="I67" s="5">
        <f t="shared" si="5"/>
        <v>0</v>
      </c>
      <c r="J67" s="37">
        <f t="shared" ref="J67:J128" si="13">IF(A67&lt;&gt;"",MONTH(A67),"")</f>
        <v>4</v>
      </c>
      <c r="K67" s="140" t="s">
        <v>176</v>
      </c>
      <c r="O67" s="109"/>
      <c r="P67" s="93"/>
      <c r="Q67" s="54"/>
      <c r="R67" s="110"/>
      <c r="S67" s="111"/>
      <c r="T67" s="61"/>
    </row>
    <row r="68" spans="1:20" ht="19.5" customHeight="1">
      <c r="A68" s="11">
        <v>42123</v>
      </c>
      <c r="B68" s="24" t="s">
        <v>270</v>
      </c>
      <c r="C68" s="14">
        <f t="shared" si="12"/>
        <v>42123</v>
      </c>
      <c r="D68" s="17" t="s">
        <v>30</v>
      </c>
      <c r="E68" s="38" t="s">
        <v>42</v>
      </c>
      <c r="F68" s="9"/>
      <c r="G68" s="20">
        <v>282950500</v>
      </c>
      <c r="H68" s="5">
        <f t="shared" si="4"/>
        <v>14655000</v>
      </c>
      <c r="I68" s="5">
        <f t="shared" si="5"/>
        <v>0</v>
      </c>
      <c r="J68" s="37">
        <f t="shared" si="13"/>
        <v>4</v>
      </c>
      <c r="K68" s="140" t="s">
        <v>258</v>
      </c>
      <c r="O68" s="109"/>
      <c r="P68" s="93"/>
      <c r="Q68" s="54"/>
      <c r="R68" s="110"/>
      <c r="S68" s="111"/>
      <c r="T68" s="61"/>
    </row>
    <row r="69" spans="1:20" ht="19.5" customHeight="1">
      <c r="A69" s="14">
        <v>42130</v>
      </c>
      <c r="B69" s="24" t="s">
        <v>273</v>
      </c>
      <c r="C69" s="14">
        <f t="shared" si="12"/>
        <v>42130</v>
      </c>
      <c r="D69" s="17" t="s">
        <v>44</v>
      </c>
      <c r="E69" s="38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7">
        <f t="shared" si="13"/>
        <v>5</v>
      </c>
      <c r="O69" s="109"/>
      <c r="P69" s="93"/>
      <c r="Q69" s="113"/>
      <c r="R69" s="110"/>
      <c r="S69" s="111"/>
      <c r="T69" s="111"/>
    </row>
    <row r="70" spans="1:20" ht="19.5" customHeight="1">
      <c r="A70" s="14">
        <v>42134</v>
      </c>
      <c r="B70" s="24" t="s">
        <v>59</v>
      </c>
      <c r="C70" s="14">
        <f t="shared" si="12"/>
        <v>42134</v>
      </c>
      <c r="D70" s="17" t="s">
        <v>44</v>
      </c>
      <c r="E70" s="38" t="s">
        <v>45</v>
      </c>
      <c r="F70" s="9">
        <v>400000000</v>
      </c>
      <c r="G70" s="20"/>
      <c r="H70" s="5">
        <f t="shared" si="4"/>
        <v>914655000</v>
      </c>
      <c r="I70" s="5">
        <f t="shared" si="5"/>
        <v>0</v>
      </c>
      <c r="J70" s="37">
        <f t="shared" si="13"/>
        <v>5</v>
      </c>
      <c r="O70" s="109"/>
      <c r="P70" s="93"/>
      <c r="Q70" s="54"/>
      <c r="R70" s="110"/>
      <c r="S70" s="111"/>
      <c r="T70" s="61"/>
    </row>
    <row r="71" spans="1:20" ht="19.5" customHeight="1">
      <c r="A71" s="14">
        <v>42151</v>
      </c>
      <c r="B71" s="24" t="s">
        <v>60</v>
      </c>
      <c r="C71" s="14">
        <f t="shared" si="12"/>
        <v>42151</v>
      </c>
      <c r="D71" s="17" t="s">
        <v>44</v>
      </c>
      <c r="E71" s="38" t="s">
        <v>45</v>
      </c>
      <c r="F71" s="256">
        <v>350000000</v>
      </c>
      <c r="G71" s="20"/>
      <c r="H71" s="5">
        <f t="shared" si="4"/>
        <v>1264655000</v>
      </c>
      <c r="I71" s="5">
        <f t="shared" si="5"/>
        <v>0</v>
      </c>
      <c r="J71" s="37">
        <f t="shared" si="13"/>
        <v>5</v>
      </c>
      <c r="O71" s="109"/>
      <c r="P71" s="93"/>
      <c r="Q71" s="54"/>
      <c r="R71" s="110"/>
      <c r="S71" s="111"/>
      <c r="T71" s="61"/>
    </row>
    <row r="72" spans="1:20" ht="19.5" customHeight="1">
      <c r="A72" s="14">
        <v>42155</v>
      </c>
      <c r="B72" s="24" t="s">
        <v>275</v>
      </c>
      <c r="C72" s="14">
        <f t="shared" si="12"/>
        <v>42155</v>
      </c>
      <c r="D72" s="17" t="s">
        <v>99</v>
      </c>
      <c r="E72" s="38" t="s">
        <v>42</v>
      </c>
      <c r="F72" s="9"/>
      <c r="G72" s="20">
        <v>219728000</v>
      </c>
      <c r="H72" s="5">
        <f t="shared" si="4"/>
        <v>1044927000</v>
      </c>
      <c r="I72" s="5">
        <f t="shared" si="5"/>
        <v>0</v>
      </c>
      <c r="J72" s="37">
        <f t="shared" si="13"/>
        <v>5</v>
      </c>
      <c r="K72" s="140" t="s">
        <v>211</v>
      </c>
      <c r="O72" s="109"/>
      <c r="P72" s="93"/>
      <c r="Q72" s="54"/>
      <c r="R72" s="110"/>
      <c r="S72" s="111"/>
      <c r="T72" s="61"/>
    </row>
    <row r="73" spans="1:20" ht="19.5" customHeight="1">
      <c r="A73" s="14">
        <v>42155</v>
      </c>
      <c r="B73" s="24" t="s">
        <v>275</v>
      </c>
      <c r="C73" s="14">
        <f t="shared" si="12"/>
        <v>42155</v>
      </c>
      <c r="D73" s="17" t="s">
        <v>47</v>
      </c>
      <c r="E73" s="38" t="s">
        <v>42</v>
      </c>
      <c r="F73" s="9"/>
      <c r="G73" s="20">
        <v>111568000</v>
      </c>
      <c r="H73" s="5">
        <f t="shared" si="4"/>
        <v>933359000</v>
      </c>
      <c r="I73" s="5">
        <f t="shared" si="5"/>
        <v>0</v>
      </c>
      <c r="J73" s="37">
        <f t="shared" si="13"/>
        <v>5</v>
      </c>
      <c r="K73" s="140" t="s">
        <v>176</v>
      </c>
      <c r="O73" s="109"/>
      <c r="P73" s="93"/>
      <c r="Q73" s="54"/>
      <c r="R73" s="110"/>
      <c r="S73" s="111"/>
      <c r="T73" s="61"/>
    </row>
    <row r="74" spans="1:20" ht="19.5" customHeight="1">
      <c r="A74" s="14">
        <v>42155</v>
      </c>
      <c r="B74" s="24" t="s">
        <v>275</v>
      </c>
      <c r="C74" s="14">
        <f t="shared" si="12"/>
        <v>42155</v>
      </c>
      <c r="D74" s="17" t="s">
        <v>49</v>
      </c>
      <c r="E74" s="38" t="s">
        <v>42</v>
      </c>
      <c r="F74" s="9"/>
      <c r="G74" s="20">
        <v>111168000</v>
      </c>
      <c r="H74" s="5">
        <f t="shared" si="4"/>
        <v>822191000</v>
      </c>
      <c r="I74" s="5">
        <f t="shared" si="5"/>
        <v>0</v>
      </c>
      <c r="J74" s="37">
        <f t="shared" si="13"/>
        <v>5</v>
      </c>
      <c r="K74" s="140" t="s">
        <v>256</v>
      </c>
      <c r="O74" s="109"/>
      <c r="P74" s="93"/>
      <c r="Q74" s="54"/>
      <c r="R74" s="110"/>
      <c r="S74" s="111"/>
      <c r="T74" s="61"/>
    </row>
    <row r="75" spans="1:20" ht="19.5" customHeight="1">
      <c r="A75" s="14">
        <v>42155</v>
      </c>
      <c r="B75" s="24" t="s">
        <v>275</v>
      </c>
      <c r="C75" s="14">
        <f t="shared" si="12"/>
        <v>42155</v>
      </c>
      <c r="D75" s="17" t="s">
        <v>100</v>
      </c>
      <c r="E75" s="38" t="s">
        <v>42</v>
      </c>
      <c r="F75" s="9"/>
      <c r="G75" s="20">
        <v>110880000</v>
      </c>
      <c r="H75" s="5">
        <f t="shared" si="4"/>
        <v>711311000</v>
      </c>
      <c r="I75" s="5">
        <f t="shared" si="5"/>
        <v>0</v>
      </c>
      <c r="J75" s="37">
        <f t="shared" si="13"/>
        <v>5</v>
      </c>
      <c r="K75" s="140" t="s">
        <v>212</v>
      </c>
      <c r="O75" s="109"/>
      <c r="P75" s="93"/>
      <c r="Q75" s="54"/>
      <c r="R75" s="110"/>
      <c r="S75" s="111"/>
      <c r="T75" s="61"/>
    </row>
    <row r="76" spans="1:20" ht="19.5" customHeight="1">
      <c r="A76" s="14">
        <v>42155</v>
      </c>
      <c r="B76" s="24" t="s">
        <v>275</v>
      </c>
      <c r="C76" s="14">
        <f t="shared" si="12"/>
        <v>42155</v>
      </c>
      <c r="D76" s="17" t="s">
        <v>46</v>
      </c>
      <c r="E76" s="38" t="s">
        <v>42</v>
      </c>
      <c r="F76" s="9"/>
      <c r="G76" s="20">
        <v>103728000</v>
      </c>
      <c r="H76" s="5">
        <f t="shared" si="4"/>
        <v>607583000</v>
      </c>
      <c r="I76" s="5">
        <f t="shared" si="5"/>
        <v>0</v>
      </c>
      <c r="J76" s="37">
        <f t="shared" si="13"/>
        <v>5</v>
      </c>
      <c r="K76" s="140" t="s">
        <v>169</v>
      </c>
      <c r="O76" s="109"/>
      <c r="P76" s="93"/>
      <c r="Q76" s="54"/>
      <c r="R76" s="110"/>
      <c r="S76" s="111"/>
      <c r="T76" s="61"/>
    </row>
    <row r="77" spans="1:20" ht="19.5" customHeight="1">
      <c r="A77" s="14">
        <v>42155</v>
      </c>
      <c r="B77" s="24" t="s">
        <v>275</v>
      </c>
      <c r="C77" s="14">
        <f t="shared" si="12"/>
        <v>42155</v>
      </c>
      <c r="D77" s="17" t="s">
        <v>30</v>
      </c>
      <c r="E77" s="38" t="s">
        <v>42</v>
      </c>
      <c r="F77" s="9"/>
      <c r="G77" s="20">
        <v>197472000</v>
      </c>
      <c r="H77" s="5">
        <f t="shared" si="4"/>
        <v>410111000</v>
      </c>
      <c r="I77" s="5">
        <f t="shared" si="5"/>
        <v>0</v>
      </c>
      <c r="J77" s="37">
        <f t="shared" si="13"/>
        <v>5</v>
      </c>
      <c r="K77" s="140" t="s">
        <v>272</v>
      </c>
      <c r="O77" s="109"/>
      <c r="P77" s="93"/>
      <c r="Q77" s="54"/>
      <c r="R77" s="110"/>
      <c r="S77" s="111"/>
      <c r="T77" s="61"/>
    </row>
    <row r="78" spans="1:20" ht="19.5" customHeight="1">
      <c r="A78" s="14">
        <v>42155</v>
      </c>
      <c r="B78" s="24" t="s">
        <v>275</v>
      </c>
      <c r="C78" s="14">
        <f t="shared" si="12"/>
        <v>42155</v>
      </c>
      <c r="D78" s="17" t="s">
        <v>31</v>
      </c>
      <c r="E78" s="38" t="s">
        <v>42</v>
      </c>
      <c r="F78" s="9"/>
      <c r="G78" s="20">
        <v>106811000</v>
      </c>
      <c r="H78" s="5">
        <f t="shared" si="4"/>
        <v>303300000</v>
      </c>
      <c r="I78" s="5">
        <f t="shared" si="5"/>
        <v>0</v>
      </c>
      <c r="J78" s="37">
        <f t="shared" si="13"/>
        <v>5</v>
      </c>
      <c r="K78" s="140" t="s">
        <v>174</v>
      </c>
      <c r="O78" s="109"/>
      <c r="P78" s="93"/>
      <c r="Q78" s="54"/>
      <c r="R78" s="110"/>
      <c r="S78" s="111"/>
      <c r="T78" s="61"/>
    </row>
    <row r="79" spans="1:20" ht="19.5" customHeight="1">
      <c r="A79" s="14">
        <v>42155</v>
      </c>
      <c r="B79" s="24" t="s">
        <v>275</v>
      </c>
      <c r="C79" s="14">
        <f t="shared" si="12"/>
        <v>42155</v>
      </c>
      <c r="D79" s="17" t="s">
        <v>97</v>
      </c>
      <c r="E79" s="38" t="s">
        <v>42</v>
      </c>
      <c r="F79" s="9"/>
      <c r="G79" s="20">
        <v>101711000</v>
      </c>
      <c r="H79" s="5">
        <f t="shared" si="4"/>
        <v>201589000</v>
      </c>
      <c r="I79" s="5">
        <f t="shared" si="5"/>
        <v>0</v>
      </c>
      <c r="J79" s="37">
        <f t="shared" si="13"/>
        <v>5</v>
      </c>
      <c r="K79" s="140" t="s">
        <v>184</v>
      </c>
      <c r="O79" s="109"/>
      <c r="P79" s="93"/>
      <c r="Q79" s="54"/>
      <c r="R79" s="110"/>
      <c r="S79" s="111"/>
      <c r="T79" s="61"/>
    </row>
    <row r="80" spans="1:20" ht="19.5" customHeight="1">
      <c r="A80" s="14">
        <v>42155</v>
      </c>
      <c r="B80" s="24" t="s">
        <v>275</v>
      </c>
      <c r="C80" s="14">
        <f t="shared" si="12"/>
        <v>42155</v>
      </c>
      <c r="D80" s="17" t="s">
        <v>51</v>
      </c>
      <c r="E80" s="38" t="s">
        <v>42</v>
      </c>
      <c r="F80" s="9"/>
      <c r="G80" s="20">
        <v>110211000</v>
      </c>
      <c r="H80" s="5">
        <f t="shared" si="4"/>
        <v>91378000</v>
      </c>
      <c r="I80" s="5">
        <f t="shared" si="5"/>
        <v>0</v>
      </c>
      <c r="J80" s="37">
        <f t="shared" si="13"/>
        <v>5</v>
      </c>
      <c r="K80" s="140" t="s">
        <v>179</v>
      </c>
      <c r="O80" s="109"/>
      <c r="P80" s="93"/>
      <c r="Q80" s="54"/>
      <c r="R80" s="110"/>
      <c r="S80" s="111"/>
      <c r="T80" s="61"/>
    </row>
    <row r="81" spans="1:21" ht="19.5" customHeight="1">
      <c r="A81" s="14">
        <v>42155</v>
      </c>
      <c r="B81" s="24" t="s">
        <v>275</v>
      </c>
      <c r="C81" s="14">
        <f t="shared" si="12"/>
        <v>42155</v>
      </c>
      <c r="D81" s="17" t="s">
        <v>98</v>
      </c>
      <c r="E81" s="38" t="s">
        <v>42</v>
      </c>
      <c r="F81" s="9"/>
      <c r="G81" s="20">
        <v>86241000</v>
      </c>
      <c r="H81" s="5">
        <f t="shared" si="4"/>
        <v>5137000</v>
      </c>
      <c r="I81" s="5">
        <f t="shared" si="5"/>
        <v>0</v>
      </c>
      <c r="J81" s="37">
        <f t="shared" si="13"/>
        <v>5</v>
      </c>
      <c r="K81" s="140" t="s">
        <v>188</v>
      </c>
      <c r="O81" s="109"/>
      <c r="P81" s="93"/>
      <c r="Q81" s="54"/>
      <c r="R81" s="110"/>
      <c r="S81" s="111"/>
      <c r="T81" s="61"/>
    </row>
    <row r="82" spans="1:21" ht="19.5" customHeight="1">
      <c r="A82" s="14">
        <f>C82</f>
        <v>42156</v>
      </c>
      <c r="B82" s="24" t="s">
        <v>298</v>
      </c>
      <c r="C82" s="14">
        <v>42156</v>
      </c>
      <c r="D82" s="17" t="s">
        <v>44</v>
      </c>
      <c r="E82" s="38" t="s">
        <v>45</v>
      </c>
      <c r="F82" s="9">
        <v>550000000</v>
      </c>
      <c r="G82" s="20"/>
      <c r="H82" s="5">
        <f t="shared" si="4"/>
        <v>555137000</v>
      </c>
      <c r="I82" s="5">
        <f t="shared" si="5"/>
        <v>0</v>
      </c>
      <c r="J82" s="37">
        <f t="shared" si="13"/>
        <v>6</v>
      </c>
      <c r="O82" s="109"/>
      <c r="P82" s="93"/>
      <c r="Q82" s="54"/>
      <c r="R82" s="110"/>
      <c r="S82" s="111"/>
      <c r="T82" s="61"/>
    </row>
    <row r="83" spans="1:21" ht="19.5" customHeight="1">
      <c r="A83" s="14">
        <f>C83</f>
        <v>42179</v>
      </c>
      <c r="B83" s="24" t="s">
        <v>67</v>
      </c>
      <c r="C83" s="14">
        <v>42179</v>
      </c>
      <c r="D83" s="17" t="s">
        <v>44</v>
      </c>
      <c r="E83" s="38" t="s">
        <v>45</v>
      </c>
      <c r="F83" s="256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7">
        <f t="shared" si="13"/>
        <v>6</v>
      </c>
      <c r="O83" s="109"/>
      <c r="P83" s="93"/>
      <c r="Q83" s="113"/>
      <c r="R83" s="110"/>
      <c r="S83" s="111"/>
      <c r="T83" s="111"/>
    </row>
    <row r="84" spans="1:21" ht="19.5" customHeight="1">
      <c r="A84" s="14">
        <v>42185</v>
      </c>
      <c r="B84" s="24"/>
      <c r="C84" s="14">
        <f t="shared" si="12"/>
        <v>42185</v>
      </c>
      <c r="D84" s="17" t="s">
        <v>29</v>
      </c>
      <c r="E84" s="38" t="s">
        <v>42</v>
      </c>
      <c r="F84" s="9"/>
      <c r="G84" s="20">
        <v>79068000</v>
      </c>
      <c r="H84" s="5">
        <f t="shared" si="14"/>
        <v>986069000</v>
      </c>
      <c r="I84" s="5">
        <f t="shared" si="15"/>
        <v>0</v>
      </c>
      <c r="J84" s="37">
        <f t="shared" si="13"/>
        <v>6</v>
      </c>
      <c r="K84" s="140" t="s">
        <v>175</v>
      </c>
      <c r="O84" s="109"/>
      <c r="P84" s="93"/>
      <c r="Q84" s="54"/>
      <c r="R84" s="110"/>
      <c r="S84" s="111"/>
      <c r="T84" s="61"/>
    </row>
    <row r="85" spans="1:21" ht="19.5" customHeight="1">
      <c r="A85" s="14">
        <v>42185</v>
      </c>
      <c r="B85" s="24"/>
      <c r="C85" s="14">
        <f t="shared" si="12"/>
        <v>42185</v>
      </c>
      <c r="D85" s="17" t="s">
        <v>30</v>
      </c>
      <c r="E85" s="38" t="s">
        <v>42</v>
      </c>
      <c r="F85" s="9"/>
      <c r="G85" s="20">
        <v>237852500</v>
      </c>
      <c r="H85" s="5">
        <f t="shared" si="14"/>
        <v>748216500</v>
      </c>
      <c r="I85" s="5">
        <f t="shared" si="15"/>
        <v>0</v>
      </c>
      <c r="J85" s="37">
        <f t="shared" si="13"/>
        <v>6</v>
      </c>
      <c r="K85" s="140" t="s">
        <v>322</v>
      </c>
      <c r="O85" s="109"/>
      <c r="P85" s="93"/>
      <c r="Q85" s="54"/>
      <c r="R85" s="110"/>
      <c r="S85" s="111"/>
      <c r="T85" s="61"/>
    </row>
    <row r="86" spans="1:21" ht="19.5" customHeight="1">
      <c r="A86" s="14">
        <v>42185</v>
      </c>
      <c r="B86" s="24"/>
      <c r="C86" s="14">
        <f t="shared" si="12"/>
        <v>42185</v>
      </c>
      <c r="D86" s="17" t="s">
        <v>31</v>
      </c>
      <c r="E86" s="38" t="s">
        <v>42</v>
      </c>
      <c r="F86" s="9"/>
      <c r="G86" s="20">
        <v>232886000</v>
      </c>
      <c r="H86" s="5">
        <f t="shared" si="14"/>
        <v>515330500</v>
      </c>
      <c r="I86" s="5">
        <f t="shared" si="15"/>
        <v>0</v>
      </c>
      <c r="J86" s="37">
        <f t="shared" si="13"/>
        <v>6</v>
      </c>
      <c r="K86" s="140" t="s">
        <v>323</v>
      </c>
      <c r="O86" s="109"/>
      <c r="P86" s="93"/>
      <c r="Q86" s="54"/>
      <c r="R86" s="110"/>
      <c r="S86" s="111"/>
      <c r="T86" s="61"/>
    </row>
    <row r="87" spans="1:21" ht="19.5" customHeight="1">
      <c r="A87" s="14">
        <v>42185</v>
      </c>
      <c r="B87" s="24"/>
      <c r="C87" s="14">
        <f t="shared" si="12"/>
        <v>42185</v>
      </c>
      <c r="D87" s="17" t="s">
        <v>97</v>
      </c>
      <c r="E87" s="38" t="s">
        <v>42</v>
      </c>
      <c r="F87" s="9"/>
      <c r="G87" s="20">
        <v>240316000</v>
      </c>
      <c r="H87" s="5">
        <f t="shared" si="14"/>
        <v>275014500</v>
      </c>
      <c r="I87" s="5">
        <f t="shared" si="15"/>
        <v>0</v>
      </c>
      <c r="J87" s="37">
        <f t="shared" si="13"/>
        <v>6</v>
      </c>
      <c r="K87" s="140" t="s">
        <v>324</v>
      </c>
      <c r="O87" s="109"/>
      <c r="P87" s="93"/>
      <c r="Q87" s="54"/>
      <c r="R87" s="110"/>
      <c r="S87" s="111"/>
      <c r="T87" s="61"/>
    </row>
    <row r="88" spans="1:21" ht="19.5" customHeight="1">
      <c r="A88" s="14">
        <v>42185</v>
      </c>
      <c r="B88" s="24"/>
      <c r="C88" s="14">
        <f t="shared" si="12"/>
        <v>42185</v>
      </c>
      <c r="D88" s="17" t="s">
        <v>32</v>
      </c>
      <c r="E88" s="38" t="s">
        <v>42</v>
      </c>
      <c r="F88" s="9"/>
      <c r="G88" s="20">
        <v>76740000</v>
      </c>
      <c r="H88" s="5">
        <f t="shared" si="14"/>
        <v>198274500</v>
      </c>
      <c r="I88" s="5">
        <f t="shared" si="15"/>
        <v>0</v>
      </c>
      <c r="J88" s="37">
        <f t="shared" si="13"/>
        <v>6</v>
      </c>
      <c r="K88" s="140" t="s">
        <v>181</v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>
        <v>42185</v>
      </c>
      <c r="B89" s="24"/>
      <c r="C89" s="14">
        <f t="shared" si="12"/>
        <v>42185</v>
      </c>
      <c r="D89" s="17" t="s">
        <v>51</v>
      </c>
      <c r="E89" s="38" t="s">
        <v>42</v>
      </c>
      <c r="F89" s="9"/>
      <c r="G89" s="20">
        <v>95112500</v>
      </c>
      <c r="H89" s="5">
        <f t="shared" si="14"/>
        <v>103162000</v>
      </c>
      <c r="I89" s="5">
        <f t="shared" si="15"/>
        <v>0</v>
      </c>
      <c r="J89" s="37">
        <f t="shared" si="13"/>
        <v>6</v>
      </c>
      <c r="K89" s="140" t="s">
        <v>197</v>
      </c>
      <c r="O89" s="109"/>
      <c r="P89" s="93"/>
      <c r="Q89" s="54"/>
      <c r="R89" s="110"/>
      <c r="S89" s="111"/>
      <c r="T89" s="61"/>
      <c r="U89" s="147"/>
    </row>
    <row r="90" spans="1:21" ht="19.5" customHeight="1">
      <c r="A90" s="14">
        <v>42185</v>
      </c>
      <c r="B90" s="24"/>
      <c r="C90" s="14">
        <f t="shared" si="12"/>
        <v>42185</v>
      </c>
      <c r="D90" s="17" t="s">
        <v>98</v>
      </c>
      <c r="E90" s="38" t="s">
        <v>42</v>
      </c>
      <c r="F90" s="9"/>
      <c r="G90" s="20">
        <v>95375000</v>
      </c>
      <c r="H90" s="5">
        <f t="shared" si="14"/>
        <v>7787000</v>
      </c>
      <c r="I90" s="5">
        <f t="shared" si="15"/>
        <v>0</v>
      </c>
      <c r="J90" s="37">
        <f t="shared" si="13"/>
        <v>6</v>
      </c>
      <c r="K90" s="140" t="s">
        <v>198</v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>
        <f t="shared" si="12"/>
        <v>0</v>
      </c>
      <c r="D91" s="17" t="s">
        <v>44</v>
      </c>
      <c r="E91" s="38" t="s">
        <v>45</v>
      </c>
      <c r="F91" s="256">
        <v>250000000</v>
      </c>
      <c r="G91" s="20"/>
      <c r="H91" s="5">
        <f t="shared" si="14"/>
        <v>257787000</v>
      </c>
      <c r="I91" s="5">
        <f t="shared" si="15"/>
        <v>0</v>
      </c>
      <c r="J91" s="37" t="str">
        <f t="shared" si="13"/>
        <v/>
      </c>
      <c r="O91" s="109"/>
      <c r="P91" s="93"/>
      <c r="Q91" s="54"/>
      <c r="R91" s="110"/>
      <c r="S91" s="111"/>
      <c r="T91" s="61"/>
    </row>
    <row r="92" spans="1:21" ht="19.5" customHeight="1">
      <c r="A92" s="14">
        <v>42216</v>
      </c>
      <c r="B92" s="24"/>
      <c r="C92" s="14">
        <f t="shared" ref="C92:C95" si="16">A92</f>
        <v>42216</v>
      </c>
      <c r="D92" s="17" t="s">
        <v>46</v>
      </c>
      <c r="E92" s="38" t="s">
        <v>42</v>
      </c>
      <c r="F92" s="9"/>
      <c r="G92" s="20">
        <v>74700000</v>
      </c>
      <c r="H92" s="5">
        <f t="shared" si="14"/>
        <v>183087000</v>
      </c>
      <c r="I92" s="5">
        <f t="shared" si="15"/>
        <v>0</v>
      </c>
      <c r="J92" s="37">
        <f t="shared" si="13"/>
        <v>7</v>
      </c>
      <c r="K92" s="140" t="s">
        <v>181</v>
      </c>
      <c r="O92" s="109"/>
      <c r="P92" s="93"/>
      <c r="Q92" s="54"/>
      <c r="R92" s="110"/>
      <c r="S92" s="111"/>
      <c r="T92" s="61"/>
    </row>
    <row r="93" spans="1:21" ht="19.5" customHeight="1">
      <c r="A93" s="14">
        <v>42216</v>
      </c>
      <c r="B93" s="24"/>
      <c r="C93" s="14">
        <f t="shared" si="16"/>
        <v>42216</v>
      </c>
      <c r="D93" s="17" t="s">
        <v>105</v>
      </c>
      <c r="E93" s="38" t="s">
        <v>42</v>
      </c>
      <c r="F93" s="9"/>
      <c r="G93" s="20">
        <v>83400000</v>
      </c>
      <c r="H93" s="5">
        <f t="shared" ref="H93:H151" si="17">MAX(H92+F93-I92-G93,0)</f>
        <v>99687000</v>
      </c>
      <c r="I93" s="5">
        <f t="shared" ref="I93:I151" si="18">MAX(I92+G93-H92-F93,0)</f>
        <v>0</v>
      </c>
      <c r="J93" s="37">
        <f t="shared" si="13"/>
        <v>7</v>
      </c>
      <c r="K93" s="140" t="s">
        <v>182</v>
      </c>
      <c r="O93" s="109"/>
      <c r="P93" s="93"/>
      <c r="Q93" s="54"/>
      <c r="R93" s="110"/>
      <c r="S93" s="111"/>
      <c r="T93" s="61"/>
    </row>
    <row r="94" spans="1:21" ht="19.5" customHeight="1">
      <c r="A94" s="14">
        <v>42216</v>
      </c>
      <c r="B94" s="24"/>
      <c r="C94" s="14">
        <f t="shared" si="16"/>
        <v>42216</v>
      </c>
      <c r="D94" s="17" t="s">
        <v>50</v>
      </c>
      <c r="E94" s="38" t="s">
        <v>42</v>
      </c>
      <c r="F94" s="9"/>
      <c r="G94" s="20">
        <v>81900000</v>
      </c>
      <c r="H94" s="5">
        <f t="shared" si="17"/>
        <v>17787000</v>
      </c>
      <c r="I94" s="5">
        <f t="shared" si="18"/>
        <v>0</v>
      </c>
      <c r="J94" s="37">
        <f t="shared" si="13"/>
        <v>7</v>
      </c>
      <c r="K94" s="140" t="s">
        <v>183</v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>
        <f t="shared" si="16"/>
        <v>0</v>
      </c>
      <c r="D95" s="17" t="s">
        <v>44</v>
      </c>
      <c r="E95" s="38" t="s">
        <v>45</v>
      </c>
      <c r="F95" s="9">
        <v>300000000</v>
      </c>
      <c r="G95" s="20"/>
      <c r="H95" s="5">
        <f t="shared" si="17"/>
        <v>317787000</v>
      </c>
      <c r="I95" s="5">
        <f t="shared" si="18"/>
        <v>0</v>
      </c>
      <c r="J95" s="37" t="str">
        <f t="shared" si="13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>
        <f t="shared" ref="C96:C101" si="19">A96</f>
        <v>0</v>
      </c>
      <c r="D96" s="17" t="s">
        <v>44</v>
      </c>
      <c r="E96" s="38" t="s">
        <v>45</v>
      </c>
      <c r="F96" s="9">
        <v>320000000</v>
      </c>
      <c r="G96" s="20"/>
      <c r="H96" s="5">
        <f t="shared" si="17"/>
        <v>637787000</v>
      </c>
      <c r="I96" s="5">
        <f t="shared" si="18"/>
        <v>0</v>
      </c>
      <c r="J96" s="37" t="str">
        <f t="shared" si="13"/>
        <v/>
      </c>
      <c r="O96" s="109"/>
      <c r="P96" s="93"/>
      <c r="Q96" s="54"/>
      <c r="R96" s="110"/>
      <c r="S96" s="111"/>
      <c r="T96" s="61"/>
    </row>
    <row r="97" spans="1:20" ht="19.5" customHeight="1">
      <c r="A97" s="14">
        <v>42247</v>
      </c>
      <c r="B97" s="24"/>
      <c r="C97" s="14">
        <f t="shared" si="19"/>
        <v>42247</v>
      </c>
      <c r="D97" s="248" t="s">
        <v>46</v>
      </c>
      <c r="E97" s="38" t="s">
        <v>42</v>
      </c>
      <c r="F97" s="9"/>
      <c r="G97" s="20">
        <v>205168000</v>
      </c>
      <c r="H97" s="5">
        <f t="shared" si="17"/>
        <v>432619000</v>
      </c>
      <c r="I97" s="5">
        <f t="shared" si="18"/>
        <v>0</v>
      </c>
      <c r="J97" s="37">
        <f t="shared" si="13"/>
        <v>8</v>
      </c>
      <c r="K97" s="140" t="s">
        <v>264</v>
      </c>
      <c r="O97" s="109"/>
      <c r="P97" s="93"/>
      <c r="Q97" s="54"/>
      <c r="R97" s="110"/>
      <c r="S97" s="111"/>
      <c r="T97" s="61"/>
    </row>
    <row r="98" spans="1:20" ht="19.5" customHeight="1">
      <c r="A98" s="14">
        <v>42247</v>
      </c>
      <c r="B98" s="24"/>
      <c r="C98" s="14">
        <f t="shared" si="19"/>
        <v>42247</v>
      </c>
      <c r="D98" s="248" t="s">
        <v>105</v>
      </c>
      <c r="E98" s="38" t="s">
        <v>42</v>
      </c>
      <c r="F98" s="9"/>
      <c r="G98" s="20">
        <v>218560000</v>
      </c>
      <c r="H98" s="5">
        <f t="shared" si="17"/>
        <v>214059000</v>
      </c>
      <c r="I98" s="5">
        <f t="shared" si="18"/>
        <v>0</v>
      </c>
      <c r="J98" s="37">
        <f t="shared" si="13"/>
        <v>8</v>
      </c>
      <c r="K98" s="140" t="s">
        <v>342</v>
      </c>
      <c r="O98" s="109"/>
      <c r="P98" s="93"/>
      <c r="Q98" s="54"/>
      <c r="R98" s="110"/>
      <c r="S98" s="111"/>
      <c r="T98" s="61"/>
    </row>
    <row r="99" spans="1:20" ht="19.5" customHeight="1">
      <c r="A99" s="14">
        <v>42247</v>
      </c>
      <c r="B99" s="24"/>
      <c r="C99" s="14">
        <f t="shared" si="19"/>
        <v>42247</v>
      </c>
      <c r="D99" s="248" t="s">
        <v>50</v>
      </c>
      <c r="E99" s="38" t="s">
        <v>42</v>
      </c>
      <c r="F99" s="9"/>
      <c r="G99" s="20">
        <v>206032000</v>
      </c>
      <c r="H99" s="5">
        <f t="shared" si="17"/>
        <v>8027000</v>
      </c>
      <c r="I99" s="5">
        <f t="shared" si="18"/>
        <v>0</v>
      </c>
      <c r="J99" s="37">
        <f t="shared" si="13"/>
        <v>8</v>
      </c>
      <c r="K99" s="140" t="s">
        <v>343</v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>
        <f t="shared" si="19"/>
        <v>0</v>
      </c>
      <c r="D100" s="17"/>
      <c r="E100" s="38"/>
      <c r="F100" s="9"/>
      <c r="G100" s="20"/>
      <c r="H100" s="5">
        <f t="shared" si="17"/>
        <v>8027000</v>
      </c>
      <c r="I100" s="5">
        <f t="shared" si="18"/>
        <v>0</v>
      </c>
      <c r="J100" s="37" t="str">
        <f t="shared" si="13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>
        <f t="shared" si="19"/>
        <v>0</v>
      </c>
      <c r="D101" s="10"/>
      <c r="E101" s="38"/>
      <c r="F101" s="9"/>
      <c r="G101" s="9"/>
      <c r="H101" s="5">
        <f t="shared" si="17"/>
        <v>8027000</v>
      </c>
      <c r="I101" s="5">
        <f t="shared" si="18"/>
        <v>0</v>
      </c>
      <c r="J101" s="37" t="str">
        <f t="shared" si="13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7"/>
        <v>8027000</v>
      </c>
      <c r="I102" s="5">
        <f t="shared" si="18"/>
        <v>0</v>
      </c>
      <c r="J102" s="37" t="str">
        <f t="shared" si="13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7"/>
        <v>8027000</v>
      </c>
      <c r="I103" s="5">
        <f t="shared" si="18"/>
        <v>0</v>
      </c>
      <c r="J103" s="37" t="str">
        <f t="shared" si="13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7"/>
        <v>8027000</v>
      </c>
      <c r="I104" s="5">
        <f t="shared" si="18"/>
        <v>0</v>
      </c>
      <c r="J104" s="37" t="str">
        <f t="shared" si="13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7"/>
        <v>8027000</v>
      </c>
      <c r="I105" s="5">
        <f t="shared" si="18"/>
        <v>0</v>
      </c>
      <c r="J105" s="37" t="str">
        <f t="shared" si="13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7"/>
        <v>8027000</v>
      </c>
      <c r="I106" s="5">
        <f t="shared" si="18"/>
        <v>0</v>
      </c>
      <c r="J106" s="37" t="str">
        <f t="shared" si="13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7"/>
        <v>8027000</v>
      </c>
      <c r="I107" s="5">
        <f t="shared" si="18"/>
        <v>0</v>
      </c>
      <c r="J107" s="37" t="str">
        <f t="shared" si="13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7"/>
        <v>8027000</v>
      </c>
      <c r="I108" s="5">
        <f t="shared" si="18"/>
        <v>0</v>
      </c>
      <c r="J108" s="37" t="str">
        <f t="shared" si="13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7"/>
        <v>8027000</v>
      </c>
      <c r="I109" s="5">
        <f t="shared" si="18"/>
        <v>0</v>
      </c>
      <c r="J109" s="37" t="str">
        <f t="shared" si="13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7"/>
        <v>8027000</v>
      </c>
      <c r="I110" s="5">
        <f t="shared" si="18"/>
        <v>0</v>
      </c>
      <c r="J110" s="37" t="str">
        <f t="shared" si="13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7"/>
        <v>8027000</v>
      </c>
      <c r="I111" s="5">
        <f t="shared" si="18"/>
        <v>0</v>
      </c>
      <c r="J111" s="37" t="str">
        <f t="shared" si="13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7"/>
        <v>8027000</v>
      </c>
      <c r="I112" s="5">
        <f t="shared" si="18"/>
        <v>0</v>
      </c>
      <c r="J112" s="37" t="str">
        <f t="shared" si="13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7"/>
        <v>8027000</v>
      </c>
      <c r="I113" s="5">
        <f t="shared" si="18"/>
        <v>0</v>
      </c>
      <c r="J113" s="37" t="str">
        <f t="shared" si="13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7"/>
        <v>8027000</v>
      </c>
      <c r="I114" s="5">
        <f t="shared" si="18"/>
        <v>0</v>
      </c>
      <c r="J114" s="37" t="str">
        <f t="shared" si="13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7"/>
        <v>8027000</v>
      </c>
      <c r="I115" s="5">
        <f t="shared" si="18"/>
        <v>0</v>
      </c>
      <c r="J115" s="37" t="str">
        <f t="shared" si="13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7"/>
        <v>8027000</v>
      </c>
      <c r="I116" s="5">
        <f t="shared" si="18"/>
        <v>0</v>
      </c>
      <c r="J116" s="37" t="str">
        <f t="shared" si="13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7"/>
        <v>8027000</v>
      </c>
      <c r="I117" s="5">
        <f t="shared" si="18"/>
        <v>0</v>
      </c>
      <c r="J117" s="37" t="str">
        <f t="shared" si="13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7"/>
        <v>8027000</v>
      </c>
      <c r="I118" s="5">
        <f t="shared" si="18"/>
        <v>0</v>
      </c>
      <c r="J118" s="37" t="str">
        <f t="shared" si="13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7"/>
        <v>8027000</v>
      </c>
      <c r="I119" s="5">
        <f t="shared" si="18"/>
        <v>0</v>
      </c>
      <c r="J119" s="37" t="str">
        <f t="shared" si="13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7"/>
        <v>8027000</v>
      </c>
      <c r="I120" s="5">
        <f t="shared" si="18"/>
        <v>0</v>
      </c>
      <c r="J120" s="37" t="str">
        <f t="shared" si="13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7"/>
        <v>8027000</v>
      </c>
      <c r="I121" s="5">
        <f t="shared" si="18"/>
        <v>0</v>
      </c>
      <c r="J121" s="37" t="str">
        <f t="shared" si="13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7"/>
        <v>8027000</v>
      </c>
      <c r="I122" s="5">
        <f t="shared" si="18"/>
        <v>0</v>
      </c>
      <c r="J122" s="37" t="str">
        <f t="shared" si="13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7"/>
        <v>8027000</v>
      </c>
      <c r="I123" s="5">
        <f t="shared" si="18"/>
        <v>0</v>
      </c>
      <c r="J123" s="37" t="str">
        <f t="shared" si="13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7"/>
        <v>8027000</v>
      </c>
      <c r="I124" s="5">
        <f t="shared" si="18"/>
        <v>0</v>
      </c>
      <c r="J124" s="37" t="str">
        <f t="shared" si="13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7"/>
        <v>8027000</v>
      </c>
      <c r="I125" s="5">
        <f t="shared" si="18"/>
        <v>0</v>
      </c>
      <c r="J125" s="37" t="str">
        <f t="shared" si="13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7"/>
        <v>8027000</v>
      </c>
      <c r="I126" s="5">
        <f t="shared" si="18"/>
        <v>0</v>
      </c>
      <c r="J126" s="37" t="str">
        <f t="shared" si="13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7"/>
        <v>8027000</v>
      </c>
      <c r="I127" s="5">
        <f t="shared" si="18"/>
        <v>0</v>
      </c>
      <c r="J127" s="37" t="str">
        <f t="shared" si="13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7"/>
        <v>8027000</v>
      </c>
      <c r="I128" s="5">
        <f t="shared" si="18"/>
        <v>0</v>
      </c>
      <c r="J128" s="37" t="str">
        <f t="shared" si="13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7"/>
        <v>8027000</v>
      </c>
      <c r="I129" s="5">
        <f t="shared" si="18"/>
        <v>0</v>
      </c>
      <c r="J129" s="37" t="str">
        <f t="shared" ref="J129:J192" si="20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7"/>
        <v>8027000</v>
      </c>
      <c r="I130" s="5">
        <f t="shared" si="18"/>
        <v>0</v>
      </c>
      <c r="J130" s="37" t="str">
        <f t="shared" si="20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7"/>
        <v>8027000</v>
      </c>
      <c r="I131" s="5">
        <f t="shared" si="18"/>
        <v>0</v>
      </c>
      <c r="J131" s="37" t="str">
        <f t="shared" si="20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7"/>
        <v>8027000</v>
      </c>
      <c r="I132" s="5">
        <f t="shared" si="18"/>
        <v>0</v>
      </c>
      <c r="J132" s="37" t="str">
        <f t="shared" si="20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7"/>
        <v>8027000</v>
      </c>
      <c r="I133" s="5">
        <f t="shared" si="18"/>
        <v>0</v>
      </c>
      <c r="J133" s="37" t="str">
        <f t="shared" si="20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7"/>
        <v>8027000</v>
      </c>
      <c r="I134" s="5">
        <f t="shared" si="18"/>
        <v>0</v>
      </c>
      <c r="J134" s="37" t="str">
        <f t="shared" si="20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7"/>
        <v>8027000</v>
      </c>
      <c r="I135" s="5">
        <f t="shared" si="18"/>
        <v>0</v>
      </c>
      <c r="J135" s="37" t="str">
        <f t="shared" si="20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7"/>
        <v>8027000</v>
      </c>
      <c r="I136" s="5">
        <f t="shared" si="18"/>
        <v>0</v>
      </c>
      <c r="J136" s="37" t="str">
        <f t="shared" si="20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7"/>
        <v>8027000</v>
      </c>
      <c r="I137" s="5">
        <f t="shared" si="18"/>
        <v>0</v>
      </c>
      <c r="J137" s="37" t="str">
        <f t="shared" si="20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7"/>
        <v>8027000</v>
      </c>
      <c r="I138" s="5">
        <f t="shared" si="18"/>
        <v>0</v>
      </c>
      <c r="J138" s="37" t="str">
        <f t="shared" si="20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7"/>
        <v>8027000</v>
      </c>
      <c r="I139" s="5">
        <f t="shared" si="18"/>
        <v>0</v>
      </c>
      <c r="J139" s="37" t="str">
        <f t="shared" si="20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7"/>
        <v>8027000</v>
      </c>
      <c r="I140" s="5">
        <f t="shared" si="18"/>
        <v>0</v>
      </c>
      <c r="J140" s="37" t="str">
        <f t="shared" si="20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7"/>
        <v>8027000</v>
      </c>
      <c r="I141" s="5">
        <f t="shared" si="18"/>
        <v>0</v>
      </c>
      <c r="J141" s="37" t="str">
        <f t="shared" si="20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7"/>
        <v>8027000</v>
      </c>
      <c r="I142" s="5">
        <f t="shared" si="18"/>
        <v>0</v>
      </c>
      <c r="J142" s="37" t="str">
        <f t="shared" si="20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7"/>
        <v>8027000</v>
      </c>
      <c r="I143" s="5">
        <f t="shared" si="18"/>
        <v>0</v>
      </c>
      <c r="J143" s="37" t="str">
        <f t="shared" si="20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7"/>
        <v>8027000</v>
      </c>
      <c r="I144" s="5">
        <f t="shared" si="18"/>
        <v>0</v>
      </c>
      <c r="J144" s="37" t="str">
        <f t="shared" si="20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7"/>
        <v>8027000</v>
      </c>
      <c r="I145" s="5">
        <f t="shared" si="18"/>
        <v>0</v>
      </c>
      <c r="J145" s="37" t="str">
        <f t="shared" si="20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7"/>
        <v>8027000</v>
      </c>
      <c r="I146" s="5">
        <f t="shared" si="18"/>
        <v>0</v>
      </c>
      <c r="J146" s="37" t="str">
        <f t="shared" si="20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7"/>
        <v>8027000</v>
      </c>
      <c r="I147" s="5">
        <f t="shared" si="18"/>
        <v>0</v>
      </c>
      <c r="J147" s="37" t="str">
        <f t="shared" si="20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7"/>
        <v>8027000</v>
      </c>
      <c r="I148" s="5">
        <f t="shared" si="18"/>
        <v>0</v>
      </c>
      <c r="J148" s="37" t="str">
        <f t="shared" si="20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7"/>
        <v>8027000</v>
      </c>
      <c r="I149" s="5">
        <f t="shared" si="18"/>
        <v>0</v>
      </c>
      <c r="J149" s="37" t="str">
        <f t="shared" si="20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7"/>
        <v>8027000</v>
      </c>
      <c r="I150" s="5">
        <f t="shared" si="18"/>
        <v>0</v>
      </c>
      <c r="J150" s="37" t="str">
        <f t="shared" si="20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7"/>
        <v>8027000</v>
      </c>
      <c r="I151" s="5">
        <f t="shared" si="18"/>
        <v>0</v>
      </c>
      <c r="J151" s="37" t="str">
        <f t="shared" si="20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21">MAX(H151+F152-I151-G152,0)</f>
        <v>8027000</v>
      </c>
      <c r="I152" s="5">
        <f t="shared" ref="I152:I202" si="22">MAX(I151+G152-H151-F152,0)</f>
        <v>0</v>
      </c>
      <c r="J152" s="37" t="str">
        <f t="shared" si="20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21"/>
        <v>8027000</v>
      </c>
      <c r="I153" s="5">
        <f t="shared" si="22"/>
        <v>0</v>
      </c>
      <c r="J153" s="37" t="str">
        <f t="shared" si="20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21"/>
        <v>8027000</v>
      </c>
      <c r="I154" s="5">
        <f t="shared" si="22"/>
        <v>0</v>
      </c>
      <c r="J154" s="37" t="str">
        <f t="shared" si="20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21"/>
        <v>8027000</v>
      </c>
      <c r="I155" s="5">
        <f t="shared" si="22"/>
        <v>0</v>
      </c>
      <c r="J155" s="37" t="str">
        <f t="shared" si="20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21"/>
        <v>8027000</v>
      </c>
      <c r="I156" s="5">
        <f t="shared" si="22"/>
        <v>0</v>
      </c>
      <c r="J156" s="37" t="str">
        <f t="shared" si="20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21"/>
        <v>8027000</v>
      </c>
      <c r="I157" s="5">
        <f t="shared" si="22"/>
        <v>0</v>
      </c>
      <c r="J157" s="37" t="str">
        <f t="shared" si="20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21"/>
        <v>8027000</v>
      </c>
      <c r="I158" s="5">
        <f t="shared" si="22"/>
        <v>0</v>
      </c>
      <c r="J158" s="37" t="str">
        <f t="shared" si="20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21"/>
        <v>8027000</v>
      </c>
      <c r="I159" s="5">
        <f t="shared" si="22"/>
        <v>0</v>
      </c>
      <c r="J159" s="37" t="str">
        <f t="shared" si="20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21"/>
        <v>8027000</v>
      </c>
      <c r="I160" s="5">
        <f t="shared" si="22"/>
        <v>0</v>
      </c>
      <c r="J160" s="37" t="str">
        <f t="shared" si="20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21"/>
        <v>8027000</v>
      </c>
      <c r="I161" s="5">
        <f t="shared" si="22"/>
        <v>0</v>
      </c>
      <c r="J161" s="37" t="str">
        <f t="shared" si="20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21"/>
        <v>8027000</v>
      </c>
      <c r="I162" s="5">
        <f t="shared" si="22"/>
        <v>0</v>
      </c>
      <c r="J162" s="37" t="str">
        <f t="shared" si="20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21"/>
        <v>8027000</v>
      </c>
      <c r="I163" s="5">
        <f t="shared" si="22"/>
        <v>0</v>
      </c>
      <c r="J163" s="37" t="str">
        <f t="shared" si="20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21"/>
        <v>8027000</v>
      </c>
      <c r="I164" s="5">
        <f t="shared" si="22"/>
        <v>0</v>
      </c>
      <c r="J164" s="37" t="str">
        <f t="shared" si="20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21"/>
        <v>8027000</v>
      </c>
      <c r="I165" s="5">
        <f t="shared" si="22"/>
        <v>0</v>
      </c>
      <c r="J165" s="37" t="str">
        <f t="shared" si="20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21"/>
        <v>8027000</v>
      </c>
      <c r="I166" s="5">
        <f t="shared" si="22"/>
        <v>0</v>
      </c>
      <c r="J166" s="37" t="str">
        <f t="shared" si="20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21"/>
        <v>8027000</v>
      </c>
      <c r="I167" s="5">
        <f t="shared" si="22"/>
        <v>0</v>
      </c>
      <c r="J167" s="37" t="str">
        <f t="shared" si="20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21"/>
        <v>8027000</v>
      </c>
      <c r="I168" s="5">
        <f t="shared" si="22"/>
        <v>0</v>
      </c>
      <c r="J168" s="37" t="str">
        <f t="shared" si="20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21"/>
        <v>8027000</v>
      </c>
      <c r="I169" s="5">
        <f t="shared" si="22"/>
        <v>0</v>
      </c>
      <c r="J169" s="37" t="str">
        <f t="shared" si="20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21"/>
        <v>8027000</v>
      </c>
      <c r="I170" s="5">
        <f t="shared" si="22"/>
        <v>0</v>
      </c>
      <c r="J170" s="37" t="str">
        <f t="shared" si="20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21"/>
        <v>8027000</v>
      </c>
      <c r="I171" s="5">
        <f t="shared" si="22"/>
        <v>0</v>
      </c>
      <c r="J171" s="37" t="str">
        <f t="shared" si="20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21"/>
        <v>8027000</v>
      </c>
      <c r="I172" s="5">
        <f t="shared" si="22"/>
        <v>0</v>
      </c>
      <c r="J172" s="37" t="str">
        <f t="shared" si="20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21"/>
        <v>8027000</v>
      </c>
      <c r="I173" s="5">
        <f t="shared" si="22"/>
        <v>0</v>
      </c>
      <c r="J173" s="37" t="str">
        <f t="shared" si="20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21"/>
        <v>8027000</v>
      </c>
      <c r="I174" s="5">
        <f t="shared" si="22"/>
        <v>0</v>
      </c>
      <c r="J174" s="37" t="str">
        <f t="shared" si="20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21"/>
        <v>8027000</v>
      </c>
      <c r="I175" s="5">
        <f t="shared" si="22"/>
        <v>0</v>
      </c>
      <c r="J175" s="37" t="str">
        <f t="shared" si="20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21"/>
        <v>8027000</v>
      </c>
      <c r="I176" s="5">
        <f t="shared" si="22"/>
        <v>0</v>
      </c>
      <c r="J176" s="37" t="str">
        <f t="shared" si="20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21"/>
        <v>8027000</v>
      </c>
      <c r="I177" s="5">
        <f t="shared" si="22"/>
        <v>0</v>
      </c>
      <c r="J177" s="37" t="str">
        <f t="shared" si="20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21"/>
        <v>8027000</v>
      </c>
      <c r="I178" s="5">
        <f t="shared" si="22"/>
        <v>0</v>
      </c>
      <c r="J178" s="37" t="str">
        <f t="shared" si="20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21"/>
        <v>8027000</v>
      </c>
      <c r="I179" s="5">
        <f t="shared" si="22"/>
        <v>0</v>
      </c>
      <c r="J179" s="37" t="str">
        <f t="shared" si="20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21"/>
        <v>8027000</v>
      </c>
      <c r="I180" s="5">
        <f t="shared" si="22"/>
        <v>0</v>
      </c>
      <c r="J180" s="37" t="str">
        <f t="shared" si="20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21"/>
        <v>8027000</v>
      </c>
      <c r="I181" s="5">
        <f t="shared" si="22"/>
        <v>0</v>
      </c>
      <c r="J181" s="37" t="str">
        <f t="shared" si="20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21"/>
        <v>8027000</v>
      </c>
      <c r="I182" s="5">
        <f t="shared" si="22"/>
        <v>0</v>
      </c>
      <c r="J182" s="37" t="str">
        <f t="shared" si="20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21"/>
        <v>8027000</v>
      </c>
      <c r="I183" s="5">
        <f t="shared" si="22"/>
        <v>0</v>
      </c>
      <c r="J183" s="37" t="str">
        <f t="shared" si="20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21"/>
        <v>8027000</v>
      </c>
      <c r="I184" s="5">
        <f t="shared" si="22"/>
        <v>0</v>
      </c>
      <c r="J184" s="37" t="str">
        <f t="shared" si="20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21"/>
        <v>8027000</v>
      </c>
      <c r="I185" s="5">
        <f t="shared" si="22"/>
        <v>0</v>
      </c>
      <c r="J185" s="37" t="str">
        <f t="shared" si="20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21"/>
        <v>8027000</v>
      </c>
      <c r="I186" s="5">
        <f t="shared" si="22"/>
        <v>0</v>
      </c>
      <c r="J186" s="37" t="str">
        <f t="shared" si="20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21"/>
        <v>8027000</v>
      </c>
      <c r="I187" s="5">
        <f t="shared" si="22"/>
        <v>0</v>
      </c>
      <c r="J187" s="37" t="str">
        <f t="shared" si="20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21"/>
        <v>8027000</v>
      </c>
      <c r="I188" s="5">
        <f t="shared" si="22"/>
        <v>0</v>
      </c>
      <c r="J188" s="37" t="str">
        <f t="shared" si="20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21"/>
        <v>8027000</v>
      </c>
      <c r="I189" s="5">
        <f t="shared" si="22"/>
        <v>0</v>
      </c>
      <c r="J189" s="37" t="str">
        <f t="shared" si="20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21"/>
        <v>8027000</v>
      </c>
      <c r="I190" s="5">
        <f t="shared" si="22"/>
        <v>0</v>
      </c>
      <c r="J190" s="37" t="str">
        <f t="shared" si="20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21"/>
        <v>8027000</v>
      </c>
      <c r="I191" s="5">
        <f t="shared" si="22"/>
        <v>0</v>
      </c>
      <c r="J191" s="37" t="str">
        <f t="shared" si="20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21"/>
        <v>8027000</v>
      </c>
      <c r="I192" s="5">
        <f t="shared" si="22"/>
        <v>0</v>
      </c>
      <c r="J192" s="37" t="str">
        <f t="shared" si="20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21"/>
        <v>8027000</v>
      </c>
      <c r="I193" s="5">
        <f t="shared" si="22"/>
        <v>0</v>
      </c>
      <c r="J193" s="37" t="str">
        <f t="shared" ref="J193:J203" si="23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21"/>
        <v>8027000</v>
      </c>
      <c r="I194" s="5">
        <f t="shared" si="22"/>
        <v>0</v>
      </c>
      <c r="J194" s="37" t="str">
        <f t="shared" si="23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21"/>
        <v>8027000</v>
      </c>
      <c r="I195" s="5">
        <f t="shared" si="22"/>
        <v>0</v>
      </c>
      <c r="J195" s="37" t="str">
        <f t="shared" si="23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21"/>
        <v>8027000</v>
      </c>
      <c r="I196" s="5">
        <f t="shared" si="22"/>
        <v>0</v>
      </c>
      <c r="J196" s="37" t="str">
        <f t="shared" si="23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21"/>
        <v>8027000</v>
      </c>
      <c r="I197" s="5">
        <f t="shared" si="22"/>
        <v>0</v>
      </c>
      <c r="J197" s="37" t="str">
        <f t="shared" si="23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21"/>
        <v>8027000</v>
      </c>
      <c r="I198" s="5">
        <f t="shared" si="22"/>
        <v>0</v>
      </c>
      <c r="J198" s="37" t="str">
        <f t="shared" si="23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21"/>
        <v>8027000</v>
      </c>
      <c r="I199" s="5">
        <f t="shared" si="22"/>
        <v>0</v>
      </c>
      <c r="J199" s="37" t="str">
        <f t="shared" si="23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21"/>
        <v>8027000</v>
      </c>
      <c r="I200" s="5">
        <f t="shared" si="22"/>
        <v>0</v>
      </c>
      <c r="J200" s="37" t="str">
        <f t="shared" si="23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21"/>
        <v>8027000</v>
      </c>
      <c r="I201" s="5">
        <f t="shared" si="22"/>
        <v>0</v>
      </c>
      <c r="J201" s="37" t="str">
        <f t="shared" si="23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21"/>
        <v>8027000</v>
      </c>
      <c r="I202" s="5">
        <f t="shared" si="22"/>
        <v>0</v>
      </c>
      <c r="J202" s="37" t="str">
        <f t="shared" si="23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23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10840000000</v>
      </c>
      <c r="G204" s="4">
        <f>SUM(G16:G203)</f>
        <v>10831973000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424592000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8027000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25690000000</v>
      </c>
      <c r="G206" s="45">
        <f>G204+'141-TT'!G140</f>
        <v>25674855000</v>
      </c>
      <c r="I206" s="46"/>
      <c r="K206" s="216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48</v>
      </c>
      <c r="D207" s="29"/>
      <c r="E207" s="28"/>
      <c r="F207" s="28"/>
      <c r="G207" s="45"/>
      <c r="H207" s="45"/>
      <c r="I207" s="45"/>
      <c r="J207" s="59"/>
      <c r="K207" s="57">
        <f>H205+'141-TT'!H141</f>
        <v>15145000</v>
      </c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151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291" t="s">
        <v>167</v>
      </c>
      <c r="F209" s="291"/>
      <c r="G209" s="291"/>
      <c r="H209" s="291"/>
      <c r="I209" s="291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291" t="s">
        <v>25</v>
      </c>
      <c r="B210" s="291"/>
      <c r="C210" s="291"/>
      <c r="D210" s="291"/>
      <c r="E210" s="291" t="s">
        <v>26</v>
      </c>
      <c r="F210" s="291"/>
      <c r="G210" s="291"/>
      <c r="H210" s="291"/>
      <c r="I210" s="291"/>
      <c r="J210" s="61"/>
      <c r="K210" s="142"/>
      <c r="L210" s="62"/>
      <c r="M210" s="59"/>
      <c r="N210" s="59"/>
      <c r="O210" s="307" t="s">
        <v>25</v>
      </c>
      <c r="P210" s="307"/>
      <c r="Q210" s="307"/>
      <c r="R210" s="59"/>
      <c r="S210" s="59"/>
      <c r="T210" s="59"/>
      <c r="U210" s="148"/>
    </row>
    <row r="211" spans="1:21" s="1" customFormat="1">
      <c r="A211" s="291" t="s">
        <v>27</v>
      </c>
      <c r="B211" s="291"/>
      <c r="C211" s="291"/>
      <c r="D211" s="291"/>
      <c r="E211" s="291" t="s">
        <v>27</v>
      </c>
      <c r="F211" s="291"/>
      <c r="G211" s="291"/>
      <c r="H211" s="291"/>
      <c r="I211" s="291"/>
      <c r="J211" s="61"/>
      <c r="K211" s="141"/>
      <c r="L211" s="61"/>
      <c r="M211" s="59"/>
      <c r="N211" s="59"/>
      <c r="O211" s="307" t="s">
        <v>27</v>
      </c>
      <c r="P211" s="307"/>
      <c r="Q211" s="307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U165"/>
  <sheetViews>
    <sheetView topLeftCell="A11" zoomScale="90" workbookViewId="0">
      <pane ySplit="5" topLeftCell="A112" activePane="bottomLeft" state="frozen"/>
      <selection activeCell="K212" sqref="K212"/>
      <selection pane="bottomLeft" activeCell="F121" sqref="F121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7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301" t="s">
        <v>165</v>
      </c>
      <c r="H2" s="301"/>
      <c r="I2" s="301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02" t="s">
        <v>166</v>
      </c>
      <c r="H3" s="302"/>
      <c r="I3" s="302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02"/>
      <c r="H4" s="302"/>
      <c r="I4" s="302"/>
      <c r="N4" s="28"/>
      <c r="O4" s="28"/>
      <c r="P4" s="29"/>
      <c r="Q4" s="28"/>
      <c r="R4" s="3"/>
      <c r="S4" s="1"/>
    </row>
    <row r="5" spans="1:20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N5" s="1"/>
      <c r="O5" s="1"/>
      <c r="Q5" s="1"/>
      <c r="R5" s="1"/>
      <c r="S5" s="1"/>
    </row>
    <row r="6" spans="1:20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N6" s="1"/>
      <c r="O6" s="1"/>
      <c r="Q6" s="1"/>
      <c r="R6" s="1"/>
      <c r="S6" s="1"/>
    </row>
    <row r="7" spans="1:20">
      <c r="A7" s="305" t="s">
        <v>28</v>
      </c>
      <c r="B7" s="291"/>
      <c r="C7" s="291"/>
      <c r="D7" s="291"/>
      <c r="E7" s="291"/>
      <c r="F7" s="291"/>
      <c r="G7" s="291"/>
      <c r="H7" s="291"/>
      <c r="I7" s="291"/>
      <c r="N7" s="1"/>
      <c r="O7" s="1"/>
      <c r="Q7" s="1"/>
      <c r="R7" s="1"/>
      <c r="S7" s="1"/>
    </row>
    <row r="8" spans="1:20">
      <c r="A8" s="291" t="s">
        <v>75</v>
      </c>
      <c r="B8" s="291" t="s">
        <v>4</v>
      </c>
      <c r="C8" s="291"/>
      <c r="D8" s="291"/>
      <c r="E8" s="291"/>
      <c r="F8" s="291"/>
      <c r="G8" s="291"/>
      <c r="H8" s="291"/>
      <c r="I8" s="291"/>
      <c r="N8" s="1"/>
      <c r="O8" s="1"/>
      <c r="Q8" s="1"/>
      <c r="R8" s="1"/>
      <c r="S8" s="1"/>
    </row>
    <row r="9" spans="1:20">
      <c r="A9" s="291" t="s">
        <v>5</v>
      </c>
      <c r="B9" s="305"/>
      <c r="C9" s="305"/>
      <c r="D9" s="305"/>
      <c r="E9" s="305"/>
      <c r="F9" s="305"/>
      <c r="G9" s="305"/>
      <c r="H9" s="305"/>
      <c r="I9" s="305"/>
      <c r="N9" s="1"/>
      <c r="O9" s="1"/>
      <c r="Q9" s="1"/>
      <c r="R9" s="1"/>
      <c r="S9" s="1"/>
    </row>
    <row r="10" spans="1:20" hidden="1">
      <c r="A10" s="28"/>
      <c r="B10" s="28"/>
      <c r="C10" s="308"/>
      <c r="D10" s="308"/>
      <c r="E10" s="308"/>
      <c r="F10" s="308"/>
      <c r="G10" s="308"/>
      <c r="H10" s="308"/>
      <c r="I10" s="308"/>
      <c r="N10" s="28"/>
      <c r="O10" s="1"/>
      <c r="Q10" s="1"/>
      <c r="R10" s="1"/>
      <c r="S10" s="1"/>
    </row>
    <row r="11" spans="1:20" ht="15.75" customHeight="1">
      <c r="A11" s="292" t="s">
        <v>6</v>
      </c>
      <c r="B11" s="293" t="s">
        <v>7</v>
      </c>
      <c r="C11" s="294"/>
      <c r="D11" s="292" t="s">
        <v>8</v>
      </c>
      <c r="E11" s="292" t="s">
        <v>9</v>
      </c>
      <c r="F11" s="293" t="s">
        <v>10</v>
      </c>
      <c r="G11" s="294"/>
      <c r="H11" s="293" t="s">
        <v>11</v>
      </c>
      <c r="I11" s="303"/>
      <c r="N11" s="293" t="s">
        <v>7</v>
      </c>
      <c r="O11" s="294"/>
      <c r="P11" s="292" t="s">
        <v>8</v>
      </c>
      <c r="Q11" s="292" t="s">
        <v>9</v>
      </c>
      <c r="R11" s="293" t="s">
        <v>10</v>
      </c>
      <c r="S11" s="294"/>
    </row>
    <row r="12" spans="1:20" ht="15.75" customHeight="1">
      <c r="A12" s="292"/>
      <c r="B12" s="297" t="s">
        <v>12</v>
      </c>
      <c r="C12" s="297" t="s">
        <v>13</v>
      </c>
      <c r="D12" s="292"/>
      <c r="E12" s="292"/>
      <c r="F12" s="297" t="s">
        <v>14</v>
      </c>
      <c r="G12" s="299" t="s">
        <v>15</v>
      </c>
      <c r="H12" s="297" t="s">
        <v>14</v>
      </c>
      <c r="I12" s="297" t="s">
        <v>15</v>
      </c>
      <c r="N12" s="297" t="s">
        <v>12</v>
      </c>
      <c r="O12" s="297" t="s">
        <v>13</v>
      </c>
      <c r="P12" s="292"/>
      <c r="Q12" s="292"/>
      <c r="R12" s="297" t="s">
        <v>14</v>
      </c>
      <c r="S12" s="299" t="s">
        <v>15</v>
      </c>
    </row>
    <row r="13" spans="1:20" ht="17.25" customHeight="1">
      <c r="A13" s="292"/>
      <c r="B13" s="298"/>
      <c r="C13" s="298"/>
      <c r="D13" s="292"/>
      <c r="E13" s="292"/>
      <c r="F13" s="298"/>
      <c r="G13" s="300"/>
      <c r="H13" s="298"/>
      <c r="I13" s="298"/>
      <c r="N13" s="298"/>
      <c r="O13" s="298"/>
      <c r="P13" s="292"/>
      <c r="Q13" s="292"/>
      <c r="R13" s="298"/>
      <c r="S13" s="300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7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8"/>
      <c r="N16" s="24">
        <f ca="1">IF(ROWS($1:1)&gt;COUNT(Dong1),"",OFFSET('141-TT'!B$1,SMALL(Dong1,ROWS($1:1)),))</f>
        <v>0</v>
      </c>
      <c r="O16" s="150">
        <f ca="1">IF(ROWS($1:1)&gt;COUNT(Dong1),"",OFFSET('141-TT'!C$1,SMALL(Dong1,ROWS($1:1)),))</f>
        <v>42216</v>
      </c>
      <c r="P16" s="24" t="str">
        <f ca="1">IF(ROWS($1:1)&gt;COUNT(Dong1),"",OFFSET('141-TT'!D$1,SMALL(Dong1,ROWS($1:1)),))</f>
        <v>Đỗ Văn Tâm</v>
      </c>
      <c r="Q16" s="24" t="str">
        <f ca="1">IF(ROWS($1:1)&gt;COUNT(Dong1),"",OFFSET('141-TT'!E$1,SMALL(Dong1,ROWS($1:1)),))</f>
        <v>331</v>
      </c>
      <c r="R16" s="24">
        <f ca="1">IF(ROWS($1:1)&gt;COUNT(Dong1),"",OFFSET('141-TT'!F$1,SMALL(Dong1,ROWS($1:1)),))</f>
        <v>0</v>
      </c>
      <c r="S16" s="24">
        <f ca="1">IF(ROWS($1:1)&gt;COUNT(Dong1),"",OFFSET('141-TT'!G$1,SMALL(Dong1,ROWS($1:1)),))</f>
        <v>86130000</v>
      </c>
      <c r="T16" s="1" t="str">
        <f ca="1">IF(IF(ROWS($1:1)&gt;COUNT(Dong1),"",OFFSET('141-TT'!K$1,SMALL(Dong1,ROWS($1:1)),))=0,"",IF(ROWS($1:1)&gt;COUNT(Dong1),"",OFFSET('141-TT'!K$1,SMALL(Dong1,ROWS($1:1)),)))</f>
        <v>N15</v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8"/>
      <c r="N17" s="24">
        <f ca="1">IF(ROWS($1:2)&gt;COUNT(Dong1),"",OFFSET('141-TT'!B$1,SMALL(Dong1,ROWS($1:2)),))</f>
        <v>0</v>
      </c>
      <c r="O17" s="150">
        <f ca="1">IF(ROWS($1:2)&gt;COUNT(Dong1),"",OFFSET('141-TT'!C$1,SMALL(Dong1,ROWS($1:2)),))</f>
        <v>42216</v>
      </c>
      <c r="P17" s="24" t="str">
        <f ca="1">IF(ROWS($1:2)&gt;COUNT(Dong1),"",OFFSET('141-TT'!D$1,SMALL(Dong1,ROWS($1:2)),))</f>
        <v>Hồ Thị Mỹ</v>
      </c>
      <c r="Q17" s="24" t="str">
        <f ca="1">IF(ROWS($1:2)&gt;COUNT(Dong1),"",OFFSET('141-TT'!E$1,SMALL(Dong1,ROWS($1:2)),))</f>
        <v>331</v>
      </c>
      <c r="R17" s="24">
        <f ca="1">IF(ROWS($1:2)&gt;COUNT(Dong1),"",OFFSET('141-TT'!F$1,SMALL(Dong1,ROWS($1:2)),))</f>
        <v>0</v>
      </c>
      <c r="S17" s="24">
        <f ca="1">IF(ROWS($1:2)&gt;COUNT(Dong1),"",OFFSET('141-TT'!G$1,SMALL(Dong1,ROWS($1:2)),))</f>
        <v>147515000</v>
      </c>
      <c r="T17" s="1" t="str">
        <f ca="1">IF(IF(ROWS($1:2)&gt;COUNT(Dong1),"",OFFSET('141-TT'!K$1,SMALL(Dong1,ROWS($1:2)),))=0,"",IF(ROWS($1:2)&gt;COUNT(Dong1),"",OFFSET('141-TT'!K$1,SMALL(Dong1,ROWS($1:2)),)))</f>
        <v>N16 &amp; N12</v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1" si="4">MAX(H17+F18-G18-I17,0)</f>
        <v>1550000000</v>
      </c>
      <c r="I18" s="5">
        <f t="shared" ref="I18:I81" si="5">MAX(I17+G18-F18-H17,0)</f>
        <v>0</v>
      </c>
      <c r="J18" s="37">
        <f t="shared" si="3"/>
        <v>1</v>
      </c>
      <c r="K18" s="208"/>
      <c r="N18" s="24">
        <f ca="1">IF(ROWS($1:3)&gt;COUNT(Dong1),"",OFFSET('141-TT'!B$1,SMALL(Dong1,ROWS($1:3)),))</f>
        <v>0</v>
      </c>
      <c r="O18" s="150">
        <f ca="1">IF(ROWS($1:3)&gt;COUNT(Dong1),"",OFFSET('141-TT'!C$1,SMALL(Dong1,ROWS($1:3)),))</f>
        <v>42216</v>
      </c>
      <c r="P18" s="24" t="str">
        <f ca="1">IF(ROWS($1:3)&gt;COUNT(Dong1),"",OFFSET('141-TT'!D$1,SMALL(Dong1,ROWS($1:3)),))</f>
        <v>Nguyễn Đức Tiến</v>
      </c>
      <c r="Q18" s="24" t="str">
        <f ca="1">IF(ROWS($1:3)&gt;COUNT(Dong1),"",OFFSET('141-TT'!E$1,SMALL(Dong1,ROWS($1:3)),))</f>
        <v>331</v>
      </c>
      <c r="R18" s="24">
        <f ca="1">IF(ROWS($1:3)&gt;COUNT(Dong1),"",OFFSET('141-TT'!F$1,SMALL(Dong1,ROWS($1:3)),))</f>
        <v>0</v>
      </c>
      <c r="S18" s="24">
        <f ca="1">IF(ROWS($1:3)&gt;COUNT(Dong1),"",OFFSET('141-TT'!G$1,SMALL(Dong1,ROWS($1:3)),))</f>
        <v>147725000</v>
      </c>
      <c r="T18" s="1" t="str">
        <f ca="1">IF(IF(ROWS($1:3)&gt;COUNT(Dong1),"",OFFSET('141-TT'!K$1,SMALL(Dong1,ROWS($1:3)),))=0,"",IF(ROWS($1:3)&gt;COUNT(Dong1),"",OFFSET('141-TT'!K$1,SMALL(Dong1,ROWS($1:3)),)))</f>
        <v>N18 &amp; N14</v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8"/>
      <c r="N19" s="24">
        <f ca="1">IF(ROWS($1:4)&gt;COUNT(Dong1),"",OFFSET('141-TT'!B$1,SMALL(Dong1,ROWS($1:4)),))</f>
        <v>0</v>
      </c>
      <c r="O19" s="150">
        <f ca="1">IF(ROWS($1:4)&gt;COUNT(Dong1),"",OFFSET('141-TT'!C$1,SMALL(Dong1,ROWS($1:4)),))</f>
        <v>42216</v>
      </c>
      <c r="P19" s="24" t="str">
        <f ca="1">IF(ROWS($1:4)&gt;COUNT(Dong1),"",OFFSET('141-TT'!D$1,SMALL(Dong1,ROWS($1:4)),))</f>
        <v>Nguyễn Thanh Vân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235724500</v>
      </c>
      <c r="T19" s="1" t="str">
        <f ca="1">IF(IF(ROWS($1:4)&gt;COUNT(Dong1),"",OFFSET('141-TT'!K$1,SMALL(Dong1,ROWS($1:4)),))=0,"",IF(ROWS($1:4)&gt;COUNT(Dong1),"",OFFSET('141-TT'!K$1,SMALL(Dong1,ROWS($1:4)),)))</f>
        <v>N03 &amp; N07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8"/>
      <c r="N20" s="24">
        <f ca="1">IF(ROWS($1:5)&gt;COUNT(Dong1),"",OFFSET('141-TT'!B$1,SMALL(Dong1,ROWS($1:5)),))</f>
        <v>0</v>
      </c>
      <c r="O20" s="150">
        <f ca="1">IF(ROWS($1:5)&gt;COUNT(Dong1),"",OFFSET('141-TT'!C$1,SMALL(Dong1,ROWS($1:5)),))</f>
        <v>42216</v>
      </c>
      <c r="P20" s="24" t="str">
        <f ca="1">IF(ROWS($1:5)&gt;COUNT(Dong1),"",OFFSET('141-TT'!D$1,SMALL(Dong1,ROWS($1:5)),))</f>
        <v>Nguyễn Thanh Vinh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149449500</v>
      </c>
      <c r="T20" s="1" t="str">
        <f ca="1">IF(IF(ROWS($1:5)&gt;COUNT(Dong1),"",OFFSET('141-TT'!K$1,SMALL(Dong1,ROWS($1:5)),))=0,"",IF(ROWS($1:5)&gt;COUNT(Dong1),"",OFFSET('141-TT'!K$1,SMALL(Dong1,ROWS($1:5)),)))</f>
        <v>N08 &amp; N04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09" t="s">
        <v>195</v>
      </c>
      <c r="N21" s="24">
        <f ca="1">IF(ROWS($1:6)&gt;COUNT(Dong1),"",OFFSET('141-TT'!B$1,SMALL(Dong1,ROWS($1:6)),))</f>
        <v>0</v>
      </c>
      <c r="O21" s="150">
        <f ca="1">IF(ROWS($1:6)&gt;COUNT(Dong1),"",OFFSET('141-TT'!C$1,SMALL(Dong1,ROWS($1:6)),))</f>
        <v>42216</v>
      </c>
      <c r="P21" s="24" t="str">
        <f ca="1">IF(ROWS($1:6)&gt;COUNT(Dong1),"",OFFSET('141-TT'!D$1,SMALL(Dong1,ROWS($1:6)),))</f>
        <v>Phạm Thị Ngọc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158411500</v>
      </c>
      <c r="T21" s="1" t="str">
        <f ca="1">IF(IF(ROWS($1:6)&gt;COUNT(Dong1),"",OFFSET('141-TT'!K$1,SMALL(Dong1,ROWS($1:6)),))=0,"",IF(ROWS($1:6)&gt;COUNT(Dong1),"",OFFSET('141-TT'!K$1,SMALL(Dong1,ROWS($1:6)),)))</f>
        <v>N17 &amp; N13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8" t="s">
        <v>196</v>
      </c>
      <c r="N22" s="24">
        <f ca="1">IF(ROWS($1:7)&gt;COUNT(Dong1),"",OFFSET('141-TT'!B$1,SMALL(Dong1,ROWS($1:7)),))</f>
        <v>0</v>
      </c>
      <c r="O22" s="150">
        <f ca="1">IF(ROWS($1:7)&gt;COUNT(Dong1),"",OFFSET('141-TT'!C$1,SMALL(Dong1,ROWS($1:7)),))</f>
        <v>42216</v>
      </c>
      <c r="P22" s="24" t="str">
        <f ca="1">IF(ROWS($1:7)&gt;COUNT(Dong1),"",OFFSET('141-TT'!D$1,SMALL(Dong1,ROWS($1:7)),))</f>
        <v>Võ Thị Bảy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150486000</v>
      </c>
      <c r="T22" s="1" t="str">
        <f ca="1">IF(IF(ROWS($1:7)&gt;COUNT(Dong1),"",OFFSET('141-TT'!K$1,SMALL(Dong1,ROWS($1:7)),))=0,"",IF(ROWS($1:7)&gt;COUNT(Dong1),"",OFFSET('141-TT'!K$1,SMALL(Dong1,ROWS($1:7)),)))</f>
        <v>N01 &amp; N05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8" t="s">
        <v>174</v>
      </c>
      <c r="N23" s="24">
        <f ca="1">IF(ROWS($1:8)&gt;COUNT(Dong1),"",OFFSET('141-TT'!B$1,SMALL(Dong1,ROWS($1:8)),))</f>
        <v>0</v>
      </c>
      <c r="O23" s="150">
        <f ca="1">IF(ROWS($1:8)&gt;COUNT(Dong1),"",OFFSET('141-TT'!C$1,SMALL(Dong1,ROWS($1:8)),))</f>
        <v>42216</v>
      </c>
      <c r="P23" s="24" t="str">
        <f ca="1">IF(ROWS($1:8)&gt;COUNT(Dong1),"",OFFSET('141-TT'!D$1,SMALL(Dong1,ROWS($1:8)),))</f>
        <v>Võ Văn Bá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219808500</v>
      </c>
      <c r="T23" s="1" t="str">
        <f ca="1">IF(IF(ROWS($1:8)&gt;COUNT(Dong1),"",OFFSET('141-TT'!K$1,SMALL(Dong1,ROWS($1:8)),))=0,"",IF(ROWS($1:8)&gt;COUNT(Dong1),"",OFFSET('141-TT'!K$1,SMALL(Dong1,ROWS($1:8)),)))</f>
        <v>N02 &amp; N06 &amp; N19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8" t="s">
        <v>184</v>
      </c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8" t="s">
        <v>197</v>
      </c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8" t="s">
        <v>198</v>
      </c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8" t="s">
        <v>179</v>
      </c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8" t="s">
        <v>188</v>
      </c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8" t="s">
        <v>189</v>
      </c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8" t="s">
        <v>170</v>
      </c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7" t="s">
        <v>199</v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7" t="s">
        <v>200</v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7" t="s">
        <v>201</v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7" t="s">
        <v>202</v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8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8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8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256">
        <v>520000000</v>
      </c>
      <c r="G38" s="20"/>
      <c r="H38" s="5">
        <f t="shared" si="4"/>
        <v>2020255000</v>
      </c>
      <c r="I38" s="5">
        <f t="shared" si="5"/>
        <v>0</v>
      </c>
      <c r="J38" s="37">
        <f t="shared" si="3"/>
        <v>2</v>
      </c>
      <c r="K38" s="208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1845084000</v>
      </c>
      <c r="I39" s="5">
        <f t="shared" si="5"/>
        <v>0</v>
      </c>
      <c r="J39" s="37">
        <f t="shared" si="3"/>
        <v>2</v>
      </c>
      <c r="K39" s="208" t="s">
        <v>180</v>
      </c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1668556000</v>
      </c>
      <c r="I40" s="5">
        <f t="shared" si="5"/>
        <v>0</v>
      </c>
      <c r="J40" s="37">
        <f t="shared" si="3"/>
        <v>2</v>
      </c>
      <c r="K40" s="208" t="s">
        <v>181</v>
      </c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1492057500</v>
      </c>
      <c r="I41" s="5">
        <f t="shared" si="5"/>
        <v>0</v>
      </c>
      <c r="J41" s="37">
        <f t="shared" si="3"/>
        <v>2</v>
      </c>
      <c r="K41" s="208" t="s">
        <v>182</v>
      </c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1323966500</v>
      </c>
      <c r="I42" s="5">
        <f t="shared" si="5"/>
        <v>0</v>
      </c>
      <c r="J42" s="37">
        <f t="shared" si="3"/>
        <v>2</v>
      </c>
      <c r="K42" s="208" t="s">
        <v>183</v>
      </c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7">
        <f t="shared" si="3"/>
        <v>2</v>
      </c>
      <c r="K43" s="208" t="s">
        <v>184</v>
      </c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1015337500</v>
      </c>
      <c r="I44" s="5">
        <f t="shared" si="5"/>
        <v>0</v>
      </c>
      <c r="J44" s="37">
        <f t="shared" si="3"/>
        <v>2</v>
      </c>
      <c r="K44" s="208" t="s">
        <v>185</v>
      </c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690365500</v>
      </c>
      <c r="I45" s="5">
        <f t="shared" si="5"/>
        <v>0</v>
      </c>
      <c r="J45" s="37">
        <f t="shared" si="3"/>
        <v>2</v>
      </c>
      <c r="K45" s="136" t="s">
        <v>190</v>
      </c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337368500</v>
      </c>
      <c r="I46" s="5">
        <f t="shared" si="5"/>
        <v>0</v>
      </c>
      <c r="J46" s="37">
        <f t="shared" si="3"/>
        <v>2</v>
      </c>
      <c r="K46" s="136" t="s">
        <v>192</v>
      </c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165383500</v>
      </c>
      <c r="I47" s="5">
        <f t="shared" si="5"/>
        <v>0</v>
      </c>
      <c r="J47" s="37">
        <f t="shared" si="3"/>
        <v>2</v>
      </c>
      <c r="K47" s="136" t="s">
        <v>193</v>
      </c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5021500</v>
      </c>
      <c r="I48" s="5">
        <f t="shared" si="5"/>
        <v>0</v>
      </c>
      <c r="J48" s="37">
        <f t="shared" ref="J48:J68" si="6">IF(A48&lt;&gt;"",MONTH(A48),"")</f>
        <v>2</v>
      </c>
      <c r="K48" s="136" t="s">
        <v>194</v>
      </c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455021500</v>
      </c>
      <c r="I49" s="5">
        <f t="shared" si="5"/>
        <v>0</v>
      </c>
      <c r="J49" s="37">
        <f t="shared" si="6"/>
        <v>3</v>
      </c>
      <c r="K49" s="208"/>
      <c r="N49" s="93"/>
      <c r="O49" s="151"/>
      <c r="P49" s="93"/>
      <c r="Q49" s="93"/>
      <c r="R49" s="93"/>
      <c r="S49" s="93"/>
    </row>
    <row r="50" spans="1:21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905021500</v>
      </c>
      <c r="I50" s="5">
        <f t="shared" si="5"/>
        <v>0</v>
      </c>
      <c r="J50" s="37">
        <f t="shared" si="6"/>
        <v>3</v>
      </c>
      <c r="K50" s="208"/>
      <c r="N50" s="93"/>
      <c r="O50" s="151"/>
      <c r="P50" s="93"/>
      <c r="Q50" s="93"/>
      <c r="R50" s="93"/>
      <c r="S50" s="93"/>
    </row>
    <row r="51" spans="1:21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256">
        <v>550000000</v>
      </c>
      <c r="G51" s="20"/>
      <c r="H51" s="5">
        <f t="shared" si="4"/>
        <v>1455021500</v>
      </c>
      <c r="I51" s="5">
        <f t="shared" si="5"/>
        <v>0</v>
      </c>
      <c r="J51" s="37">
        <f t="shared" si="6"/>
        <v>3</v>
      </c>
      <c r="K51" s="208"/>
      <c r="N51" s="93"/>
      <c r="O51" s="151"/>
      <c r="P51" s="93"/>
      <c r="Q51" s="93"/>
      <c r="R51" s="93"/>
      <c r="S51" s="93"/>
    </row>
    <row r="52" spans="1:21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256">
        <v>570000000</v>
      </c>
      <c r="G52" s="20"/>
      <c r="H52" s="5">
        <f t="shared" si="4"/>
        <v>2025021500</v>
      </c>
      <c r="I52" s="5">
        <f t="shared" si="5"/>
        <v>0</v>
      </c>
      <c r="J52" s="37">
        <f t="shared" si="6"/>
        <v>3</v>
      </c>
      <c r="K52" s="208"/>
      <c r="N52" s="93"/>
      <c r="O52" s="151"/>
      <c r="P52" s="93"/>
      <c r="Q52" s="93"/>
      <c r="R52" s="93"/>
      <c r="S52" s="93"/>
    </row>
    <row r="53" spans="1:21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1874424000</v>
      </c>
      <c r="I53" s="5">
        <f t="shared" si="5"/>
        <v>0</v>
      </c>
      <c r="J53" s="37">
        <f t="shared" si="6"/>
        <v>3</v>
      </c>
      <c r="K53" s="212" t="s">
        <v>184</v>
      </c>
      <c r="N53" s="93"/>
      <c r="O53" s="151"/>
      <c r="P53" s="93"/>
      <c r="Q53" s="93"/>
      <c r="R53" s="93"/>
      <c r="S53" s="93"/>
    </row>
    <row r="54" spans="1:21" ht="17.25" customHeight="1">
      <c r="A54" s="14">
        <v>42094</v>
      </c>
      <c r="B54" s="24" t="s">
        <v>253</v>
      </c>
      <c r="C54" s="14">
        <f t="shared" ref="C54:C64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1745686000</v>
      </c>
      <c r="I54" s="5">
        <f t="shared" si="5"/>
        <v>0</v>
      </c>
      <c r="J54" s="37">
        <f t="shared" si="6"/>
        <v>3</v>
      </c>
      <c r="K54" s="212" t="s">
        <v>185</v>
      </c>
      <c r="N54" s="93"/>
      <c r="O54" s="151"/>
      <c r="P54" s="93"/>
      <c r="Q54" s="93"/>
      <c r="R54" s="93"/>
      <c r="S54" s="93"/>
    </row>
    <row r="55" spans="1:21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1597891000</v>
      </c>
      <c r="I55" s="5">
        <f t="shared" si="5"/>
        <v>0</v>
      </c>
      <c r="J55" s="37">
        <f t="shared" si="6"/>
        <v>3</v>
      </c>
      <c r="K55" s="212" t="s">
        <v>225</v>
      </c>
      <c r="N55" s="93"/>
      <c r="O55" s="151"/>
      <c r="P55" s="93"/>
      <c r="Q55" s="93"/>
      <c r="R55" s="93"/>
      <c r="S55" s="93"/>
    </row>
    <row r="56" spans="1:21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1448237500</v>
      </c>
      <c r="I56" s="5">
        <f t="shared" si="5"/>
        <v>0</v>
      </c>
      <c r="J56" s="37">
        <f t="shared" si="6"/>
        <v>3</v>
      </c>
      <c r="K56" s="212" t="s">
        <v>188</v>
      </c>
      <c r="N56" s="93"/>
      <c r="O56" s="151"/>
      <c r="P56" s="93"/>
      <c r="Q56" s="93"/>
      <c r="R56" s="93"/>
      <c r="S56" s="93"/>
    </row>
    <row r="57" spans="1:21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7">
        <f t="shared" si="6"/>
        <v>3</v>
      </c>
      <c r="K57" s="212" t="s">
        <v>189</v>
      </c>
      <c r="N57" s="93"/>
      <c r="O57" s="151"/>
      <c r="P57" s="93"/>
      <c r="Q57" s="93"/>
      <c r="R57" s="93"/>
      <c r="S57" s="93"/>
    </row>
    <row r="58" spans="1:21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1140375500</v>
      </c>
      <c r="I58" s="5">
        <f t="shared" si="5"/>
        <v>0</v>
      </c>
      <c r="J58" s="37">
        <f t="shared" si="6"/>
        <v>3</v>
      </c>
      <c r="K58" s="212" t="s">
        <v>170</v>
      </c>
      <c r="N58" s="93"/>
      <c r="O58" s="151"/>
      <c r="P58" s="93"/>
      <c r="Q58" s="93"/>
      <c r="R58" s="93"/>
      <c r="S58" s="93"/>
    </row>
    <row r="59" spans="1:21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231858000</v>
      </c>
      <c r="H59" s="5">
        <f t="shared" si="4"/>
        <v>908517500</v>
      </c>
      <c r="I59" s="5">
        <f t="shared" si="5"/>
        <v>0</v>
      </c>
      <c r="J59" s="37">
        <f t="shared" si="6"/>
        <v>3</v>
      </c>
      <c r="K59" s="208" t="s">
        <v>226</v>
      </c>
      <c r="N59" s="93"/>
      <c r="O59" s="151"/>
      <c r="P59" s="93"/>
      <c r="Q59" s="93"/>
      <c r="R59" s="93"/>
      <c r="S59" s="93"/>
    </row>
    <row r="60" spans="1:21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7">
        <f t="shared" si="6"/>
        <v>3</v>
      </c>
      <c r="K60" s="212" t="s">
        <v>227</v>
      </c>
      <c r="N60" s="93"/>
      <c r="O60" s="151"/>
      <c r="P60" s="93"/>
      <c r="Q60" s="93"/>
      <c r="R60" s="93"/>
      <c r="S60" s="93"/>
    </row>
    <row r="61" spans="1:21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125640000</v>
      </c>
      <c r="H61" s="5">
        <f t="shared" si="8"/>
        <v>557877500</v>
      </c>
      <c r="I61" s="5">
        <f t="shared" si="9"/>
        <v>0</v>
      </c>
      <c r="J61" s="37">
        <f t="shared" si="6"/>
        <v>3</v>
      </c>
      <c r="K61" s="212" t="s">
        <v>183</v>
      </c>
      <c r="N61" s="93"/>
      <c r="O61" s="151"/>
      <c r="P61" s="93"/>
      <c r="Q61" s="93"/>
      <c r="R61" s="93"/>
      <c r="S61" s="93"/>
    </row>
    <row r="62" spans="1:21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109314000</v>
      </c>
      <c r="H62" s="5">
        <f t="shared" si="8"/>
        <v>448563500</v>
      </c>
      <c r="I62" s="5">
        <f t="shared" si="9"/>
        <v>0</v>
      </c>
      <c r="J62" s="37">
        <f t="shared" si="6"/>
        <v>3</v>
      </c>
      <c r="K62" s="212" t="s">
        <v>175</v>
      </c>
      <c r="N62" s="93"/>
      <c r="O62" s="151"/>
      <c r="P62" s="93"/>
      <c r="Q62" s="93"/>
      <c r="R62" s="93"/>
      <c r="S62" s="93"/>
    </row>
    <row r="63" spans="1:21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226494000</v>
      </c>
      <c r="H63" s="5">
        <f t="shared" si="8"/>
        <v>222069500</v>
      </c>
      <c r="I63" s="5">
        <f t="shared" si="9"/>
        <v>0</v>
      </c>
      <c r="J63" s="37">
        <f t="shared" si="6"/>
        <v>3</v>
      </c>
      <c r="K63" s="212" t="s">
        <v>228</v>
      </c>
      <c r="N63" s="93"/>
      <c r="O63" s="151"/>
      <c r="P63" s="93"/>
      <c r="Q63" s="93"/>
      <c r="R63" s="93"/>
      <c r="S63" s="93"/>
    </row>
    <row r="64" spans="1:21" s="29" customFormat="1" ht="19.5" customHeight="1">
      <c r="A64" s="14">
        <v>42094</v>
      </c>
      <c r="B64" s="18" t="s">
        <v>252</v>
      </c>
      <c r="C64" s="14">
        <f t="shared" si="7"/>
        <v>42094</v>
      </c>
      <c r="D64" s="17" t="s">
        <v>213</v>
      </c>
      <c r="E64" s="38" t="s">
        <v>42</v>
      </c>
      <c r="F64" s="9"/>
      <c r="G64" s="20">
        <v>218214000</v>
      </c>
      <c r="H64" s="5">
        <f t="shared" si="8"/>
        <v>3855500</v>
      </c>
      <c r="I64" s="5">
        <f t="shared" si="9"/>
        <v>0</v>
      </c>
      <c r="J64" s="37">
        <f t="shared" si="6"/>
        <v>3</v>
      </c>
      <c r="K64" s="140" t="s">
        <v>224</v>
      </c>
      <c r="O64" s="51"/>
      <c r="P64" s="93"/>
      <c r="Q64" s="54"/>
      <c r="R64" s="110"/>
      <c r="S64" s="111"/>
      <c r="T64" s="61"/>
      <c r="U64" s="144"/>
    </row>
    <row r="65" spans="1:19" ht="17.25" customHeight="1">
      <c r="A65" s="14">
        <v>42101</v>
      </c>
      <c r="B65" s="24" t="s">
        <v>222</v>
      </c>
      <c r="C65" s="11">
        <f>A65</f>
        <v>42101</v>
      </c>
      <c r="D65" s="17" t="s">
        <v>44</v>
      </c>
      <c r="E65" s="38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7">
        <f t="shared" si="6"/>
        <v>4</v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>
        <v>42118</v>
      </c>
      <c r="B66" s="24" t="s">
        <v>268</v>
      </c>
      <c r="C66" s="11">
        <f>A66</f>
        <v>42118</v>
      </c>
      <c r="D66" s="17" t="s">
        <v>44</v>
      </c>
      <c r="E66" s="38" t="s">
        <v>45</v>
      </c>
      <c r="F66" s="256">
        <v>420000000</v>
      </c>
      <c r="G66" s="20"/>
      <c r="H66" s="5">
        <f t="shared" si="8"/>
        <v>873855500</v>
      </c>
      <c r="I66" s="5">
        <f t="shared" si="9"/>
        <v>0</v>
      </c>
      <c r="J66" s="37">
        <f t="shared" si="6"/>
        <v>4</v>
      </c>
      <c r="K66" s="214"/>
      <c r="N66" s="93"/>
      <c r="O66" s="151"/>
      <c r="P66" s="93"/>
      <c r="Q66" s="93"/>
      <c r="R66" s="93"/>
      <c r="S66" s="93"/>
    </row>
    <row r="67" spans="1:19" ht="17.25" customHeight="1">
      <c r="A67" s="14">
        <v>42123</v>
      </c>
      <c r="B67" s="24" t="s">
        <v>269</v>
      </c>
      <c r="C67" s="11">
        <f>A67</f>
        <v>42123</v>
      </c>
      <c r="D67" s="17" t="s">
        <v>259</v>
      </c>
      <c r="E67" s="12" t="s">
        <v>42</v>
      </c>
      <c r="F67" s="9"/>
      <c r="G67" s="20">
        <v>181195000</v>
      </c>
      <c r="H67" s="5">
        <f t="shared" si="8"/>
        <v>692660500</v>
      </c>
      <c r="I67" s="5">
        <f t="shared" si="9"/>
        <v>0</v>
      </c>
      <c r="J67" s="37">
        <f t="shared" si="6"/>
        <v>4</v>
      </c>
      <c r="K67" s="215" t="s">
        <v>261</v>
      </c>
      <c r="N67" s="93"/>
      <c r="O67" s="151"/>
      <c r="P67" s="93"/>
      <c r="Q67" s="93"/>
      <c r="R67" s="93"/>
      <c r="S67" s="93"/>
    </row>
    <row r="68" spans="1:19" ht="17.25" customHeight="1">
      <c r="A68" s="14">
        <v>42123</v>
      </c>
      <c r="B68" s="24" t="s">
        <v>269</v>
      </c>
      <c r="C68" s="11">
        <f t="shared" ref="C68:C107" si="10">A68</f>
        <v>42123</v>
      </c>
      <c r="D68" s="17" t="s">
        <v>214</v>
      </c>
      <c r="E68" s="12" t="s">
        <v>42</v>
      </c>
      <c r="F68" s="9"/>
      <c r="G68" s="20">
        <v>91124500</v>
      </c>
      <c r="H68" s="5">
        <f t="shared" si="8"/>
        <v>601536000</v>
      </c>
      <c r="I68" s="5">
        <f t="shared" si="9"/>
        <v>0</v>
      </c>
      <c r="J68" s="37">
        <f t="shared" si="6"/>
        <v>4</v>
      </c>
      <c r="K68" s="208" t="s">
        <v>262</v>
      </c>
      <c r="N68" s="93"/>
      <c r="O68" s="151"/>
      <c r="P68" s="93"/>
      <c r="Q68" s="93"/>
      <c r="R68" s="93"/>
      <c r="S68" s="93"/>
    </row>
    <row r="69" spans="1:19" ht="17.25" customHeight="1">
      <c r="A69" s="14">
        <v>42123</v>
      </c>
      <c r="B69" s="24" t="s">
        <v>269</v>
      </c>
      <c r="C69" s="11">
        <f t="shared" si="10"/>
        <v>42123</v>
      </c>
      <c r="D69" s="17" t="s">
        <v>263</v>
      </c>
      <c r="E69" s="12" t="s">
        <v>42</v>
      </c>
      <c r="F69" s="9"/>
      <c r="G69" s="20">
        <v>90365000</v>
      </c>
      <c r="H69" s="5">
        <f t="shared" si="8"/>
        <v>511171000</v>
      </c>
      <c r="I69" s="5">
        <f t="shared" si="9"/>
        <v>0</v>
      </c>
      <c r="J69" s="37">
        <f t="shared" ref="J69:J112" si="11">IF(A69&lt;&gt;"",MONTH(A69),"")</f>
        <v>4</v>
      </c>
      <c r="K69" s="208" t="s">
        <v>180</v>
      </c>
      <c r="N69" s="93"/>
      <c r="O69" s="151"/>
      <c r="P69" s="93"/>
      <c r="Q69" s="93"/>
      <c r="R69" s="93"/>
      <c r="S69" s="93"/>
    </row>
    <row r="70" spans="1:19" ht="17.25" customHeight="1">
      <c r="A70" s="14">
        <v>42123</v>
      </c>
      <c r="B70" s="24" t="s">
        <v>269</v>
      </c>
      <c r="C70" s="11">
        <f t="shared" si="10"/>
        <v>42123</v>
      </c>
      <c r="D70" s="17" t="s">
        <v>217</v>
      </c>
      <c r="E70" s="12" t="s">
        <v>42</v>
      </c>
      <c r="F70" s="9"/>
      <c r="G70" s="25">
        <v>164966500</v>
      </c>
      <c r="H70" s="5">
        <f t="shared" si="8"/>
        <v>346204500</v>
      </c>
      <c r="I70" s="5">
        <f t="shared" si="9"/>
        <v>0</v>
      </c>
      <c r="J70" s="37">
        <f t="shared" si="11"/>
        <v>4</v>
      </c>
      <c r="K70" s="208" t="s">
        <v>264</v>
      </c>
      <c r="N70" s="93"/>
      <c r="O70" s="151"/>
      <c r="P70" s="93"/>
      <c r="Q70" s="93"/>
      <c r="R70" s="93"/>
      <c r="S70" s="93"/>
    </row>
    <row r="71" spans="1:19" ht="17.25" customHeight="1">
      <c r="A71" s="14">
        <v>42123</v>
      </c>
      <c r="B71" s="24" t="s">
        <v>269</v>
      </c>
      <c r="C71" s="11">
        <f t="shared" si="10"/>
        <v>42123</v>
      </c>
      <c r="D71" s="17" t="s">
        <v>102</v>
      </c>
      <c r="E71" s="12" t="s">
        <v>42</v>
      </c>
      <c r="F71" s="9"/>
      <c r="G71" s="25">
        <v>183163500</v>
      </c>
      <c r="H71" s="5">
        <f t="shared" si="8"/>
        <v>163041000</v>
      </c>
      <c r="I71" s="5">
        <f t="shared" si="9"/>
        <v>0</v>
      </c>
      <c r="J71" s="37">
        <f t="shared" si="11"/>
        <v>4</v>
      </c>
      <c r="K71" s="207" t="s">
        <v>265</v>
      </c>
      <c r="N71" s="93"/>
      <c r="O71" s="151"/>
      <c r="P71" s="93"/>
      <c r="Q71" s="93"/>
      <c r="R71" s="93"/>
      <c r="S71" s="93"/>
    </row>
    <row r="72" spans="1:19" ht="17.25" customHeight="1">
      <c r="A72" s="14">
        <v>42123</v>
      </c>
      <c r="B72" s="24" t="s">
        <v>269</v>
      </c>
      <c r="C72" s="11">
        <f t="shared" si="10"/>
        <v>42123</v>
      </c>
      <c r="D72" s="17" t="s">
        <v>218</v>
      </c>
      <c r="E72" s="12" t="s">
        <v>42</v>
      </c>
      <c r="F72" s="9"/>
      <c r="G72" s="25">
        <v>153946000</v>
      </c>
      <c r="H72" s="5">
        <f t="shared" si="8"/>
        <v>9095000</v>
      </c>
      <c r="I72" s="5">
        <f t="shared" si="9"/>
        <v>0</v>
      </c>
      <c r="J72" s="37">
        <f t="shared" si="11"/>
        <v>4</v>
      </c>
      <c r="K72" s="207" t="s">
        <v>266</v>
      </c>
      <c r="N72" s="93"/>
      <c r="O72" s="151"/>
      <c r="P72" s="93"/>
      <c r="Q72" s="93"/>
      <c r="R72" s="93"/>
      <c r="S72" s="93"/>
    </row>
    <row r="73" spans="1:19" ht="17.25" customHeight="1">
      <c r="A73" s="14">
        <v>42130</v>
      </c>
      <c r="B73" s="24" t="s">
        <v>274</v>
      </c>
      <c r="C73" s="11">
        <f t="shared" si="10"/>
        <v>42130</v>
      </c>
      <c r="D73" s="17" t="s">
        <v>44</v>
      </c>
      <c r="E73" s="38" t="s">
        <v>45</v>
      </c>
      <c r="F73" s="9">
        <v>550000000</v>
      </c>
      <c r="G73" s="58"/>
      <c r="H73" s="5">
        <f t="shared" si="4"/>
        <v>559095000</v>
      </c>
      <c r="I73" s="5">
        <f t="shared" si="5"/>
        <v>0</v>
      </c>
      <c r="J73" s="37">
        <f t="shared" si="11"/>
        <v>5</v>
      </c>
      <c r="K73" s="209"/>
      <c r="N73" s="93"/>
      <c r="O73" s="151"/>
      <c r="P73" s="93"/>
      <c r="Q73" s="93"/>
      <c r="R73" s="93"/>
      <c r="S73" s="93"/>
    </row>
    <row r="74" spans="1:19" ht="17.25" customHeight="1">
      <c r="A74" s="14">
        <v>42151</v>
      </c>
      <c r="B74" s="24" t="s">
        <v>58</v>
      </c>
      <c r="C74" s="11">
        <f t="shared" si="10"/>
        <v>42151</v>
      </c>
      <c r="D74" s="17" t="s">
        <v>44</v>
      </c>
      <c r="E74" s="38" t="s">
        <v>45</v>
      </c>
      <c r="F74" s="256">
        <v>530000000</v>
      </c>
      <c r="G74" s="58"/>
      <c r="H74" s="5">
        <f t="shared" si="4"/>
        <v>1089095000</v>
      </c>
      <c r="I74" s="5">
        <f t="shared" si="5"/>
        <v>0</v>
      </c>
      <c r="J74" s="37">
        <f t="shared" si="11"/>
        <v>5</v>
      </c>
      <c r="K74" s="210"/>
      <c r="N74" s="93"/>
      <c r="O74" s="151"/>
      <c r="P74" s="93"/>
      <c r="Q74" s="93"/>
      <c r="R74" s="93"/>
      <c r="S74" s="93"/>
    </row>
    <row r="75" spans="1:19" ht="17.25" customHeight="1">
      <c r="A75" s="14">
        <v>42155</v>
      </c>
      <c r="B75" s="24" t="s">
        <v>276</v>
      </c>
      <c r="C75" s="11">
        <f t="shared" si="10"/>
        <v>42155</v>
      </c>
      <c r="D75" s="17" t="s">
        <v>53</v>
      </c>
      <c r="E75" s="12" t="s">
        <v>42</v>
      </c>
      <c r="F75" s="9"/>
      <c r="G75" s="25">
        <v>111776000</v>
      </c>
      <c r="H75" s="5">
        <f t="shared" si="4"/>
        <v>977319000</v>
      </c>
      <c r="I75" s="5">
        <f t="shared" si="5"/>
        <v>0</v>
      </c>
      <c r="J75" s="37">
        <f t="shared" si="11"/>
        <v>5</v>
      </c>
      <c r="K75" s="208" t="s">
        <v>260</v>
      </c>
      <c r="N75" s="93"/>
      <c r="O75" s="51"/>
      <c r="P75" s="54"/>
      <c r="Q75" s="149"/>
      <c r="R75" s="111"/>
      <c r="S75" s="61"/>
    </row>
    <row r="76" spans="1:19" ht="17.25" customHeight="1">
      <c r="A76" s="14">
        <v>42155</v>
      </c>
      <c r="B76" s="24" t="s">
        <v>276</v>
      </c>
      <c r="C76" s="11">
        <f t="shared" si="10"/>
        <v>42155</v>
      </c>
      <c r="D76" s="17" t="s">
        <v>33</v>
      </c>
      <c r="E76" s="12" t="s">
        <v>42</v>
      </c>
      <c r="F76" s="9"/>
      <c r="G76" s="25">
        <v>107984000</v>
      </c>
      <c r="H76" s="5">
        <f t="shared" si="4"/>
        <v>869335000</v>
      </c>
      <c r="I76" s="5">
        <f t="shared" si="5"/>
        <v>0</v>
      </c>
      <c r="J76" s="37">
        <f t="shared" si="11"/>
        <v>5</v>
      </c>
      <c r="K76" s="208" t="s">
        <v>180</v>
      </c>
      <c r="N76" s="93"/>
      <c r="O76" s="51"/>
      <c r="P76" s="54"/>
      <c r="Q76" s="149"/>
      <c r="R76" s="111"/>
      <c r="S76" s="61"/>
    </row>
    <row r="77" spans="1:19" ht="17.25" customHeight="1">
      <c r="A77" s="14">
        <v>42155</v>
      </c>
      <c r="B77" s="24" t="s">
        <v>276</v>
      </c>
      <c r="C77" s="11">
        <f t="shared" si="10"/>
        <v>42155</v>
      </c>
      <c r="D77" s="17" t="s">
        <v>52</v>
      </c>
      <c r="E77" s="12" t="s">
        <v>42</v>
      </c>
      <c r="F77" s="9"/>
      <c r="G77" s="20">
        <v>108656000</v>
      </c>
      <c r="H77" s="5">
        <f t="shared" si="4"/>
        <v>760679000</v>
      </c>
      <c r="I77" s="5">
        <f t="shared" si="5"/>
        <v>0</v>
      </c>
      <c r="J77" s="37">
        <f t="shared" si="11"/>
        <v>5</v>
      </c>
      <c r="K77" s="208" t="s">
        <v>181</v>
      </c>
      <c r="N77" s="93"/>
      <c r="O77" s="51"/>
      <c r="P77" s="54"/>
      <c r="Q77" s="149"/>
      <c r="R77" s="111"/>
      <c r="S77" s="61"/>
    </row>
    <row r="78" spans="1:19" ht="17.25" customHeight="1">
      <c r="A78" s="14">
        <v>42155</v>
      </c>
      <c r="B78" s="24" t="s">
        <v>276</v>
      </c>
      <c r="C78" s="11">
        <f t="shared" si="10"/>
        <v>42155</v>
      </c>
      <c r="D78" s="17" t="s">
        <v>36</v>
      </c>
      <c r="E78" s="12" t="s">
        <v>42</v>
      </c>
      <c r="F78" s="9"/>
      <c r="G78" s="20">
        <v>214176000</v>
      </c>
      <c r="H78" s="5">
        <f t="shared" si="4"/>
        <v>546503000</v>
      </c>
      <c r="I78" s="5">
        <f t="shared" si="5"/>
        <v>0</v>
      </c>
      <c r="J78" s="37">
        <f t="shared" si="11"/>
        <v>5</v>
      </c>
      <c r="K78" s="208" t="s">
        <v>271</v>
      </c>
      <c r="N78" s="93"/>
      <c r="O78" s="51"/>
      <c r="P78" s="54"/>
      <c r="Q78" s="149"/>
      <c r="R78" s="111"/>
      <c r="S78" s="61"/>
    </row>
    <row r="79" spans="1:19" ht="17.25" customHeight="1">
      <c r="A79" s="14">
        <v>42155</v>
      </c>
      <c r="B79" s="24" t="s">
        <v>276</v>
      </c>
      <c r="C79" s="11">
        <f t="shared" si="10"/>
        <v>42155</v>
      </c>
      <c r="D79" s="17" t="s">
        <v>34</v>
      </c>
      <c r="E79" s="12" t="s">
        <v>42</v>
      </c>
      <c r="F79" s="9"/>
      <c r="G79" s="20">
        <v>109280000</v>
      </c>
      <c r="H79" s="5">
        <f t="shared" si="4"/>
        <v>437223000</v>
      </c>
      <c r="I79" s="5">
        <f t="shared" si="5"/>
        <v>0</v>
      </c>
      <c r="J79" s="37">
        <f t="shared" si="11"/>
        <v>5</v>
      </c>
      <c r="K79" s="208" t="s">
        <v>183</v>
      </c>
      <c r="N79" s="93"/>
      <c r="O79" s="51"/>
      <c r="P79" s="54"/>
      <c r="Q79" s="149"/>
      <c r="R79" s="111"/>
      <c r="S79" s="61"/>
    </row>
    <row r="80" spans="1:19" ht="17.25" customHeight="1">
      <c r="A80" s="14">
        <v>42155</v>
      </c>
      <c r="B80" s="24" t="s">
        <v>276</v>
      </c>
      <c r="C80" s="11">
        <f t="shared" si="10"/>
        <v>42155</v>
      </c>
      <c r="D80" s="17" t="s">
        <v>40</v>
      </c>
      <c r="E80" s="12" t="s">
        <v>42</v>
      </c>
      <c r="F80" s="9"/>
      <c r="G80" s="20">
        <v>107680000</v>
      </c>
      <c r="H80" s="5">
        <f t="shared" si="4"/>
        <v>329543000</v>
      </c>
      <c r="I80" s="5">
        <f t="shared" si="5"/>
        <v>0</v>
      </c>
      <c r="J80" s="37">
        <f t="shared" si="11"/>
        <v>5</v>
      </c>
      <c r="K80" s="208" t="s">
        <v>262</v>
      </c>
      <c r="N80" s="93"/>
      <c r="O80" s="51"/>
      <c r="P80" s="54"/>
      <c r="Q80" s="149"/>
      <c r="R80" s="111"/>
      <c r="S80" s="61"/>
    </row>
    <row r="81" spans="1:19" ht="17.25" customHeight="1">
      <c r="A81" s="14">
        <v>42155</v>
      </c>
      <c r="B81" s="24" t="s">
        <v>276</v>
      </c>
      <c r="C81" s="11">
        <f t="shared" si="10"/>
        <v>42155</v>
      </c>
      <c r="D81" s="17" t="s">
        <v>37</v>
      </c>
      <c r="E81" s="12" t="s">
        <v>42</v>
      </c>
      <c r="F81" s="9"/>
      <c r="G81" s="20">
        <v>110880000</v>
      </c>
      <c r="H81" s="5">
        <f t="shared" si="4"/>
        <v>218663000</v>
      </c>
      <c r="I81" s="5">
        <f t="shared" si="5"/>
        <v>0</v>
      </c>
      <c r="J81" s="37">
        <f t="shared" si="11"/>
        <v>5</v>
      </c>
      <c r="K81" s="212" t="s">
        <v>225</v>
      </c>
      <c r="N81" s="93"/>
      <c r="O81" s="51"/>
      <c r="P81" s="54"/>
      <c r="Q81" s="110"/>
      <c r="R81" s="111"/>
      <c r="S81" s="61"/>
    </row>
    <row r="82" spans="1:19" ht="17.25" customHeight="1">
      <c r="A82" s="14">
        <v>42155</v>
      </c>
      <c r="B82" s="24" t="s">
        <v>276</v>
      </c>
      <c r="C82" s="11">
        <f t="shared" si="10"/>
        <v>42155</v>
      </c>
      <c r="D82" s="17" t="s">
        <v>38</v>
      </c>
      <c r="E82" s="12" t="s">
        <v>42</v>
      </c>
      <c r="F82" s="9"/>
      <c r="G82" s="20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7">
        <f t="shared" si="11"/>
        <v>5</v>
      </c>
      <c r="K82" s="212" t="s">
        <v>186</v>
      </c>
      <c r="N82" s="93"/>
      <c r="O82" s="51"/>
      <c r="P82" s="54"/>
      <c r="Q82" s="110"/>
      <c r="R82" s="111"/>
      <c r="S82" s="61"/>
    </row>
    <row r="83" spans="1:19" ht="17.25" customHeight="1">
      <c r="A83" s="14">
        <v>42155</v>
      </c>
      <c r="B83" s="24" t="s">
        <v>276</v>
      </c>
      <c r="C83" s="11">
        <f t="shared" si="10"/>
        <v>42155</v>
      </c>
      <c r="D83" s="17" t="s">
        <v>35</v>
      </c>
      <c r="E83" s="12" t="s">
        <v>42</v>
      </c>
      <c r="F83" s="9"/>
      <c r="G83" s="20">
        <v>105360000</v>
      </c>
      <c r="H83" s="5">
        <f t="shared" si="12"/>
        <v>4343000</v>
      </c>
      <c r="I83" s="5">
        <f t="shared" si="13"/>
        <v>0</v>
      </c>
      <c r="J83" s="37">
        <f t="shared" si="11"/>
        <v>5</v>
      </c>
      <c r="K83" s="212" t="s">
        <v>177</v>
      </c>
      <c r="N83" s="93"/>
      <c r="O83" s="51"/>
      <c r="P83" s="54"/>
      <c r="Q83" s="110"/>
      <c r="R83" s="111"/>
      <c r="S83" s="61"/>
    </row>
    <row r="84" spans="1:19" ht="17.25" customHeight="1">
      <c r="A84" s="14">
        <f>C84</f>
        <v>42156</v>
      </c>
      <c r="B84" s="24" t="s">
        <v>299</v>
      </c>
      <c r="C84" s="11">
        <v>42156</v>
      </c>
      <c r="D84" s="17" t="s">
        <v>44</v>
      </c>
      <c r="E84" s="38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7">
        <f t="shared" si="11"/>
        <v>6</v>
      </c>
      <c r="K84" s="209"/>
      <c r="N84" s="93"/>
      <c r="O84" s="51"/>
      <c r="P84" s="54"/>
      <c r="Q84" s="149"/>
      <c r="R84" s="111"/>
      <c r="S84" s="111"/>
    </row>
    <row r="85" spans="1:19" ht="17.25" customHeight="1">
      <c r="A85" s="14">
        <f t="shared" ref="A85:A86" si="14">C85</f>
        <v>42158</v>
      </c>
      <c r="B85" s="24" t="s">
        <v>57</v>
      </c>
      <c r="C85" s="11">
        <v>42158</v>
      </c>
      <c r="D85" s="17" t="s">
        <v>44</v>
      </c>
      <c r="E85" s="38" t="s">
        <v>45</v>
      </c>
      <c r="F85" s="9">
        <v>650000000</v>
      </c>
      <c r="G85" s="20"/>
      <c r="H85" s="5">
        <f t="shared" si="12"/>
        <v>1304343000</v>
      </c>
      <c r="I85" s="5">
        <f t="shared" si="13"/>
        <v>0</v>
      </c>
      <c r="J85" s="37">
        <f t="shared" si="11"/>
        <v>6</v>
      </c>
      <c r="K85" s="208"/>
      <c r="N85" s="93"/>
      <c r="O85" s="51"/>
      <c r="P85" s="54"/>
      <c r="Q85" s="149"/>
      <c r="R85" s="111"/>
      <c r="S85" s="61"/>
    </row>
    <row r="86" spans="1:19" ht="17.25" customHeight="1">
      <c r="A86" s="14">
        <f t="shared" si="14"/>
        <v>42179</v>
      </c>
      <c r="B86" s="24" t="s">
        <v>104</v>
      </c>
      <c r="C86" s="11">
        <v>42179</v>
      </c>
      <c r="D86" s="17" t="s">
        <v>44</v>
      </c>
      <c r="E86" s="38" t="s">
        <v>45</v>
      </c>
      <c r="F86" s="256">
        <v>590000000</v>
      </c>
      <c r="G86" s="9"/>
      <c r="H86" s="5">
        <f t="shared" si="12"/>
        <v>1894343000</v>
      </c>
      <c r="I86" s="5">
        <f t="shared" si="13"/>
        <v>0</v>
      </c>
      <c r="J86" s="37">
        <f t="shared" ref="J86" si="15">IF(A86&lt;&gt;"",MONTH(A86),"")</f>
        <v>6</v>
      </c>
      <c r="K86" s="209"/>
      <c r="N86" s="93"/>
      <c r="O86" s="51"/>
      <c r="P86" s="54"/>
      <c r="Q86" s="149"/>
      <c r="R86" s="111"/>
      <c r="S86" s="111"/>
    </row>
    <row r="87" spans="1:19" ht="17.25" customHeight="1">
      <c r="A87" s="14">
        <v>42185</v>
      </c>
      <c r="B87" s="24"/>
      <c r="C87" s="11">
        <f t="shared" si="10"/>
        <v>42185</v>
      </c>
      <c r="D87" s="17" t="s">
        <v>217</v>
      </c>
      <c r="E87" s="12" t="s">
        <v>42</v>
      </c>
      <c r="F87" s="9"/>
      <c r="G87" s="20">
        <v>142989000</v>
      </c>
      <c r="H87" s="5">
        <f t="shared" ref="H87:H98" si="16">MAX(H86+F87-G87-I86,0)</f>
        <v>1751354000</v>
      </c>
      <c r="I87" s="5">
        <f t="shared" ref="I87:I98" si="17">MAX(I86+G87-F87-H86,0)</f>
        <v>0</v>
      </c>
      <c r="J87" s="37">
        <f t="shared" si="11"/>
        <v>6</v>
      </c>
      <c r="K87" s="208" t="s">
        <v>325</v>
      </c>
      <c r="N87" s="93"/>
      <c r="O87" s="51"/>
      <c r="P87" s="54"/>
      <c r="Q87" s="149"/>
      <c r="R87" s="111"/>
      <c r="S87" s="61"/>
    </row>
    <row r="88" spans="1:19" ht="17.25" customHeight="1">
      <c r="A88" s="14">
        <v>42185</v>
      </c>
      <c r="B88" s="24"/>
      <c r="C88" s="11">
        <f t="shared" si="10"/>
        <v>42185</v>
      </c>
      <c r="D88" s="17" t="s">
        <v>218</v>
      </c>
      <c r="E88" s="12" t="s">
        <v>42</v>
      </c>
      <c r="F88" s="9"/>
      <c r="G88" s="20">
        <v>260935000</v>
      </c>
      <c r="H88" s="5">
        <f t="shared" si="16"/>
        <v>1490419000</v>
      </c>
      <c r="I88" s="5">
        <f t="shared" si="17"/>
        <v>0</v>
      </c>
      <c r="J88" s="37">
        <f t="shared" si="11"/>
        <v>6</v>
      </c>
      <c r="K88" s="208" t="s">
        <v>326</v>
      </c>
      <c r="N88" s="93"/>
      <c r="O88" s="51"/>
      <c r="P88" s="54"/>
      <c r="Q88" s="149"/>
      <c r="R88" s="111"/>
      <c r="S88" s="61"/>
    </row>
    <row r="89" spans="1:19" ht="17.25" customHeight="1">
      <c r="A89" s="14">
        <v>42185</v>
      </c>
      <c r="B89" s="24"/>
      <c r="C89" s="11">
        <f t="shared" si="10"/>
        <v>42185</v>
      </c>
      <c r="D89" s="17" t="s">
        <v>214</v>
      </c>
      <c r="E89" s="12" t="s">
        <v>42</v>
      </c>
      <c r="F89" s="9"/>
      <c r="G89" s="20">
        <v>246919000</v>
      </c>
      <c r="H89" s="5">
        <f t="shared" si="16"/>
        <v>1243500000</v>
      </c>
      <c r="I89" s="5">
        <f t="shared" si="17"/>
        <v>0</v>
      </c>
      <c r="J89" s="37">
        <f t="shared" si="11"/>
        <v>6</v>
      </c>
      <c r="K89" s="208" t="s">
        <v>327</v>
      </c>
      <c r="N89" s="93"/>
      <c r="O89" s="51"/>
      <c r="P89" s="54"/>
      <c r="Q89" s="149"/>
      <c r="R89" s="111"/>
      <c r="S89" s="61"/>
    </row>
    <row r="90" spans="1:19" ht="17.25" customHeight="1">
      <c r="A90" s="14">
        <v>42185</v>
      </c>
      <c r="B90" s="24"/>
      <c r="C90" s="11">
        <f t="shared" si="10"/>
        <v>42185</v>
      </c>
      <c r="D90" s="17" t="s">
        <v>215</v>
      </c>
      <c r="E90" s="12" t="s">
        <v>42</v>
      </c>
      <c r="F90" s="9"/>
      <c r="G90" s="20">
        <v>268324000</v>
      </c>
      <c r="H90" s="5">
        <f t="shared" si="16"/>
        <v>975176000</v>
      </c>
      <c r="I90" s="5">
        <f t="shared" si="17"/>
        <v>0</v>
      </c>
      <c r="J90" s="37">
        <f t="shared" si="11"/>
        <v>6</v>
      </c>
      <c r="K90" s="208" t="s">
        <v>328</v>
      </c>
      <c r="N90" s="93"/>
      <c r="O90" s="51"/>
      <c r="P90" s="54"/>
      <c r="Q90" s="149"/>
      <c r="R90" s="111"/>
      <c r="S90" s="61"/>
    </row>
    <row r="91" spans="1:19" ht="17.25" customHeight="1">
      <c r="A91" s="14">
        <v>42185</v>
      </c>
      <c r="B91" s="24"/>
      <c r="C91" s="11">
        <f t="shared" si="10"/>
        <v>42185</v>
      </c>
      <c r="D91" s="17" t="s">
        <v>295</v>
      </c>
      <c r="E91" s="12" t="s">
        <v>42</v>
      </c>
      <c r="F91" s="9"/>
      <c r="G91" s="20">
        <v>221650000</v>
      </c>
      <c r="H91" s="5">
        <f t="shared" si="16"/>
        <v>753526000</v>
      </c>
      <c r="I91" s="5">
        <f t="shared" si="17"/>
        <v>0</v>
      </c>
      <c r="J91" s="37">
        <f t="shared" si="11"/>
        <v>6</v>
      </c>
      <c r="K91" s="213" t="s">
        <v>329</v>
      </c>
      <c r="N91" s="93"/>
      <c r="O91" s="51"/>
      <c r="P91" s="54"/>
      <c r="Q91" s="110"/>
      <c r="R91" s="111"/>
      <c r="S91" s="61"/>
    </row>
    <row r="92" spans="1:19" ht="17.25" customHeight="1">
      <c r="A92" s="14">
        <v>42185</v>
      </c>
      <c r="B92" s="24"/>
      <c r="C92" s="11">
        <f t="shared" si="10"/>
        <v>42185</v>
      </c>
      <c r="D92" s="17" t="s">
        <v>216</v>
      </c>
      <c r="E92" s="12" t="s">
        <v>42</v>
      </c>
      <c r="F92" s="9"/>
      <c r="G92" s="20">
        <v>212465000</v>
      </c>
      <c r="H92" s="5">
        <f t="shared" si="16"/>
        <v>541061000</v>
      </c>
      <c r="I92" s="5">
        <f t="shared" si="17"/>
        <v>0</v>
      </c>
      <c r="J92" s="37">
        <f t="shared" si="11"/>
        <v>6</v>
      </c>
      <c r="K92" s="213" t="s">
        <v>330</v>
      </c>
      <c r="N92" s="93"/>
      <c r="O92" s="51"/>
      <c r="P92" s="54"/>
      <c r="Q92" s="110"/>
      <c r="R92" s="111"/>
      <c r="S92" s="61"/>
    </row>
    <row r="93" spans="1:19" ht="17.25" customHeight="1">
      <c r="A93" s="14">
        <v>42185</v>
      </c>
      <c r="B93" s="24"/>
      <c r="C93" s="11">
        <f t="shared" si="10"/>
        <v>42185</v>
      </c>
      <c r="D93" s="17" t="s">
        <v>213</v>
      </c>
      <c r="E93" s="12" t="s">
        <v>42</v>
      </c>
      <c r="F93" s="9"/>
      <c r="G93" s="20">
        <v>147246000</v>
      </c>
      <c r="H93" s="5">
        <f t="shared" si="16"/>
        <v>393815000</v>
      </c>
      <c r="I93" s="5">
        <f t="shared" si="17"/>
        <v>0</v>
      </c>
      <c r="J93" s="37">
        <f t="shared" si="11"/>
        <v>6</v>
      </c>
      <c r="K93" s="213" t="s">
        <v>331</v>
      </c>
      <c r="N93" s="93"/>
      <c r="O93" s="51"/>
      <c r="P93" s="54"/>
      <c r="Q93" s="110"/>
      <c r="R93" s="111"/>
      <c r="S93" s="61"/>
    </row>
    <row r="94" spans="1:19" ht="17.25" customHeight="1">
      <c r="A94" s="14">
        <v>42185</v>
      </c>
      <c r="B94" s="24"/>
      <c r="C94" s="11">
        <f t="shared" si="10"/>
        <v>42185</v>
      </c>
      <c r="D94" s="17" t="s">
        <v>296</v>
      </c>
      <c r="E94" s="12" t="s">
        <v>42</v>
      </c>
      <c r="F94" s="9"/>
      <c r="G94" s="20">
        <v>141130000</v>
      </c>
      <c r="H94" s="5">
        <f t="shared" si="16"/>
        <v>252685000</v>
      </c>
      <c r="I94" s="5">
        <f t="shared" si="17"/>
        <v>0</v>
      </c>
      <c r="J94" s="37">
        <f t="shared" si="11"/>
        <v>6</v>
      </c>
      <c r="K94" s="213" t="s">
        <v>332</v>
      </c>
      <c r="N94" s="93"/>
      <c r="O94" s="51"/>
      <c r="P94" s="54"/>
      <c r="Q94" s="110"/>
      <c r="R94" s="111"/>
      <c r="S94" s="61"/>
    </row>
    <row r="95" spans="1:19" ht="17.25" customHeight="1">
      <c r="A95" s="14">
        <v>42185</v>
      </c>
      <c r="B95" s="24"/>
      <c r="C95" s="11">
        <f t="shared" si="10"/>
        <v>42185</v>
      </c>
      <c r="D95" s="17" t="s">
        <v>297</v>
      </c>
      <c r="E95" s="12" t="s">
        <v>42</v>
      </c>
      <c r="F95" s="9"/>
      <c r="G95" s="20">
        <v>148742000</v>
      </c>
      <c r="H95" s="5">
        <f t="shared" si="16"/>
        <v>103943000</v>
      </c>
      <c r="I95" s="5">
        <f t="shared" si="17"/>
        <v>0</v>
      </c>
      <c r="J95" s="37">
        <f t="shared" si="11"/>
        <v>6</v>
      </c>
      <c r="K95" s="208" t="s">
        <v>333</v>
      </c>
      <c r="N95" s="93"/>
      <c r="O95" s="51"/>
      <c r="P95" s="54"/>
      <c r="Q95" s="149"/>
      <c r="R95" s="111"/>
      <c r="S95" s="61"/>
    </row>
    <row r="96" spans="1:19" ht="17.25" customHeight="1">
      <c r="A96" s="14">
        <v>42185</v>
      </c>
      <c r="B96" s="24"/>
      <c r="C96" s="11">
        <f t="shared" si="10"/>
        <v>42185</v>
      </c>
      <c r="D96" s="17" t="s">
        <v>263</v>
      </c>
      <c r="E96" s="12" t="s">
        <v>42</v>
      </c>
      <c r="F96" s="9"/>
      <c r="G96" s="20">
        <v>100275000</v>
      </c>
      <c r="H96" s="5">
        <f t="shared" si="16"/>
        <v>3668000</v>
      </c>
      <c r="I96" s="5">
        <f t="shared" si="17"/>
        <v>0</v>
      </c>
      <c r="J96" s="37">
        <f t="shared" si="11"/>
        <v>6</v>
      </c>
      <c r="K96" s="208" t="s">
        <v>334</v>
      </c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>
        <f t="shared" si="10"/>
        <v>0</v>
      </c>
      <c r="D97" s="17" t="s">
        <v>44</v>
      </c>
      <c r="E97" s="38" t="s">
        <v>45</v>
      </c>
      <c r="F97" s="256">
        <v>450000000</v>
      </c>
      <c r="G97" s="20"/>
      <c r="H97" s="5">
        <f t="shared" si="16"/>
        <v>453668000</v>
      </c>
      <c r="I97" s="5">
        <f t="shared" si="17"/>
        <v>0</v>
      </c>
      <c r="J97" s="37" t="str">
        <f t="shared" si="11"/>
        <v/>
      </c>
      <c r="K97" s="208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>
        <f t="shared" si="10"/>
        <v>0</v>
      </c>
      <c r="D98" s="17" t="s">
        <v>44</v>
      </c>
      <c r="E98" s="38" t="s">
        <v>45</v>
      </c>
      <c r="F98" s="256">
        <v>450000000</v>
      </c>
      <c r="G98" s="20"/>
      <c r="H98" s="5">
        <f t="shared" si="16"/>
        <v>903668000</v>
      </c>
      <c r="I98" s="5">
        <f t="shared" si="17"/>
        <v>0</v>
      </c>
      <c r="J98" s="37" t="str">
        <f t="shared" si="11"/>
        <v/>
      </c>
      <c r="K98" s="212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>
        <f t="shared" si="10"/>
        <v>0</v>
      </c>
      <c r="D99" s="17" t="s">
        <v>44</v>
      </c>
      <c r="E99" s="38" t="s">
        <v>45</v>
      </c>
      <c r="F99" s="256">
        <v>400000000</v>
      </c>
      <c r="G99" s="9"/>
      <c r="H99" s="5">
        <f t="shared" ref="H99:H115" si="18">MAX(H98+F99-G99-I98,0)</f>
        <v>1303668000</v>
      </c>
      <c r="I99" s="5">
        <f t="shared" ref="I99:I115" si="19">MAX(I98+G99-F99-H98,0)</f>
        <v>0</v>
      </c>
      <c r="J99" s="37" t="str">
        <f t="shared" si="11"/>
        <v/>
      </c>
      <c r="K99" s="210"/>
      <c r="N99" s="93"/>
      <c r="O99" s="51"/>
      <c r="P99" s="54"/>
      <c r="Q99" s="149"/>
      <c r="R99" s="111"/>
      <c r="S99" s="111"/>
    </row>
    <row r="100" spans="1:19" ht="17.25" customHeight="1">
      <c r="A100" s="14">
        <v>42216</v>
      </c>
      <c r="B100" s="24"/>
      <c r="C100" s="11">
        <f t="shared" si="10"/>
        <v>42216</v>
      </c>
      <c r="D100" s="17" t="s">
        <v>296</v>
      </c>
      <c r="E100" s="12" t="s">
        <v>42</v>
      </c>
      <c r="F100" s="9"/>
      <c r="G100" s="20">
        <v>86130000</v>
      </c>
      <c r="H100" s="5">
        <f t="shared" si="18"/>
        <v>1217538000</v>
      </c>
      <c r="I100" s="5">
        <f t="shared" si="19"/>
        <v>0</v>
      </c>
      <c r="J100" s="37">
        <f t="shared" si="11"/>
        <v>7</v>
      </c>
      <c r="K100" s="208" t="s">
        <v>184</v>
      </c>
      <c r="N100" s="93"/>
      <c r="O100" s="51"/>
      <c r="P100" s="54"/>
      <c r="Q100" s="149"/>
      <c r="R100" s="111"/>
      <c r="S100" s="61"/>
    </row>
    <row r="101" spans="1:19" ht="17.25" customHeight="1">
      <c r="A101" s="14">
        <v>42216</v>
      </c>
      <c r="B101" s="24"/>
      <c r="C101" s="11">
        <f t="shared" si="10"/>
        <v>42216</v>
      </c>
      <c r="D101" s="17" t="s">
        <v>295</v>
      </c>
      <c r="E101" s="12" t="s">
        <v>42</v>
      </c>
      <c r="F101" s="9"/>
      <c r="G101" s="20">
        <v>147515000</v>
      </c>
      <c r="H101" s="5">
        <f t="shared" si="18"/>
        <v>1070023000</v>
      </c>
      <c r="I101" s="5">
        <f t="shared" si="19"/>
        <v>0</v>
      </c>
      <c r="J101" s="37">
        <f t="shared" si="11"/>
        <v>7</v>
      </c>
      <c r="K101" s="208" t="s">
        <v>335</v>
      </c>
      <c r="N101" s="93"/>
      <c r="O101" s="51"/>
      <c r="P101" s="54"/>
      <c r="Q101" s="149"/>
      <c r="R101" s="111"/>
      <c r="S101" s="61"/>
    </row>
    <row r="102" spans="1:19" ht="17.25" customHeight="1">
      <c r="A102" s="14">
        <v>42216</v>
      </c>
      <c r="B102" s="24"/>
      <c r="C102" s="11">
        <f t="shared" si="10"/>
        <v>42216</v>
      </c>
      <c r="D102" s="17" t="s">
        <v>213</v>
      </c>
      <c r="E102" s="12" t="s">
        <v>42</v>
      </c>
      <c r="F102" s="9"/>
      <c r="G102" s="20">
        <v>147725000</v>
      </c>
      <c r="H102" s="5">
        <f t="shared" si="18"/>
        <v>922298000</v>
      </c>
      <c r="I102" s="5">
        <f t="shared" si="19"/>
        <v>0</v>
      </c>
      <c r="J102" s="37">
        <f t="shared" si="11"/>
        <v>7</v>
      </c>
      <c r="K102" s="208" t="s">
        <v>336</v>
      </c>
      <c r="N102" s="93"/>
      <c r="O102" s="51"/>
      <c r="P102" s="54"/>
      <c r="Q102" s="149"/>
      <c r="R102" s="111"/>
      <c r="S102" s="61"/>
    </row>
    <row r="103" spans="1:19" ht="17.25" customHeight="1">
      <c r="A103" s="14">
        <v>42216</v>
      </c>
      <c r="B103" s="24"/>
      <c r="C103" s="11">
        <f t="shared" si="10"/>
        <v>42216</v>
      </c>
      <c r="D103" s="17" t="s">
        <v>214</v>
      </c>
      <c r="E103" s="12" t="s">
        <v>42</v>
      </c>
      <c r="F103" s="9"/>
      <c r="G103" s="20">
        <v>235724500</v>
      </c>
      <c r="H103" s="5">
        <f t="shared" si="18"/>
        <v>686573500</v>
      </c>
      <c r="I103" s="5">
        <f t="shared" si="19"/>
        <v>0</v>
      </c>
      <c r="J103" s="37">
        <f t="shared" si="11"/>
        <v>7</v>
      </c>
      <c r="K103" s="208" t="s">
        <v>337</v>
      </c>
      <c r="N103" s="93"/>
      <c r="O103" s="51"/>
      <c r="P103" s="54"/>
      <c r="Q103" s="149"/>
      <c r="R103" s="111"/>
      <c r="S103" s="61"/>
    </row>
    <row r="104" spans="1:19" ht="17.25" customHeight="1">
      <c r="A104" s="14">
        <v>42216</v>
      </c>
      <c r="B104" s="24"/>
      <c r="C104" s="11">
        <f t="shared" si="10"/>
        <v>42216</v>
      </c>
      <c r="D104" s="17" t="s">
        <v>215</v>
      </c>
      <c r="E104" s="12" t="s">
        <v>42</v>
      </c>
      <c r="F104" s="9"/>
      <c r="G104" s="25">
        <v>149449500</v>
      </c>
      <c r="H104" s="5">
        <f t="shared" si="18"/>
        <v>537124000</v>
      </c>
      <c r="I104" s="5">
        <f t="shared" si="19"/>
        <v>0</v>
      </c>
      <c r="J104" s="37">
        <f t="shared" si="11"/>
        <v>7</v>
      </c>
      <c r="K104" s="208" t="s">
        <v>338</v>
      </c>
      <c r="N104" s="93"/>
      <c r="O104" s="51"/>
      <c r="P104" s="54"/>
      <c r="Q104" s="149"/>
      <c r="R104" s="111"/>
      <c r="S104" s="61"/>
    </row>
    <row r="105" spans="1:19" ht="17.25" customHeight="1">
      <c r="A105" s="14">
        <v>42216</v>
      </c>
      <c r="B105" s="18"/>
      <c r="C105" s="11">
        <f t="shared" si="10"/>
        <v>42216</v>
      </c>
      <c r="D105" s="17" t="s">
        <v>216</v>
      </c>
      <c r="E105" s="12" t="s">
        <v>42</v>
      </c>
      <c r="F105" s="55"/>
      <c r="G105" s="25">
        <v>158411500</v>
      </c>
      <c r="H105" s="5">
        <f t="shared" si="18"/>
        <v>378712500</v>
      </c>
      <c r="I105" s="5">
        <f t="shared" si="19"/>
        <v>0</v>
      </c>
      <c r="J105" s="37">
        <f t="shared" si="11"/>
        <v>7</v>
      </c>
      <c r="K105" s="208" t="s">
        <v>339</v>
      </c>
      <c r="N105" s="115"/>
      <c r="O105" s="51"/>
      <c r="P105" s="54"/>
      <c r="Q105" s="110"/>
      <c r="R105" s="116"/>
      <c r="S105" s="61"/>
    </row>
    <row r="106" spans="1:19" ht="17.25" customHeight="1">
      <c r="A106" s="14">
        <v>42216</v>
      </c>
      <c r="B106" s="18"/>
      <c r="C106" s="11">
        <f t="shared" si="10"/>
        <v>42216</v>
      </c>
      <c r="D106" s="17" t="s">
        <v>217</v>
      </c>
      <c r="E106" s="12" t="s">
        <v>42</v>
      </c>
      <c r="F106" s="55"/>
      <c r="G106" s="25">
        <v>150486000</v>
      </c>
      <c r="H106" s="5">
        <f t="shared" si="18"/>
        <v>228226500</v>
      </c>
      <c r="I106" s="5">
        <f t="shared" si="19"/>
        <v>0</v>
      </c>
      <c r="J106" s="37">
        <f t="shared" si="11"/>
        <v>7</v>
      </c>
      <c r="K106" s="208" t="s">
        <v>211</v>
      </c>
      <c r="N106" s="115"/>
      <c r="O106" s="51"/>
      <c r="P106" s="54"/>
      <c r="Q106" s="110"/>
      <c r="R106" s="116"/>
      <c r="S106" s="61"/>
    </row>
    <row r="107" spans="1:19" ht="17.25" customHeight="1">
      <c r="A107" s="14">
        <v>42216</v>
      </c>
      <c r="B107" s="24"/>
      <c r="C107" s="11">
        <f t="shared" si="10"/>
        <v>42216</v>
      </c>
      <c r="D107" s="17" t="s">
        <v>218</v>
      </c>
      <c r="E107" s="12" t="s">
        <v>42</v>
      </c>
      <c r="F107" s="9"/>
      <c r="G107" s="25">
        <v>219808500</v>
      </c>
      <c r="H107" s="5">
        <f t="shared" si="18"/>
        <v>8418000</v>
      </c>
      <c r="I107" s="5">
        <f t="shared" si="19"/>
        <v>0</v>
      </c>
      <c r="J107" s="37">
        <f t="shared" si="11"/>
        <v>7</v>
      </c>
      <c r="K107" s="208" t="s">
        <v>340</v>
      </c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>
        <f t="shared" ref="C108:C117" si="20">A108</f>
        <v>0</v>
      </c>
      <c r="D108" s="17" t="s">
        <v>44</v>
      </c>
      <c r="E108" s="38" t="s">
        <v>45</v>
      </c>
      <c r="F108" s="9">
        <v>500000000</v>
      </c>
      <c r="G108" s="25"/>
      <c r="H108" s="5">
        <f t="shared" si="18"/>
        <v>508418000</v>
      </c>
      <c r="I108" s="5">
        <f t="shared" si="19"/>
        <v>0</v>
      </c>
      <c r="J108" s="37" t="str">
        <f t="shared" si="11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>
        <f t="shared" si="20"/>
        <v>0</v>
      </c>
      <c r="D109" s="17" t="s">
        <v>44</v>
      </c>
      <c r="E109" s="38" t="s">
        <v>45</v>
      </c>
      <c r="F109" s="9">
        <v>500000000</v>
      </c>
      <c r="G109" s="25"/>
      <c r="H109" s="5">
        <f t="shared" si="18"/>
        <v>1008418000</v>
      </c>
      <c r="I109" s="5">
        <f t="shared" si="19"/>
        <v>0</v>
      </c>
      <c r="J109" s="37" t="str">
        <f t="shared" si="11"/>
        <v/>
      </c>
      <c r="K109" s="210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>
        <f t="shared" si="20"/>
        <v>0</v>
      </c>
      <c r="D110" s="17" t="s">
        <v>44</v>
      </c>
      <c r="E110" s="38" t="s">
        <v>45</v>
      </c>
      <c r="F110" s="9">
        <v>450000000</v>
      </c>
      <c r="G110" s="25"/>
      <c r="H110" s="5">
        <f t="shared" si="18"/>
        <v>1458418000</v>
      </c>
      <c r="I110" s="5">
        <f t="shared" si="19"/>
        <v>0</v>
      </c>
      <c r="J110" s="37" t="str">
        <f t="shared" si="11"/>
        <v/>
      </c>
      <c r="K110" s="208"/>
      <c r="N110" s="93"/>
      <c r="O110" s="51"/>
      <c r="P110" s="54"/>
      <c r="Q110" s="149"/>
      <c r="R110" s="111"/>
      <c r="S110" s="61"/>
    </row>
    <row r="111" spans="1:19" ht="17.25" customHeight="1">
      <c r="A111" s="14">
        <v>42247</v>
      </c>
      <c r="B111" s="24"/>
      <c r="C111" s="11">
        <f t="shared" si="20"/>
        <v>42247</v>
      </c>
      <c r="D111" s="17" t="s">
        <v>217</v>
      </c>
      <c r="E111" s="12" t="s">
        <v>42</v>
      </c>
      <c r="F111" s="9"/>
      <c r="G111" s="25">
        <v>371864000</v>
      </c>
      <c r="H111" s="5">
        <f t="shared" si="18"/>
        <v>1086554000</v>
      </c>
      <c r="I111" s="5">
        <f t="shared" si="19"/>
        <v>0</v>
      </c>
      <c r="J111" s="37">
        <f t="shared" si="11"/>
        <v>8</v>
      </c>
      <c r="K111" s="208" t="s">
        <v>344</v>
      </c>
      <c r="N111" s="93"/>
      <c r="O111" s="51"/>
      <c r="P111" s="54"/>
      <c r="Q111" s="149"/>
      <c r="R111" s="111"/>
      <c r="S111" s="61"/>
    </row>
    <row r="112" spans="1:19" ht="17.25" customHeight="1">
      <c r="A112" s="14">
        <v>42247</v>
      </c>
      <c r="B112" s="24"/>
      <c r="C112" s="11">
        <f t="shared" si="20"/>
        <v>42247</v>
      </c>
      <c r="D112" s="17" t="s">
        <v>218</v>
      </c>
      <c r="E112" s="12" t="s">
        <v>42</v>
      </c>
      <c r="F112" s="9"/>
      <c r="G112" s="20">
        <v>309327000</v>
      </c>
      <c r="H112" s="5">
        <f t="shared" si="18"/>
        <v>777227000</v>
      </c>
      <c r="I112" s="5">
        <f t="shared" si="19"/>
        <v>0</v>
      </c>
      <c r="J112" s="37">
        <f t="shared" si="11"/>
        <v>8</v>
      </c>
      <c r="K112" s="208" t="s">
        <v>345</v>
      </c>
      <c r="N112" s="93"/>
      <c r="O112" s="51"/>
      <c r="P112" s="54"/>
      <c r="Q112" s="149"/>
      <c r="R112" s="111"/>
      <c r="S112" s="61"/>
    </row>
    <row r="113" spans="1:19" ht="17.25" customHeight="1">
      <c r="A113" s="14">
        <v>42247</v>
      </c>
      <c r="B113" s="24"/>
      <c r="C113" s="11">
        <f t="shared" si="20"/>
        <v>42247</v>
      </c>
      <c r="D113" s="17" t="s">
        <v>214</v>
      </c>
      <c r="E113" s="12" t="s">
        <v>42</v>
      </c>
      <c r="F113" s="9"/>
      <c r="G113" s="20">
        <v>234002000</v>
      </c>
      <c r="H113" s="5">
        <f t="shared" si="18"/>
        <v>543225000</v>
      </c>
      <c r="I113" s="5">
        <f t="shared" si="19"/>
        <v>0</v>
      </c>
      <c r="J113" s="37">
        <f t="shared" ref="J113:J130" si="21">IF(A113&lt;&gt;"",MONTH(A113),"")</f>
        <v>8</v>
      </c>
      <c r="K113" s="208" t="s">
        <v>346</v>
      </c>
      <c r="N113" s="93"/>
      <c r="O113" s="51"/>
      <c r="P113" s="54"/>
      <c r="Q113" s="149"/>
      <c r="R113" s="111"/>
      <c r="S113" s="61"/>
    </row>
    <row r="114" spans="1:19" ht="17.25" customHeight="1">
      <c r="A114" s="14">
        <v>42247</v>
      </c>
      <c r="B114" s="24"/>
      <c r="C114" s="11">
        <f t="shared" si="20"/>
        <v>42247</v>
      </c>
      <c r="D114" s="17" t="s">
        <v>215</v>
      </c>
      <c r="E114" s="12" t="s">
        <v>42</v>
      </c>
      <c r="F114" s="9"/>
      <c r="G114" s="20">
        <v>84893000</v>
      </c>
      <c r="H114" s="5">
        <f t="shared" si="18"/>
        <v>458332000</v>
      </c>
      <c r="I114" s="5">
        <f t="shared" si="19"/>
        <v>0</v>
      </c>
      <c r="J114" s="37">
        <f t="shared" si="21"/>
        <v>8</v>
      </c>
      <c r="K114" s="208" t="s">
        <v>212</v>
      </c>
      <c r="N114" s="93"/>
      <c r="O114" s="51"/>
      <c r="P114" s="54"/>
      <c r="Q114" s="149"/>
      <c r="R114" s="111"/>
      <c r="S114" s="61"/>
    </row>
    <row r="115" spans="1:19" ht="17.25" customHeight="1">
      <c r="A115" s="14">
        <v>42247</v>
      </c>
      <c r="B115" s="24"/>
      <c r="C115" s="11">
        <f t="shared" si="20"/>
        <v>42247</v>
      </c>
      <c r="D115" s="17" t="s">
        <v>295</v>
      </c>
      <c r="E115" s="12" t="s">
        <v>42</v>
      </c>
      <c r="F115" s="55"/>
      <c r="G115" s="5">
        <v>150868500</v>
      </c>
      <c r="H115" s="5">
        <f t="shared" si="18"/>
        <v>307463500</v>
      </c>
      <c r="I115" s="5">
        <f t="shared" si="19"/>
        <v>0</v>
      </c>
      <c r="J115" s="37">
        <f t="shared" si="21"/>
        <v>8</v>
      </c>
      <c r="K115" s="207" t="s">
        <v>347</v>
      </c>
      <c r="N115" s="93"/>
      <c r="O115" s="51"/>
      <c r="P115" s="54"/>
      <c r="Q115" s="110"/>
      <c r="R115" s="116"/>
      <c r="S115" s="62"/>
    </row>
    <row r="116" spans="1:19" ht="17.25" customHeight="1">
      <c r="A116" s="14">
        <v>42247</v>
      </c>
      <c r="B116" s="24"/>
      <c r="C116" s="11">
        <f t="shared" si="20"/>
        <v>42247</v>
      </c>
      <c r="D116" s="17" t="s">
        <v>216</v>
      </c>
      <c r="E116" s="12" t="s">
        <v>42</v>
      </c>
      <c r="F116" s="55"/>
      <c r="G116" s="5">
        <v>144486000</v>
      </c>
      <c r="H116" s="5">
        <f t="shared" ref="H116:H138" si="22">MAX(H115+F116-G116-I115,0)</f>
        <v>162977500</v>
      </c>
      <c r="I116" s="5">
        <f t="shared" ref="I116:I138" si="23">MAX(I115+G116-F116-H115,0)</f>
        <v>0</v>
      </c>
      <c r="J116" s="37">
        <f t="shared" si="21"/>
        <v>8</v>
      </c>
      <c r="K116" s="207" t="s">
        <v>223</v>
      </c>
      <c r="N116" s="93"/>
      <c r="O116" s="51"/>
      <c r="P116" s="54"/>
      <c r="Q116" s="110"/>
      <c r="R116" s="116"/>
      <c r="S116" s="62"/>
    </row>
    <row r="117" spans="1:19" ht="17.25" customHeight="1">
      <c r="A117" s="14">
        <v>42247</v>
      </c>
      <c r="B117" s="24"/>
      <c r="C117" s="11">
        <f t="shared" si="20"/>
        <v>42247</v>
      </c>
      <c r="D117" s="17" t="s">
        <v>213</v>
      </c>
      <c r="E117" s="12" t="s">
        <v>42</v>
      </c>
      <c r="F117" s="9"/>
      <c r="G117" s="20">
        <v>146659500</v>
      </c>
      <c r="H117" s="5">
        <f t="shared" si="22"/>
        <v>16318000</v>
      </c>
      <c r="I117" s="5">
        <f t="shared" si="23"/>
        <v>0</v>
      </c>
      <c r="J117" s="37">
        <f t="shared" si="21"/>
        <v>8</v>
      </c>
      <c r="K117" s="210" t="s">
        <v>348</v>
      </c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>
        <f t="shared" ref="C118:C128" si="24">A118</f>
        <v>0</v>
      </c>
      <c r="D118" s="17" t="s">
        <v>44</v>
      </c>
      <c r="E118" s="38" t="s">
        <v>45</v>
      </c>
      <c r="F118" s="9">
        <v>600000000</v>
      </c>
      <c r="G118" s="20"/>
      <c r="H118" s="5">
        <f t="shared" si="22"/>
        <v>616318000</v>
      </c>
      <c r="I118" s="5">
        <f t="shared" si="23"/>
        <v>0</v>
      </c>
      <c r="J118" s="37" t="str">
        <f t="shared" si="21"/>
        <v/>
      </c>
      <c r="K118" s="208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>
        <f t="shared" si="24"/>
        <v>0</v>
      </c>
      <c r="D119" s="17" t="s">
        <v>44</v>
      </c>
      <c r="E119" s="38" t="s">
        <v>45</v>
      </c>
      <c r="F119" s="9">
        <v>600000000</v>
      </c>
      <c r="G119" s="20"/>
      <c r="H119" s="5">
        <f t="shared" si="22"/>
        <v>1216318000</v>
      </c>
      <c r="I119" s="5">
        <f t="shared" si="23"/>
        <v>0</v>
      </c>
      <c r="J119" s="37" t="str">
        <f t="shared" si="21"/>
        <v/>
      </c>
      <c r="K119" s="208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>
        <f t="shared" si="24"/>
        <v>0</v>
      </c>
      <c r="D120" s="17" t="s">
        <v>44</v>
      </c>
      <c r="E120" s="38" t="s">
        <v>45</v>
      </c>
      <c r="F120" s="9">
        <v>520000000</v>
      </c>
      <c r="G120" s="20"/>
      <c r="H120" s="5">
        <f t="shared" si="22"/>
        <v>1736318000</v>
      </c>
      <c r="I120" s="5">
        <f t="shared" si="23"/>
        <v>0</v>
      </c>
      <c r="J120" s="37" t="str">
        <f t="shared" si="21"/>
        <v/>
      </c>
      <c r="K120" s="208"/>
      <c r="N120" s="93"/>
      <c r="O120" s="51"/>
      <c r="P120" s="54"/>
      <c r="Q120" s="149"/>
      <c r="R120" s="111"/>
      <c r="S120" s="61"/>
    </row>
    <row r="121" spans="1:19" ht="17.25" customHeight="1">
      <c r="A121" s="11">
        <v>42277</v>
      </c>
      <c r="B121" s="24"/>
      <c r="C121" s="11">
        <f t="shared" si="24"/>
        <v>42277</v>
      </c>
      <c r="D121" s="17" t="s">
        <v>217</v>
      </c>
      <c r="E121" s="12" t="s">
        <v>42</v>
      </c>
      <c r="F121" s="9"/>
      <c r="G121" s="20">
        <v>428046200</v>
      </c>
      <c r="H121" s="5">
        <f t="shared" si="22"/>
        <v>1308271800</v>
      </c>
      <c r="I121" s="5">
        <f t="shared" si="23"/>
        <v>0</v>
      </c>
      <c r="J121" s="37">
        <f t="shared" si="21"/>
        <v>9</v>
      </c>
      <c r="K121" s="208" t="s">
        <v>344</v>
      </c>
      <c r="N121" s="93"/>
      <c r="O121" s="51"/>
      <c r="P121" s="54"/>
      <c r="Q121" s="149"/>
      <c r="R121" s="111"/>
      <c r="S121" s="61"/>
    </row>
    <row r="122" spans="1:19" ht="17.25" customHeight="1">
      <c r="A122" s="11">
        <v>42277</v>
      </c>
      <c r="B122" s="24"/>
      <c r="C122" s="11">
        <f t="shared" si="24"/>
        <v>42277</v>
      </c>
      <c r="D122" s="17" t="s">
        <v>218</v>
      </c>
      <c r="E122" s="12" t="s">
        <v>42</v>
      </c>
      <c r="F122" s="9"/>
      <c r="G122" s="20">
        <v>345593600</v>
      </c>
      <c r="H122" s="5">
        <f t="shared" si="22"/>
        <v>962678200</v>
      </c>
      <c r="I122" s="5">
        <f t="shared" si="23"/>
        <v>0</v>
      </c>
      <c r="J122" s="37">
        <f t="shared" si="21"/>
        <v>9</v>
      </c>
      <c r="K122" s="208" t="s">
        <v>345</v>
      </c>
      <c r="N122" s="93"/>
      <c r="O122" s="51"/>
      <c r="P122" s="54"/>
      <c r="Q122" s="149"/>
      <c r="R122" s="111"/>
      <c r="S122" s="61"/>
    </row>
    <row r="123" spans="1:19" ht="17.25" customHeight="1">
      <c r="A123" s="11">
        <v>42277</v>
      </c>
      <c r="B123" s="24"/>
      <c r="C123" s="11">
        <f t="shared" si="24"/>
        <v>42277</v>
      </c>
      <c r="D123" s="17" t="s">
        <v>214</v>
      </c>
      <c r="E123" s="12" t="s">
        <v>42</v>
      </c>
      <c r="F123" s="9"/>
      <c r="G123" s="20">
        <v>272658000</v>
      </c>
      <c r="H123" s="5">
        <f t="shared" si="22"/>
        <v>690020200</v>
      </c>
      <c r="I123" s="5">
        <f t="shared" si="23"/>
        <v>0</v>
      </c>
      <c r="J123" s="37">
        <f t="shared" si="21"/>
        <v>9</v>
      </c>
      <c r="K123" s="208" t="s">
        <v>346</v>
      </c>
      <c r="N123" s="93"/>
      <c r="O123" s="51"/>
      <c r="P123" s="54"/>
      <c r="Q123" s="149"/>
      <c r="R123" s="111"/>
      <c r="S123" s="61"/>
    </row>
    <row r="124" spans="1:19" ht="17.25" customHeight="1">
      <c r="A124" s="11">
        <v>42277</v>
      </c>
      <c r="B124" s="24"/>
      <c r="C124" s="11">
        <f t="shared" si="24"/>
        <v>42277</v>
      </c>
      <c r="D124" s="17" t="s">
        <v>215</v>
      </c>
      <c r="E124" s="12" t="s">
        <v>42</v>
      </c>
      <c r="F124" s="9"/>
      <c r="G124" s="20">
        <v>119922000</v>
      </c>
      <c r="H124" s="5">
        <f t="shared" si="22"/>
        <v>570098200</v>
      </c>
      <c r="I124" s="5">
        <f t="shared" si="23"/>
        <v>0</v>
      </c>
      <c r="J124" s="37">
        <f t="shared" si="21"/>
        <v>9</v>
      </c>
      <c r="K124" s="207" t="s">
        <v>347</v>
      </c>
      <c r="N124" s="93"/>
      <c r="O124" s="51"/>
      <c r="P124" s="54"/>
      <c r="Q124" s="149"/>
      <c r="R124" s="111"/>
      <c r="S124" s="61"/>
    </row>
    <row r="125" spans="1:19" ht="17.25" customHeight="1">
      <c r="A125" s="11">
        <v>42277</v>
      </c>
      <c r="B125" s="24"/>
      <c r="C125" s="11">
        <f t="shared" si="24"/>
        <v>42277</v>
      </c>
      <c r="D125" s="17" t="s">
        <v>295</v>
      </c>
      <c r="E125" s="12" t="s">
        <v>42</v>
      </c>
      <c r="F125" s="55"/>
      <c r="G125" s="20">
        <v>188908000</v>
      </c>
      <c r="H125" s="5">
        <f t="shared" si="22"/>
        <v>381190200</v>
      </c>
      <c r="I125" s="5">
        <f t="shared" si="23"/>
        <v>0</v>
      </c>
      <c r="J125" s="37">
        <f t="shared" si="21"/>
        <v>9</v>
      </c>
      <c r="K125" s="207" t="s">
        <v>223</v>
      </c>
      <c r="N125" s="93"/>
      <c r="O125" s="51"/>
      <c r="P125" s="54"/>
      <c r="Q125" s="110"/>
      <c r="R125" s="116"/>
      <c r="S125" s="61"/>
    </row>
    <row r="126" spans="1:19" ht="17.25" customHeight="1">
      <c r="A126" s="11">
        <v>42277</v>
      </c>
      <c r="B126" s="24"/>
      <c r="C126" s="11">
        <f t="shared" si="24"/>
        <v>42277</v>
      </c>
      <c r="D126" s="17" t="s">
        <v>216</v>
      </c>
      <c r="E126" s="12" t="s">
        <v>42</v>
      </c>
      <c r="F126" s="55"/>
      <c r="G126" s="20">
        <v>203054800</v>
      </c>
      <c r="H126" s="5">
        <f t="shared" si="22"/>
        <v>178135400</v>
      </c>
      <c r="I126" s="5">
        <f t="shared" si="23"/>
        <v>0</v>
      </c>
      <c r="J126" s="37">
        <f t="shared" si="21"/>
        <v>9</v>
      </c>
      <c r="K126" s="210" t="s">
        <v>348</v>
      </c>
      <c r="N126" s="93"/>
      <c r="O126" s="51"/>
      <c r="P126" s="54"/>
      <c r="Q126" s="110"/>
      <c r="R126" s="116"/>
      <c r="S126" s="61"/>
    </row>
    <row r="127" spans="1:19" ht="17.25" customHeight="1">
      <c r="A127" s="11">
        <v>42277</v>
      </c>
      <c r="B127" s="24"/>
      <c r="C127" s="11">
        <f t="shared" si="24"/>
        <v>42277</v>
      </c>
      <c r="D127" s="17" t="s">
        <v>213</v>
      </c>
      <c r="E127" s="12" t="s">
        <v>42</v>
      </c>
      <c r="F127" s="55"/>
      <c r="G127" s="20">
        <v>171017400</v>
      </c>
      <c r="H127" s="5">
        <f t="shared" si="22"/>
        <v>7118000</v>
      </c>
      <c r="I127" s="5">
        <f t="shared" si="23"/>
        <v>0</v>
      </c>
      <c r="J127" s="37">
        <f t="shared" si="21"/>
        <v>9</v>
      </c>
      <c r="K127" s="212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>
        <f t="shared" si="24"/>
        <v>0</v>
      </c>
      <c r="D128" s="17"/>
      <c r="E128" s="38"/>
      <c r="F128" s="55"/>
      <c r="G128" s="20"/>
      <c r="H128" s="5">
        <f t="shared" si="22"/>
        <v>7118000</v>
      </c>
      <c r="I128" s="5">
        <f t="shared" si="23"/>
        <v>0</v>
      </c>
      <c r="J128" s="37" t="str">
        <f t="shared" si="21"/>
        <v/>
      </c>
      <c r="K128" s="212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22"/>
        <v>7118000</v>
      </c>
      <c r="I129" s="5">
        <f t="shared" si="23"/>
        <v>0</v>
      </c>
      <c r="J129" s="37" t="str">
        <f t="shared" si="21"/>
        <v/>
      </c>
      <c r="K129" s="208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22"/>
        <v>7118000</v>
      </c>
      <c r="I130" s="5">
        <f t="shared" si="23"/>
        <v>0</v>
      </c>
      <c r="J130" s="37" t="str">
        <f t="shared" si="21"/>
        <v/>
      </c>
      <c r="K130" s="208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22"/>
        <v>7118000</v>
      </c>
      <c r="I131" s="5">
        <f t="shared" si="23"/>
        <v>0</v>
      </c>
      <c r="J131" s="37" t="str">
        <f t="shared" ref="J131:J141" si="25">IF(A131&lt;&gt;"",MONTH(A131),"")</f>
        <v/>
      </c>
      <c r="K131" s="208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22"/>
        <v>7118000</v>
      </c>
      <c r="I132" s="5">
        <f t="shared" si="23"/>
        <v>0</v>
      </c>
      <c r="J132" s="37" t="str">
        <f t="shared" si="25"/>
        <v/>
      </c>
      <c r="K132" s="208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22"/>
        <v>7118000</v>
      </c>
      <c r="I133" s="5">
        <f t="shared" si="23"/>
        <v>0</v>
      </c>
      <c r="J133" s="37" t="str">
        <f t="shared" si="25"/>
        <v/>
      </c>
      <c r="K133" s="208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22"/>
        <v>7118000</v>
      </c>
      <c r="I134" s="5">
        <f t="shared" si="23"/>
        <v>0</v>
      </c>
      <c r="J134" s="37" t="str">
        <f t="shared" si="25"/>
        <v/>
      </c>
      <c r="K134" s="213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22"/>
        <v>7118000</v>
      </c>
      <c r="I135" s="5">
        <f t="shared" si="23"/>
        <v>0</v>
      </c>
      <c r="J135" s="37" t="str">
        <f t="shared" si="25"/>
        <v/>
      </c>
      <c r="K135" s="213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22"/>
        <v>7118000</v>
      </c>
      <c r="I136" s="5">
        <f t="shared" si="23"/>
        <v>0</v>
      </c>
      <c r="J136" s="37" t="str">
        <f t="shared" si="25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22"/>
        <v>7118000</v>
      </c>
      <c r="I137" s="5">
        <f t="shared" si="23"/>
        <v>0</v>
      </c>
      <c r="J137" s="37" t="str">
        <f t="shared" si="25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22"/>
        <v>7118000</v>
      </c>
      <c r="I138" s="5">
        <f t="shared" si="23"/>
        <v>0</v>
      </c>
      <c r="J138" s="37" t="str">
        <f t="shared" si="25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25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14850000000</v>
      </c>
      <c r="G140" s="7">
        <f>SUM(G16:G139)</f>
        <v>14842882000</v>
      </c>
      <c r="H140" s="7" t="s">
        <v>23</v>
      </c>
      <c r="I140" s="7" t="s">
        <v>23</v>
      </c>
      <c r="J140" s="37" t="str">
        <f t="shared" si="25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7118000</v>
      </c>
      <c r="I141" s="8">
        <f>IF(I15-H15+G140-F140&gt;0,I15-H15+G140-F140,0)</f>
        <v>0</v>
      </c>
      <c r="J141" s="37" t="str">
        <f t="shared" si="25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91" t="s">
        <v>167</v>
      </c>
      <c r="F145" s="291"/>
      <c r="G145" s="291"/>
      <c r="H145" s="291"/>
      <c r="I145" s="291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291" t="s">
        <v>25</v>
      </c>
      <c r="B146" s="291"/>
      <c r="C146" s="291"/>
      <c r="D146" s="291"/>
      <c r="E146" s="291" t="s">
        <v>26</v>
      </c>
      <c r="F146" s="291"/>
      <c r="G146" s="291"/>
      <c r="H146" s="291"/>
      <c r="I146" s="291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291" t="s">
        <v>27</v>
      </c>
      <c r="B147" s="291"/>
      <c r="C147" s="291"/>
      <c r="D147" s="291"/>
      <c r="E147" s="291" t="s">
        <v>27</v>
      </c>
      <c r="F147" s="291"/>
      <c r="G147" s="291"/>
      <c r="H147" s="291"/>
      <c r="I147" s="291"/>
      <c r="J147" s="61"/>
      <c r="K147" s="208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1"/>
      <c r="L151" s="61"/>
      <c r="M151" s="59"/>
      <c r="O151" s="52"/>
      <c r="R151" s="13"/>
    </row>
    <row r="152" spans="1:19">
      <c r="C152" s="52"/>
      <c r="F152" s="13"/>
      <c r="J152" s="61"/>
      <c r="K152" s="211"/>
      <c r="L152" s="61"/>
      <c r="M152" s="59"/>
      <c r="O152" s="52"/>
      <c r="R152" s="13"/>
    </row>
    <row r="153" spans="1:19">
      <c r="C153" s="52"/>
      <c r="F153" s="13"/>
      <c r="J153" s="61"/>
      <c r="K153" s="211"/>
      <c r="L153" s="61"/>
      <c r="M153" s="59"/>
      <c r="O153" s="52"/>
      <c r="R153" s="13"/>
    </row>
    <row r="154" spans="1:19">
      <c r="C154" s="52"/>
      <c r="F154" s="13"/>
      <c r="J154" s="61"/>
      <c r="K154" s="211"/>
      <c r="L154" s="61"/>
      <c r="M154" s="59"/>
      <c r="O154" s="52"/>
      <c r="R154" s="13"/>
    </row>
    <row r="155" spans="1:19">
      <c r="C155" s="52"/>
      <c r="F155" s="13"/>
      <c r="J155" s="61"/>
      <c r="K155" s="211"/>
      <c r="L155" s="62"/>
      <c r="M155" s="59"/>
      <c r="O155" s="52"/>
      <c r="R155" s="13"/>
    </row>
    <row r="156" spans="1:19">
      <c r="C156" s="52"/>
      <c r="F156" s="13"/>
      <c r="J156" s="59"/>
      <c r="K156" s="212"/>
      <c r="L156" s="59"/>
      <c r="M156" s="59"/>
      <c r="O156" s="52"/>
      <c r="R156" s="13"/>
    </row>
    <row r="157" spans="1:19">
      <c r="C157" s="52"/>
      <c r="F157" s="13"/>
      <c r="J157" s="59"/>
      <c r="K157" s="212"/>
      <c r="L157" s="59"/>
      <c r="M157" s="59"/>
      <c r="O157" s="52"/>
      <c r="R157" s="13"/>
    </row>
    <row r="158" spans="1:19">
      <c r="C158" s="52"/>
      <c r="F158" s="13"/>
      <c r="J158" s="59"/>
      <c r="K158" s="212"/>
      <c r="L158" s="59"/>
      <c r="M158" s="59"/>
      <c r="O158" s="52"/>
      <c r="R158" s="13"/>
    </row>
    <row r="159" spans="1:19">
      <c r="K159" s="212"/>
    </row>
    <row r="160" spans="1:19">
      <c r="K160" s="212"/>
    </row>
    <row r="161" spans="11:11">
      <c r="K161" s="212"/>
    </row>
    <row r="162" spans="11:11">
      <c r="K162" s="212"/>
    </row>
    <row r="163" spans="11:11">
      <c r="K163" s="212"/>
    </row>
    <row r="164" spans="11:11">
      <c r="K164" s="212"/>
    </row>
    <row r="165" spans="11:11">
      <c r="K165" s="212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106</v>
      </c>
      <c r="E2" s="124"/>
      <c r="F2" s="125"/>
      <c r="G2" s="125"/>
    </row>
    <row r="3" spans="1:7" ht="24" customHeight="1">
      <c r="A3" s="309" t="s">
        <v>76</v>
      </c>
      <c r="B3" s="309"/>
      <c r="D3" s="94">
        <v>8</v>
      </c>
    </row>
    <row r="4" spans="1:7" ht="12" customHeight="1">
      <c r="A4" s="291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8   năm   2015</v>
      </c>
      <c r="B4" s="291"/>
      <c r="C4" s="54"/>
      <c r="D4" s="54"/>
    </row>
    <row r="5" spans="1:7" ht="12" customHeight="1">
      <c r="A5" s="310"/>
      <c r="B5" s="69" t="str">
        <f ca="1">IF(ROWS($1:1)&gt;COUNT(Dong02),"","Số:   "&amp;OFFSET('141-BH'!P$1,SMALL(Dong02,ROWS($1:1)),))</f>
        <v>Số:   0</v>
      </c>
    </row>
    <row r="6" spans="1:7" ht="12" customHeight="1">
      <c r="A6" s="310"/>
      <c r="B6" s="69" t="s">
        <v>77</v>
      </c>
    </row>
    <row r="7" spans="1:7" ht="12" customHeight="1">
      <c r="A7" s="310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17787000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17787000</v>
      </c>
    </row>
    <row r="15" spans="1:7" ht="18.75" customHeight="1">
      <c r="A15" s="77" t="s">
        <v>86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87</v>
      </c>
      <c r="B23" s="76">
        <f ca="1">SUM(B24:B37)</f>
        <v>629760000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Nguyễn Thị Tuyết Đang - PNK số: N10 &amp; N22 Tháng 8/2015</v>
      </c>
      <c r="B24" s="85">
        <f ca="1">IF(ROWS($1:1)&gt;COUNT(Dong02),"",OFFSET('141-BH'!T$1,SMALL(Dong02,ROWS($1:1)),))</f>
        <v>205168000</v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Võ Văn Thắng - PNK số: N11 &amp; N21 Tháng 8/2015</v>
      </c>
      <c r="B25" s="85">
        <f ca="1">IF(ROWS($1:2)&gt;COUNT(Dong02),"",OFFSET('141-BH'!T$1,SMALL(Dong02,ROWS($1:2)),))</f>
        <v>218560000</v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Văn Phong - PNK số: N12 &amp; N23 Tháng 8/2015</v>
      </c>
      <c r="B26" s="85">
        <f ca="1">IF(ROWS($1:3)&gt;COUNT(Dong02),"",OFFSET('141-BH'!T$1,SMALL(Dong02,ROWS($1:3)),))</f>
        <v>206032000</v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88</v>
      </c>
      <c r="B38" s="76">
        <f ca="1">B13-B23</f>
        <v>-611973000</v>
      </c>
      <c r="C38" s="137"/>
      <c r="D38" s="139"/>
      <c r="E38" s="135"/>
      <c r="F38" s="83"/>
      <c r="G38" s="83"/>
    </row>
    <row r="39" spans="1:7" ht="18.75" customHeight="1">
      <c r="A39" s="77" t="s">
        <v>89</v>
      </c>
      <c r="B39" s="78">
        <f ca="1">B38</f>
        <v>-611973000</v>
      </c>
      <c r="C39" s="137"/>
      <c r="D39" s="139"/>
      <c r="E39" s="135"/>
    </row>
    <row r="40" spans="1:7" ht="18.75" customHeight="1">
      <c r="A40" s="77" t="s">
        <v>90</v>
      </c>
      <c r="B40" s="78"/>
      <c r="C40" s="137"/>
      <c r="D40" s="139"/>
      <c r="E40" s="135"/>
    </row>
    <row r="41" spans="1:7" ht="25.5" customHeight="1">
      <c r="A41" s="86" t="s">
        <v>91</v>
      </c>
      <c r="B41" s="86" t="s">
        <v>92</v>
      </c>
      <c r="C41" s="134"/>
      <c r="D41" s="139"/>
    </row>
    <row r="42" spans="1:7" ht="19.5" customHeight="1">
      <c r="A42" s="69" t="s">
        <v>93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106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09" t="s">
        <v>76</v>
      </c>
      <c r="B3" s="309"/>
      <c r="D3" s="94">
        <v>7</v>
      </c>
    </row>
    <row r="4" spans="1:11" ht="14.25" customHeight="1">
      <c r="A4" s="291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31  tháng  7   năm   2015</v>
      </c>
      <c r="B4" s="291"/>
      <c r="C4" s="54"/>
      <c r="D4" s="54"/>
    </row>
    <row r="5" spans="1:11" ht="14.25" customHeight="1">
      <c r="A5" s="310"/>
      <c r="B5" s="69" t="str">
        <f ca="1">IF(ROWS($1:1)&gt;COUNT(Dong04),"","Số:   "&amp;OFFSET('141-TT'!N$1,SMALL(Dong04,ROWS($1:1)),))</f>
        <v>Số:   0</v>
      </c>
    </row>
    <row r="6" spans="1:11" ht="14.25" customHeight="1">
      <c r="A6" s="310"/>
      <c r="B6" s="69" t="s">
        <v>77</v>
      </c>
    </row>
    <row r="7" spans="1:11" ht="14.25" customHeight="1">
      <c r="A7" s="310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3668000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3668000</v>
      </c>
    </row>
    <row r="15" spans="1:11" ht="20.25" customHeight="1">
      <c r="A15" s="77" t="s">
        <v>86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87</v>
      </c>
      <c r="B23" s="76">
        <f ca="1">SUM(B24:B41)</f>
        <v>1295250000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Đỗ Văn Tâm - PNK số: N15 Tháng 7/2015</v>
      </c>
      <c r="B24" s="85">
        <f ca="1">IF(ROWS($1:1)&gt;COUNT(Dong04),"",OFFSET('141-TT'!S$1,SMALL(Dong04,ROWS($1:1)),))</f>
        <v>86130000</v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Hồ Thị Mỹ - PNK số: N16 &amp; N12 Tháng 7/2015</v>
      </c>
      <c r="B25" s="85">
        <f ca="1">IF(ROWS($1:2)&gt;COUNT(Dong04),"",OFFSET('141-TT'!S$1,SMALL(Dong04,ROWS($1:2)),))</f>
        <v>147515000</v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Đức Tiến - PNK số: N18 &amp; N14 Tháng 7/2015</v>
      </c>
      <c r="B26" s="85">
        <f ca="1">IF(ROWS($1:3)&gt;COUNT(Dong04),"",OFFSET('141-TT'!S$1,SMALL(Dong04,ROWS($1:3)),))</f>
        <v>147725000</v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Vân - PNK số: N03 &amp; N07 &amp; N20 Tháng 7/2015</v>
      </c>
      <c r="B27" s="85">
        <f ca="1">IF(ROWS($1:4)&gt;COUNT(Dong04),"",OFFSET('141-TT'!S$1,SMALL(Dong04,ROWS($1:4)),))</f>
        <v>235724500</v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Nguyễn Thanh Vinh - PNK số: N08 &amp; N04 Tháng 7/2015</v>
      </c>
      <c r="B28" s="85">
        <f ca="1">IF(ROWS($1:5)&gt;COUNT(Dong04),"",OFFSET('141-TT'!S$1,SMALL(Dong04,ROWS($1:5)),))</f>
        <v>149449500</v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N17 &amp; N13 Tháng 7/2015</v>
      </c>
      <c r="B29" s="85">
        <f ca="1">IF(ROWS($1:6)&gt;COUNT(Dong04),"",OFFSET('141-TT'!S$1,SMALL(Dong04,ROWS($1:6)),))</f>
        <v>158411500</v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Võ Thị Bảy - PNK số: N01 &amp; N05 Tháng 7/2015</v>
      </c>
      <c r="B30" s="85">
        <f ca="1">IF(ROWS($1:7)&gt;COUNT(Dong04),"",OFFSET('141-TT'!S$1,SMALL(Dong04,ROWS($1:7)),))</f>
        <v>150486000</v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Võ Văn Bá - PNK số: N02 &amp; N06 &amp; N19 Tháng 7/2015</v>
      </c>
      <c r="B31" s="85">
        <f ca="1">IF(ROWS($1:8)&gt;COUNT(Dong04),"",OFFSET('141-TT'!S$1,SMALL(Dong04,ROWS($1:8)),))</f>
        <v>219808500</v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88</v>
      </c>
      <c r="B42" s="76">
        <f ca="1">B13-B23</f>
        <v>-1291582000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-1291582000</v>
      </c>
      <c r="C43" s="137"/>
      <c r="D43" s="139"/>
    </row>
    <row r="44" spans="1:11" ht="20.25" customHeight="1">
      <c r="A44" s="77" t="s">
        <v>90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91</v>
      </c>
      <c r="B46" s="86" t="s">
        <v>92</v>
      </c>
      <c r="C46" s="134"/>
      <c r="D46" s="139"/>
    </row>
    <row r="47" spans="1:11">
      <c r="A47" s="69" t="s">
        <v>95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2015-09-09T04:18:04Z</cp:lastPrinted>
  <dcterms:created xsi:type="dcterms:W3CDTF">1996-10-14T23:33:28Z</dcterms:created>
  <dcterms:modified xsi:type="dcterms:W3CDTF">2016-01-09T09:07:47Z</dcterms:modified>
</cp:coreProperties>
</file>