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05" windowWidth="14940" windowHeight="8745" tabRatio="968" firstSheet="7" activeTab="17"/>
  </bookViews>
  <sheets>
    <sheet name="T.KẾT" sheetId="26" r:id="rId1"/>
    <sheet name="Q.TIÊN" sheetId="6" r:id="rId2"/>
    <sheet name="TỶ LIÊN" sheetId="8" r:id="rId3"/>
    <sheet name="CƠ HT" sheetId="1" r:id="rId4"/>
    <sheet name="DŨNG KG" sheetId="111" r:id="rId5"/>
    <sheet name="SÁCH VT" sheetId="100" r:id="rId6"/>
    <sheet name="NAM CV" sheetId="117" r:id="rId7"/>
    <sheet name="THANH KG" sheetId="103" r:id="rId8"/>
    <sheet name="NHÂN CM" sheetId="114" r:id="rId9"/>
    <sheet name="DANH BL" sheetId="118" r:id="rId10"/>
    <sheet name="HIỆP (PT)" sheetId="80" r:id="rId11"/>
    <sheet name="THANHMN" sheetId="2" r:id="rId12"/>
    <sheet name="LEE CÁ BÒ" sheetId="119" r:id="rId13"/>
    <sheet name="A.LỢI BC" sheetId="105" r:id="rId14"/>
    <sheet name="HƯƠNG ST" sheetId="104" r:id="rId15"/>
    <sheet name="TRÍ HẢO VT" sheetId="101" r:id="rId16"/>
    <sheet name="MẠNH VT" sheetId="112" r:id="rId17"/>
    <sheet name="D.ĐIỂM" sheetId="41" r:id="rId18"/>
    <sheet name="TRẮNG (VL)" sheetId="102" r:id="rId19"/>
    <sheet name="RUÔNG (CL)" sheetId="106" r:id="rId20"/>
    <sheet name="6 NHẦM" sheetId="88" r:id="rId21"/>
    <sheet name="LÙN TV" sheetId="107" r:id="rId22"/>
    <sheet name="CÚC VT" sheetId="108" r:id="rId23"/>
    <sheet name="THỦY KG" sheetId="109" r:id="rId24"/>
    <sheet name="PHÁN VT" sheetId="113" r:id="rId25"/>
    <sheet name="7 NGHĨA" sheetId="115" r:id="rId26"/>
    <sheet name="8 LẬP" sheetId="116" r:id="rId27"/>
    <sheet name="Sheet1" sheetId="62" r:id="rId28"/>
  </sheets>
  <externalReferences>
    <externalReference r:id="rId29"/>
    <externalReference r:id="rId30"/>
  </externalReferences>
  <definedNames>
    <definedName name="_xlnm._FilterDatabase" localSheetId="20" hidden="1">'6 NHẦM'!$A$9:$I$9</definedName>
    <definedName name="_xlnm._FilterDatabase" localSheetId="25" hidden="1">'7 NGHĨA'!$A$9:$I$9</definedName>
    <definedName name="_xlnm._FilterDatabase" localSheetId="26" hidden="1">'8 LẬP'!$A$9:$I$9</definedName>
    <definedName name="_xlnm._FilterDatabase" localSheetId="13" hidden="1">'A.LỢI BC'!$A$9:$H$9</definedName>
    <definedName name="_xlnm._FilterDatabase" localSheetId="3" hidden="1">'CƠ HT'!$A$9:$I$9</definedName>
    <definedName name="_xlnm._FilterDatabase" localSheetId="22" hidden="1">'CÚC VT'!$A$9:$I$9</definedName>
    <definedName name="_xlnm._FilterDatabase" localSheetId="17" hidden="1">D.ĐIỂM!$A$9:$H$9</definedName>
    <definedName name="_xlnm._FilterDatabase" localSheetId="9" hidden="1">'DANH BL'!$A$9:$I$26</definedName>
    <definedName name="_xlnm._FilterDatabase" localSheetId="4" hidden="1">'DŨNG KG'!$A$9:$J$9</definedName>
    <definedName name="_xlnm._FilterDatabase" localSheetId="10" hidden="1">'HIỆP (PT)'!$A$9:$I$150</definedName>
    <definedName name="_xlnm._FilterDatabase" localSheetId="14" hidden="1">'HƯƠNG ST'!$A$9:$I$9</definedName>
    <definedName name="_xlnm._FilterDatabase" localSheetId="12" hidden="1">'LEE CÁ BÒ'!$A$9:$I$9</definedName>
    <definedName name="_xlnm._FilterDatabase" localSheetId="21" hidden="1">'LÙN TV'!$A$9:$I$9</definedName>
    <definedName name="_xlnm._FilterDatabase" localSheetId="16" hidden="1">'MẠNH VT'!$A$9:$J$9</definedName>
    <definedName name="_xlnm._FilterDatabase" localSheetId="6" hidden="1">'NAM CV'!$A$9:$H$9</definedName>
    <definedName name="_xlnm._FilterDatabase" localSheetId="8" hidden="1">'NHÂN CM'!$A$9:$I$39</definedName>
    <definedName name="_xlnm._FilterDatabase" localSheetId="24" hidden="1">'PHÁN VT'!$A$9:$J$9</definedName>
    <definedName name="_xlnm._FilterDatabase" localSheetId="1" hidden="1">Q.TIÊN!$A$9:$I$9</definedName>
    <definedName name="_xlnm._FilterDatabase" localSheetId="19" hidden="1">'RUÔNG (CL)'!$A$9:$H$9</definedName>
    <definedName name="_xlnm._FilterDatabase" localSheetId="5" hidden="1">'SÁCH VT'!$A$9:$H$9</definedName>
    <definedName name="_xlnm._FilterDatabase" localSheetId="7" hidden="1">'THANH KG'!$A$9:$I$39</definedName>
    <definedName name="_xlnm._FilterDatabase" localSheetId="11" hidden="1">THANHMN!$A$9:$H$9</definedName>
    <definedName name="_xlnm._FilterDatabase" localSheetId="23" hidden="1">'THỦY KG'!$A$9:$I$9</definedName>
    <definedName name="_xlnm._FilterDatabase" localSheetId="18" hidden="1">'TRẮNG (VL)'!$A$9:$I$9</definedName>
    <definedName name="_xlnm._FilterDatabase" localSheetId="15" hidden="1">'TRÍ HẢO VT'!$A$9:$J$230</definedName>
    <definedName name="_xlnm._FilterDatabase" localSheetId="2" hidden="1">'TỶ LIÊN'!$A$9:$H$9</definedName>
    <definedName name="_xlnm.Print_Area" localSheetId="27">Sheet1!$1:$1</definedName>
  </definedNames>
  <calcPr calcId="144525"/>
</workbook>
</file>

<file path=xl/calcChain.xml><?xml version="1.0" encoding="utf-8"?>
<calcChain xmlns="http://schemas.openxmlformats.org/spreadsheetml/2006/main">
  <c r="G84" i="41" l="1"/>
  <c r="G85" i="41"/>
  <c r="G86" i="41"/>
  <c r="G87" i="41" s="1"/>
  <c r="G88" i="41" s="1"/>
  <c r="G89" i="41" s="1"/>
  <c r="G90" i="41"/>
  <c r="G91" i="41"/>
  <c r="G92" i="41"/>
  <c r="E87" i="41"/>
  <c r="E88" i="41"/>
  <c r="E89" i="41"/>
  <c r="E82" i="41"/>
  <c r="E83" i="41"/>
  <c r="E84" i="41"/>
  <c r="E85" i="41"/>
  <c r="E86" i="41"/>
  <c r="E90" i="41"/>
  <c r="E91" i="41"/>
  <c r="E92" i="41"/>
  <c r="G93" i="41"/>
  <c r="G94" i="41"/>
  <c r="F14" i="117" l="1"/>
  <c r="F13" i="117"/>
  <c r="E10" i="117"/>
  <c r="G10" i="117"/>
  <c r="E16" i="117"/>
  <c r="G16" i="117"/>
  <c r="E17" i="117"/>
  <c r="G17" i="117"/>
  <c r="E18" i="117"/>
  <c r="G18" i="117"/>
  <c r="D11" i="117"/>
  <c r="D12" i="117"/>
  <c r="D10" i="117"/>
  <c r="C23" i="117"/>
  <c r="F223" i="101" l="1"/>
  <c r="I223" i="101"/>
  <c r="F224" i="101"/>
  <c r="I224" i="101"/>
  <c r="F225" i="101"/>
  <c r="I225" i="101"/>
  <c r="F226" i="101"/>
  <c r="I226" i="101"/>
  <c r="F227" i="101"/>
  <c r="I227" i="101"/>
  <c r="F228" i="101"/>
  <c r="I228" i="101"/>
  <c r="D214" i="101"/>
  <c r="G214" i="101" s="1"/>
  <c r="F212" i="101"/>
  <c r="F213" i="101"/>
  <c r="F216" i="101"/>
  <c r="I216" i="101"/>
  <c r="F217" i="101"/>
  <c r="I217" i="101"/>
  <c r="F218" i="101"/>
  <c r="I218" i="101"/>
  <c r="F219" i="101"/>
  <c r="I219" i="101"/>
  <c r="F220" i="101"/>
  <c r="I220" i="101"/>
  <c r="F221" i="101"/>
  <c r="I221" i="101"/>
  <c r="F222" i="101"/>
  <c r="I222" i="101"/>
  <c r="I22" i="113"/>
  <c r="I23" i="113"/>
  <c r="I24" i="113"/>
  <c r="I25" i="113"/>
  <c r="I26" i="113"/>
  <c r="I27" i="113"/>
  <c r="I28" i="113"/>
  <c r="I29" i="113"/>
  <c r="F22" i="113"/>
  <c r="F23" i="113"/>
  <c r="F24" i="113"/>
  <c r="F25" i="113"/>
  <c r="F26" i="113"/>
  <c r="F27" i="113"/>
  <c r="F28" i="113"/>
  <c r="F29" i="113"/>
  <c r="F65" i="102"/>
  <c r="E93" i="41"/>
  <c r="E94" i="41"/>
  <c r="E95" i="41"/>
  <c r="G95" i="41"/>
  <c r="E96" i="41"/>
  <c r="G96" i="41"/>
  <c r="E97" i="41"/>
  <c r="G97" i="41"/>
  <c r="G203" i="101"/>
  <c r="G204" i="101"/>
  <c r="G205" i="101"/>
  <c r="G206" i="101"/>
  <c r="G207" i="101"/>
  <c r="G201" i="101"/>
  <c r="G202" i="101"/>
  <c r="D194" i="101"/>
  <c r="G194" i="101" s="1"/>
  <c r="F190" i="101"/>
  <c r="F191" i="101"/>
  <c r="F192" i="101"/>
  <c r="F193" i="101"/>
  <c r="F36" i="104"/>
  <c r="F37" i="104"/>
  <c r="F38" i="104"/>
  <c r="F39" i="104"/>
  <c r="F40" i="104"/>
  <c r="H40" i="104"/>
  <c r="F41" i="104"/>
  <c r="H41" i="104"/>
  <c r="F42" i="104"/>
  <c r="H42" i="104"/>
  <c r="F43" i="104"/>
  <c r="H43" i="104"/>
  <c r="F44" i="104"/>
  <c r="H44" i="104"/>
  <c r="F45" i="104"/>
  <c r="H45" i="104"/>
  <c r="E25" i="119"/>
  <c r="F24" i="119"/>
  <c r="F23" i="119"/>
  <c r="H26" i="119"/>
  <c r="E26" i="119"/>
  <c r="E27" i="119"/>
  <c r="H27" i="119"/>
  <c r="E28" i="119"/>
  <c r="H28" i="119"/>
  <c r="E29" i="119"/>
  <c r="H29" i="119"/>
  <c r="E30" i="119"/>
  <c r="H30" i="119"/>
  <c r="E31" i="119"/>
  <c r="H31" i="119"/>
  <c r="E32" i="119"/>
  <c r="H32" i="119"/>
  <c r="E33" i="119"/>
  <c r="H33" i="119"/>
  <c r="E34" i="119"/>
  <c r="H34" i="119"/>
  <c r="F64" i="2"/>
  <c r="E142" i="80"/>
  <c r="H142" i="80"/>
  <c r="E143" i="80"/>
  <c r="H143" i="80"/>
  <c r="E144" i="80"/>
  <c r="H144" i="80"/>
  <c r="E145" i="80"/>
  <c r="H145" i="80"/>
  <c r="E146" i="80"/>
  <c r="H146" i="80"/>
  <c r="E147" i="80"/>
  <c r="H147" i="80"/>
  <c r="E148" i="80"/>
  <c r="H148" i="80"/>
  <c r="E149" i="80"/>
  <c r="H149" i="80"/>
  <c r="E140" i="8"/>
  <c r="E139" i="8"/>
  <c r="F87" i="111"/>
  <c r="F22" i="119"/>
  <c r="F21" i="119"/>
  <c r="F20" i="119"/>
  <c r="H35" i="119"/>
  <c r="F16" i="119"/>
  <c r="F17" i="119"/>
  <c r="F18" i="119"/>
  <c r="F15" i="119"/>
  <c r="F36" i="119" s="1"/>
  <c r="F18" i="113"/>
  <c r="E14" i="114" l="1"/>
  <c r="F82" i="111"/>
  <c r="G195" i="101"/>
  <c r="G196" i="101"/>
  <c r="G197" i="101"/>
  <c r="G200" i="101"/>
  <c r="G198" i="101"/>
  <c r="G199" i="101"/>
  <c r="F206" i="101"/>
  <c r="F207" i="101"/>
  <c r="F208" i="101"/>
  <c r="F188" i="101"/>
  <c r="F189" i="101"/>
  <c r="F187" i="101"/>
  <c r="F25" i="104"/>
  <c r="F26" i="104"/>
  <c r="F27" i="104"/>
  <c r="F28" i="104"/>
  <c r="F29" i="104"/>
  <c r="F30" i="104"/>
  <c r="F31" i="104"/>
  <c r="F32" i="104"/>
  <c r="F33" i="104"/>
  <c r="F34" i="104"/>
  <c r="F35" i="104"/>
  <c r="E35" i="119"/>
  <c r="E19" i="119"/>
  <c r="E13" i="119"/>
  <c r="E12" i="119"/>
  <c r="E11" i="119"/>
  <c r="E10" i="119"/>
  <c r="G26" i="118"/>
  <c r="F26" i="118"/>
  <c r="H25" i="118"/>
  <c r="E25" i="118"/>
  <c r="H24" i="118"/>
  <c r="E24" i="118"/>
  <c r="H23" i="118"/>
  <c r="E23" i="118"/>
  <c r="H22" i="118"/>
  <c r="E22" i="118"/>
  <c r="E21" i="118"/>
  <c r="E20" i="118"/>
  <c r="E19" i="118"/>
  <c r="E18" i="118"/>
  <c r="E17" i="118"/>
  <c r="E16" i="118"/>
  <c r="E15" i="118"/>
  <c r="E14" i="118"/>
  <c r="E13" i="118"/>
  <c r="E12" i="118"/>
  <c r="E11" i="118"/>
  <c r="E10" i="118"/>
  <c r="F20" i="117"/>
  <c r="G19" i="117"/>
  <c r="E19" i="117"/>
  <c r="G13" i="117"/>
  <c r="G14" i="117" s="1"/>
  <c r="G15" i="117" s="1"/>
  <c r="E12" i="117"/>
  <c r="E11" i="117"/>
  <c r="E138" i="8"/>
  <c r="E141" i="8"/>
  <c r="E142" i="8"/>
  <c r="G142" i="8"/>
  <c r="E143" i="8"/>
  <c r="G143" i="8"/>
  <c r="E144" i="8"/>
  <c r="G144" i="8"/>
  <c r="E145" i="8"/>
  <c r="G145" i="8"/>
  <c r="E146" i="8"/>
  <c r="G146" i="8"/>
  <c r="E147" i="8"/>
  <c r="G147" i="8"/>
  <c r="E148" i="8"/>
  <c r="G148" i="8"/>
  <c r="E149" i="8"/>
  <c r="G149" i="8"/>
  <c r="E150" i="8"/>
  <c r="G150" i="8"/>
  <c r="I88" i="111"/>
  <c r="I89" i="111"/>
  <c r="I90" i="111"/>
  <c r="I91" i="111"/>
  <c r="I92" i="111"/>
  <c r="I93" i="111"/>
  <c r="I94" i="111"/>
  <c r="F88" i="111"/>
  <c r="F89" i="111"/>
  <c r="F90" i="111"/>
  <c r="F91" i="111"/>
  <c r="F92" i="111"/>
  <c r="F93" i="111"/>
  <c r="F81" i="111"/>
  <c r="E26" i="118" l="1"/>
  <c r="H26" i="118" s="1"/>
  <c r="C12" i="26" s="1"/>
  <c r="E20" i="117"/>
  <c r="G20" i="117" s="1"/>
  <c r="E36" i="119"/>
  <c r="H10" i="119"/>
  <c r="H11" i="119" s="1"/>
  <c r="H12" i="119" s="1"/>
  <c r="H13" i="119" s="1"/>
  <c r="H14" i="119" s="1"/>
  <c r="H15" i="119" s="1"/>
  <c r="H16" i="119" s="1"/>
  <c r="H17" i="119" s="1"/>
  <c r="H18" i="119" s="1"/>
  <c r="H19" i="119" s="1"/>
  <c r="H20" i="119" s="1"/>
  <c r="H21" i="119" s="1"/>
  <c r="H22" i="119" s="1"/>
  <c r="H23" i="119" s="1"/>
  <c r="H24" i="119" s="1"/>
  <c r="H10" i="118"/>
  <c r="H11" i="118" s="1"/>
  <c r="H12" i="118" s="1"/>
  <c r="H13" i="118" s="1"/>
  <c r="H14" i="118" s="1"/>
  <c r="H15" i="118" s="1"/>
  <c r="H16" i="118" s="1"/>
  <c r="H17" i="118" s="1"/>
  <c r="H18" i="118" s="1"/>
  <c r="H19" i="118" s="1"/>
  <c r="H20" i="118" s="1"/>
  <c r="H21" i="118" s="1"/>
  <c r="G11" i="117"/>
  <c r="G12" i="117" s="1"/>
  <c r="G25" i="119" l="1"/>
  <c r="G36" i="119" s="1"/>
  <c r="H36" i="119" s="1"/>
  <c r="C15" i="26" s="1"/>
  <c r="E22" i="117"/>
  <c r="C9" i="26"/>
  <c r="H25" i="119" l="1"/>
  <c r="F21" i="104"/>
  <c r="F80" i="111"/>
  <c r="E9" i="26" a="1"/>
  <c r="E9" i="26" s="1"/>
  <c r="E10" i="26" a="1"/>
  <c r="E10" i="26" s="1"/>
  <c r="E11" i="26" a="1"/>
  <c r="E11" i="26" s="1"/>
  <c r="E12" i="26" a="1"/>
  <c r="E12" i="26" s="1"/>
  <c r="E13" i="26" a="1"/>
  <c r="E13" i="26" s="1"/>
  <c r="E14" i="26" a="1"/>
  <c r="E14" i="26" s="1"/>
  <c r="E15" i="26" a="1"/>
  <c r="E15" i="26" s="1"/>
  <c r="E16" i="26" a="1"/>
  <c r="E16" i="26" s="1"/>
  <c r="F22" i="116"/>
  <c r="H21" i="116"/>
  <c r="E21" i="116"/>
  <c r="H20" i="116"/>
  <c r="E20" i="116"/>
  <c r="H19" i="116"/>
  <c r="E19" i="116"/>
  <c r="H18" i="116"/>
  <c r="E18" i="116"/>
  <c r="H17" i="116"/>
  <c r="E17" i="116"/>
  <c r="H16" i="116"/>
  <c r="E16" i="116"/>
  <c r="H15" i="116"/>
  <c r="E15" i="116"/>
  <c r="H14" i="116"/>
  <c r="E14" i="116"/>
  <c r="E13" i="116"/>
  <c r="E12" i="116"/>
  <c r="E11" i="116"/>
  <c r="E10" i="116"/>
  <c r="F22" i="115"/>
  <c r="H21" i="115"/>
  <c r="E21" i="115"/>
  <c r="H20" i="115"/>
  <c r="E20" i="115"/>
  <c r="H19" i="115"/>
  <c r="E19" i="115"/>
  <c r="H18" i="115"/>
  <c r="E18" i="115"/>
  <c r="H17" i="115"/>
  <c r="E17" i="115"/>
  <c r="H16" i="115"/>
  <c r="E16" i="115"/>
  <c r="H15" i="115"/>
  <c r="E15" i="115"/>
  <c r="E14" i="115"/>
  <c r="E13" i="115"/>
  <c r="E12" i="115"/>
  <c r="E11" i="115"/>
  <c r="E10" i="115"/>
  <c r="E69" i="41"/>
  <c r="E65" i="2"/>
  <c r="E66" i="2"/>
  <c r="E67" i="2"/>
  <c r="G67" i="2"/>
  <c r="E68" i="2"/>
  <c r="G68" i="2"/>
  <c r="E69" i="2"/>
  <c r="G69" i="2"/>
  <c r="E70" i="2"/>
  <c r="G70" i="2"/>
  <c r="E71" i="2"/>
  <c r="G71" i="2"/>
  <c r="E72" i="2"/>
  <c r="G72" i="2"/>
  <c r="E73" i="2"/>
  <c r="G73" i="2"/>
  <c r="E74" i="2"/>
  <c r="G74" i="2"/>
  <c r="E75" i="2"/>
  <c r="G75" i="2"/>
  <c r="E76" i="2"/>
  <c r="G76" i="2"/>
  <c r="E77" i="2"/>
  <c r="G77" i="2"/>
  <c r="F39" i="114"/>
  <c r="H38" i="114"/>
  <c r="E38" i="114"/>
  <c r="H37" i="114"/>
  <c r="E37" i="114"/>
  <c r="H36" i="114"/>
  <c r="E36" i="114"/>
  <c r="H35" i="114"/>
  <c r="E35" i="114"/>
  <c r="H34" i="114"/>
  <c r="E34" i="114"/>
  <c r="H33" i="114"/>
  <c r="E33" i="114"/>
  <c r="E32" i="114"/>
  <c r="E31" i="114"/>
  <c r="E30" i="114"/>
  <c r="E29" i="114"/>
  <c r="E28" i="114"/>
  <c r="E27" i="114"/>
  <c r="E26" i="114"/>
  <c r="E25" i="114"/>
  <c r="E24" i="114"/>
  <c r="E23" i="114"/>
  <c r="E22" i="114"/>
  <c r="E21" i="114"/>
  <c r="E20" i="114"/>
  <c r="E19" i="114"/>
  <c r="E18" i="114"/>
  <c r="E17" i="114"/>
  <c r="E16" i="114"/>
  <c r="E15" i="114"/>
  <c r="E13" i="114"/>
  <c r="E12" i="114"/>
  <c r="E11" i="114"/>
  <c r="E10" i="114"/>
  <c r="E31" i="103"/>
  <c r="F11" i="113"/>
  <c r="G30" i="113"/>
  <c r="F21" i="113"/>
  <c r="F20" i="113"/>
  <c r="F19" i="113"/>
  <c r="F17" i="113"/>
  <c r="F16" i="113"/>
  <c r="F15" i="113"/>
  <c r="F14" i="113"/>
  <c r="F13" i="113"/>
  <c r="F12" i="113"/>
  <c r="F10" i="113"/>
  <c r="I10" i="113" s="1"/>
  <c r="G176" i="101"/>
  <c r="D173" i="101"/>
  <c r="H173" i="101" s="1"/>
  <c r="D172" i="101"/>
  <c r="H172" i="101" s="1"/>
  <c r="D171" i="101"/>
  <c r="H171" i="101" s="1"/>
  <c r="D170" i="101"/>
  <c r="H170" i="101" s="1"/>
  <c r="D169" i="101"/>
  <c r="H169" i="101" s="1"/>
  <c r="F165" i="101"/>
  <c r="F166" i="101"/>
  <c r="F167" i="101"/>
  <c r="F168" i="101"/>
  <c r="F184" i="101"/>
  <c r="F185" i="101"/>
  <c r="F186" i="101"/>
  <c r="F209" i="101"/>
  <c r="F210" i="101"/>
  <c r="F211" i="101"/>
  <c r="F229" i="101"/>
  <c r="I229" i="101"/>
  <c r="E39" i="114" l="1"/>
  <c r="E22" i="115"/>
  <c r="E22" i="116"/>
  <c r="H10" i="116"/>
  <c r="H11" i="116" s="1"/>
  <c r="H12" i="116" s="1"/>
  <c r="H10" i="115"/>
  <c r="H11" i="115" s="1"/>
  <c r="H12" i="115" s="1"/>
  <c r="H13" i="115" s="1"/>
  <c r="F30" i="113"/>
  <c r="H10" i="114"/>
  <c r="H11" i="113"/>
  <c r="I11" i="113" s="1"/>
  <c r="I12" i="113" s="1"/>
  <c r="I13" i="113" s="1"/>
  <c r="I14" i="113" s="1"/>
  <c r="I15" i="113" s="1"/>
  <c r="I16" i="113" s="1"/>
  <c r="I17" i="113" s="1"/>
  <c r="I18" i="113" s="1"/>
  <c r="I19" i="113" s="1"/>
  <c r="I20" i="113" s="1"/>
  <c r="E17" i="26" a="1"/>
  <c r="E17" i="26" s="1"/>
  <c r="E18" i="26" a="1"/>
  <c r="E18" i="26" s="1"/>
  <c r="E19" i="26" a="1"/>
  <c r="E19" i="26" s="1"/>
  <c r="E20" i="26" a="1"/>
  <c r="E20" i="26" s="1"/>
  <c r="E21" i="26" a="1"/>
  <c r="E21" i="26" s="1"/>
  <c r="E22" i="26" a="1"/>
  <c r="E22" i="26" s="1"/>
  <c r="E23" i="26" a="1"/>
  <c r="E23" i="26" s="1"/>
  <c r="E24" i="26" a="1"/>
  <c r="E24" i="26" s="1"/>
  <c r="E25" i="26" a="1"/>
  <c r="E25" i="26" s="1"/>
  <c r="E26" i="26" a="1"/>
  <c r="E26" i="26" s="1"/>
  <c r="A23" i="26" a="1"/>
  <c r="A23" i="26" s="1"/>
  <c r="F14" i="112"/>
  <c r="F15" i="112"/>
  <c r="F16" i="112"/>
  <c r="F17" i="112"/>
  <c r="F18" i="112"/>
  <c r="F19" i="112"/>
  <c r="F20" i="112"/>
  <c r="F21" i="112"/>
  <c r="F22" i="112"/>
  <c r="F23" i="112"/>
  <c r="I25" i="112"/>
  <c r="F25" i="112"/>
  <c r="I24" i="112"/>
  <c r="F24" i="112"/>
  <c r="I23" i="112"/>
  <c r="I22" i="112"/>
  <c r="I21" i="112"/>
  <c r="I20" i="112"/>
  <c r="F13" i="112"/>
  <c r="F12" i="112"/>
  <c r="F11" i="112"/>
  <c r="F10" i="112"/>
  <c r="I10" i="112" s="1"/>
  <c r="G26" i="112"/>
  <c r="F178" i="101"/>
  <c r="F177" i="101"/>
  <c r="G175" i="101"/>
  <c r="E27" i="26" a="1"/>
  <c r="E27" i="26" s="1"/>
  <c r="E28" i="26" a="1"/>
  <c r="E28" i="26" s="1"/>
  <c r="E29" i="26" a="1"/>
  <c r="E29" i="26" s="1"/>
  <c r="E30" i="26" a="1"/>
  <c r="E30" i="26" s="1"/>
  <c r="E31" i="26" a="1"/>
  <c r="E31" i="26" s="1"/>
  <c r="E32" i="26" a="1"/>
  <c r="E32" i="26" s="1"/>
  <c r="E33" i="26" a="1"/>
  <c r="E33" i="26" s="1"/>
  <c r="E34" i="26" a="1"/>
  <c r="E34" i="26" s="1"/>
  <c r="A24" i="26" a="1"/>
  <c r="A24" i="26" s="1"/>
  <c r="A25" i="26" a="1"/>
  <c r="A25" i="26" s="1"/>
  <c r="A26" i="26" a="1"/>
  <c r="A26" i="26" s="1"/>
  <c r="A27" i="26" a="1"/>
  <c r="A27" i="26" s="1"/>
  <c r="A28" i="26" a="1"/>
  <c r="A28" i="26" s="1"/>
  <c r="A29" i="26" a="1"/>
  <c r="A29" i="26" s="1"/>
  <c r="A30" i="26" a="1"/>
  <c r="A30" i="26" s="1"/>
  <c r="A31" i="26" a="1"/>
  <c r="A31" i="26" s="1"/>
  <c r="A32" i="26" a="1"/>
  <c r="A32" i="26" s="1"/>
  <c r="A33" i="26" a="1"/>
  <c r="A33" i="26" s="1"/>
  <c r="A34" i="26" a="1"/>
  <c r="A34" i="26" s="1"/>
  <c r="G95" i="111"/>
  <c r="F94" i="111"/>
  <c r="F86" i="111"/>
  <c r="F85" i="111"/>
  <c r="F84" i="111"/>
  <c r="F83" i="111"/>
  <c r="F79" i="111"/>
  <c r="F75" i="111"/>
  <c r="F74" i="111"/>
  <c r="F78" i="111"/>
  <c r="F77" i="111"/>
  <c r="F76" i="111"/>
  <c r="F73" i="111"/>
  <c r="F72" i="111"/>
  <c r="F71" i="111"/>
  <c r="F70" i="111"/>
  <c r="F69" i="111"/>
  <c r="F68" i="111"/>
  <c r="F67" i="111"/>
  <c r="F66" i="111"/>
  <c r="F65" i="111"/>
  <c r="F64" i="111"/>
  <c r="F63" i="111"/>
  <c r="F62" i="111"/>
  <c r="F61" i="111"/>
  <c r="F60" i="111"/>
  <c r="F59" i="111"/>
  <c r="F58" i="111"/>
  <c r="F57" i="111"/>
  <c r="F56" i="111"/>
  <c r="F55" i="111"/>
  <c r="F54" i="111"/>
  <c r="F53" i="111"/>
  <c r="F52" i="111"/>
  <c r="F51" i="111"/>
  <c r="F50" i="111"/>
  <c r="F49" i="111"/>
  <c r="F48" i="111"/>
  <c r="F47" i="111"/>
  <c r="F46" i="111"/>
  <c r="F45" i="111"/>
  <c r="F44" i="111"/>
  <c r="F43" i="111"/>
  <c r="F42" i="111"/>
  <c r="F41" i="111"/>
  <c r="F40" i="111"/>
  <c r="F39" i="111"/>
  <c r="F38" i="111"/>
  <c r="F37" i="111"/>
  <c r="F36" i="111"/>
  <c r="F35" i="111"/>
  <c r="F34" i="111"/>
  <c r="F33" i="111"/>
  <c r="F32" i="111"/>
  <c r="F31" i="111"/>
  <c r="F30" i="111"/>
  <c r="F28" i="111"/>
  <c r="F27" i="111"/>
  <c r="F26" i="111"/>
  <c r="F25" i="111"/>
  <c r="F24" i="111"/>
  <c r="F23" i="111"/>
  <c r="F22" i="111"/>
  <c r="F21" i="111"/>
  <c r="F20" i="111"/>
  <c r="F19" i="111"/>
  <c r="F18" i="111"/>
  <c r="F17" i="111"/>
  <c r="F16" i="111"/>
  <c r="F15" i="111"/>
  <c r="F14" i="111"/>
  <c r="F13" i="111"/>
  <c r="F12" i="111"/>
  <c r="F11" i="111"/>
  <c r="F10" i="111"/>
  <c r="I10" i="111" s="1"/>
  <c r="I11" i="111" s="1"/>
  <c r="I12" i="111" s="1"/>
  <c r="I13" i="111" s="1"/>
  <c r="I14" i="111" s="1"/>
  <c r="I15" i="111" s="1"/>
  <c r="I16" i="111" s="1"/>
  <c r="I17" i="111" s="1"/>
  <c r="I18" i="111" s="1"/>
  <c r="I19" i="111" s="1"/>
  <c r="I20" i="111" s="1"/>
  <c r="I21" i="111" s="1"/>
  <c r="I22" i="111" s="1"/>
  <c r="I23" i="111" s="1"/>
  <c r="I24" i="111" s="1"/>
  <c r="I25" i="111" s="1"/>
  <c r="I26" i="111" s="1"/>
  <c r="I27" i="111" s="1"/>
  <c r="H12" i="107"/>
  <c r="H13" i="107"/>
  <c r="H14" i="107"/>
  <c r="H15" i="107"/>
  <c r="H16" i="107"/>
  <c r="H17" i="107"/>
  <c r="H18" i="107"/>
  <c r="H19" i="107"/>
  <c r="H20" i="107"/>
  <c r="H21" i="107"/>
  <c r="F22" i="109"/>
  <c r="H21" i="109"/>
  <c r="E21" i="109"/>
  <c r="H20" i="109"/>
  <c r="E20" i="109"/>
  <c r="H19" i="109"/>
  <c r="E19" i="109"/>
  <c r="H18" i="109"/>
  <c r="E18" i="109"/>
  <c r="H17" i="109"/>
  <c r="E17" i="109"/>
  <c r="H16" i="109"/>
  <c r="E16" i="109"/>
  <c r="H15" i="109"/>
  <c r="E15" i="109"/>
  <c r="H14" i="109"/>
  <c r="E14" i="109"/>
  <c r="H13" i="109"/>
  <c r="E13" i="109"/>
  <c r="H12" i="109"/>
  <c r="E12" i="109"/>
  <c r="E11" i="109"/>
  <c r="E10" i="109"/>
  <c r="H10" i="109" s="1"/>
  <c r="G11" i="109" s="1"/>
  <c r="E22" i="109"/>
  <c r="F18" i="108"/>
  <c r="H17" i="108"/>
  <c r="E17" i="108"/>
  <c r="H16" i="108"/>
  <c r="E16" i="108"/>
  <c r="H15" i="108"/>
  <c r="E15" i="108"/>
  <c r="H14" i="108"/>
  <c r="E14" i="108"/>
  <c r="E13" i="108"/>
  <c r="E12" i="108"/>
  <c r="E11" i="108"/>
  <c r="E10" i="108"/>
  <c r="H10" i="108" s="1"/>
  <c r="F25" i="107"/>
  <c r="H24" i="107"/>
  <c r="E24" i="107"/>
  <c r="H23" i="107"/>
  <c r="E23" i="107"/>
  <c r="H22" i="107"/>
  <c r="E22" i="107"/>
  <c r="E21" i="107"/>
  <c r="E20" i="107"/>
  <c r="E19" i="107"/>
  <c r="E18" i="107"/>
  <c r="E17" i="107"/>
  <c r="E16" i="107"/>
  <c r="E15" i="107"/>
  <c r="E14" i="107"/>
  <c r="E13" i="107"/>
  <c r="E12" i="107"/>
  <c r="E11" i="107"/>
  <c r="E10" i="107"/>
  <c r="H10" i="107" s="1"/>
  <c r="H11" i="107" s="1"/>
  <c r="F27" i="106"/>
  <c r="G26" i="106"/>
  <c r="E26" i="106"/>
  <c r="G25" i="106"/>
  <c r="E25" i="106"/>
  <c r="G24" i="106"/>
  <c r="E24" i="106"/>
  <c r="G23" i="106"/>
  <c r="E23" i="106"/>
  <c r="G22" i="106"/>
  <c r="E22" i="106"/>
  <c r="G21" i="106"/>
  <c r="E21" i="106"/>
  <c r="G20" i="106"/>
  <c r="E20" i="106"/>
  <c r="G19" i="106"/>
  <c r="E19" i="106"/>
  <c r="G18" i="106"/>
  <c r="E18" i="106"/>
  <c r="G17" i="106"/>
  <c r="E17" i="106"/>
  <c r="G16" i="106"/>
  <c r="E16" i="106"/>
  <c r="E15" i="106"/>
  <c r="E14" i="106"/>
  <c r="E13" i="106"/>
  <c r="E12" i="106"/>
  <c r="E11" i="106"/>
  <c r="E10" i="106"/>
  <c r="E72" i="41"/>
  <c r="E70" i="41"/>
  <c r="E73" i="41"/>
  <c r="E74" i="41"/>
  <c r="E75" i="41"/>
  <c r="E76" i="41"/>
  <c r="E77" i="41"/>
  <c r="E78" i="41"/>
  <c r="E79" i="41"/>
  <c r="E80" i="41"/>
  <c r="E81" i="41"/>
  <c r="E98" i="41"/>
  <c r="G98" i="41"/>
  <c r="G26" i="105"/>
  <c r="E26" i="105"/>
  <c r="G25" i="105"/>
  <c r="E25" i="105"/>
  <c r="G24" i="105"/>
  <c r="E24" i="105"/>
  <c r="G23" i="105"/>
  <c r="E23" i="105"/>
  <c r="G22" i="105"/>
  <c r="E22" i="105"/>
  <c r="G21" i="105"/>
  <c r="E21" i="105"/>
  <c r="G20" i="105"/>
  <c r="E20" i="105"/>
  <c r="G19" i="105"/>
  <c r="E19" i="105"/>
  <c r="G18" i="105"/>
  <c r="E18" i="105"/>
  <c r="E17" i="105"/>
  <c r="E16" i="105"/>
  <c r="E15" i="105"/>
  <c r="E14" i="105"/>
  <c r="E13" i="105"/>
  <c r="E12" i="105"/>
  <c r="E11" i="105"/>
  <c r="E10" i="105"/>
  <c r="F13" i="104"/>
  <c r="F14" i="104"/>
  <c r="F15" i="104"/>
  <c r="F16" i="104"/>
  <c r="F17" i="104"/>
  <c r="F18" i="104"/>
  <c r="F19" i="104"/>
  <c r="F20" i="104"/>
  <c r="F22" i="104"/>
  <c r="F23" i="104"/>
  <c r="F11" i="104"/>
  <c r="F12" i="104"/>
  <c r="F24" i="104"/>
  <c r="F10" i="104"/>
  <c r="H10" i="104" s="1"/>
  <c r="H11" i="104" s="1"/>
  <c r="F39" i="103"/>
  <c r="H33" i="103"/>
  <c r="H34" i="103"/>
  <c r="H35" i="103"/>
  <c r="H36" i="103"/>
  <c r="H37" i="103"/>
  <c r="H38" i="103"/>
  <c r="E11" i="103"/>
  <c r="E10" i="103"/>
  <c r="H10" i="103" s="1"/>
  <c r="E12" i="103"/>
  <c r="E13" i="103"/>
  <c r="E14" i="103"/>
  <c r="E15" i="103"/>
  <c r="E16" i="103"/>
  <c r="E17" i="103"/>
  <c r="E18" i="103"/>
  <c r="E19" i="103"/>
  <c r="E20" i="103"/>
  <c r="E21" i="103"/>
  <c r="E22" i="103"/>
  <c r="E23" i="103"/>
  <c r="E24" i="103"/>
  <c r="E25" i="103"/>
  <c r="E26" i="103"/>
  <c r="E27" i="103"/>
  <c r="E28" i="103"/>
  <c r="E29" i="103"/>
  <c r="E30" i="103"/>
  <c r="E32" i="103"/>
  <c r="E33" i="103"/>
  <c r="E34" i="103"/>
  <c r="E35" i="103"/>
  <c r="E36" i="103"/>
  <c r="E37" i="103"/>
  <c r="E38" i="103"/>
  <c r="H12" i="104" l="1"/>
  <c r="H13" i="104" s="1"/>
  <c r="G14" i="104" s="1"/>
  <c r="H14" i="104" s="1"/>
  <c r="H15" i="104" s="1"/>
  <c r="H16" i="104" s="1"/>
  <c r="H17" i="104" s="1"/>
  <c r="E27" i="106"/>
  <c r="G27" i="106" s="1"/>
  <c r="C22" i="26" s="1"/>
  <c r="H14" i="115"/>
  <c r="G14" i="115"/>
  <c r="G22" i="115" s="1"/>
  <c r="H22" i="115"/>
  <c r="G7" i="26" s="1"/>
  <c r="F95" i="111"/>
  <c r="H11" i="109"/>
  <c r="G13" i="116"/>
  <c r="G22" i="116" s="1"/>
  <c r="H22" i="116" s="1"/>
  <c r="G8" i="26" s="1"/>
  <c r="E8" i="26" s="1" a="1"/>
  <c r="E8" i="26" s="1"/>
  <c r="H21" i="113"/>
  <c r="I21" i="113" s="1"/>
  <c r="H30" i="113"/>
  <c r="I30" i="113" s="1"/>
  <c r="F46" i="104"/>
  <c r="H11" i="114"/>
  <c r="H12" i="114" s="1"/>
  <c r="H13" i="114" s="1"/>
  <c r="G14" i="114" s="1"/>
  <c r="E39" i="103"/>
  <c r="F26" i="112"/>
  <c r="H11" i="108"/>
  <c r="E18" i="108"/>
  <c r="H28" i="111"/>
  <c r="E25" i="107"/>
  <c r="G10" i="106"/>
  <c r="G11" i="106" s="1"/>
  <c r="G12" i="106" s="1"/>
  <c r="G13" i="106" s="1"/>
  <c r="G14" i="106" s="1"/>
  <c r="G15" i="106" s="1"/>
  <c r="E27" i="105"/>
  <c r="G10" i="105"/>
  <c r="G11" i="105" s="1"/>
  <c r="G12" i="105" s="1"/>
  <c r="G13" i="105" s="1"/>
  <c r="G11" i="103"/>
  <c r="F60" i="102"/>
  <c r="F61" i="102"/>
  <c r="F62" i="102"/>
  <c r="F63" i="102"/>
  <c r="F64" i="102"/>
  <c r="F66" i="102"/>
  <c r="H66" i="102"/>
  <c r="F67" i="102"/>
  <c r="H67" i="102"/>
  <c r="D56" i="102"/>
  <c r="G56" i="102" s="1"/>
  <c r="F43" i="102"/>
  <c r="F42" i="102"/>
  <c r="E58" i="2"/>
  <c r="E59" i="2"/>
  <c r="E60" i="2"/>
  <c r="E61" i="2"/>
  <c r="E62" i="2"/>
  <c r="E63" i="2"/>
  <c r="E78" i="2"/>
  <c r="G78" i="2"/>
  <c r="E109" i="80"/>
  <c r="E110" i="80"/>
  <c r="E111" i="80"/>
  <c r="E112" i="80"/>
  <c r="E113" i="80"/>
  <c r="E114" i="80"/>
  <c r="E115" i="80"/>
  <c r="E116" i="80"/>
  <c r="E117" i="80"/>
  <c r="E118" i="80"/>
  <c r="E119" i="80"/>
  <c r="E120" i="80"/>
  <c r="E121" i="80"/>
  <c r="E122" i="80"/>
  <c r="E123" i="80"/>
  <c r="E124" i="80"/>
  <c r="E125" i="80"/>
  <c r="E126" i="80"/>
  <c r="E127" i="80"/>
  <c r="E128" i="80"/>
  <c r="E129" i="80"/>
  <c r="E130" i="80"/>
  <c r="E131" i="80"/>
  <c r="E132" i="80"/>
  <c r="E133" i="80"/>
  <c r="E134" i="80"/>
  <c r="E135" i="80"/>
  <c r="E136" i="80"/>
  <c r="E137" i="80"/>
  <c r="E138" i="80"/>
  <c r="E139" i="80"/>
  <c r="E140" i="80"/>
  <c r="E141" i="80"/>
  <c r="H141" i="80"/>
  <c r="E86" i="80"/>
  <c r="E87" i="80"/>
  <c r="E88" i="80"/>
  <c r="E89" i="80"/>
  <c r="E90" i="80"/>
  <c r="E91" i="80"/>
  <c r="E92" i="80"/>
  <c r="E93" i="80"/>
  <c r="E94" i="80"/>
  <c r="E95" i="80"/>
  <c r="E96" i="80"/>
  <c r="E97" i="80"/>
  <c r="E98" i="80"/>
  <c r="E99" i="80"/>
  <c r="E100" i="80"/>
  <c r="E101" i="80"/>
  <c r="E102" i="80"/>
  <c r="E103" i="80"/>
  <c r="E104" i="80"/>
  <c r="E105" i="80"/>
  <c r="E106" i="80"/>
  <c r="E107" i="80"/>
  <c r="E108" i="80"/>
  <c r="G16" i="100"/>
  <c r="E12" i="100"/>
  <c r="E13" i="100"/>
  <c r="E14" i="100"/>
  <c r="E15" i="100"/>
  <c r="E151" i="8"/>
  <c r="G151" i="8"/>
  <c r="E119" i="8"/>
  <c r="F120" i="8"/>
  <c r="F121" i="8"/>
  <c r="F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08" i="8"/>
  <c r="E109" i="8"/>
  <c r="E110" i="8"/>
  <c r="E111" i="8"/>
  <c r="E112" i="8"/>
  <c r="E113" i="8"/>
  <c r="E114" i="8"/>
  <c r="E115" i="8"/>
  <c r="E116" i="8"/>
  <c r="E117" i="8"/>
  <c r="E118" i="8"/>
  <c r="E176" i="6"/>
  <c r="E177" i="6"/>
  <c r="E178" i="6"/>
  <c r="E179" i="6"/>
  <c r="E180" i="6"/>
  <c r="E181" i="6"/>
  <c r="E182" i="6"/>
  <c r="E183" i="6"/>
  <c r="H183" i="6"/>
  <c r="E184" i="6"/>
  <c r="H184" i="6"/>
  <c r="E185" i="6"/>
  <c r="H185" i="6"/>
  <c r="E186" i="6"/>
  <c r="H186" i="6"/>
  <c r="E171" i="6"/>
  <c r="E170" i="6"/>
  <c r="E168" i="6"/>
  <c r="E172" i="6"/>
  <c r="E173" i="6"/>
  <c r="E174" i="6"/>
  <c r="E175" i="6"/>
  <c r="E187" i="6"/>
  <c r="H187" i="6"/>
  <c r="H148" i="101"/>
  <c r="G156" i="101"/>
  <c r="G150" i="101"/>
  <c r="G151" i="101"/>
  <c r="G152" i="101"/>
  <c r="G153" i="101"/>
  <c r="G149" i="101"/>
  <c r="F147" i="101"/>
  <c r="F146" i="101"/>
  <c r="F143" i="101"/>
  <c r="F144" i="101"/>
  <c r="F145" i="101"/>
  <c r="G82" i="101"/>
  <c r="F157" i="101"/>
  <c r="G155" i="101"/>
  <c r="G154" i="101"/>
  <c r="F141" i="101"/>
  <c r="F142" i="101"/>
  <c r="F92" i="101"/>
  <c r="F138" i="101"/>
  <c r="F139" i="101"/>
  <c r="F158" i="101"/>
  <c r="G133" i="101"/>
  <c r="G135" i="101"/>
  <c r="G131" i="101"/>
  <c r="G132" i="101"/>
  <c r="G134" i="101"/>
  <c r="F129" i="101"/>
  <c r="F130" i="101"/>
  <c r="F160" i="101"/>
  <c r="F161" i="101"/>
  <c r="F162" i="101"/>
  <c r="F163" i="101"/>
  <c r="F164" i="101"/>
  <c r="F179" i="101"/>
  <c r="F180" i="101"/>
  <c r="F182" i="101"/>
  <c r="F183" i="101"/>
  <c r="H27" i="88"/>
  <c r="E24" i="88"/>
  <c r="E23" i="88"/>
  <c r="F44" i="102"/>
  <c r="F45" i="102"/>
  <c r="D41" i="102"/>
  <c r="G41" i="102" s="1"/>
  <c r="F31" i="102"/>
  <c r="F30" i="102"/>
  <c r="F27" i="102"/>
  <c r="F28" i="102"/>
  <c r="F29" i="102"/>
  <c r="F32" i="102"/>
  <c r="F33" i="102"/>
  <c r="F34" i="102"/>
  <c r="F24" i="102"/>
  <c r="F25" i="102"/>
  <c r="F26" i="102"/>
  <c r="F35" i="102"/>
  <c r="F36" i="102"/>
  <c r="F37" i="102"/>
  <c r="F38" i="102"/>
  <c r="F39" i="102"/>
  <c r="F12" i="102"/>
  <c r="F13" i="102"/>
  <c r="F14" i="102"/>
  <c r="F15" i="102"/>
  <c r="F16" i="102"/>
  <c r="F19" i="102"/>
  <c r="F20" i="102"/>
  <c r="F21" i="102"/>
  <c r="F22" i="102"/>
  <c r="F23" i="102"/>
  <c r="F40" i="102"/>
  <c r="F46" i="102"/>
  <c r="F47" i="102"/>
  <c r="F48" i="102"/>
  <c r="F49" i="102"/>
  <c r="F50" i="102"/>
  <c r="F51" i="102"/>
  <c r="F52" i="102"/>
  <c r="F53" i="102"/>
  <c r="F54" i="102"/>
  <c r="F55" i="102"/>
  <c r="F57" i="102"/>
  <c r="F58" i="102"/>
  <c r="F59" i="102"/>
  <c r="F10" i="102"/>
  <c r="G112" i="101"/>
  <c r="G113" i="101"/>
  <c r="G114" i="101"/>
  <c r="G115" i="101"/>
  <c r="G87" i="101"/>
  <c r="G116" i="101"/>
  <c r="G83" i="101"/>
  <c r="G85" i="101"/>
  <c r="G88" i="101"/>
  <c r="G79" i="101"/>
  <c r="G78" i="101"/>
  <c r="G40" i="101"/>
  <c r="D136" i="101"/>
  <c r="H136" i="101" s="1"/>
  <c r="F109" i="101"/>
  <c r="E15" i="88"/>
  <c r="E13" i="88"/>
  <c r="F124" i="101"/>
  <c r="F125" i="101"/>
  <c r="F126" i="101"/>
  <c r="F127" i="101"/>
  <c r="F128" i="101"/>
  <c r="F123" i="101"/>
  <c r="F97" i="101"/>
  <c r="F98" i="101"/>
  <c r="F118" i="101"/>
  <c r="F90" i="101"/>
  <c r="D89" i="101"/>
  <c r="H89" i="101" s="1"/>
  <c r="H56" i="101"/>
  <c r="D55" i="101"/>
  <c r="H55" i="101" s="1"/>
  <c r="H13" i="101"/>
  <c r="F11" i="101"/>
  <c r="F12" i="101"/>
  <c r="F14" i="101"/>
  <c r="F15" i="101"/>
  <c r="F16" i="101"/>
  <c r="F17" i="101"/>
  <c r="F18" i="101"/>
  <c r="F37" i="101"/>
  <c r="F38" i="101"/>
  <c r="F19" i="101"/>
  <c r="F21" i="101"/>
  <c r="F22" i="101"/>
  <c r="F23" i="101"/>
  <c r="F24" i="101"/>
  <c r="F25" i="101"/>
  <c r="F26" i="101"/>
  <c r="F27" i="101"/>
  <c r="F28" i="101"/>
  <c r="F29" i="101"/>
  <c r="F30" i="101"/>
  <c r="F31" i="101"/>
  <c r="F35" i="101"/>
  <c r="F36" i="101"/>
  <c r="F39" i="101"/>
  <c r="F32" i="101"/>
  <c r="F33" i="101"/>
  <c r="F34" i="101"/>
  <c r="F42" i="101"/>
  <c r="F43" i="101"/>
  <c r="F44" i="101"/>
  <c r="F45" i="101"/>
  <c r="F57" i="101"/>
  <c r="F58" i="101"/>
  <c r="F46" i="101"/>
  <c r="F47" i="101"/>
  <c r="F48" i="101"/>
  <c r="F49" i="101"/>
  <c r="F50" i="101"/>
  <c r="F61" i="101"/>
  <c r="F62" i="101"/>
  <c r="F59" i="101"/>
  <c r="F51" i="101"/>
  <c r="F52" i="101"/>
  <c r="F53" i="101"/>
  <c r="F54" i="101"/>
  <c r="F64" i="101"/>
  <c r="F65" i="101"/>
  <c r="F80" i="101"/>
  <c r="F82" i="101"/>
  <c r="F81" i="101"/>
  <c r="F84" i="101"/>
  <c r="F86" i="101"/>
  <c r="F60" i="101"/>
  <c r="F93" i="101"/>
  <c r="F66" i="101"/>
  <c r="F67" i="101"/>
  <c r="F68" i="101"/>
  <c r="F69" i="101"/>
  <c r="F70" i="101"/>
  <c r="F71" i="101"/>
  <c r="F72" i="101"/>
  <c r="F73" i="101"/>
  <c r="F74" i="101"/>
  <c r="F75" i="101"/>
  <c r="F76" i="101"/>
  <c r="F77" i="101"/>
  <c r="F95" i="101"/>
  <c r="F96" i="101"/>
  <c r="F91" i="101"/>
  <c r="F99" i="101"/>
  <c r="F100" i="101"/>
  <c r="F102" i="101"/>
  <c r="F103" i="101"/>
  <c r="F104" i="101"/>
  <c r="F105" i="101"/>
  <c r="F106" i="101"/>
  <c r="F107" i="101"/>
  <c r="F108" i="101"/>
  <c r="F110" i="101"/>
  <c r="F111" i="101"/>
  <c r="F122" i="101"/>
  <c r="F10" i="101"/>
  <c r="I10" i="101" s="1"/>
  <c r="E156" i="1"/>
  <c r="E164" i="6"/>
  <c r="E11" i="6"/>
  <c r="H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C70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4" i="6"/>
  <c r="E85" i="6"/>
  <c r="E86" i="6"/>
  <c r="E88" i="6"/>
  <c r="E89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5" i="6"/>
  <c r="E166" i="6"/>
  <c r="E167" i="6"/>
  <c r="E10" i="80"/>
  <c r="H10" i="80" s="1"/>
  <c r="E11" i="80"/>
  <c r="E12" i="80"/>
  <c r="E13" i="80"/>
  <c r="E14" i="80"/>
  <c r="E15" i="80"/>
  <c r="E16" i="80"/>
  <c r="E17" i="80"/>
  <c r="E18" i="80"/>
  <c r="E19" i="80"/>
  <c r="E21" i="80"/>
  <c r="E22" i="80"/>
  <c r="E23" i="80"/>
  <c r="E24" i="80"/>
  <c r="E25" i="80"/>
  <c r="E26" i="80"/>
  <c r="E27" i="80"/>
  <c r="E28" i="80"/>
  <c r="E29" i="80"/>
  <c r="E30" i="80"/>
  <c r="E31" i="80"/>
  <c r="E32" i="80"/>
  <c r="E33" i="80"/>
  <c r="E34" i="80"/>
  <c r="E35" i="80"/>
  <c r="E36" i="80"/>
  <c r="E37" i="80"/>
  <c r="E38" i="80"/>
  <c r="E39" i="80"/>
  <c r="E40" i="80"/>
  <c r="E41" i="80"/>
  <c r="E42" i="80"/>
  <c r="E43" i="80"/>
  <c r="E44" i="80"/>
  <c r="E45" i="80"/>
  <c r="E46" i="80"/>
  <c r="E47" i="80"/>
  <c r="E48" i="80"/>
  <c r="E49" i="80"/>
  <c r="E50" i="80"/>
  <c r="E51" i="80"/>
  <c r="E52" i="80"/>
  <c r="E53" i="80"/>
  <c r="E54" i="80"/>
  <c r="E55" i="80"/>
  <c r="E56" i="80"/>
  <c r="E57" i="80"/>
  <c r="E58" i="80"/>
  <c r="E59" i="80"/>
  <c r="E60" i="80"/>
  <c r="G61" i="80"/>
  <c r="E62" i="80"/>
  <c r="E63" i="80"/>
  <c r="E64" i="80"/>
  <c r="E65" i="80"/>
  <c r="E66" i="80"/>
  <c r="E67" i="80"/>
  <c r="E68" i="80"/>
  <c r="E69" i="80"/>
  <c r="E70" i="80"/>
  <c r="E71" i="80"/>
  <c r="E72" i="80"/>
  <c r="E73" i="80"/>
  <c r="E74" i="80"/>
  <c r="E75" i="80"/>
  <c r="E76" i="80"/>
  <c r="E77" i="80"/>
  <c r="E78" i="80"/>
  <c r="E79" i="80"/>
  <c r="E80" i="80"/>
  <c r="E81" i="80"/>
  <c r="E82" i="80"/>
  <c r="E83" i="80"/>
  <c r="E84" i="80"/>
  <c r="E85" i="80"/>
  <c r="E104" i="8"/>
  <c r="E98" i="8"/>
  <c r="E99" i="8"/>
  <c r="E100" i="8"/>
  <c r="E101" i="8"/>
  <c r="E102" i="8"/>
  <c r="E103" i="8"/>
  <c r="E105" i="8"/>
  <c r="E106" i="8"/>
  <c r="E107" i="8"/>
  <c r="E169" i="6"/>
  <c r="E15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C112" i="1"/>
  <c r="E112" i="1" s="1"/>
  <c r="E113" i="1"/>
  <c r="E114" i="1"/>
  <c r="E116" i="1"/>
  <c r="E115" i="1"/>
  <c r="E117" i="1"/>
  <c r="E118" i="1"/>
  <c r="E119" i="1"/>
  <c r="E120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0" i="8"/>
  <c r="G10" i="8" s="1"/>
  <c r="E12" i="8"/>
  <c r="E13" i="8"/>
  <c r="E14" i="8"/>
  <c r="E15" i="8"/>
  <c r="E16" i="8"/>
  <c r="E17" i="8"/>
  <c r="E18" i="8"/>
  <c r="E19" i="8"/>
  <c r="E20" i="8"/>
  <c r="E21" i="8"/>
  <c r="E22" i="8"/>
  <c r="E23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52" i="8"/>
  <c r="C53" i="8"/>
  <c r="E53" i="8" s="1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3" i="8"/>
  <c r="E84" i="8"/>
  <c r="E85" i="8"/>
  <c r="E86" i="8"/>
  <c r="E88" i="8"/>
  <c r="E89" i="8"/>
  <c r="E90" i="8"/>
  <c r="E91" i="8"/>
  <c r="E92" i="8"/>
  <c r="E93" i="8"/>
  <c r="E94" i="8"/>
  <c r="E95" i="8"/>
  <c r="E96" i="8"/>
  <c r="E97" i="8"/>
  <c r="C11" i="8"/>
  <c r="F11" i="8" s="1"/>
  <c r="G11" i="8" s="1"/>
  <c r="G12" i="8" s="1"/>
  <c r="G13" i="8" s="1"/>
  <c r="C49" i="8"/>
  <c r="F49" i="8" s="1"/>
  <c r="C50" i="8"/>
  <c r="F50" i="8" s="1"/>
  <c r="C51" i="8"/>
  <c r="F51" i="8" s="1"/>
  <c r="F82" i="8"/>
  <c r="F87" i="8"/>
  <c r="F188" i="6"/>
  <c r="F150" i="80"/>
  <c r="E151" i="1"/>
  <c r="E152" i="1"/>
  <c r="E153" i="1"/>
  <c r="E154" i="1"/>
  <c r="E155" i="1"/>
  <c r="E157" i="1"/>
  <c r="E158" i="1"/>
  <c r="E159" i="1"/>
  <c r="E160" i="1"/>
  <c r="E161" i="1"/>
  <c r="E162" i="1"/>
  <c r="E163" i="1"/>
  <c r="F164" i="1"/>
  <c r="G164" i="1"/>
  <c r="E11" i="100"/>
  <c r="E16" i="100"/>
  <c r="E17" i="100"/>
  <c r="E11" i="41"/>
  <c r="E13" i="41"/>
  <c r="E14" i="41"/>
  <c r="E17" i="41"/>
  <c r="E18" i="41"/>
  <c r="E19" i="41"/>
  <c r="E21" i="41"/>
  <c r="E24" i="41"/>
  <c r="E25" i="41"/>
  <c r="E26" i="41"/>
  <c r="E27" i="41"/>
  <c r="E28" i="41"/>
  <c r="E29" i="41"/>
  <c r="E32" i="41"/>
  <c r="E33" i="41"/>
  <c r="E34" i="41"/>
  <c r="E35" i="41"/>
  <c r="E36" i="41"/>
  <c r="E37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9" i="41"/>
  <c r="E61" i="41"/>
  <c r="E62" i="41"/>
  <c r="E63" i="41"/>
  <c r="E64" i="41"/>
  <c r="E65" i="41"/>
  <c r="E66" i="41"/>
  <c r="E67" i="41"/>
  <c r="E68" i="41"/>
  <c r="E71" i="41"/>
  <c r="G11" i="41"/>
  <c r="F12" i="41" s="1"/>
  <c r="F15" i="41"/>
  <c r="F16" i="41"/>
  <c r="F22" i="41"/>
  <c r="F30" i="41"/>
  <c r="F31" i="41"/>
  <c r="F58" i="41"/>
  <c r="E10" i="2"/>
  <c r="G10" i="2" s="1"/>
  <c r="C11" i="2"/>
  <c r="E11" i="2" s="1"/>
  <c r="E14" i="2"/>
  <c r="G14" i="2" s="1"/>
  <c r="G15" i="2" s="1"/>
  <c r="E15" i="2"/>
  <c r="E16" i="2"/>
  <c r="E17" i="2"/>
  <c r="E18" i="2"/>
  <c r="C19" i="2"/>
  <c r="E19" i="2" s="1"/>
  <c r="E20" i="2"/>
  <c r="E21" i="2"/>
  <c r="E22" i="2"/>
  <c r="E24" i="2"/>
  <c r="E25" i="2"/>
  <c r="E27" i="2"/>
  <c r="E28" i="2"/>
  <c r="E29" i="2"/>
  <c r="E31" i="2"/>
  <c r="E32" i="2"/>
  <c r="E33" i="2"/>
  <c r="E34" i="2"/>
  <c r="E35" i="2"/>
  <c r="E36" i="2"/>
  <c r="E37" i="2"/>
  <c r="E38" i="2"/>
  <c r="E39" i="2"/>
  <c r="E40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79" i="2"/>
  <c r="E10" i="88"/>
  <c r="E11" i="88"/>
  <c r="E12" i="88"/>
  <c r="E16" i="88"/>
  <c r="E17" i="88"/>
  <c r="E18" i="88"/>
  <c r="E19" i="88"/>
  <c r="E20" i="88"/>
  <c r="E14" i="88"/>
  <c r="E21" i="88"/>
  <c r="E22" i="88"/>
  <c r="E25" i="88"/>
  <c r="E26" i="88"/>
  <c r="E27" i="88"/>
  <c r="E28" i="88"/>
  <c r="E29" i="88"/>
  <c r="E30" i="88"/>
  <c r="E31" i="88"/>
  <c r="E32" i="88"/>
  <c r="F33" i="88"/>
  <c r="H10" i="88"/>
  <c r="H11" i="88" s="1"/>
  <c r="H161" i="1"/>
  <c r="H162" i="1"/>
  <c r="H163" i="1" s="1"/>
  <c r="G12" i="2"/>
  <c r="J18" i="2"/>
  <c r="J20" i="2"/>
  <c r="G79" i="2"/>
  <c r="H28" i="88"/>
  <c r="E99" i="41" l="1"/>
  <c r="H12" i="88"/>
  <c r="H13" i="88" s="1"/>
  <c r="E33" i="88"/>
  <c r="H13" i="116"/>
  <c r="G11" i="2"/>
  <c r="G12" i="41"/>
  <c r="G13" i="41" s="1"/>
  <c r="G14" i="41" s="1"/>
  <c r="G15" i="41" s="1"/>
  <c r="G16" i="41" s="1"/>
  <c r="G17" i="41" s="1"/>
  <c r="G18" i="41" s="1"/>
  <c r="G19" i="41" s="1"/>
  <c r="G20" i="41" s="1"/>
  <c r="G21" i="41" s="1"/>
  <c r="G22" i="41" s="1"/>
  <c r="G23" i="41" s="1"/>
  <c r="G24" i="41" s="1"/>
  <c r="G25" i="41" s="1"/>
  <c r="F26" i="41" s="1"/>
  <c r="H11" i="80"/>
  <c r="H12" i="6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11" i="103"/>
  <c r="H12" i="103" s="1"/>
  <c r="H13" i="103" s="1"/>
  <c r="G12" i="108"/>
  <c r="H12" i="108" s="1"/>
  <c r="H13" i="108" s="1"/>
  <c r="H230" i="101"/>
  <c r="G230" i="101"/>
  <c r="G18" i="104"/>
  <c r="H18" i="104" s="1"/>
  <c r="H19" i="104" s="1"/>
  <c r="H20" i="104" s="1"/>
  <c r="G16" i="2"/>
  <c r="G17" i="2" s="1"/>
  <c r="G18" i="2" s="1"/>
  <c r="G19" i="2" s="1"/>
  <c r="G20" i="2" s="1"/>
  <c r="G21" i="2" s="1"/>
  <c r="G22" i="2" s="1"/>
  <c r="G24" i="2" s="1"/>
  <c r="G25" i="2" s="1"/>
  <c r="G26" i="2" s="1"/>
  <c r="G27" i="2" s="1"/>
  <c r="G28" i="2" s="1"/>
  <c r="F29" i="2" s="1"/>
  <c r="G29" i="2" s="1"/>
  <c r="G31" i="2" s="1"/>
  <c r="G32" i="2" s="1"/>
  <c r="G33" i="2" s="1"/>
  <c r="G34" i="2" s="1"/>
  <c r="G35" i="2" s="1"/>
  <c r="F36" i="2" s="1"/>
  <c r="G36" i="2" s="1"/>
  <c r="G37" i="2" s="1"/>
  <c r="G38" i="2" s="1"/>
  <c r="G39" i="2" s="1"/>
  <c r="H14" i="114"/>
  <c r="H15" i="114" s="1"/>
  <c r="F230" i="101"/>
  <c r="I28" i="111"/>
  <c r="I29" i="111" s="1"/>
  <c r="I30" i="111" s="1"/>
  <c r="I31" i="111" s="1"/>
  <c r="I32" i="111" s="1"/>
  <c r="G14" i="105"/>
  <c r="G15" i="105" s="1"/>
  <c r="G16" i="105" s="1"/>
  <c r="G17" i="105" s="1"/>
  <c r="F27" i="105"/>
  <c r="G27" i="105" s="1"/>
  <c r="C16" i="26" s="1"/>
  <c r="G14" i="103"/>
  <c r="H14" i="103" s="1"/>
  <c r="H15" i="103" s="1"/>
  <c r="H12" i="80"/>
  <c r="H13" i="80" s="1"/>
  <c r="H14" i="80" s="1"/>
  <c r="H15" i="80" s="1"/>
  <c r="G16" i="80" s="1"/>
  <c r="H16" i="80" s="1"/>
  <c r="H17" i="80" s="1"/>
  <c r="H18" i="80" s="1"/>
  <c r="F14" i="8"/>
  <c r="F152" i="8" s="1"/>
  <c r="E152" i="8"/>
  <c r="I11" i="101"/>
  <c r="I12" i="101" s="1"/>
  <c r="I13" i="101" s="1"/>
  <c r="I14" i="101" s="1"/>
  <c r="I15" i="101" s="1"/>
  <c r="I16" i="101" s="1"/>
  <c r="I17" i="101" s="1"/>
  <c r="I18" i="101" s="1"/>
  <c r="I19" i="101" s="1"/>
  <c r="I21" i="101" s="1"/>
  <c r="I22" i="101" s="1"/>
  <c r="H14" i="88"/>
  <c r="F68" i="102"/>
  <c r="H10" i="102"/>
  <c r="H29" i="88"/>
  <c r="H30" i="88" s="1"/>
  <c r="H31" i="88" s="1"/>
  <c r="H32" i="88" s="1"/>
  <c r="G19" i="80"/>
  <c r="H19" i="80" s="1"/>
  <c r="H21" i="80" s="1"/>
  <c r="H22" i="80" s="1"/>
  <c r="H23" i="80" s="1"/>
  <c r="E80" i="2"/>
  <c r="E150" i="80"/>
  <c r="E188" i="6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E164" i="1"/>
  <c r="H164" i="1" s="1"/>
  <c r="G11" i="100"/>
  <c r="G12" i="100" s="1"/>
  <c r="G66" i="6" l="1"/>
  <c r="G188" i="6" s="1"/>
  <c r="H66" i="6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G26" i="41"/>
  <c r="G27" i="41" s="1"/>
  <c r="G28" i="41" s="1"/>
  <c r="G29" i="41" s="1"/>
  <c r="G30" i="41" s="1"/>
  <c r="G31" i="41" s="1"/>
  <c r="G32" i="41" s="1"/>
  <c r="G33" i="41" s="1"/>
  <c r="G34" i="41" s="1"/>
  <c r="G35" i="41" s="1"/>
  <c r="G36" i="41" s="1"/>
  <c r="G37" i="41" s="1"/>
  <c r="G38" i="41" s="1"/>
  <c r="F39" i="41" s="1"/>
  <c r="G39" i="41" s="1"/>
  <c r="G40" i="41" s="1"/>
  <c r="G41" i="41" s="1"/>
  <c r="G42" i="41" s="1"/>
  <c r="G43" i="41" s="1"/>
  <c r="G44" i="41" s="1"/>
  <c r="G45" i="41" s="1"/>
  <c r="G46" i="41" s="1"/>
  <c r="G47" i="41" s="1"/>
  <c r="G48" i="41" s="1"/>
  <c r="G49" i="41" s="1"/>
  <c r="G50" i="41" s="1"/>
  <c r="G51" i="41" s="1"/>
  <c r="G52" i="41" s="1"/>
  <c r="F53" i="41" s="1"/>
  <c r="G53" i="41" s="1"/>
  <c r="G54" i="41" s="1"/>
  <c r="G55" i="41" s="1"/>
  <c r="G56" i="41" s="1"/>
  <c r="G57" i="41" s="1"/>
  <c r="G58" i="41" s="1"/>
  <c r="F59" i="41" s="1"/>
  <c r="G59" i="41" s="1"/>
  <c r="H188" i="6"/>
  <c r="C4" i="26" s="1"/>
  <c r="I230" i="101"/>
  <c r="C18" i="26" s="1"/>
  <c r="G152" i="8"/>
  <c r="E154" i="8" s="1"/>
  <c r="G21" i="104"/>
  <c r="G46" i="104" s="1"/>
  <c r="H33" i="111"/>
  <c r="I33" i="111" s="1"/>
  <c r="I34" i="111" s="1"/>
  <c r="I35" i="111" s="1"/>
  <c r="I36" i="111" s="1"/>
  <c r="I37" i="111" s="1"/>
  <c r="I38" i="111" s="1"/>
  <c r="I39" i="111" s="1"/>
  <c r="I40" i="111" s="1"/>
  <c r="I41" i="111" s="1"/>
  <c r="I42" i="111" s="1"/>
  <c r="I43" i="111" s="1"/>
  <c r="I44" i="111" s="1"/>
  <c r="I45" i="111" s="1"/>
  <c r="I46" i="111" s="1"/>
  <c r="I47" i="111" s="1"/>
  <c r="I48" i="111" s="1"/>
  <c r="I49" i="111" s="1"/>
  <c r="I50" i="111" s="1"/>
  <c r="I51" i="111" s="1"/>
  <c r="I52" i="111" s="1"/>
  <c r="I53" i="111" s="1"/>
  <c r="I54" i="111" s="1"/>
  <c r="I55" i="111" s="1"/>
  <c r="I56" i="111" s="1"/>
  <c r="I57" i="111" s="1"/>
  <c r="I58" i="111" s="1"/>
  <c r="I59" i="111" s="1"/>
  <c r="I60" i="111" s="1"/>
  <c r="I61" i="111" s="1"/>
  <c r="I62" i="111" s="1"/>
  <c r="I63" i="111" s="1"/>
  <c r="I64" i="111" s="1"/>
  <c r="I65" i="111" s="1"/>
  <c r="I66" i="111" s="1"/>
  <c r="I67" i="111" s="1"/>
  <c r="I68" i="111" s="1"/>
  <c r="I69" i="111" s="1"/>
  <c r="I70" i="111" s="1"/>
  <c r="I71" i="111" s="1"/>
  <c r="I72" i="111" s="1"/>
  <c r="H16" i="103"/>
  <c r="H17" i="103" s="1"/>
  <c r="H18" i="103" s="1"/>
  <c r="H19" i="103" s="1"/>
  <c r="G16" i="103"/>
  <c r="C6" i="26"/>
  <c r="G14" i="8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I20" i="101"/>
  <c r="G15" i="88"/>
  <c r="H15" i="88" s="1"/>
  <c r="H16" i="88" s="1"/>
  <c r="H17" i="88" s="1"/>
  <c r="H18" i="88" s="1"/>
  <c r="H19" i="88" s="1"/>
  <c r="H20" i="88" s="1"/>
  <c r="H21" i="88" s="1"/>
  <c r="H22" i="88" s="1"/>
  <c r="H23" i="88" s="1"/>
  <c r="H24" i="88" s="1"/>
  <c r="H25" i="88" s="1"/>
  <c r="G11" i="102"/>
  <c r="H11" i="102" s="1"/>
  <c r="H12" i="102" s="1"/>
  <c r="H13" i="102" s="1"/>
  <c r="H14" i="102" s="1"/>
  <c r="H15" i="102" s="1"/>
  <c r="H16" i="102" s="1"/>
  <c r="H17" i="102" s="1"/>
  <c r="G24" i="80"/>
  <c r="F40" i="2"/>
  <c r="G40" i="2" s="1"/>
  <c r="G42" i="2" s="1"/>
  <c r="G43" i="2" s="1"/>
  <c r="G44" i="2" s="1"/>
  <c r="G45" i="2" s="1"/>
  <c r="H82" i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6" i="1" s="1"/>
  <c r="H115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81" i="1"/>
  <c r="G13" i="100"/>
  <c r="G14" i="100" s="1"/>
  <c r="G15" i="100" s="1"/>
  <c r="E166" i="1"/>
  <c r="E190" i="6"/>
  <c r="C191" i="6"/>
  <c r="C155" i="8"/>
  <c r="G26" i="88" l="1"/>
  <c r="G33" i="88" s="1"/>
  <c r="H33" i="88" s="1"/>
  <c r="C5" i="26"/>
  <c r="H21" i="104"/>
  <c r="H22" i="104" s="1"/>
  <c r="H23" i="104" s="1"/>
  <c r="H24" i="104" s="1"/>
  <c r="H25" i="104" s="1"/>
  <c r="H26" i="104" s="1"/>
  <c r="H27" i="104" s="1"/>
  <c r="H28" i="104" s="1"/>
  <c r="H29" i="104" s="1"/>
  <c r="H30" i="104" s="1"/>
  <c r="H31" i="104" s="1"/>
  <c r="H32" i="104" s="1"/>
  <c r="H33" i="104" s="1"/>
  <c r="H34" i="104" s="1"/>
  <c r="H35" i="104" s="1"/>
  <c r="H36" i="104" s="1"/>
  <c r="H37" i="104" s="1"/>
  <c r="H38" i="104" s="1"/>
  <c r="H39" i="104" s="1"/>
  <c r="F46" i="2"/>
  <c r="G46" i="2" s="1"/>
  <c r="G47" i="2" s="1"/>
  <c r="G48" i="2" s="1"/>
  <c r="G49" i="2" s="1"/>
  <c r="G50" i="2" s="1"/>
  <c r="G51" i="2" s="1"/>
  <c r="G52" i="2" s="1"/>
  <c r="G53" i="2" s="1"/>
  <c r="H16" i="114"/>
  <c r="H17" i="114" s="1"/>
  <c r="H18" i="114" s="1"/>
  <c r="H19" i="114" s="1"/>
  <c r="A6" i="26" a="1"/>
  <c r="A6" i="26" s="1"/>
  <c r="H73" i="111"/>
  <c r="I73" i="111" s="1"/>
  <c r="I74" i="111" s="1"/>
  <c r="I75" i="111" s="1"/>
  <c r="I76" i="111" s="1"/>
  <c r="I77" i="111" s="1"/>
  <c r="I78" i="111" s="1"/>
  <c r="I79" i="111" s="1"/>
  <c r="I80" i="111" s="1"/>
  <c r="I81" i="111" s="1"/>
  <c r="G22" i="109"/>
  <c r="H22" i="109" s="1"/>
  <c r="G6" i="26" s="1"/>
  <c r="G18" i="108"/>
  <c r="H18" i="108" s="1"/>
  <c r="G5" i="26" s="1"/>
  <c r="G25" i="107"/>
  <c r="H25" i="107" s="1"/>
  <c r="G4" i="26" s="1"/>
  <c r="G60" i="41"/>
  <c r="G61" i="41"/>
  <c r="G62" i="41" s="1"/>
  <c r="G63" i="41" s="1"/>
  <c r="G64" i="41" s="1"/>
  <c r="G65" i="41" s="1"/>
  <c r="G66" i="41" s="1"/>
  <c r="G67" i="41" s="1"/>
  <c r="G68" i="41" s="1"/>
  <c r="G69" i="41" s="1"/>
  <c r="G20" i="103"/>
  <c r="I23" i="101"/>
  <c r="I24" i="101" s="1"/>
  <c r="I25" i="101" s="1"/>
  <c r="I26" i="101" s="1"/>
  <c r="I27" i="101" s="1"/>
  <c r="I28" i="101" s="1"/>
  <c r="I29" i="101" s="1"/>
  <c r="I30" i="101" s="1"/>
  <c r="I31" i="101" s="1"/>
  <c r="I32" i="101" s="1"/>
  <c r="I33" i="101" s="1"/>
  <c r="I34" i="101" s="1"/>
  <c r="I35" i="101" s="1"/>
  <c r="I36" i="101" s="1"/>
  <c r="I37" i="101" s="1"/>
  <c r="I38" i="101" s="1"/>
  <c r="I39" i="101" s="1"/>
  <c r="I40" i="101" s="1"/>
  <c r="I42" i="101" s="1"/>
  <c r="I43" i="101" s="1"/>
  <c r="I44" i="101" s="1"/>
  <c r="I45" i="101" s="1"/>
  <c r="I46" i="101" s="1"/>
  <c r="I47" i="101" s="1"/>
  <c r="I48" i="101" s="1"/>
  <c r="I49" i="101" s="1"/>
  <c r="I50" i="101" s="1"/>
  <c r="I51" i="101" s="1"/>
  <c r="I52" i="101" s="1"/>
  <c r="I53" i="101" s="1"/>
  <c r="I54" i="101" s="1"/>
  <c r="I55" i="101" s="1"/>
  <c r="I56" i="101" s="1"/>
  <c r="I57" i="101" s="1"/>
  <c r="I58" i="101" s="1"/>
  <c r="I59" i="101" s="1"/>
  <c r="I60" i="101" s="1"/>
  <c r="I61" i="101" s="1"/>
  <c r="I62" i="101" s="1"/>
  <c r="I64" i="101" s="1"/>
  <c r="I65" i="101" s="1"/>
  <c r="I66" i="101" s="1"/>
  <c r="I67" i="101" s="1"/>
  <c r="I68" i="101" s="1"/>
  <c r="I69" i="101" s="1"/>
  <c r="I70" i="101" s="1"/>
  <c r="I71" i="101" s="1"/>
  <c r="I72" i="101" s="1"/>
  <c r="I73" i="101" s="1"/>
  <c r="I74" i="101" s="1"/>
  <c r="I75" i="101" s="1"/>
  <c r="I76" i="101" s="1"/>
  <c r="I77" i="101" s="1"/>
  <c r="I78" i="101" s="1"/>
  <c r="G18" i="102"/>
  <c r="H18" i="102" s="1"/>
  <c r="H19" i="102" s="1"/>
  <c r="H20" i="102" s="1"/>
  <c r="H21" i="102" s="1"/>
  <c r="H22" i="102" s="1"/>
  <c r="H23" i="102" s="1"/>
  <c r="H24" i="102" s="1"/>
  <c r="H25" i="102" s="1"/>
  <c r="H26" i="102" s="1"/>
  <c r="F17" i="100"/>
  <c r="G17" i="100" s="1"/>
  <c r="C8" i="26" s="1"/>
  <c r="H24" i="80"/>
  <c r="H25" i="80" s="1"/>
  <c r="C102" i="41"/>
  <c r="F70" i="41" l="1"/>
  <c r="F99" i="41" s="1"/>
  <c r="G99" i="41" s="1"/>
  <c r="I82" i="111"/>
  <c r="I83" i="111" s="1"/>
  <c r="I84" i="111" s="1"/>
  <c r="I85" i="111" s="1"/>
  <c r="I86" i="111" s="1"/>
  <c r="I87" i="111" s="1"/>
  <c r="H82" i="111"/>
  <c r="H26" i="88"/>
  <c r="H20" i="103"/>
  <c r="H21" i="103" s="1"/>
  <c r="H22" i="103" s="1"/>
  <c r="H23" i="103" s="1"/>
  <c r="H24" i="103" s="1"/>
  <c r="H25" i="103" s="1"/>
  <c r="G26" i="103" s="1"/>
  <c r="H26" i="103" s="1"/>
  <c r="H27" i="103" s="1"/>
  <c r="H28" i="103" s="1"/>
  <c r="H29" i="103" s="1"/>
  <c r="H30" i="103" s="1"/>
  <c r="E4" i="26" a="1"/>
  <c r="E4" i="26" s="1"/>
  <c r="E7" i="26" a="1"/>
  <c r="E7" i="26" s="1"/>
  <c r="H95" i="111"/>
  <c r="I95" i="111" s="1"/>
  <c r="C7" i="26" s="1"/>
  <c r="F54" i="2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H20" i="114"/>
  <c r="H21" i="114" s="1"/>
  <c r="H22" i="114" s="1"/>
  <c r="H23" i="114" s="1"/>
  <c r="H24" i="114" s="1"/>
  <c r="H25" i="114" s="1"/>
  <c r="E5" i="26" a="1"/>
  <c r="E5" i="26" s="1"/>
  <c r="E6" i="26" a="1"/>
  <c r="E6" i="26" s="1"/>
  <c r="I79" i="101"/>
  <c r="I80" i="101" s="1"/>
  <c r="G26" i="80"/>
  <c r="E19" i="100"/>
  <c r="C20" i="100"/>
  <c r="G31" i="103" l="1"/>
  <c r="G39" i="103" s="1"/>
  <c r="H39" i="103" s="1"/>
  <c r="C10" i="26" s="1"/>
  <c r="C20" i="26"/>
  <c r="E101" i="41"/>
  <c r="G70" i="41"/>
  <c r="G71" i="41" s="1"/>
  <c r="G72" i="41" s="1"/>
  <c r="G73" i="41" s="1"/>
  <c r="G74" i="41" s="1"/>
  <c r="G75" i="41" s="1"/>
  <c r="G76" i="41" s="1"/>
  <c r="G77" i="41" s="1"/>
  <c r="G78" i="41" s="1"/>
  <c r="G79" i="41" s="1"/>
  <c r="G80" i="41" s="1"/>
  <c r="G81" i="41" s="1"/>
  <c r="G82" i="41" s="1"/>
  <c r="G83" i="41" s="1"/>
  <c r="F80" i="2"/>
  <c r="G80" i="2" s="1"/>
  <c r="C14" i="26" s="1"/>
  <c r="H26" i="114"/>
  <c r="H27" i="114" s="1"/>
  <c r="H28" i="114" s="1"/>
  <c r="H29" i="114" s="1"/>
  <c r="H30" i="114" s="1"/>
  <c r="I81" i="101"/>
  <c r="I82" i="101" s="1"/>
  <c r="I83" i="101" s="1"/>
  <c r="I84" i="101" s="1"/>
  <c r="I85" i="101" s="1"/>
  <c r="I86" i="101" s="1"/>
  <c r="I87" i="101" s="1"/>
  <c r="I88" i="101" s="1"/>
  <c r="I89" i="101" s="1"/>
  <c r="I90" i="101" s="1"/>
  <c r="I91" i="101" s="1"/>
  <c r="I92" i="101" s="1"/>
  <c r="I93" i="101" s="1"/>
  <c r="I95" i="101" s="1"/>
  <c r="I96" i="101" s="1"/>
  <c r="I97" i="101" s="1"/>
  <c r="I98" i="101" s="1"/>
  <c r="I99" i="101" s="1"/>
  <c r="I100" i="101" s="1"/>
  <c r="I101" i="101" s="1"/>
  <c r="I102" i="101" s="1"/>
  <c r="I103" i="101" s="1"/>
  <c r="I104" i="101" s="1"/>
  <c r="I105" i="101" s="1"/>
  <c r="I106" i="101" s="1"/>
  <c r="I107" i="101" s="1"/>
  <c r="I108" i="101" s="1"/>
  <c r="I109" i="101" s="1"/>
  <c r="I110" i="101" s="1"/>
  <c r="I111" i="101" s="1"/>
  <c r="I112" i="101" s="1"/>
  <c r="I113" i="101" s="1"/>
  <c r="I114" i="101" s="1"/>
  <c r="I115" i="101" s="1"/>
  <c r="I116" i="101" s="1"/>
  <c r="I117" i="101" s="1"/>
  <c r="I118" i="101" s="1"/>
  <c r="I119" i="101" s="1"/>
  <c r="I120" i="101" s="1"/>
  <c r="I41" i="101"/>
  <c r="H26" i="80"/>
  <c r="H27" i="80" s="1"/>
  <c r="H28" i="80" s="1"/>
  <c r="H29" i="80" s="1"/>
  <c r="H30" i="80" s="1"/>
  <c r="H31" i="80" s="1"/>
  <c r="H32" i="80" s="1"/>
  <c r="H33" i="80" s="1"/>
  <c r="H34" i="80" s="1"/>
  <c r="H35" i="80" s="1"/>
  <c r="H36" i="80" s="1"/>
  <c r="H37" i="80" s="1"/>
  <c r="H38" i="80" s="1"/>
  <c r="H39" i="80" s="1"/>
  <c r="H40" i="80" s="1"/>
  <c r="H41" i="80" s="1"/>
  <c r="H42" i="80" s="1"/>
  <c r="H43" i="80" s="1"/>
  <c r="H44" i="80" s="1"/>
  <c r="H45" i="80" s="1"/>
  <c r="H46" i="80" s="1"/>
  <c r="H47" i="80" s="1"/>
  <c r="H48" i="80" s="1"/>
  <c r="H49" i="80" s="1"/>
  <c r="H50" i="80" s="1"/>
  <c r="H51" i="80" s="1"/>
  <c r="H52" i="80" s="1"/>
  <c r="H53" i="80" s="1"/>
  <c r="H54" i="80" s="1"/>
  <c r="H55" i="80" s="1"/>
  <c r="H56" i="80" s="1"/>
  <c r="H57" i="80" s="1"/>
  <c r="H58" i="80" s="1"/>
  <c r="H59" i="80" s="1"/>
  <c r="H60" i="80" s="1"/>
  <c r="H61" i="80" s="1"/>
  <c r="H62" i="80" s="1"/>
  <c r="H63" i="80" s="1"/>
  <c r="H64" i="80" s="1"/>
  <c r="H65" i="80" s="1"/>
  <c r="H66" i="80" s="1"/>
  <c r="H67" i="80" s="1"/>
  <c r="H68" i="80" s="1"/>
  <c r="H69" i="80" s="1"/>
  <c r="H70" i="80" s="1"/>
  <c r="H71" i="80" s="1"/>
  <c r="H72" i="80" s="1"/>
  <c r="H73" i="80" s="1"/>
  <c r="H74" i="80" s="1"/>
  <c r="H75" i="80" s="1"/>
  <c r="H76" i="80" s="1"/>
  <c r="H77" i="80" s="1"/>
  <c r="H78" i="80" s="1"/>
  <c r="H79" i="80" s="1"/>
  <c r="H80" i="80" s="1"/>
  <c r="H81" i="80" s="1"/>
  <c r="H82" i="80" s="1"/>
  <c r="H83" i="80" s="1"/>
  <c r="H84" i="80" s="1"/>
  <c r="H85" i="80" s="1"/>
  <c r="H31" i="103" l="1"/>
  <c r="H32" i="103" s="1"/>
  <c r="G39" i="114"/>
  <c r="H39" i="114" s="1"/>
  <c r="H31" i="114"/>
  <c r="H32" i="114" s="1"/>
  <c r="H46" i="104"/>
  <c r="C17" i="26" s="1"/>
  <c r="G86" i="80"/>
  <c r="H86" i="80"/>
  <c r="H87" i="80" s="1"/>
  <c r="H88" i="80" s="1"/>
  <c r="H89" i="80" s="1"/>
  <c r="H90" i="80" s="1"/>
  <c r="H91" i="80" s="1"/>
  <c r="H92" i="80" s="1"/>
  <c r="H93" i="80" s="1"/>
  <c r="H94" i="80" s="1"/>
  <c r="H95" i="80" s="1"/>
  <c r="H96" i="80" s="1"/>
  <c r="H97" i="80" s="1"/>
  <c r="H98" i="80" s="1"/>
  <c r="H99" i="80" s="1"/>
  <c r="H100" i="80" s="1"/>
  <c r="H101" i="80" s="1"/>
  <c r="H102" i="80" s="1"/>
  <c r="H103" i="80" s="1"/>
  <c r="H104" i="80" s="1"/>
  <c r="G105" i="80" s="1"/>
  <c r="H105" i="80" s="1"/>
  <c r="H106" i="80" s="1"/>
  <c r="H107" i="80" s="1"/>
  <c r="H108" i="80" s="1"/>
  <c r="H109" i="80" s="1"/>
  <c r="H110" i="80" s="1"/>
  <c r="H111" i="80" s="1"/>
  <c r="H112" i="80" s="1"/>
  <c r="H113" i="80" s="1"/>
  <c r="H114" i="80" s="1"/>
  <c r="H115" i="80" s="1"/>
  <c r="H116" i="80" s="1"/>
  <c r="H117" i="80" s="1"/>
  <c r="H118" i="80" s="1"/>
  <c r="H119" i="80" s="1"/>
  <c r="H120" i="80" s="1"/>
  <c r="H121" i="80" s="1"/>
  <c r="H122" i="80" s="1"/>
  <c r="H123" i="80" s="1"/>
  <c r="H124" i="80" s="1"/>
  <c r="H125" i="80" s="1"/>
  <c r="H126" i="80" s="1"/>
  <c r="H127" i="80" s="1"/>
  <c r="H128" i="80" s="1"/>
  <c r="H129" i="80" s="1"/>
  <c r="H130" i="80" s="1"/>
  <c r="H131" i="80" s="1"/>
  <c r="H132" i="80" s="1"/>
  <c r="H133" i="80" s="1"/>
  <c r="H134" i="80" s="1"/>
  <c r="H135" i="80" s="1"/>
  <c r="H136" i="80" s="1"/>
  <c r="H137" i="80" s="1"/>
  <c r="H138" i="80" s="1"/>
  <c r="H139" i="80" s="1"/>
  <c r="H140" i="80" s="1"/>
  <c r="A10" i="26" l="1" a="1"/>
  <c r="A10" i="26" s="1"/>
  <c r="C11" i="26"/>
  <c r="I11" i="112"/>
  <c r="A7" i="26" a="1"/>
  <c r="A7" i="26" s="1"/>
  <c r="A9" i="26" a="1"/>
  <c r="A9" i="26" s="1"/>
  <c r="A8" i="26" a="1"/>
  <c r="A8" i="26" s="1"/>
  <c r="G150" i="80"/>
  <c r="H150" i="80" s="1"/>
  <c r="G27" i="102"/>
  <c r="H27" i="102" s="1"/>
  <c r="H28" i="102" s="1"/>
  <c r="H29" i="102" s="1"/>
  <c r="H30" i="102" s="1"/>
  <c r="H12" i="112" l="1"/>
  <c r="H26" i="112" s="1"/>
  <c r="I26" i="112" s="1"/>
  <c r="C19" i="26" s="1"/>
  <c r="A20" i="26" s="1" a="1"/>
  <c r="A20" i="26" s="1"/>
  <c r="A17" i="26" a="1"/>
  <c r="A17" i="26" s="1"/>
  <c r="C13" i="26"/>
  <c r="A14" i="26" s="1" a="1"/>
  <c r="A14" i="26" s="1"/>
  <c r="A15" i="26" a="1"/>
  <c r="A15" i="26" s="1"/>
  <c r="A11" i="26" a="1"/>
  <c r="A11" i="26" s="1"/>
  <c r="A13" i="26" a="1"/>
  <c r="A13" i="26" s="1"/>
  <c r="A12" i="26" a="1"/>
  <c r="A12" i="26" s="1"/>
  <c r="A16" i="26" a="1"/>
  <c r="A16" i="26" s="1"/>
  <c r="G35" i="26"/>
  <c r="I63" i="101"/>
  <c r="G31" i="102"/>
  <c r="H31" i="102" s="1"/>
  <c r="H32" i="102" s="1"/>
  <c r="H33" i="102" s="1"/>
  <c r="A4" i="26" a="1"/>
  <c r="A4" i="26" s="1"/>
  <c r="A5" i="26" a="1"/>
  <c r="A5" i="26" s="1"/>
  <c r="I12" i="112" l="1"/>
  <c r="I13" i="112" s="1"/>
  <c r="I14" i="112" s="1"/>
  <c r="I15" i="112" s="1"/>
  <c r="I16" i="112" s="1"/>
  <c r="I17" i="112" s="1"/>
  <c r="I18" i="112" s="1"/>
  <c r="I19" i="112" s="1"/>
  <c r="I94" i="101"/>
  <c r="I122" i="101" l="1"/>
  <c r="I123" i="101" s="1"/>
  <c r="I124" i="101" s="1"/>
  <c r="I125" i="101" s="1"/>
  <c r="I126" i="101" s="1"/>
  <c r="I127" i="101" s="1"/>
  <c r="I128" i="101" s="1"/>
  <c r="I129" i="101" s="1"/>
  <c r="I130" i="101" s="1"/>
  <c r="I131" i="101" s="1"/>
  <c r="I121" i="101"/>
  <c r="G34" i="102"/>
  <c r="H34" i="102" s="1"/>
  <c r="H35" i="102" s="1"/>
  <c r="H36" i="102" s="1"/>
  <c r="H37" i="102" s="1"/>
  <c r="H38" i="102" s="1"/>
  <c r="H39" i="102" s="1"/>
  <c r="H40" i="102" s="1"/>
  <c r="H41" i="102" s="1"/>
  <c r="H42" i="102" s="1"/>
  <c r="G43" i="102" l="1"/>
  <c r="H43" i="102" s="1"/>
  <c r="H44" i="102" s="1"/>
  <c r="H45" i="102" s="1"/>
  <c r="H46" i="102" s="1"/>
  <c r="H47" i="102" s="1"/>
  <c r="H48" i="102" s="1"/>
  <c r="I132" i="101"/>
  <c r="I133" i="101" s="1"/>
  <c r="G49" i="102" l="1"/>
  <c r="H49" i="102"/>
  <c r="H50" i="102" s="1"/>
  <c r="H51" i="102" s="1"/>
  <c r="H52" i="102" s="1"/>
  <c r="H53" i="102" s="1"/>
  <c r="H54" i="102" s="1"/>
  <c r="H55" i="102" s="1"/>
  <c r="H56" i="102" s="1"/>
  <c r="H57" i="102" s="1"/>
  <c r="I134" i="101"/>
  <c r="I135" i="101" s="1"/>
  <c r="I136" i="101" s="1"/>
  <c r="I137" i="101" s="1"/>
  <c r="I138" i="101" s="1"/>
  <c r="I139" i="101" s="1"/>
  <c r="G58" i="102" l="1"/>
  <c r="H58" i="102"/>
  <c r="H59" i="102" s="1"/>
  <c r="H60" i="102" s="1"/>
  <c r="H61" i="102" s="1"/>
  <c r="H62" i="102" s="1"/>
  <c r="H63" i="102" s="1"/>
  <c r="H64" i="102" s="1"/>
  <c r="H65" i="102" s="1"/>
  <c r="G68" i="102"/>
  <c r="H68" i="102" s="1"/>
  <c r="C21" i="26" s="1"/>
  <c r="A22" i="26" s="1" a="1"/>
  <c r="A22" i="26" s="1"/>
  <c r="A18" i="26" a="1"/>
  <c r="A18" i="26" s="1"/>
  <c r="A19" i="26" a="1"/>
  <c r="A19" i="26" s="1"/>
  <c r="I140" i="101"/>
  <c r="I141" i="101"/>
  <c r="I142" i="101" s="1"/>
  <c r="I143" i="101" s="1"/>
  <c r="I144" i="101" s="1"/>
  <c r="I145" i="101" s="1"/>
  <c r="I146" i="101" s="1"/>
  <c r="I147" i="101" s="1"/>
  <c r="I148" i="101" s="1"/>
  <c r="I149" i="101" s="1"/>
  <c r="I150" i="101" s="1"/>
  <c r="I151" i="101" s="1"/>
  <c r="I152" i="101" s="1"/>
  <c r="I153" i="101" s="1"/>
  <c r="I154" i="101" s="1"/>
  <c r="I155" i="101" s="1"/>
  <c r="I156" i="101" s="1"/>
  <c r="I157" i="101" s="1"/>
  <c r="I158" i="101" s="1"/>
  <c r="I160" i="101" s="1"/>
  <c r="I161" i="101" s="1"/>
  <c r="I162" i="101" s="1"/>
  <c r="I163" i="101" s="1"/>
  <c r="I164" i="101" s="1"/>
  <c r="D71" i="102"/>
  <c r="C35" i="26" l="1"/>
  <c r="F70" i="102"/>
  <c r="A21" i="26" a="1"/>
  <c r="A21" i="26" s="1"/>
  <c r="I165" i="101"/>
  <c r="I166" i="101" s="1"/>
  <c r="I167" i="101" s="1"/>
  <c r="I168" i="101" s="1"/>
  <c r="I169" i="101" s="1"/>
  <c r="I170" i="101" s="1"/>
  <c r="I171" i="101" s="1"/>
  <c r="I172" i="101" s="1"/>
  <c r="I173" i="101" s="1"/>
  <c r="I174" i="101" s="1"/>
  <c r="I175" i="101" s="1"/>
  <c r="I176" i="101" s="1"/>
  <c r="I177" i="101" s="1"/>
  <c r="I178" i="101" s="1"/>
  <c r="I179" i="101" s="1"/>
  <c r="I180" i="101" s="1"/>
  <c r="I159" i="101"/>
  <c r="I181" i="101" l="1"/>
  <c r="I182" i="101"/>
  <c r="I183" i="101" s="1"/>
  <c r="I184" i="101" s="1"/>
  <c r="I185" i="101" s="1"/>
  <c r="I186" i="101" s="1"/>
  <c r="I187" i="101" s="1"/>
  <c r="I188" i="101" s="1"/>
  <c r="I189" i="101" s="1"/>
  <c r="I190" i="101" s="1"/>
  <c r="I191" i="101" s="1"/>
  <c r="I192" i="101" l="1"/>
  <c r="I193" i="101" s="1"/>
  <c r="I194" i="101" s="1"/>
  <c r="I195" i="101" s="1"/>
  <c r="I196" i="101" s="1"/>
  <c r="I197" i="101" s="1"/>
  <c r="I198" i="101" s="1"/>
  <c r="I199" i="101" s="1"/>
  <c r="I200" i="101" s="1"/>
  <c r="I201" i="101" l="1"/>
  <c r="I202" i="101" s="1"/>
  <c r="I203" i="101" s="1"/>
  <c r="I204" i="101" s="1"/>
  <c r="I205" i="101" s="1"/>
  <c r="I206" i="101" s="1"/>
  <c r="I207" i="101" s="1"/>
  <c r="I208" i="101" s="1"/>
  <c r="I209" i="101" s="1"/>
  <c r="I210" i="101" s="1"/>
  <c r="I211" i="101" s="1"/>
  <c r="I212" i="101" s="1"/>
  <c r="I213" i="101" s="1"/>
  <c r="I214" i="101" s="1"/>
  <c r="I215" i="101" s="1"/>
</calcChain>
</file>

<file path=xl/sharedStrings.xml><?xml version="1.0" encoding="utf-8"?>
<sst xmlns="http://schemas.openxmlformats.org/spreadsheetml/2006/main" count="2267" uniqueCount="445">
  <si>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</si>
  <si>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</si>
  <si>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</si>
  <si>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</si>
  <si>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</si>
  <si>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</si>
  <si>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</si>
  <si>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</si>
  <si>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</si>
  <si>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</si>
  <si>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</si>
  <si>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</si>
  <si>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</si>
  <si>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</si>
  <si>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</si>
  <si>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</si>
  <si>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</si>
  <si>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</si>
  <si>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</si>
  <si>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</si>
  <si>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</si>
  <si>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</si>
  <si>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</si>
  <si>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</si>
  <si>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</si>
  <si>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</si>
  <si>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</si>
  <si>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</si>
  <si>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</si>
  <si>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</si>
  <si>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</si>
  <si>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</si>
  <si>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</si>
  <si>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</si>
  <si>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</si>
  <si>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</si>
  <si>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</si>
  <si>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</si>
  <si>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</si>
  <si>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</si>
  <si>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</si>
  <si>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</si>
  <si>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</si>
  <si>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</si>
  <si>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</si>
  <si>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</si>
  <si>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</si>
  <si>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</si>
  <si>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</si>
  <si>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</si>
  <si>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</si>
  <si>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</si>
  <si>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</si>
  <si>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</si>
  <si>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</si>
  <si>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</si>
  <si>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</si>
  <si>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</si>
  <si>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</si>
  <si>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</si>
  <si>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</si>
  <si>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</si>
  <si>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</si>
  <si>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</si>
  <si>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</si>
  <si>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</si>
  <si>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</si>
  <si>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</si>
  <si>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</si>
  <si>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</si>
  <si>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</si>
  <si>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</si>
  <si>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</si>
  <si>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</si>
  <si>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</si>
  <si>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</si>
  <si>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</si>
  <si>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</si>
  <si>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</si>
  <si>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</si>
  <si>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</si>
  <si>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</si>
  <si>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</si>
  <si>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</si>
  <si>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</si>
  <si>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</si>
  <si>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</si>
  <si>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</si>
  <si>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</si>
  <si>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</si>
  <si>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</si>
  <si>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</si>
  <si>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</si>
  <si>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</si>
  <si>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</si>
  <si>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</si>
  <si>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</si>
  <si>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</si>
  <si>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</si>
  <si>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</si>
  <si>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</si>
  <si>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</si>
  <si>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</si>
  <si>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</si>
  <si>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</si>
  <si>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</si>
  <si>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</si>
  <si>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</si>
  <si>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</si>
  <si>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</si>
  <si>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</si>
  <si>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</si>
  <si>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</si>
  <si>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</si>
  <si>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</si>
  <si>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</si>
  <si>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</si>
  <si>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</si>
  <si>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</si>
  <si>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</si>
  <si>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</si>
  <si>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</si>
  <si>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</si>
  <si>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</si>
  <si>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</si>
  <si>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</si>
  <si>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</si>
  <si>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</si>
  <si>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</si>
  <si>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</si>
  <si>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</si>
  <si>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</si>
  <si>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</si>
  <si>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</si>
  <si>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</si>
  <si>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</si>
  <si>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</si>
  <si>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</si>
  <si>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</si>
  <si>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</si>
  <si>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</si>
  <si>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</si>
  <si>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</si>
  <si>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</si>
  <si>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</si>
  <si>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</si>
  <si>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</si>
  <si>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</si>
  <si>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</si>
  <si>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</si>
  <si>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</si>
  <si>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</si>
  <si>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</si>
  <si>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</si>
  <si>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</si>
  <si>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</si>
  <si>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</si>
  <si>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</si>
  <si>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</si>
  <si>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</si>
  <si>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</si>
  <si>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</si>
  <si>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</si>
  <si>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</si>
  <si>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</si>
  <si>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</si>
  <si>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</si>
  <si>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</si>
  <si>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</si>
  <si>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</si>
  <si>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</si>
  <si>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</si>
  <si>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</si>
  <si>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</si>
  <si>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</si>
  <si>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</si>
  <si>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</si>
  <si>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</si>
  <si>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</si>
  <si>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</si>
  <si>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</si>
  <si>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</si>
  <si>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</si>
  <si>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</si>
  <si>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</si>
  <si>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</si>
  <si>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</si>
  <si>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</si>
  <si>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</si>
  <si>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</si>
  <si>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</si>
  <si>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</si>
  <si>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</si>
  <si>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</si>
  <si>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</si>
  <si>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</si>
  <si>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</si>
  <si>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</si>
  <si>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</si>
  <si>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</si>
  <si>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</si>
  <si>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</si>
  <si>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</si>
  <si>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</si>
  <si>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</si>
  <si>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</si>
  <si>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</si>
  <si>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</si>
  <si>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</si>
  <si>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</si>
  <si>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</si>
  <si>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</si>
  <si>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</si>
  <si>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</si>
  <si>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</si>
  <si>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</si>
  <si>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</si>
  <si>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</si>
  <si>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</si>
  <si>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</si>
  <si>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</si>
  <si>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</si>
  <si>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</si>
  <si>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</si>
  <si>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</si>
  <si>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</si>
  <si>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</si>
  <si>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</si>
  <si>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</si>
  <si>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</si>
  <si>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</si>
  <si>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</si>
  <si>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</si>
  <si>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</si>
  <si>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</si>
  <si>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</si>
  <si>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</si>
  <si>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</si>
  <si>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</si>
  <si>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</si>
  <si>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</si>
  <si>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</si>
  <si>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</si>
  <si>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</si>
  <si>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</si>
  <si>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</si>
  <si>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</si>
  <si>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</si>
  <si>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</si>
  <si>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</si>
  <si>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</si>
  <si>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</si>
  <si>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</si>
  <si>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</si>
  <si>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</si>
  <si>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</si>
  <si>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</si>
  <si>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</si>
  <si>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</si>
  <si>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</si>
  <si>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</si>
  <si>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</si>
  <si>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</si>
  <si>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</si>
  <si>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</si>
  <si>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</si>
  <si>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</si>
  <si>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</si>
  <si>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</si>
  <si>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</si>
  <si>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</si>
  <si>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</si>
  <si>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</si>
  <si>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</si>
  <si>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</si>
  <si>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</si>
  <si>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</si>
  <si>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</si>
  <si>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</si>
  <si>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</si>
  <si>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</si>
  <si>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 VT</t>
  </si>
  <si>
    <t>SỔ CÁ 01
2015</t>
  </si>
  <si>
    <t>SỔ CÁ 02
2015</t>
  </si>
  <si>
    <t>SỔ CÁ 03
2015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</si>
  <si>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</si>
  <si>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</si>
  <si>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</si>
  <si>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</si>
  <si>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</si>
  <si>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</si>
  <si>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</si>
  <si>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</si>
  <si>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</si>
  <si>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</si>
  <si>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</si>
  <si>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</si>
  <si>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</si>
  <si>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</si>
  <si>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</si>
  <si>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</si>
  <si>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</si>
  <si>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</si>
  <si>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</si>
  <si>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</si>
  <si>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</si>
  <si>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</si>
  <si>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</si>
  <si>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</si>
  <si>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</si>
  <si>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</si>
  <si>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</si>
  <si>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</si>
  <si>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</si>
  <si>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</si>
  <si>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</si>
  <si>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</si>
  <si>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</si>
  <si>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</si>
  <si>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</si>
  <si>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</si>
  <si>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</si>
  <si>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</si>
  <si>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</si>
  <si>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</si>
  <si>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</si>
  <si>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</si>
  <si>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</si>
  <si>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</si>
  <si>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</si>
  <si>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</si>
  <si>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</si>
  <si>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</si>
  <si>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</si>
  <si>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</si>
  <si>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</si>
  <si>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</si>
  <si>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</si>
  <si>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</si>
  <si>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</si>
  <si>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</si>
  <si>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</si>
  <si>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</si>
  <si>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</si>
  <si>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</si>
  <si>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</si>
  <si>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</si>
  <si>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</si>
  <si>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</si>
  <si>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</si>
  <si>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</si>
  <si>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</si>
  <si>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</si>
  <si>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</si>
  <si>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</si>
  <si>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</si>
  <si>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</si>
  <si>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</si>
  <si>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</si>
  <si>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</si>
  <si>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</si>
  <si>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</si>
  <si>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</si>
  <si>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</si>
  <si>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</si>
  <si>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</si>
  <si>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</si>
  <si>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</si>
  <si>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</si>
  <si>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</si>
  <si>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</si>
  <si>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</si>
  <si>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</si>
  <si>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</si>
  <si>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</si>
  <si>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</si>
  <si>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</si>
  <si>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</si>
  <si>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</si>
  <si>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</si>
  <si>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</si>
  <si>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</si>
  <si>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</si>
  <si>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</si>
  <si>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</si>
  <si>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</si>
  <si>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</si>
  <si>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</si>
  <si>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</si>
  <si>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</si>
  <si>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</si>
  <si>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</si>
  <si>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</si>
  <si>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</si>
  <si>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</si>
  <si>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</si>
  <si>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</si>
  <si>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</si>
  <si>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</si>
  <si>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</si>
  <si>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</si>
  <si>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</si>
  <si>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</si>
  <si>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</si>
  <si>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</si>
  <si>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</si>
  <si>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</si>
  <si>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</si>
  <si>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</si>
  <si>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</si>
  <si>
    <t>Bò file (lai)</t>
  </si>
  <si>
    <t>LÙN TV</t>
  </si>
  <si>
    <t>NAM (C.ViỆT)</t>
  </si>
  <si>
    <t>NAM C.VIỆT</t>
  </si>
  <si>
    <t>DANH BL</t>
  </si>
  <si>
    <t>Trả cơm ko đầu</t>
  </si>
  <si>
    <t>Bò ghép (3.5)</t>
  </si>
  <si>
    <t>Bò ghép (3.5) (xấu)</t>
  </si>
  <si>
    <t>Bò ghép 2L</t>
  </si>
  <si>
    <t>Chuyển khoản TK Cô</t>
  </si>
  <si>
    <t>A LEE CÁ BÒ</t>
  </si>
  <si>
    <t>Chỉ NL (L)</t>
  </si>
  <si>
    <t>Chỉ NL (T)</t>
  </si>
  <si>
    <t>Chỉ NL (N)</t>
  </si>
  <si>
    <t>Bò file</t>
  </si>
  <si>
    <t>TIỀN NL &amp; GIA CÔNG</t>
  </si>
  <si>
    <t>Tiền công CN</t>
  </si>
  <si>
    <t>Bốc xếp</t>
  </si>
  <si>
    <t>Băng keo</t>
  </si>
  <si>
    <t>Chỉ mặn A</t>
  </si>
  <si>
    <t>Hàng Hư</t>
  </si>
  <si>
    <t>Gia công A. Hoàng</t>
  </si>
  <si>
    <t>Đục NL</t>
  </si>
  <si>
    <t>Bò đông</t>
  </si>
  <si>
    <t>Bò VN (GC)</t>
  </si>
  <si>
    <t>Bò lai (lớn)</t>
  </si>
  <si>
    <t>Bò VN (HQ) GC</t>
  </si>
  <si>
    <t>TỔNG KẾT CÒN NỢ  31/12/2015</t>
  </si>
  <si>
    <t>SỔ CÁ 02
2016</t>
  </si>
  <si>
    <t>LÃI VAY&amp; HỤI 
2016</t>
  </si>
  <si>
    <t>TRUNG
VT</t>
  </si>
  <si>
    <t>TÂM
VT</t>
  </si>
  <si>
    <t>Bò file tẩm N</t>
  </si>
  <si>
    <t>GC phơi</t>
  </si>
  <si>
    <t>Làm sạch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</si>
</sst>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87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14" fontId="42" fillId="0" borderId="1" xfId="0" applyNumberFormat="1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165" fontId="42" fillId="0" borderId="1" xfId="1" applyNumberFormat="1" applyFont="1" applyBorder="1" applyAlignment="1">
      <alignment horizontal="center" vertical="center"/>
    </xf>
    <xf numFmtId="164" fontId="42" fillId="0" borderId="1" xfId="1" applyNumberFormat="1" applyFont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65" fontId="41" fillId="0" borderId="1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28"/>
  </sheetPr>
  <dimension ref="A1:G35"/>
  <sheetViews>
    <sheetView zoomScaleNormal="110" workbookViewId="0">
      <pane ySplit="3" topLeftCell="A4" activePane="bottomLeft" state="frozen"/>
      <selection pane="bottomLeft" activeCell="B21" activeCellId="1" sqref="B4:B18 B20:B22"/>
    </sheetView>
  </sheetViews>
  <sheetFormatPr defaultRowHeight="30" customHeight="1" x14ac:dyDescent="0.25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 x14ac:dyDescent="0.25">
      <c r="A1" s="116" t="s">
        <v>355</v>
      </c>
      <c r="B1" s="117"/>
      <c r="C1" s="118"/>
      <c r="D1" s="119"/>
      <c r="E1" s="116" t="s">
        <v>356</v>
      </c>
      <c r="F1" s="117"/>
      <c r="G1" s="118"/>
    </row>
    <row r="2" spans="1:7" s="95" customFormat="1" ht="10.5" customHeight="1" x14ac:dyDescent="0.3">
      <c r="A2" s="97"/>
      <c r="B2" s="98"/>
      <c r="C2" s="96"/>
      <c r="D2" s="94"/>
      <c r="E2" s="97"/>
      <c r="F2" s="98"/>
      <c r="G2" s="96"/>
    </row>
    <row r="3" spans="1:7" s="3" customFormat="1" ht="26.25" customHeight="1" x14ac:dyDescent="0.25">
      <c r="A3" s="146" t="s">
        <v>4</v>
      </c>
      <c r="B3" s="147" t="s">
        <v>66</v>
      </c>
      <c r="C3" s="148" t="s">
        <v>65</v>
      </c>
      <c r="E3" s="146" t="s">
        <v>4</v>
      </c>
      <c r="F3" s="147" t="s">
        <v>66</v>
      </c>
      <c r="G3" s="148" t="s">
        <v>65</v>
      </c>
    </row>
    <row r="4" spans="1:7" s="15" customFormat="1" ht="21.75" customHeight="1" x14ac:dyDescent="0.25">
      <c r="A4" s="149">
        <f t="array" ref="A4">IF(C4&lt;&gt;0,SUM(($C4:C$4&lt;&gt;0)*1),"")</f>
        <v>1</v>
      </c>
      <c r="B4" s="150" t="s">
        <v>8</v>
      </c>
      <c r="C4" s="151">
        <f>Q.TIÊN!$H$188</f>
        <v>1440442</v>
      </c>
      <c r="E4" s="149" t="str">
        <f t="array" ref="E4">IF(G4&lt;&gt;0,SUM(($G4:G$4&lt;&gt;0)*1),"")</f>
        <v/>
      </c>
      <c r="F4" s="150" t="s">
        <v>411</v>
      </c>
      <c r="G4" s="151">
        <f>'LÙN TV'!H25</f>
        <v>0</v>
      </c>
    </row>
    <row r="5" spans="1:7" s="15" customFormat="1" ht="21.75" customHeight="1" x14ac:dyDescent="0.25">
      <c r="A5" s="149">
        <f t="array" ref="A5">IF(C5&lt;&gt;0,SUM(($C$4:C5&lt;&gt;0)*1),"")</f>
        <v>2</v>
      </c>
      <c r="B5" s="150" t="s">
        <v>9</v>
      </c>
      <c r="C5" s="151">
        <f>'TỶ LIÊN'!$G$152</f>
        <v>50562</v>
      </c>
      <c r="E5" s="149">
        <f t="array" ref="E5">IF(G5&lt;&gt;0,SUM(($G$4:G5&lt;&gt;0)*1),"")</f>
        <v>1</v>
      </c>
      <c r="F5" s="150" t="s">
        <v>393</v>
      </c>
      <c r="G5" s="151">
        <f>'CÚC VT'!H18</f>
        <v>92340</v>
      </c>
    </row>
    <row r="6" spans="1:7" s="15" customFormat="1" ht="21.75" customHeight="1" x14ac:dyDescent="0.25">
      <c r="A6" s="149">
        <f t="array" ref="A6">IF(C6&lt;&gt;0,SUM(($C$4:C6&lt;&gt;0)*1),"")</f>
        <v>3</v>
      </c>
      <c r="B6" s="150" t="s">
        <v>5</v>
      </c>
      <c r="C6" s="151">
        <f>'CƠ HT'!$H$164</f>
        <v>79826.5</v>
      </c>
      <c r="E6" s="149" t="str">
        <f t="array" ref="E6">IF(G6&lt;&gt;0,SUM(($G$4:G6&lt;&gt;0)*1),"")</f>
        <v/>
      </c>
      <c r="F6" s="150" t="s">
        <v>392</v>
      </c>
      <c r="G6" s="151">
        <f>'THỦY KG'!H22</f>
        <v>0</v>
      </c>
    </row>
    <row r="7" spans="1:7" s="15" customFormat="1" ht="21.75" customHeight="1" x14ac:dyDescent="0.25">
      <c r="A7" s="149">
        <f t="array" ref="A7">IF(C7&lt;&gt;0,SUM(($C$4:C7&lt;&gt;0)*1),"")</f>
        <v>4</v>
      </c>
      <c r="B7" s="150" t="s">
        <v>389</v>
      </c>
      <c r="C7" s="151">
        <f>'DŨNG KG'!I95</f>
        <v>466896</v>
      </c>
      <c r="E7" s="149" t="str">
        <f t="array" ref="E7">IF(G7&lt;&gt;0,SUM(($G$4:G7&lt;&gt;0)*1),"")</f>
        <v/>
      </c>
      <c r="F7" s="150" t="s">
        <v>408</v>
      </c>
      <c r="G7" s="151">
        <f>'7 NGHĨA'!H22</f>
        <v>0</v>
      </c>
    </row>
    <row r="8" spans="1:7" s="15" customFormat="1" ht="21.75" customHeight="1" x14ac:dyDescent="0.25">
      <c r="A8" s="149">
        <f t="array" ref="A8">IF(C8&lt;&gt;0,SUM(($C$4:C8&lt;&gt;0)*1),"")</f>
        <v>5</v>
      </c>
      <c r="B8" s="150" t="s">
        <v>360</v>
      </c>
      <c r="C8" s="151">
        <f>'SÁCH VT'!G17</f>
        <v>145985</v>
      </c>
      <c r="E8" s="149" t="str">
        <f t="array" ref="E8">IF(G8&lt;&gt;0,SUM(($G$4:G8&lt;&gt;0)*1),"")</f>
        <v/>
      </c>
      <c r="F8" s="150" t="s">
        <v>409</v>
      </c>
      <c r="G8" s="151">
        <f>'8 LẬP'!H22</f>
        <v>0</v>
      </c>
    </row>
    <row r="9" spans="1:7" s="15" customFormat="1" ht="21.75" customHeight="1" x14ac:dyDescent="0.25">
      <c r="A9" s="149">
        <f t="array" ref="A9">IF(C9&lt;&gt;0,SUM(($C$4:C9&lt;&gt;0)*1),"")</f>
        <v>6</v>
      </c>
      <c r="B9" s="150" t="s">
        <v>413</v>
      </c>
      <c r="C9" s="151">
        <f>'NAM CV'!$G$20</f>
        <v>280814.67999999993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 x14ac:dyDescent="0.25">
      <c r="A10" s="149">
        <f t="array" ref="A10">IF(C10&lt;&gt;0,SUM(($C$4:C10&lt;&gt;0)*1),"")</f>
        <v>7</v>
      </c>
      <c r="B10" s="150" t="s">
        <v>380</v>
      </c>
      <c r="C10" s="151">
        <f>'THANH KG'!$H$39</f>
        <v>2300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 x14ac:dyDescent="0.25">
      <c r="A11" s="149" t="str">
        <f t="array" ref="A11">IF(C11&lt;&gt;0,SUM(($C$4:C11&lt;&gt;0)*1),"")</f>
        <v/>
      </c>
      <c r="B11" s="150" t="s">
        <v>403</v>
      </c>
      <c r="C11" s="151">
        <f>'NHÂN CM'!$H$39</f>
        <v>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 x14ac:dyDescent="0.25">
      <c r="A12" s="149">
        <f t="array" ref="A12">IF(C12&lt;&gt;0,SUM(($C$4:C12&lt;&gt;0)*1),"")</f>
        <v>8</v>
      </c>
      <c r="B12" s="150" t="s">
        <v>414</v>
      </c>
      <c r="C12" s="151">
        <f>'DANH BL'!$H$26</f>
        <v>137320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 x14ac:dyDescent="0.25">
      <c r="A13" s="149">
        <f t="array" ref="A13">IF(C13&lt;&gt;0,SUM(($C$4:C13&lt;&gt;0)*1),"")</f>
        <v>9</v>
      </c>
      <c r="B13" s="150" t="s">
        <v>118</v>
      </c>
      <c r="C13" s="151">
        <f>'HIỆP (PT)'!$H$150</f>
        <v>200670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 x14ac:dyDescent="0.25">
      <c r="A14" s="149">
        <f t="array" ref="A14">IF(C14&lt;&gt;0,SUM(($C$4:C14&lt;&gt;0)*1),"")</f>
        <v>10</v>
      </c>
      <c r="B14" s="150" t="s">
        <v>365</v>
      </c>
      <c r="C14" s="151">
        <f>THANHMN!$G$80</f>
        <v>1214932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 x14ac:dyDescent="0.25">
      <c r="A15" s="149" t="str">
        <f t="array" ref="A15">IF(C15&lt;&gt;0,SUM(($C$4:C15&lt;&gt;0)*1),"")</f>
        <v/>
      </c>
      <c r="B15" s="150" t="s">
        <v>420</v>
      </c>
      <c r="C15" s="151">
        <f>'LEE CÁ BÒ'!$H$36</f>
        <v>0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 x14ac:dyDescent="0.25">
      <c r="A16" s="149">
        <f t="array" ref="A16">IF(C16&lt;&gt;0,SUM(($C$4:C16&lt;&gt;0)*1),"")</f>
        <v>11</v>
      </c>
      <c r="B16" s="150" t="s">
        <v>366</v>
      </c>
      <c r="C16" s="151">
        <f>'A.LỢI BC'!$G$27</f>
        <v>165493.6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 x14ac:dyDescent="0.25">
      <c r="A17" s="149">
        <f t="array" ref="A17">IF(C17&lt;&gt;0,SUM(($C$4:C17&lt;&gt;0)*1),"")</f>
        <v>12</v>
      </c>
      <c r="B17" s="150" t="s">
        <v>367</v>
      </c>
      <c r="C17" s="151">
        <f>'HƯƠNG ST'!$H$46</f>
        <v>205324.90000000002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 x14ac:dyDescent="0.25">
      <c r="A18" s="149">
        <f t="array" ref="A18">IF(C18&lt;&gt;0,SUM(($C$4:C18&lt;&gt;0)*1),"")</f>
        <v>13</v>
      </c>
      <c r="B18" s="150" t="s">
        <v>297</v>
      </c>
      <c r="C18" s="151">
        <f>'TRÍ HẢO VT'!$I$230</f>
        <v>36338.200000000186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 x14ac:dyDescent="0.25">
      <c r="A19" s="149" t="str">
        <f t="array" ref="A19">IF(C19&lt;&gt;0,SUM(($C$4:C19&lt;&gt;0)*1),"")</f>
        <v/>
      </c>
      <c r="B19" s="150" t="s">
        <v>396</v>
      </c>
      <c r="C19" s="151">
        <f>'MẠNH VT'!$I$26</f>
        <v>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 x14ac:dyDescent="0.25">
      <c r="A20" s="149">
        <f t="array" ref="A20">IF(C20&lt;&gt;0,SUM(($C$4:C20&lt;&gt;0)*1),"")</f>
        <v>14</v>
      </c>
      <c r="B20" s="150" t="s">
        <v>368</v>
      </c>
      <c r="C20" s="151">
        <f>D.ĐIỂM!$G$99</f>
        <v>1014581.7000000002</v>
      </c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 x14ac:dyDescent="0.25">
      <c r="A21" s="149">
        <f t="array" ref="A21">IF(C21&lt;&gt;0,SUM(($C$4:C21&lt;&gt;0)*1),"")</f>
        <v>15</v>
      </c>
      <c r="B21" s="150" t="s">
        <v>369</v>
      </c>
      <c r="C21" s="151">
        <f>'TRẮNG (VL)'!$H$68</f>
        <v>44996</v>
      </c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 x14ac:dyDescent="0.25">
      <c r="A22" s="149">
        <f t="array" ref="A22">IF(C22&lt;&gt;0,SUM(($C$4:C22&lt;&gt;0)*1),"")</f>
        <v>16</v>
      </c>
      <c r="B22" s="150" t="s">
        <v>370</v>
      </c>
      <c r="C22" s="151">
        <f>'RUÔNG (CL)'!$G$27</f>
        <v>212100</v>
      </c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 x14ac:dyDescent="0.25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 x14ac:dyDescent="0.25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 x14ac:dyDescent="0.25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 x14ac:dyDescent="0.25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 x14ac:dyDescent="0.25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 x14ac:dyDescent="0.25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 x14ac:dyDescent="0.25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 x14ac:dyDescent="0.25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 x14ac:dyDescent="0.25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 x14ac:dyDescent="0.25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 x14ac:dyDescent="0.25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 x14ac:dyDescent="0.25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 x14ac:dyDescent="0.25">
      <c r="A35" s="246" t="s">
        <v>14</v>
      </c>
      <c r="B35" s="246"/>
      <c r="C35" s="213">
        <f>SUM(C4:C34)</f>
        <v>5698582.5800000001</v>
      </c>
      <c r="E35" s="246" t="s">
        <v>14</v>
      </c>
      <c r="F35" s="246"/>
      <c r="G35" s="213">
        <f>SUM(G4:G34)</f>
        <v>92340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/>
  </sheetPr>
  <dimension ref="A1:I193"/>
  <sheetViews>
    <sheetView topLeftCell="A7" workbookViewId="0">
      <pane ySplit="3" topLeftCell="A174" activePane="bottomLeft" state="frozen"/>
      <selection activeCell="A184" sqref="A184"/>
      <selection pane="bottomLeft" activeCell="F194" sqref="F194"/>
    </sheetView>
  </sheetViews>
  <sheetFormatPr defaultColWidth="19.42578125" defaultRowHeight="20.25" customHeight="1" x14ac:dyDescent="0.25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 x14ac:dyDescent="0.25">
      <c r="A1" s="256" t="s">
        <v>38</v>
      </c>
      <c r="B1" s="256"/>
      <c r="C1" s="256"/>
      <c r="D1" s="256"/>
      <c r="G1" s="61"/>
      <c r="H1" s="62"/>
      <c r="I1" s="107"/>
    </row>
    <row r="2" spans="1:9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61"/>
      <c r="H2" s="62"/>
      <c r="I2" s="107"/>
    </row>
    <row r="3" spans="1:9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59"/>
      <c r="G3" s="61"/>
      <c r="H3" s="62"/>
      <c r="I3" s="107"/>
    </row>
    <row r="4" spans="1:9" ht="9.75" customHeight="1" x14ac:dyDescent="0.25">
      <c r="C4" s="4"/>
      <c r="D4" s="4"/>
      <c r="E4" s="4"/>
      <c r="F4" s="4"/>
    </row>
    <row r="5" spans="1:9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49" t="s">
        <v>8</v>
      </c>
      <c r="B7" s="249"/>
      <c r="C7" s="248" t="s">
        <v>36</v>
      </c>
      <c r="D7" s="248"/>
    </row>
    <row r="8" spans="1:9" s="55" customFormat="1" ht="18" customHeight="1" x14ac:dyDescent="0.25">
      <c r="C8" s="57"/>
      <c r="D8" s="56"/>
      <c r="E8" s="56"/>
      <c r="F8" s="56"/>
      <c r="G8" s="56"/>
      <c r="H8" s="38"/>
      <c r="I8" s="102"/>
    </row>
    <row r="9" spans="1:9" s="75" customFormat="1" ht="47.25" customHeight="1" x14ac:dyDescent="0.25">
      <c r="A9" s="85" t="s">
        <v>0</v>
      </c>
      <c r="B9" s="86" t="s">
        <v>1</v>
      </c>
      <c r="C9" s="83" t="s">
        <v>24</v>
      </c>
      <c r="D9" s="83" t="s">
        <v>35</v>
      </c>
      <c r="E9" s="83" t="s">
        <v>71</v>
      </c>
      <c r="F9" s="84" t="s">
        <v>72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 x14ac:dyDescent="0.25">
      <c r="A10" s="250" t="s">
        <v>63</v>
      </c>
      <c r="B10" s="251"/>
      <c r="C10" s="251"/>
      <c r="D10" s="251"/>
      <c r="E10" s="251"/>
      <c r="F10" s="251"/>
      <c r="G10" s="252"/>
      <c r="H10" s="99">
        <v>2622054</v>
      </c>
      <c r="I10" s="104"/>
    </row>
    <row r="11" spans="1:9" s="35" customFormat="1" ht="20.25" customHeight="1" x14ac:dyDescent="0.25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 x14ac:dyDescent="0.25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 x14ac:dyDescent="0.25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 x14ac:dyDescent="0.25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 x14ac:dyDescent="0.25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 x14ac:dyDescent="0.25">
      <c r="A16" s="39"/>
      <c r="B16" s="21" t="s">
        <v>67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 x14ac:dyDescent="0.25">
      <c r="A17" s="39"/>
      <c r="B17" s="21" t="s">
        <v>68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 x14ac:dyDescent="0.25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 x14ac:dyDescent="0.25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 x14ac:dyDescent="0.25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 x14ac:dyDescent="0.25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 x14ac:dyDescent="0.25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 x14ac:dyDescent="0.25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 x14ac:dyDescent="0.25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 x14ac:dyDescent="0.25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 x14ac:dyDescent="0.25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 x14ac:dyDescent="0.25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 x14ac:dyDescent="0.25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 x14ac:dyDescent="0.25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 x14ac:dyDescent="0.25">
      <c r="A30" s="39"/>
      <c r="B30" s="25" t="s">
        <v>101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 x14ac:dyDescent="0.25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 x14ac:dyDescent="0.25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 x14ac:dyDescent="0.25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 x14ac:dyDescent="0.25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 x14ac:dyDescent="0.25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109</v>
      </c>
    </row>
    <row r="36" spans="1:9" s="35" customFormat="1" ht="20.25" customHeight="1" x14ac:dyDescent="0.25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109</v>
      </c>
    </row>
    <row r="37" spans="1:9" s="35" customFormat="1" ht="20.25" customHeight="1" x14ac:dyDescent="0.25">
      <c r="A37" s="39">
        <v>41410</v>
      </c>
      <c r="B37" s="21" t="s">
        <v>112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 x14ac:dyDescent="0.25">
      <c r="A38" s="39"/>
      <c r="B38" s="21" t="s">
        <v>111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 x14ac:dyDescent="0.25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 x14ac:dyDescent="0.25">
      <c r="A40" s="39">
        <v>41430</v>
      </c>
      <c r="B40" s="21" t="s">
        <v>112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 x14ac:dyDescent="0.25">
      <c r="A41" s="39"/>
      <c r="B41" s="21" t="s">
        <v>111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 x14ac:dyDescent="0.25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 x14ac:dyDescent="0.25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 x14ac:dyDescent="0.25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 x14ac:dyDescent="0.25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 x14ac:dyDescent="0.25">
      <c r="A46" s="39">
        <v>41461</v>
      </c>
      <c r="B46" s="21" t="s">
        <v>112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 x14ac:dyDescent="0.25">
      <c r="A47" s="39"/>
      <c r="B47" s="21" t="s">
        <v>108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 x14ac:dyDescent="0.25">
      <c r="A48" s="39">
        <v>41465</v>
      </c>
      <c r="B48" s="21" t="s">
        <v>112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 x14ac:dyDescent="0.25">
      <c r="A49" s="39"/>
      <c r="B49" s="21" t="s">
        <v>108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 x14ac:dyDescent="0.25">
      <c r="A50" s="39">
        <v>41467</v>
      </c>
      <c r="B50" s="21" t="s">
        <v>108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 x14ac:dyDescent="0.25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 x14ac:dyDescent="0.25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 x14ac:dyDescent="0.25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 x14ac:dyDescent="0.25">
      <c r="A54" s="39">
        <v>41501</v>
      </c>
      <c r="B54" s="21" t="s">
        <v>160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 x14ac:dyDescent="0.25">
      <c r="A55" s="39"/>
      <c r="B55" s="21" t="s">
        <v>160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 x14ac:dyDescent="0.25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 x14ac:dyDescent="0.25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 x14ac:dyDescent="0.25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 x14ac:dyDescent="0.25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 x14ac:dyDescent="0.25">
      <c r="A60" s="39">
        <v>41557</v>
      </c>
      <c r="B60" s="21" t="s">
        <v>160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 x14ac:dyDescent="0.25">
      <c r="A61" s="39">
        <v>41564</v>
      </c>
      <c r="B61" s="21" t="s">
        <v>160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 x14ac:dyDescent="0.25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 x14ac:dyDescent="0.25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 x14ac:dyDescent="0.25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 x14ac:dyDescent="0.25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 x14ac:dyDescent="0.25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 x14ac:dyDescent="0.25">
      <c r="A67" s="39">
        <v>41583</v>
      </c>
      <c r="B67" s="21" t="s">
        <v>181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 x14ac:dyDescent="0.25">
      <c r="A68" s="39">
        <v>41584</v>
      </c>
      <c r="B68" s="21" t="s">
        <v>181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 x14ac:dyDescent="0.25">
      <c r="A69" s="39">
        <v>41585</v>
      </c>
      <c r="B69" s="21" t="s">
        <v>181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 x14ac:dyDescent="0.25">
      <c r="A70" s="39">
        <v>41587</v>
      </c>
      <c r="B70" s="21" t="s">
        <v>181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 x14ac:dyDescent="0.25">
      <c r="A71" s="39">
        <v>41590</v>
      </c>
      <c r="B71" s="21" t="s">
        <v>181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 x14ac:dyDescent="0.25">
      <c r="A72" s="39">
        <v>41593</v>
      </c>
      <c r="B72" s="21" t="s">
        <v>181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 x14ac:dyDescent="0.25">
      <c r="A73" s="39">
        <v>41600</v>
      </c>
      <c r="B73" s="21" t="s">
        <v>160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 x14ac:dyDescent="0.25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 x14ac:dyDescent="0.25">
      <c r="A75" s="39">
        <v>41605</v>
      </c>
      <c r="B75" s="21" t="s">
        <v>160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 x14ac:dyDescent="0.25">
      <c r="A76" s="39">
        <v>41607</v>
      </c>
      <c r="B76" s="21" t="s">
        <v>160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 x14ac:dyDescent="0.25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 x14ac:dyDescent="0.25">
      <c r="A78" s="39">
        <v>41621</v>
      </c>
      <c r="B78" s="21" t="s">
        <v>244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 x14ac:dyDescent="0.25">
      <c r="A79" s="39"/>
      <c r="B79" s="21" t="s">
        <v>181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 x14ac:dyDescent="0.25">
      <c r="A80" s="39"/>
      <c r="B80" s="21" t="s">
        <v>245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 x14ac:dyDescent="0.25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 x14ac:dyDescent="0.25">
      <c r="A82" s="39"/>
      <c r="B82" s="21" t="s">
        <v>196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 x14ac:dyDescent="0.25">
      <c r="A83" s="39"/>
      <c r="B83" s="21" t="s">
        <v>197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 x14ac:dyDescent="0.25">
      <c r="A84" s="39">
        <v>41626</v>
      </c>
      <c r="B84" s="21" t="s">
        <v>198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 x14ac:dyDescent="0.25">
      <c r="A85" s="39"/>
      <c r="B85" s="21" t="s">
        <v>199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 x14ac:dyDescent="0.25">
      <c r="A86" s="47"/>
      <c r="B86" s="67" t="s">
        <v>200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 x14ac:dyDescent="0.25">
      <c r="A87" s="39"/>
      <c r="B87" s="21" t="s">
        <v>196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202</v>
      </c>
    </row>
    <row r="88" spans="1:9" s="35" customFormat="1" ht="20.25" customHeight="1" x14ac:dyDescent="0.25">
      <c r="A88" s="39"/>
      <c r="B88" s="21" t="s">
        <v>197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202</v>
      </c>
    </row>
    <row r="89" spans="1:9" s="35" customFormat="1" ht="20.25" customHeight="1" x14ac:dyDescent="0.25">
      <c r="A89" s="39">
        <v>41625</v>
      </c>
      <c r="B89" s="21" t="s">
        <v>198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109</v>
      </c>
    </row>
    <row r="90" spans="1:9" s="35" customFormat="1" ht="20.25" customHeight="1" x14ac:dyDescent="0.25">
      <c r="A90" s="250" t="s">
        <v>246</v>
      </c>
      <c r="B90" s="251"/>
      <c r="C90" s="251"/>
      <c r="D90" s="251"/>
      <c r="E90" s="251"/>
      <c r="F90" s="251"/>
      <c r="G90" s="252"/>
      <c r="H90" s="99">
        <f>H89</f>
        <v>2411924</v>
      </c>
      <c r="I90" s="104"/>
    </row>
    <row r="91" spans="1:9" s="35" customFormat="1" ht="20.25" customHeight="1" x14ac:dyDescent="0.25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 x14ac:dyDescent="0.25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 x14ac:dyDescent="0.25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 x14ac:dyDescent="0.25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 x14ac:dyDescent="0.25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109</v>
      </c>
    </row>
    <row r="96" spans="1:9" s="35" customFormat="1" ht="20.25" customHeight="1" x14ac:dyDescent="0.25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109</v>
      </c>
    </row>
    <row r="97" spans="1:9" s="35" customFormat="1" ht="20.25" customHeight="1" x14ac:dyDescent="0.25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 x14ac:dyDescent="0.25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 x14ac:dyDescent="0.25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 x14ac:dyDescent="0.25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 x14ac:dyDescent="0.25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 x14ac:dyDescent="0.25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 x14ac:dyDescent="0.25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 x14ac:dyDescent="0.25">
      <c r="A104" s="39"/>
      <c r="B104" s="21" t="s">
        <v>256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 x14ac:dyDescent="0.25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 x14ac:dyDescent="0.25">
      <c r="A106" s="39">
        <v>41726</v>
      </c>
      <c r="B106" s="21" t="s">
        <v>160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 x14ac:dyDescent="0.25">
      <c r="A107" s="39">
        <v>41731</v>
      </c>
      <c r="B107" s="21" t="s">
        <v>160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 x14ac:dyDescent="0.25">
      <c r="A108" s="39"/>
      <c r="B108" s="21" t="s">
        <v>257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 x14ac:dyDescent="0.25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 x14ac:dyDescent="0.25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 x14ac:dyDescent="0.25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 x14ac:dyDescent="0.25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 x14ac:dyDescent="0.25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 x14ac:dyDescent="0.25">
      <c r="A114" s="39">
        <v>41749</v>
      </c>
      <c r="B114" s="21" t="s">
        <v>160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 x14ac:dyDescent="0.25">
      <c r="A115" s="39">
        <v>41771</v>
      </c>
      <c r="B115" s="21" t="s">
        <v>160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 x14ac:dyDescent="0.25">
      <c r="A116" s="39">
        <v>41775</v>
      </c>
      <c r="B116" s="21" t="s">
        <v>160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 x14ac:dyDescent="0.25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 x14ac:dyDescent="0.25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 x14ac:dyDescent="0.25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 x14ac:dyDescent="0.25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 x14ac:dyDescent="0.25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 x14ac:dyDescent="0.25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 x14ac:dyDescent="0.25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 x14ac:dyDescent="0.25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 x14ac:dyDescent="0.25">
      <c r="A125" s="39"/>
      <c r="B125" s="21" t="s">
        <v>267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 x14ac:dyDescent="0.25">
      <c r="A126" s="39">
        <v>41824</v>
      </c>
      <c r="B126" s="21" t="s">
        <v>268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 x14ac:dyDescent="0.25">
      <c r="A127" s="39"/>
      <c r="B127" s="21" t="s">
        <v>267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 x14ac:dyDescent="0.25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 x14ac:dyDescent="0.25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 x14ac:dyDescent="0.25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 x14ac:dyDescent="0.25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 x14ac:dyDescent="0.25">
      <c r="A132" s="39">
        <v>41882</v>
      </c>
      <c r="B132" s="21" t="s">
        <v>160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 x14ac:dyDescent="0.25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 x14ac:dyDescent="0.25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 x14ac:dyDescent="0.25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 x14ac:dyDescent="0.25">
      <c r="A136" s="253"/>
      <c r="B136" s="254"/>
      <c r="C136" s="254"/>
      <c r="D136" s="254"/>
      <c r="E136" s="254"/>
      <c r="F136" s="254"/>
      <c r="G136" s="254"/>
      <c r="H136" s="254"/>
      <c r="I136" s="255"/>
    </row>
    <row r="137" spans="1:9" s="35" customFormat="1" ht="20.25" customHeight="1" x14ac:dyDescent="0.25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 x14ac:dyDescent="0.25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 x14ac:dyDescent="0.25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 x14ac:dyDescent="0.25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 x14ac:dyDescent="0.25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 x14ac:dyDescent="0.25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 x14ac:dyDescent="0.25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 x14ac:dyDescent="0.25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 x14ac:dyDescent="0.25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 x14ac:dyDescent="0.25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 x14ac:dyDescent="0.25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 x14ac:dyDescent="0.25">
      <c r="A148" s="39">
        <v>41982</v>
      </c>
      <c r="B148" s="21" t="s">
        <v>160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 x14ac:dyDescent="0.25">
      <c r="A149" s="39">
        <v>41986</v>
      </c>
      <c r="B149" s="21" t="s">
        <v>160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 x14ac:dyDescent="0.25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 x14ac:dyDescent="0.25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 x14ac:dyDescent="0.25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 x14ac:dyDescent="0.25">
      <c r="A153" s="39">
        <v>41973</v>
      </c>
      <c r="B153" s="21" t="s">
        <v>181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109</v>
      </c>
    </row>
    <row r="154" spans="1:9" s="35" customFormat="1" ht="20.25" customHeight="1" x14ac:dyDescent="0.25">
      <c r="A154" s="39"/>
      <c r="B154" s="21" t="s">
        <v>275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109</v>
      </c>
    </row>
    <row r="155" spans="1:9" s="35" customFormat="1" ht="20.25" customHeight="1" x14ac:dyDescent="0.25">
      <c r="A155" s="39"/>
      <c r="B155" s="21" t="s">
        <v>276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109</v>
      </c>
    </row>
    <row r="156" spans="1:9" s="35" customFormat="1" ht="20.25" customHeight="1" x14ac:dyDescent="0.25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 x14ac:dyDescent="0.25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 x14ac:dyDescent="0.25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 x14ac:dyDescent="0.25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 x14ac:dyDescent="0.25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 x14ac:dyDescent="0.25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 x14ac:dyDescent="0.25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 x14ac:dyDescent="0.25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 x14ac:dyDescent="0.25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 x14ac:dyDescent="0.25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 x14ac:dyDescent="0.25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 x14ac:dyDescent="0.25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 x14ac:dyDescent="0.25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 x14ac:dyDescent="0.25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 x14ac:dyDescent="0.25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 x14ac:dyDescent="0.25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 x14ac:dyDescent="0.25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 x14ac:dyDescent="0.25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 x14ac:dyDescent="0.25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 x14ac:dyDescent="0.25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 x14ac:dyDescent="0.25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 x14ac:dyDescent="0.25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 x14ac:dyDescent="0.25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 x14ac:dyDescent="0.25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 x14ac:dyDescent="0.25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 x14ac:dyDescent="0.25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 x14ac:dyDescent="0.25">
      <c r="A182" s="39"/>
      <c r="B182" s="25" t="s">
        <v>17</v>
      </c>
      <c r="C182" s="40"/>
      <c r="D182" s="41"/>
      <c r="E182" s="27">
        <f t="shared" si="31"/>
        <v>0</v>
      </c>
      <c r="F182" s="64"/>
      <c r="G182" s="42">
        <v>200000</v>
      </c>
      <c r="H182" s="27">
        <f t="shared" si="32"/>
        <v>1440442</v>
      </c>
      <c r="I182" s="104">
        <v>42340</v>
      </c>
    </row>
    <row r="183" spans="1:9" s="35" customFormat="1" ht="20.25" customHeight="1" x14ac:dyDescent="0.25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 x14ac:dyDescent="0.25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 x14ac:dyDescent="0.25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 x14ac:dyDescent="0.25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 x14ac:dyDescent="0.25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 x14ac:dyDescent="0.25">
      <c r="A188" s="246" t="s">
        <v>14</v>
      </c>
      <c r="B188" s="246"/>
      <c r="C188" s="246"/>
      <c r="D188" s="246"/>
      <c r="E188" s="68">
        <f>SUM(E10:E187)</f>
        <v>17332086</v>
      </c>
      <c r="F188" s="68">
        <f>SUM(F10:F187)</f>
        <v>0</v>
      </c>
      <c r="G188" s="68">
        <f>SUM(G10:G187)</f>
        <v>18513698</v>
      </c>
      <c r="H188" s="68">
        <f>H10+E188-F188-G188</f>
        <v>1440442</v>
      </c>
      <c r="I188" s="106"/>
    </row>
    <row r="189" spans="1:9" ht="20.25" customHeight="1" x14ac:dyDescent="0.25">
      <c r="G189" s="10"/>
      <c r="H189" s="7"/>
    </row>
    <row r="190" spans="1:9" s="111" customFormat="1" ht="21" customHeight="1" x14ac:dyDescent="0.25">
      <c r="A190" s="108"/>
      <c r="B190" s="114" t="s">
        <v>95</v>
      </c>
      <c r="C190" s="109"/>
      <c r="D190" s="110"/>
      <c r="E190" s="128">
        <f>H188*1000</f>
        <v>1440442000</v>
      </c>
      <c r="F190" s="115" t="s">
        <v>84</v>
      </c>
      <c r="G190" s="115"/>
      <c r="H190" s="110"/>
      <c r="I190" s="110"/>
    </row>
    <row r="191" spans="1:9" s="111" customFormat="1" ht="21" customHeight="1" x14ac:dyDescent="0.25">
      <c r="A191" s="108"/>
      <c r="B191" s="114" t="s">
        <v>85</v>
      </c>
      <c r="C191" s="112" t="e">
        <f ca="1">[1]!VND(E190,TRUE)</f>
        <v>#NAME?</v>
      </c>
      <c r="D191" s="110"/>
      <c r="E191" s="110"/>
      <c r="F191" s="113"/>
      <c r="G191" s="110"/>
      <c r="H191" s="110"/>
      <c r="I191" s="110"/>
    </row>
    <row r="192" spans="1:9" ht="21.75" customHeight="1" x14ac:dyDescent="0.25">
      <c r="F192" s="9"/>
      <c r="G192" s="6"/>
      <c r="H192" s="4"/>
      <c r="I192" s="4"/>
    </row>
    <row r="193" spans="1:9" ht="21.75" customHeight="1" x14ac:dyDescent="0.25">
      <c r="A193" s="15"/>
      <c r="B193" s="14"/>
      <c r="E193" s="247"/>
      <c r="F193" s="247"/>
      <c r="G193" s="247"/>
      <c r="H193" s="247"/>
      <c r="I193" s="4"/>
    </row>
  </sheetData>
  <autoFilter ref="A9:I9"/>
  <mergeCells count="12">
    <mergeCell ref="A1:D1"/>
    <mergeCell ref="A2:F2"/>
    <mergeCell ref="A3:B3"/>
    <mergeCell ref="C3:E3"/>
    <mergeCell ref="A5:I5"/>
    <mergeCell ref="E193:H193"/>
    <mergeCell ref="A188:D188"/>
    <mergeCell ref="C7:D7"/>
    <mergeCell ref="A7:B7"/>
    <mergeCell ref="A90:G90"/>
    <mergeCell ref="A136:I136"/>
    <mergeCell ref="A10:G10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A1:H157"/>
  <sheetViews>
    <sheetView topLeftCell="A7" workbookViewId="0">
      <pane ySplit="3" topLeftCell="A125" activePane="bottomLeft" state="frozen"/>
      <selection activeCell="A184" sqref="A184"/>
      <selection pane="bottomLeft" activeCell="B142" sqref="B142"/>
    </sheetView>
  </sheetViews>
  <sheetFormatPr defaultRowHeight="21.75" customHeight="1" x14ac:dyDescent="0.25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5.2851562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 x14ac:dyDescent="0.25">
      <c r="A1" s="259" t="s">
        <v>38</v>
      </c>
      <c r="B1" s="259"/>
      <c r="C1" s="259"/>
      <c r="D1" s="259"/>
      <c r="G1" s="54"/>
      <c r="H1" s="54"/>
    </row>
    <row r="2" spans="1:8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4"/>
      <c r="H2" s="54"/>
    </row>
    <row r="3" spans="1:8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8" ht="9.75" customHeight="1" x14ac:dyDescent="0.25">
      <c r="C4" s="4"/>
      <c r="D4" s="4"/>
      <c r="E4" s="4"/>
      <c r="F4" s="4"/>
      <c r="H4" s="6"/>
    </row>
    <row r="5" spans="1:8" s="50" customFormat="1" ht="29.25" customHeight="1" x14ac:dyDescent="0.25">
      <c r="A5" s="258" t="s">
        <v>39</v>
      </c>
      <c r="B5" s="258"/>
      <c r="C5" s="258"/>
      <c r="D5" s="258"/>
      <c r="E5" s="258"/>
      <c r="F5" s="258"/>
      <c r="G5" s="258"/>
      <c r="H5" s="258"/>
    </row>
    <row r="6" spans="1:8" ht="9.75" customHeight="1" x14ac:dyDescent="0.25">
      <c r="C6" s="4"/>
      <c r="D6" s="4"/>
      <c r="E6" s="4"/>
      <c r="F6" s="4"/>
      <c r="H6" s="6"/>
    </row>
    <row r="7" spans="1:8" ht="21.75" customHeight="1" x14ac:dyDescent="0.25">
      <c r="A7" s="249" t="s">
        <v>9</v>
      </c>
      <c r="B7" s="249"/>
      <c r="E7" s="185" t="s">
        <v>294</v>
      </c>
    </row>
    <row r="8" spans="1:8" ht="18.75" hidden="1" customHeight="1" x14ac:dyDescent="0.25">
      <c r="G8" s="7"/>
    </row>
    <row r="9" spans="1:8" s="75" customFormat="1" ht="35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83" t="s">
        <v>71</v>
      </c>
      <c r="F9" s="72" t="s">
        <v>15</v>
      </c>
      <c r="G9" s="74" t="s">
        <v>2</v>
      </c>
      <c r="H9" s="70" t="s">
        <v>3</v>
      </c>
    </row>
    <row r="10" spans="1:8" ht="18" customHeight="1" x14ac:dyDescent="0.25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 x14ac:dyDescent="0.25">
      <c r="A11" s="24"/>
      <c r="B11" s="31" t="s">
        <v>70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 x14ac:dyDescent="0.25">
      <c r="A12" s="24">
        <v>41368</v>
      </c>
      <c r="B12" s="31" t="s">
        <v>97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 x14ac:dyDescent="0.25">
      <c r="A13" s="24">
        <v>41371</v>
      </c>
      <c r="B13" s="31" t="s">
        <v>97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 x14ac:dyDescent="0.25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 x14ac:dyDescent="0.25">
      <c r="A15" s="24">
        <v>41418</v>
      </c>
      <c r="B15" s="31" t="s">
        <v>97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 x14ac:dyDescent="0.25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 x14ac:dyDescent="0.25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 x14ac:dyDescent="0.25">
      <c r="A18" s="24">
        <v>41621</v>
      </c>
      <c r="B18" s="31" t="s">
        <v>97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 x14ac:dyDescent="0.25">
      <c r="A19" s="24">
        <v>41622</v>
      </c>
      <c r="B19" s="31" t="s">
        <v>97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 x14ac:dyDescent="0.25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 x14ac:dyDescent="0.25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 x14ac:dyDescent="0.25">
      <c r="A22" s="24"/>
      <c r="B22" s="31" t="s">
        <v>201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 x14ac:dyDescent="0.25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 x14ac:dyDescent="0.25">
      <c r="A24" s="260" t="s">
        <v>246</v>
      </c>
      <c r="B24" s="260"/>
      <c r="C24" s="260"/>
      <c r="D24" s="260"/>
      <c r="E24" s="260"/>
      <c r="F24" s="260"/>
      <c r="G24" s="172">
        <f>G23</f>
        <v>853629</v>
      </c>
      <c r="H24" s="153"/>
    </row>
    <row r="25" spans="1:8" ht="18" customHeight="1" x14ac:dyDescent="0.25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 x14ac:dyDescent="0.25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 x14ac:dyDescent="0.25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 x14ac:dyDescent="0.25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 x14ac:dyDescent="0.25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 x14ac:dyDescent="0.25">
      <c r="A30" s="24"/>
      <c r="B30" s="31" t="s">
        <v>97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 x14ac:dyDescent="0.25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 x14ac:dyDescent="0.25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 x14ac:dyDescent="0.25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 x14ac:dyDescent="0.25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 x14ac:dyDescent="0.25">
      <c r="A35" s="24"/>
      <c r="B35" s="31" t="s">
        <v>182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 x14ac:dyDescent="0.25">
      <c r="A36" s="24"/>
      <c r="B36" s="31" t="s">
        <v>182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 x14ac:dyDescent="0.25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 x14ac:dyDescent="0.25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 x14ac:dyDescent="0.25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 x14ac:dyDescent="0.25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 x14ac:dyDescent="0.25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 x14ac:dyDescent="0.25">
      <c r="A42" s="24">
        <v>41725</v>
      </c>
      <c r="B42" s="31" t="s">
        <v>177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 x14ac:dyDescent="0.25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 x14ac:dyDescent="0.25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 x14ac:dyDescent="0.25">
      <c r="A45" s="24">
        <v>41776</v>
      </c>
      <c r="B45" s="31" t="s">
        <v>259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 x14ac:dyDescent="0.25">
      <c r="A46" s="24"/>
      <c r="B46" s="31" t="s">
        <v>160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 x14ac:dyDescent="0.25">
      <c r="A47" s="24">
        <v>41778</v>
      </c>
      <c r="B47" s="31" t="s">
        <v>160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 x14ac:dyDescent="0.25">
      <c r="A48" s="24">
        <v>41780</v>
      </c>
      <c r="B48" s="31" t="s">
        <v>160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 x14ac:dyDescent="0.25">
      <c r="A49" s="24">
        <v>41774</v>
      </c>
      <c r="B49" s="31" t="s">
        <v>260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 x14ac:dyDescent="0.25">
      <c r="A50" s="24"/>
      <c r="B50" s="31" t="s">
        <v>261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 x14ac:dyDescent="0.25">
      <c r="A51" s="24"/>
      <c r="B51" s="31" t="s">
        <v>262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 x14ac:dyDescent="0.25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 x14ac:dyDescent="0.25">
      <c r="A53" s="24">
        <v>41628</v>
      </c>
      <c r="B53" s="31" t="s">
        <v>97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 x14ac:dyDescent="0.25">
      <c r="A54" s="24">
        <v>41782</v>
      </c>
      <c r="B54" s="31" t="s">
        <v>160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 x14ac:dyDescent="0.25">
      <c r="A55" s="24">
        <v>41785</v>
      </c>
      <c r="B55" s="31" t="s">
        <v>160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 x14ac:dyDescent="0.25">
      <c r="A56" s="24">
        <v>41787</v>
      </c>
      <c r="B56" s="31" t="s">
        <v>160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 x14ac:dyDescent="0.25">
      <c r="A57" s="24">
        <v>41788</v>
      </c>
      <c r="B57" s="31" t="s">
        <v>160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 x14ac:dyDescent="0.25">
      <c r="A58" s="24">
        <v>41789</v>
      </c>
      <c r="B58" s="31" t="s">
        <v>160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 x14ac:dyDescent="0.25">
      <c r="A59" s="24">
        <v>41790</v>
      </c>
      <c r="B59" s="31" t="s">
        <v>160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 x14ac:dyDescent="0.25">
      <c r="A60" s="24">
        <v>41792</v>
      </c>
      <c r="B60" s="31" t="s">
        <v>160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 x14ac:dyDescent="0.25">
      <c r="A61" s="24"/>
      <c r="B61" s="31" t="s">
        <v>181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 x14ac:dyDescent="0.25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 x14ac:dyDescent="0.25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 x14ac:dyDescent="0.25">
      <c r="A64" s="24"/>
      <c r="B64" s="31" t="s">
        <v>264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 x14ac:dyDescent="0.25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 x14ac:dyDescent="0.25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 x14ac:dyDescent="0.25">
      <c r="A67" s="24"/>
      <c r="B67" s="31" t="s">
        <v>120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 x14ac:dyDescent="0.25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 x14ac:dyDescent="0.25">
      <c r="A69" s="24"/>
      <c r="B69" s="31" t="s">
        <v>270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 x14ac:dyDescent="0.25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 x14ac:dyDescent="0.25">
      <c r="A71" s="24"/>
      <c r="B71" s="31" t="s">
        <v>201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 x14ac:dyDescent="0.25">
      <c r="A72" s="24"/>
      <c r="B72" s="31" t="s">
        <v>270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 x14ac:dyDescent="0.25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 x14ac:dyDescent="0.25">
      <c r="A74" s="24"/>
      <c r="B74" s="31" t="s">
        <v>120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 x14ac:dyDescent="0.25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 x14ac:dyDescent="0.25">
      <c r="A76" s="24"/>
      <c r="B76" s="31" t="s">
        <v>201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 x14ac:dyDescent="0.25">
      <c r="A77" s="24">
        <v>41834</v>
      </c>
      <c r="B77" s="31" t="s">
        <v>270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 x14ac:dyDescent="0.25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 x14ac:dyDescent="0.25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 x14ac:dyDescent="0.25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 x14ac:dyDescent="0.25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 x14ac:dyDescent="0.25">
      <c r="A82" s="24"/>
      <c r="B82" s="67" t="s">
        <v>272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 x14ac:dyDescent="0.25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 x14ac:dyDescent="0.25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 x14ac:dyDescent="0.25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 x14ac:dyDescent="0.25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 x14ac:dyDescent="0.25">
      <c r="A87" s="24"/>
      <c r="B87" s="67" t="s">
        <v>70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 x14ac:dyDescent="0.25">
      <c r="A88" s="24">
        <v>41897</v>
      </c>
      <c r="B88" s="31" t="s">
        <v>273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 x14ac:dyDescent="0.25">
      <c r="A89" s="24">
        <v>41899</v>
      </c>
      <c r="B89" s="31" t="s">
        <v>273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 x14ac:dyDescent="0.25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 x14ac:dyDescent="0.25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 x14ac:dyDescent="0.25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 x14ac:dyDescent="0.25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 x14ac:dyDescent="0.25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 x14ac:dyDescent="0.25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 x14ac:dyDescent="0.25">
      <c r="A96" s="24">
        <v>41982</v>
      </c>
      <c r="B96" s="31" t="s">
        <v>120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 x14ac:dyDescent="0.25">
      <c r="A97" s="24">
        <v>41991</v>
      </c>
      <c r="B97" s="31" t="s">
        <v>120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 x14ac:dyDescent="0.25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 x14ac:dyDescent="0.25">
      <c r="A99" s="24">
        <v>42023</v>
      </c>
      <c r="B99" s="31" t="s">
        <v>120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 x14ac:dyDescent="0.25">
      <c r="A100" s="24">
        <v>42020</v>
      </c>
      <c r="B100" s="31" t="s">
        <v>120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 x14ac:dyDescent="0.25">
      <c r="A101" s="24"/>
      <c r="B101" s="31" t="s">
        <v>273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 x14ac:dyDescent="0.25">
      <c r="A102" s="24">
        <v>42024</v>
      </c>
      <c r="B102" s="31" t="s">
        <v>120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 x14ac:dyDescent="0.25">
      <c r="A103" s="24"/>
      <c r="B103" s="31" t="s">
        <v>273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 x14ac:dyDescent="0.25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 x14ac:dyDescent="0.25">
      <c r="A105" s="24">
        <v>42032</v>
      </c>
      <c r="B105" s="31" t="s">
        <v>120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 x14ac:dyDescent="0.25">
      <c r="A106" s="24"/>
      <c r="B106" s="31" t="s">
        <v>273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 x14ac:dyDescent="0.25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 x14ac:dyDescent="0.25">
      <c r="A108" s="24">
        <v>42033</v>
      </c>
      <c r="B108" s="31" t="s">
        <v>120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 x14ac:dyDescent="0.25">
      <c r="A109" s="24"/>
      <c r="B109" s="31" t="s">
        <v>273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 x14ac:dyDescent="0.25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 x14ac:dyDescent="0.25">
      <c r="A111" s="24">
        <v>42045</v>
      </c>
      <c r="B111" s="31" t="s">
        <v>120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 x14ac:dyDescent="0.25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 x14ac:dyDescent="0.25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 x14ac:dyDescent="0.25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 x14ac:dyDescent="0.25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 x14ac:dyDescent="0.25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 x14ac:dyDescent="0.25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 x14ac:dyDescent="0.25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 x14ac:dyDescent="0.25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 x14ac:dyDescent="0.25">
      <c r="A120" s="24">
        <v>42107</v>
      </c>
      <c r="B120" s="31" t="s">
        <v>357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 x14ac:dyDescent="0.25">
      <c r="A121" s="24"/>
      <c r="B121" s="31" t="s">
        <v>260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 x14ac:dyDescent="0.25">
      <c r="A122" s="24"/>
      <c r="B122" s="31" t="s">
        <v>358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 x14ac:dyDescent="0.25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 x14ac:dyDescent="0.25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 x14ac:dyDescent="0.25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 x14ac:dyDescent="0.25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 x14ac:dyDescent="0.25">
      <c r="A127" s="24">
        <v>42151</v>
      </c>
      <c r="B127" s="31" t="s">
        <v>273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 x14ac:dyDescent="0.25">
      <c r="A128" s="24">
        <v>42156</v>
      </c>
      <c r="B128" s="31" t="s">
        <v>273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 x14ac:dyDescent="0.25">
      <c r="A129" s="24">
        <v>42161</v>
      </c>
      <c r="B129" s="31" t="s">
        <v>273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 x14ac:dyDescent="0.25">
      <c r="A130" s="24"/>
      <c r="B130" s="31" t="s">
        <v>120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 x14ac:dyDescent="0.25">
      <c r="A131" s="24"/>
      <c r="B131" s="31" t="s">
        <v>359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 x14ac:dyDescent="0.25">
      <c r="A132" s="24">
        <v>42167</v>
      </c>
      <c r="B132" s="31" t="s">
        <v>201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 x14ac:dyDescent="0.25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 x14ac:dyDescent="0.25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 x14ac:dyDescent="0.25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 x14ac:dyDescent="0.25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 x14ac:dyDescent="0.25">
      <c r="A137" s="24">
        <v>42333</v>
      </c>
      <c r="B137" s="31" t="s">
        <v>273</v>
      </c>
      <c r="C137" s="26">
        <v>5200</v>
      </c>
      <c r="D137" s="27">
        <v>52</v>
      </c>
      <c r="E137" s="27">
        <f t="shared" si="19"/>
        <v>270400</v>
      </c>
      <c r="F137" s="29"/>
      <c r="G137" s="27">
        <f t="shared" si="18"/>
        <v>365362.00000000012</v>
      </c>
      <c r="H137" s="24" t="s">
        <v>394</v>
      </c>
    </row>
    <row r="138" spans="1:8" ht="18" customHeight="1" x14ac:dyDescent="0.25">
      <c r="A138" s="24">
        <v>42339</v>
      </c>
      <c r="B138" s="31" t="s">
        <v>273</v>
      </c>
      <c r="C138" s="26">
        <v>2600</v>
      </c>
      <c r="D138" s="27">
        <v>52</v>
      </c>
      <c r="E138" s="27">
        <f t="shared" ref="E138:E150" si="20">C138*D138</f>
        <v>135200</v>
      </c>
      <c r="F138" s="29"/>
      <c r="G138" s="27">
        <f t="shared" ref="G138:G150" si="21">IF(B138&lt;&gt;"",G137+E138-F138,0)</f>
        <v>500562.00000000012</v>
      </c>
      <c r="H138" s="24"/>
    </row>
    <row r="139" spans="1:8" ht="18" customHeight="1" x14ac:dyDescent="0.25">
      <c r="A139" s="24">
        <v>42347</v>
      </c>
      <c r="B139" s="31" t="s">
        <v>17</v>
      </c>
      <c r="C139" s="26"/>
      <c r="D139" s="27"/>
      <c r="E139" s="27">
        <f t="shared" si="20"/>
        <v>0</v>
      </c>
      <c r="F139" s="29">
        <v>200000</v>
      </c>
      <c r="G139" s="27">
        <f t="shared" si="21"/>
        <v>300562.00000000012</v>
      </c>
      <c r="H139" s="24"/>
    </row>
    <row r="140" spans="1:8" ht="18" customHeight="1" x14ac:dyDescent="0.25">
      <c r="A140" s="24">
        <v>42360</v>
      </c>
      <c r="B140" s="31" t="s">
        <v>17</v>
      </c>
      <c r="C140" s="26"/>
      <c r="D140" s="27"/>
      <c r="E140" s="27">
        <f t="shared" si="20"/>
        <v>0</v>
      </c>
      <c r="F140" s="29">
        <v>250000</v>
      </c>
      <c r="G140" s="27">
        <f t="shared" si="21"/>
        <v>50562.000000000116</v>
      </c>
      <c r="H140" s="24"/>
    </row>
    <row r="141" spans="1:8" ht="18" customHeight="1" x14ac:dyDescent="0.25">
      <c r="A141" s="24">
        <v>42347</v>
      </c>
      <c r="B141" s="31" t="s">
        <v>429</v>
      </c>
      <c r="C141" s="26">
        <v>1050</v>
      </c>
      <c r="D141" s="27"/>
      <c r="E141" s="27">
        <f t="shared" si="20"/>
        <v>0</v>
      </c>
      <c r="F141" s="29"/>
      <c r="G141" s="27">
        <f t="shared" si="21"/>
        <v>50562.000000000116</v>
      </c>
      <c r="H141" s="24"/>
    </row>
    <row r="142" spans="1:8" ht="18" customHeight="1" x14ac:dyDescent="0.25">
      <c r="A142" s="24"/>
      <c r="B142" s="31"/>
      <c r="C142" s="26"/>
      <c r="D142" s="27"/>
      <c r="E142" s="27">
        <f t="shared" si="20"/>
        <v>0</v>
      </c>
      <c r="F142" s="29"/>
      <c r="G142" s="27">
        <f t="shared" si="21"/>
        <v>0</v>
      </c>
      <c r="H142" s="24"/>
    </row>
    <row r="143" spans="1:8" ht="18" customHeight="1" x14ac:dyDescent="0.25">
      <c r="A143" s="24"/>
      <c r="B143" s="31"/>
      <c r="C143" s="26"/>
      <c r="D143" s="27"/>
      <c r="E143" s="27">
        <f t="shared" si="20"/>
        <v>0</v>
      </c>
      <c r="F143" s="29"/>
      <c r="G143" s="27">
        <f t="shared" si="21"/>
        <v>0</v>
      </c>
      <c r="H143" s="24"/>
    </row>
    <row r="144" spans="1:8" ht="18" customHeight="1" x14ac:dyDescent="0.25">
      <c r="A144" s="24"/>
      <c r="B144" s="31"/>
      <c r="C144" s="26"/>
      <c r="D144" s="27"/>
      <c r="E144" s="27">
        <f t="shared" si="20"/>
        <v>0</v>
      </c>
      <c r="F144" s="29"/>
      <c r="G144" s="27">
        <f t="shared" si="21"/>
        <v>0</v>
      </c>
      <c r="H144" s="24"/>
    </row>
    <row r="145" spans="1:8" ht="18" customHeight="1" x14ac:dyDescent="0.25">
      <c r="A145" s="24"/>
      <c r="B145" s="31"/>
      <c r="C145" s="26"/>
      <c r="D145" s="27"/>
      <c r="E145" s="27">
        <f t="shared" si="20"/>
        <v>0</v>
      </c>
      <c r="F145" s="29"/>
      <c r="G145" s="27">
        <f t="shared" si="21"/>
        <v>0</v>
      </c>
      <c r="H145" s="24"/>
    </row>
    <row r="146" spans="1:8" ht="18" customHeight="1" x14ac:dyDescent="0.25">
      <c r="A146" s="24"/>
      <c r="B146" s="31"/>
      <c r="C146" s="26"/>
      <c r="D146" s="27"/>
      <c r="E146" s="27">
        <f t="shared" si="20"/>
        <v>0</v>
      </c>
      <c r="F146" s="29"/>
      <c r="G146" s="27">
        <f t="shared" si="21"/>
        <v>0</v>
      </c>
      <c r="H146" s="24"/>
    </row>
    <row r="147" spans="1:8" ht="18" customHeight="1" x14ac:dyDescent="0.25">
      <c r="A147" s="24"/>
      <c r="B147" s="31"/>
      <c r="C147" s="26"/>
      <c r="D147" s="27"/>
      <c r="E147" s="27">
        <f t="shared" si="20"/>
        <v>0</v>
      </c>
      <c r="F147" s="29"/>
      <c r="G147" s="27">
        <f t="shared" si="21"/>
        <v>0</v>
      </c>
      <c r="H147" s="24"/>
    </row>
    <row r="148" spans="1:8" ht="18" customHeight="1" x14ac:dyDescent="0.25">
      <c r="A148" s="24"/>
      <c r="B148" s="31"/>
      <c r="C148" s="26"/>
      <c r="D148" s="27"/>
      <c r="E148" s="27">
        <f t="shared" si="20"/>
        <v>0</v>
      </c>
      <c r="F148" s="29"/>
      <c r="G148" s="27">
        <f t="shared" si="21"/>
        <v>0</v>
      </c>
      <c r="H148" s="24"/>
    </row>
    <row r="149" spans="1:8" ht="18" customHeight="1" x14ac:dyDescent="0.25">
      <c r="A149" s="24"/>
      <c r="B149" s="31"/>
      <c r="C149" s="26"/>
      <c r="D149" s="27"/>
      <c r="E149" s="27">
        <f t="shared" si="20"/>
        <v>0</v>
      </c>
      <c r="F149" s="29"/>
      <c r="G149" s="27">
        <f t="shared" si="21"/>
        <v>0</v>
      </c>
      <c r="H149" s="24"/>
    </row>
    <row r="150" spans="1:8" ht="18" customHeight="1" x14ac:dyDescent="0.25">
      <c r="A150" s="24"/>
      <c r="B150" s="31"/>
      <c r="C150" s="26"/>
      <c r="D150" s="27"/>
      <c r="E150" s="27">
        <f t="shared" si="20"/>
        <v>0</v>
      </c>
      <c r="F150" s="29"/>
      <c r="G150" s="27">
        <f t="shared" si="21"/>
        <v>0</v>
      </c>
      <c r="H150" s="24"/>
    </row>
    <row r="151" spans="1:8" ht="18" customHeight="1" x14ac:dyDescent="0.25">
      <c r="A151" s="24"/>
      <c r="B151" s="31"/>
      <c r="C151" s="26"/>
      <c r="D151" s="27"/>
      <c r="E151" s="27">
        <f t="shared" ref="E151" si="22">C151*D151</f>
        <v>0</v>
      </c>
      <c r="F151" s="29"/>
      <c r="G151" s="27">
        <f t="shared" ref="G151" si="23">IF(B151&lt;&gt;"",G150+E151-F151,0)</f>
        <v>0</v>
      </c>
      <c r="H151" s="24"/>
    </row>
    <row r="152" spans="1:8" s="37" customFormat="1" ht="18" customHeight="1" x14ac:dyDescent="0.25">
      <c r="A152" s="246" t="s">
        <v>14</v>
      </c>
      <c r="B152" s="246"/>
      <c r="C152" s="246"/>
      <c r="D152" s="246"/>
      <c r="E152" s="68">
        <f>SUM(E10:E151)</f>
        <v>10208134</v>
      </c>
      <c r="F152" s="68">
        <f>SUM(F10:F151)</f>
        <v>10157572</v>
      </c>
      <c r="G152" s="82">
        <f>E152-F152</f>
        <v>50562</v>
      </c>
      <c r="H152" s="69"/>
    </row>
    <row r="153" spans="1:8" ht="21.75" hidden="1" customHeight="1" x14ac:dyDescent="0.25">
      <c r="F153" s="11"/>
      <c r="G153" s="7"/>
    </row>
    <row r="154" spans="1:8" s="111" customFormat="1" ht="21" hidden="1" customHeight="1" x14ac:dyDescent="0.25">
      <c r="A154" s="108"/>
      <c r="B154" s="114" t="s">
        <v>95</v>
      </c>
      <c r="C154" s="109"/>
      <c r="D154" s="110"/>
      <c r="E154" s="128">
        <f>G152*1000</f>
        <v>50562000</v>
      </c>
      <c r="F154" s="115" t="s">
        <v>84</v>
      </c>
      <c r="G154" s="115"/>
      <c r="H154" s="110"/>
    </row>
    <row r="155" spans="1:8" s="111" customFormat="1" ht="21" hidden="1" customHeight="1" x14ac:dyDescent="0.25">
      <c r="A155" s="108"/>
      <c r="B155" s="114" t="s">
        <v>85</v>
      </c>
      <c r="C155" s="112" t="e">
        <f ca="1">[1]!VND(E154, TRUE)</f>
        <v>#NAME?</v>
      </c>
      <c r="D155" s="110"/>
      <c r="E155" s="110"/>
      <c r="F155" s="113"/>
      <c r="G155" s="110"/>
      <c r="H155" s="110"/>
    </row>
    <row r="156" spans="1:8" ht="21.75" hidden="1" customHeight="1" x14ac:dyDescent="0.25"/>
    <row r="157" spans="1:8" ht="21.75" hidden="1" customHeight="1" x14ac:dyDescent="0.25"/>
  </sheetData>
  <autoFilter ref="A9:H9"/>
  <mergeCells count="8">
    <mergeCell ref="A7:B7"/>
    <mergeCell ref="A152:D152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I161" sqref="I161"/>
    </sheetView>
  </sheetViews>
  <sheetFormatPr defaultRowHeight="23.25" customHeight="1" x14ac:dyDescent="0.25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 x14ac:dyDescent="0.25">
      <c r="A1" s="256" t="s">
        <v>38</v>
      </c>
      <c r="B1" s="256"/>
      <c r="C1" s="256"/>
      <c r="D1" s="256"/>
      <c r="G1" s="61"/>
      <c r="H1" s="62"/>
    </row>
    <row r="2" spans="1:9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61"/>
      <c r="H2" s="62"/>
    </row>
    <row r="3" spans="1:9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59"/>
      <c r="G3" s="61"/>
      <c r="H3" s="62"/>
    </row>
    <row r="4" spans="1:9" ht="9.75" customHeight="1" x14ac:dyDescent="0.25"/>
    <row r="5" spans="1:9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 x14ac:dyDescent="0.25"/>
    <row r="7" spans="1:9" ht="23.25" customHeight="1" x14ac:dyDescent="0.25">
      <c r="A7" s="249" t="s">
        <v>94</v>
      </c>
      <c r="B7" s="249"/>
      <c r="C7" s="249" t="s">
        <v>26</v>
      </c>
      <c r="D7" s="249"/>
    </row>
    <row r="8" spans="1:9" s="55" customFormat="1" ht="11.25" customHeight="1" x14ac:dyDescent="0.25"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72" t="s">
        <v>24</v>
      </c>
      <c r="D9" s="72" t="s">
        <v>35</v>
      </c>
      <c r="E9" s="72" t="s">
        <v>71</v>
      </c>
      <c r="F9" s="73" t="s">
        <v>72</v>
      </c>
      <c r="G9" s="73" t="s">
        <v>15</v>
      </c>
      <c r="H9" s="74" t="s">
        <v>2</v>
      </c>
      <c r="I9" s="70" t="s">
        <v>3</v>
      </c>
    </row>
    <row r="10" spans="1:9" ht="20.25" customHeight="1" x14ac:dyDescent="0.25">
      <c r="A10" s="264" t="s">
        <v>93</v>
      </c>
      <c r="B10" s="265"/>
      <c r="C10" s="265"/>
      <c r="D10" s="265"/>
      <c r="E10" s="265"/>
      <c r="F10" s="265"/>
      <c r="G10" s="266"/>
      <c r="H10" s="144">
        <v>699938</v>
      </c>
      <c r="I10" s="145"/>
    </row>
    <row r="11" spans="1:9" ht="20.25" customHeight="1" x14ac:dyDescent="0.25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 x14ac:dyDescent="0.25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 x14ac:dyDescent="0.25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 x14ac:dyDescent="0.25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 x14ac:dyDescent="0.25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 x14ac:dyDescent="0.25">
      <c r="A18" s="24">
        <v>41396</v>
      </c>
      <c r="B18" s="16" t="s">
        <v>102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 x14ac:dyDescent="0.25">
      <c r="A19" s="24"/>
      <c r="B19" s="16" t="s">
        <v>76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 x14ac:dyDescent="0.25">
      <c r="A20" s="24"/>
      <c r="B20" s="16" t="s">
        <v>73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 x14ac:dyDescent="0.25">
      <c r="A21" s="24"/>
      <c r="B21" s="16" t="s">
        <v>103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 x14ac:dyDescent="0.25">
      <c r="A22" s="24"/>
      <c r="B22" s="16" t="s">
        <v>104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 x14ac:dyDescent="0.25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 x14ac:dyDescent="0.25">
      <c r="A24" s="24">
        <v>41408</v>
      </c>
      <c r="B24" s="16" t="s">
        <v>103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 x14ac:dyDescent="0.25">
      <c r="A25" s="24"/>
      <c r="B25" s="16" t="s">
        <v>104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 x14ac:dyDescent="0.25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 x14ac:dyDescent="0.25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 x14ac:dyDescent="0.25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 x14ac:dyDescent="0.25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 x14ac:dyDescent="0.25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 x14ac:dyDescent="0.25">
      <c r="A31" s="24">
        <v>41479</v>
      </c>
      <c r="B31" s="16" t="s">
        <v>156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172</v>
      </c>
    </row>
    <row r="32" spans="1:9" ht="20.25" customHeight="1" x14ac:dyDescent="0.25">
      <c r="A32" s="24">
        <v>41481</v>
      </c>
      <c r="B32" s="16" t="s">
        <v>156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171</v>
      </c>
    </row>
    <row r="33" spans="1:9" ht="20.25" customHeight="1" x14ac:dyDescent="0.25">
      <c r="A33" s="24">
        <v>41482</v>
      </c>
      <c r="B33" s="16" t="s">
        <v>156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173</v>
      </c>
    </row>
    <row r="34" spans="1:9" ht="20.25" customHeight="1" x14ac:dyDescent="0.25">
      <c r="A34" s="24">
        <v>41484</v>
      </c>
      <c r="B34" s="16" t="s">
        <v>156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174</v>
      </c>
    </row>
    <row r="35" spans="1:9" ht="20.25" customHeight="1" x14ac:dyDescent="0.25">
      <c r="A35" s="24">
        <v>41486</v>
      </c>
      <c r="B35" s="16" t="s">
        <v>156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175</v>
      </c>
    </row>
    <row r="36" spans="1:9" ht="20.25" customHeight="1" x14ac:dyDescent="0.25">
      <c r="A36" s="24">
        <v>41487</v>
      </c>
      <c r="B36" s="16" t="s">
        <v>156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 x14ac:dyDescent="0.25">
      <c r="A37" s="24">
        <v>41488</v>
      </c>
      <c r="B37" s="16" t="s">
        <v>156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 x14ac:dyDescent="0.25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 x14ac:dyDescent="0.25">
      <c r="A39" s="24">
        <v>41487</v>
      </c>
      <c r="B39" s="16" t="s">
        <v>161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 x14ac:dyDescent="0.25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 x14ac:dyDescent="0.25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 x14ac:dyDescent="0.25">
      <c r="A42" s="24"/>
      <c r="B42" s="16" t="s">
        <v>162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 x14ac:dyDescent="0.25">
      <c r="A43" s="24">
        <v>41493</v>
      </c>
      <c r="B43" s="16" t="s">
        <v>161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 x14ac:dyDescent="0.25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 x14ac:dyDescent="0.25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 x14ac:dyDescent="0.25">
      <c r="A46" s="24"/>
      <c r="B46" s="16" t="s">
        <v>162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 x14ac:dyDescent="0.25">
      <c r="A47" s="24">
        <v>41504</v>
      </c>
      <c r="B47" s="16" t="s">
        <v>164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 x14ac:dyDescent="0.25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 x14ac:dyDescent="0.25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 x14ac:dyDescent="0.25">
      <c r="A50" s="24"/>
      <c r="B50" s="16" t="s">
        <v>161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 x14ac:dyDescent="0.25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 x14ac:dyDescent="0.25">
      <c r="A52" s="24"/>
      <c r="B52" s="16" t="s">
        <v>108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 x14ac:dyDescent="0.25">
      <c r="A53" s="24"/>
      <c r="B53" s="16" t="s">
        <v>104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 x14ac:dyDescent="0.25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 x14ac:dyDescent="0.25">
      <c r="A55" s="24">
        <v>41508</v>
      </c>
      <c r="B55" s="16" t="s">
        <v>164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 x14ac:dyDescent="0.25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 x14ac:dyDescent="0.25">
      <c r="A57" s="24"/>
      <c r="B57" s="16" t="s">
        <v>108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 x14ac:dyDescent="0.25">
      <c r="A58" s="24"/>
      <c r="B58" s="16" t="s">
        <v>162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 x14ac:dyDescent="0.25">
      <c r="A59" s="24">
        <v>41512</v>
      </c>
      <c r="B59" s="16" t="s">
        <v>161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 x14ac:dyDescent="0.25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 x14ac:dyDescent="0.25">
      <c r="A61" s="24"/>
      <c r="B61" s="16" t="s">
        <v>108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 x14ac:dyDescent="0.25">
      <c r="A62" s="24"/>
      <c r="B62" s="16" t="s">
        <v>162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 x14ac:dyDescent="0.25">
      <c r="A63" s="24"/>
      <c r="B63" s="16" t="s">
        <v>104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 x14ac:dyDescent="0.25">
      <c r="A64" s="24"/>
      <c r="B64" s="16" t="s">
        <v>165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113</v>
      </c>
    </row>
    <row r="65" spans="1:9" ht="20.25" customHeight="1" x14ac:dyDescent="0.25">
      <c r="A65" s="24"/>
      <c r="B65" s="16" t="s">
        <v>167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113</v>
      </c>
    </row>
    <row r="66" spans="1:9" ht="20.25" customHeight="1" x14ac:dyDescent="0.25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 x14ac:dyDescent="0.25">
      <c r="A67" s="24">
        <v>41489</v>
      </c>
      <c r="B67" s="16" t="s">
        <v>156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155</v>
      </c>
    </row>
    <row r="68" spans="1:9" ht="20.25" customHeight="1" x14ac:dyDescent="0.25">
      <c r="A68" s="24">
        <v>41493</v>
      </c>
      <c r="B68" s="16" t="s">
        <v>156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155</v>
      </c>
    </row>
    <row r="69" spans="1:9" ht="20.25" customHeight="1" x14ac:dyDescent="0.25">
      <c r="A69" s="24">
        <v>41494</v>
      </c>
      <c r="B69" s="16" t="s">
        <v>156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169</v>
      </c>
    </row>
    <row r="70" spans="1:9" ht="20.25" customHeight="1" x14ac:dyDescent="0.25">
      <c r="A70" s="24">
        <v>41495</v>
      </c>
      <c r="B70" s="16" t="s">
        <v>156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170</v>
      </c>
    </row>
    <row r="71" spans="1:9" ht="20.25" customHeight="1" x14ac:dyDescent="0.25">
      <c r="A71" s="24">
        <v>41517</v>
      </c>
      <c r="B71" s="16" t="s">
        <v>168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 x14ac:dyDescent="0.25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 x14ac:dyDescent="0.25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 x14ac:dyDescent="0.25">
      <c r="A74" s="24"/>
      <c r="B74" s="16" t="s">
        <v>162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 x14ac:dyDescent="0.25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 x14ac:dyDescent="0.25">
      <c r="A76" s="24">
        <v>41226</v>
      </c>
      <c r="B76" s="16" t="s">
        <v>176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113</v>
      </c>
    </row>
    <row r="77" spans="1:9" ht="20.25" customHeight="1" x14ac:dyDescent="0.25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 x14ac:dyDescent="0.25">
      <c r="A78" s="24"/>
      <c r="B78" s="16" t="s">
        <v>180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 x14ac:dyDescent="0.25">
      <c r="A79" s="24">
        <v>41532</v>
      </c>
      <c r="B79" s="16" t="s">
        <v>181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 x14ac:dyDescent="0.25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 x14ac:dyDescent="0.25">
      <c r="A81" s="264" t="s">
        <v>194</v>
      </c>
      <c r="B81" s="265"/>
      <c r="C81" s="265"/>
      <c r="D81" s="265"/>
      <c r="E81" s="265"/>
      <c r="F81" s="265"/>
      <c r="G81" s="266"/>
      <c r="H81" s="144">
        <f>H80</f>
        <v>1800668</v>
      </c>
      <c r="I81" s="145"/>
    </row>
    <row r="82" spans="1:9" ht="20.25" customHeight="1" x14ac:dyDescent="0.25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 x14ac:dyDescent="0.25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 x14ac:dyDescent="0.25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 x14ac:dyDescent="0.25">
      <c r="A85" s="24"/>
      <c r="B85" s="25" t="s">
        <v>189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 x14ac:dyDescent="0.25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 x14ac:dyDescent="0.25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 x14ac:dyDescent="0.25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 x14ac:dyDescent="0.25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 x14ac:dyDescent="0.25">
      <c r="A90" s="24">
        <v>41532</v>
      </c>
      <c r="B90" s="16" t="s">
        <v>181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185</v>
      </c>
    </row>
    <row r="91" spans="1:9" ht="20.25" customHeight="1" x14ac:dyDescent="0.25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 x14ac:dyDescent="0.25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185</v>
      </c>
    </row>
    <row r="93" spans="1:9" ht="20.25" customHeight="1" x14ac:dyDescent="0.25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185</v>
      </c>
    </row>
    <row r="94" spans="1:9" ht="20.25" customHeight="1" x14ac:dyDescent="0.25">
      <c r="A94" s="24">
        <v>41561</v>
      </c>
      <c r="B94" s="16" t="s">
        <v>168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185</v>
      </c>
    </row>
    <row r="95" spans="1:9" ht="20.25" customHeight="1" x14ac:dyDescent="0.25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 x14ac:dyDescent="0.25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 x14ac:dyDescent="0.25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185</v>
      </c>
    </row>
    <row r="98" spans="1:9" ht="20.25" customHeight="1" x14ac:dyDescent="0.25">
      <c r="A98" s="24">
        <v>41568</v>
      </c>
      <c r="B98" s="16" t="s">
        <v>168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185</v>
      </c>
    </row>
    <row r="99" spans="1:9" ht="20.25" customHeight="1" x14ac:dyDescent="0.25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 x14ac:dyDescent="0.25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 x14ac:dyDescent="0.25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185</v>
      </c>
    </row>
    <row r="102" spans="1:9" ht="20.25" customHeight="1" x14ac:dyDescent="0.25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 x14ac:dyDescent="0.25">
      <c r="A103" s="24">
        <v>41563</v>
      </c>
      <c r="B103" s="16" t="s">
        <v>205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 x14ac:dyDescent="0.25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 x14ac:dyDescent="0.25">
      <c r="A105" s="24">
        <v>41566</v>
      </c>
      <c r="B105" s="16" t="s">
        <v>204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 x14ac:dyDescent="0.25">
      <c r="A106" s="24">
        <v>41557</v>
      </c>
      <c r="B106" s="16" t="s">
        <v>164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 x14ac:dyDescent="0.25">
      <c r="A107" s="24">
        <v>41557</v>
      </c>
      <c r="B107" s="16" t="s">
        <v>203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113</v>
      </c>
    </row>
    <row r="108" spans="1:9" ht="20.25" customHeight="1" x14ac:dyDescent="0.25">
      <c r="A108" s="24">
        <v>41561</v>
      </c>
      <c r="B108" s="16" t="s">
        <v>164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 x14ac:dyDescent="0.25">
      <c r="A109" s="24">
        <v>41563</v>
      </c>
      <c r="B109" s="16" t="s">
        <v>164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 x14ac:dyDescent="0.25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 x14ac:dyDescent="0.25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 x14ac:dyDescent="0.25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185</v>
      </c>
    </row>
    <row r="113" spans="1:9" ht="20.25" customHeight="1" x14ac:dyDescent="0.25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 x14ac:dyDescent="0.25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 x14ac:dyDescent="0.25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 x14ac:dyDescent="0.25">
      <c r="A116" s="24">
        <v>41582</v>
      </c>
      <c r="B116" s="16" t="s">
        <v>206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 x14ac:dyDescent="0.25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 x14ac:dyDescent="0.25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 x14ac:dyDescent="0.25">
      <c r="A119" s="24">
        <v>41621</v>
      </c>
      <c r="B119" s="16" t="s">
        <v>161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 x14ac:dyDescent="0.25">
      <c r="A120" s="24">
        <v>41623</v>
      </c>
      <c r="B120" s="16" t="s">
        <v>161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 x14ac:dyDescent="0.25">
      <c r="A121" s="264" t="s">
        <v>246</v>
      </c>
      <c r="B121" s="265"/>
      <c r="C121" s="265"/>
      <c r="D121" s="265"/>
      <c r="E121" s="265"/>
      <c r="F121" s="265"/>
      <c r="G121" s="266"/>
      <c r="H121" s="144">
        <f>H120</f>
        <v>2586475</v>
      </c>
      <c r="I121" s="145"/>
    </row>
    <row r="122" spans="1:9" ht="20.25" customHeight="1" x14ac:dyDescent="0.25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 x14ac:dyDescent="0.25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 x14ac:dyDescent="0.25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 x14ac:dyDescent="0.25">
      <c r="A125" s="24">
        <v>41704</v>
      </c>
      <c r="B125" s="16" t="s">
        <v>88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 x14ac:dyDescent="0.25">
      <c r="A126" s="24">
        <v>41705</v>
      </c>
      <c r="B126" s="16" t="s">
        <v>88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 x14ac:dyDescent="0.25">
      <c r="A127" s="24">
        <v>41708</v>
      </c>
      <c r="B127" s="16" t="s">
        <v>88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 x14ac:dyDescent="0.25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 x14ac:dyDescent="0.25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 x14ac:dyDescent="0.25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 x14ac:dyDescent="0.25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 x14ac:dyDescent="0.25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 x14ac:dyDescent="0.25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 x14ac:dyDescent="0.25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 x14ac:dyDescent="0.25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 x14ac:dyDescent="0.25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 x14ac:dyDescent="0.25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 x14ac:dyDescent="0.25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 x14ac:dyDescent="0.25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 x14ac:dyDescent="0.25">
      <c r="A140" s="24">
        <v>41820</v>
      </c>
      <c r="B140" s="16" t="s">
        <v>269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 x14ac:dyDescent="0.25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 x14ac:dyDescent="0.25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 x14ac:dyDescent="0.25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 x14ac:dyDescent="0.25">
      <c r="A144" s="24"/>
      <c r="B144" s="16" t="s">
        <v>162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 x14ac:dyDescent="0.25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 x14ac:dyDescent="0.25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 x14ac:dyDescent="0.25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 x14ac:dyDescent="0.25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 x14ac:dyDescent="0.25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 x14ac:dyDescent="0.25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 x14ac:dyDescent="0.25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 x14ac:dyDescent="0.25">
      <c r="A152" s="24"/>
      <c r="B152" s="16" t="s">
        <v>165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67" t="s">
        <v>193</v>
      </c>
    </row>
    <row r="153" spans="1:9" ht="20.25" customHeight="1" x14ac:dyDescent="0.25">
      <c r="A153" s="24"/>
      <c r="B153" s="16" t="s">
        <v>161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68"/>
    </row>
    <row r="154" spans="1:9" ht="20.25" customHeight="1" x14ac:dyDescent="0.25">
      <c r="A154" s="24">
        <v>41817</v>
      </c>
      <c r="B154" s="16" t="s">
        <v>295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155</v>
      </c>
    </row>
    <row r="155" spans="1:9" ht="20.25" customHeight="1" x14ac:dyDescent="0.25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 x14ac:dyDescent="0.25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 x14ac:dyDescent="0.25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 x14ac:dyDescent="0.25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 x14ac:dyDescent="0.25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 x14ac:dyDescent="0.25">
      <c r="A160" s="24"/>
      <c r="B160" s="16" t="s">
        <v>17</v>
      </c>
      <c r="C160" s="26"/>
      <c r="D160" s="27"/>
      <c r="E160" s="27">
        <f t="shared" si="21"/>
        <v>0</v>
      </c>
      <c r="F160" s="27"/>
      <c r="G160" s="29">
        <v>50000</v>
      </c>
      <c r="H160" s="27">
        <f t="shared" si="22"/>
        <v>79826.5</v>
      </c>
      <c r="I160" s="30">
        <v>42347</v>
      </c>
    </row>
    <row r="161" spans="1:9" ht="20.25" customHeight="1" x14ac:dyDescent="0.25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 x14ac:dyDescent="0.25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 x14ac:dyDescent="0.25">
      <c r="A163" s="24"/>
      <c r="B163" s="16" t="s">
        <v>296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 x14ac:dyDescent="0.25">
      <c r="A164" s="261" t="s">
        <v>14</v>
      </c>
      <c r="B164" s="262"/>
      <c r="C164" s="262"/>
      <c r="D164" s="263"/>
      <c r="E164" s="81">
        <f>SUM(E11:E163)+H10</f>
        <v>8739526.5</v>
      </c>
      <c r="F164" s="81">
        <f>SUM(F11:F163)+I10</f>
        <v>0</v>
      </c>
      <c r="G164" s="81">
        <f>SUM(G11:G163)+J10</f>
        <v>8659700</v>
      </c>
      <c r="H164" s="68">
        <f>E164-F164-G164</f>
        <v>79826.5</v>
      </c>
      <c r="I164" s="69"/>
    </row>
    <row r="165" spans="1:9" ht="23.25" customHeight="1" x14ac:dyDescent="0.25">
      <c r="G165" s="11"/>
      <c r="H165" s="7"/>
    </row>
    <row r="166" spans="1:9" s="111" customFormat="1" ht="21" customHeight="1" x14ac:dyDescent="0.25">
      <c r="A166" s="108"/>
      <c r="B166" s="114" t="s">
        <v>95</v>
      </c>
      <c r="C166" s="109"/>
      <c r="D166" s="110"/>
      <c r="E166" s="128">
        <f>H164*1000</f>
        <v>79826500</v>
      </c>
      <c r="F166" s="115" t="s">
        <v>84</v>
      </c>
      <c r="G166" s="115" t="s">
        <v>84</v>
      </c>
      <c r="H166" s="110"/>
      <c r="I166" s="110"/>
    </row>
    <row r="167" spans="1:9" s="111" customFormat="1" ht="21" customHeight="1" x14ac:dyDescent="0.25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:D1"/>
    <mergeCell ref="A2:F2"/>
    <mergeCell ref="A3:B3"/>
    <mergeCell ref="C3:E3"/>
    <mergeCell ref="A10:G10"/>
    <mergeCell ref="A164:D164"/>
    <mergeCell ref="A5:I5"/>
    <mergeCell ref="A7:B7"/>
    <mergeCell ref="C7:D7"/>
    <mergeCell ref="A81:G81"/>
    <mergeCell ref="A121:G121"/>
    <mergeCell ref="I152:I153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5"/>
  <sheetViews>
    <sheetView topLeftCell="A7" workbookViewId="0">
      <pane ySplit="3" topLeftCell="A10" activePane="bottomLeft" state="frozen"/>
      <selection activeCell="B80" sqref="B80"/>
      <selection pane="bottomLeft" activeCell="H88" sqref="H88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2.42578125" style="4" customWidth="1"/>
    <col min="4" max="4" width="10.7109375" style="209" customWidth="1"/>
    <col min="5" max="5" width="8.85546875" style="207" customWidth="1"/>
    <col min="6" max="6" width="16" style="207" customWidth="1"/>
    <col min="7" max="7" width="12.42578125" style="12" customWidth="1"/>
    <col min="8" max="8" width="15.7109375" style="9" customWidth="1"/>
    <col min="9" max="9" width="16.140625" style="20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56" t="s">
        <v>38</v>
      </c>
      <c r="B1" s="256"/>
      <c r="C1" s="256"/>
      <c r="D1" s="256"/>
      <c r="E1" s="256"/>
      <c r="G1" s="92"/>
      <c r="I1" s="62"/>
      <c r="J1" s="62"/>
    </row>
    <row r="2" spans="1:11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256"/>
      <c r="I2" s="62"/>
      <c r="J2" s="62"/>
    </row>
    <row r="3" spans="1:11" s="60" customFormat="1" ht="18.75" customHeight="1" x14ac:dyDescent="0.25">
      <c r="A3" s="256" t="s">
        <v>40</v>
      </c>
      <c r="B3" s="256"/>
      <c r="C3" s="226"/>
      <c r="D3" s="256" t="s">
        <v>41</v>
      </c>
      <c r="E3" s="256"/>
      <c r="F3" s="256"/>
      <c r="G3" s="93"/>
      <c r="H3" s="198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07"/>
    </row>
    <row r="5" spans="1:11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</row>
    <row r="6" spans="1:11" ht="9.75" customHeight="1" x14ac:dyDescent="0.25">
      <c r="D6" s="4"/>
      <c r="E6" s="4"/>
      <c r="F6" s="4"/>
      <c r="G6" s="65"/>
      <c r="H6" s="4"/>
      <c r="J6" s="207"/>
    </row>
    <row r="7" spans="1:11" ht="21" customHeight="1" x14ac:dyDescent="0.25">
      <c r="A7" s="249" t="s">
        <v>389</v>
      </c>
      <c r="B7" s="249"/>
      <c r="C7" s="227"/>
      <c r="D7" s="248" t="s">
        <v>390</v>
      </c>
      <c r="E7" s="248"/>
      <c r="F7" s="269" t="s">
        <v>29</v>
      </c>
      <c r="G7" s="269"/>
      <c r="H7" s="269"/>
      <c r="J7" s="20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hidden="1" customHeight="1" x14ac:dyDescent="0.25">
      <c r="A10" s="24">
        <v>41528</v>
      </c>
      <c r="B10" s="16" t="s">
        <v>179</v>
      </c>
      <c r="C10" s="16"/>
      <c r="D10" s="26">
        <v>5320</v>
      </c>
      <c r="E10" s="27">
        <v>38</v>
      </c>
      <c r="F10" s="27">
        <f t="shared" ref="F10:F28" si="0">D10*E10</f>
        <v>202160</v>
      </c>
      <c r="G10" s="28"/>
      <c r="H10" s="29"/>
      <c r="I10" s="27">
        <f>IF(B10&lt;&gt;"",F10-G10-H10,0)</f>
        <v>202160</v>
      </c>
      <c r="J10" s="30"/>
    </row>
    <row r="11" spans="1:11" ht="20.25" hidden="1" customHeight="1" x14ac:dyDescent="0.25">
      <c r="A11" s="24">
        <v>41529</v>
      </c>
      <c r="B11" s="16" t="s">
        <v>179</v>
      </c>
      <c r="C11" s="16"/>
      <c r="D11" s="26">
        <v>2139</v>
      </c>
      <c r="E11" s="27">
        <v>38</v>
      </c>
      <c r="F11" s="27">
        <f t="shared" si="0"/>
        <v>81282</v>
      </c>
      <c r="G11" s="28"/>
      <c r="H11" s="29"/>
      <c r="I11" s="27">
        <f t="shared" ref="I11:I28" si="1">IF(B11&lt;&gt;"",I10+F11-G11-H11,0)</f>
        <v>283442</v>
      </c>
      <c r="J11" s="30"/>
    </row>
    <row r="12" spans="1:11" s="8" customFormat="1" ht="20.25" hidden="1" customHeight="1" x14ac:dyDescent="0.25">
      <c r="A12" s="18">
        <v>41531</v>
      </c>
      <c r="B12" s="16" t="s">
        <v>179</v>
      </c>
      <c r="C12" s="16"/>
      <c r="D12" s="20">
        <v>4110</v>
      </c>
      <c r="E12" s="27">
        <v>37</v>
      </c>
      <c r="F12" s="27">
        <f t="shared" si="0"/>
        <v>152070</v>
      </c>
      <c r="G12" s="28"/>
      <c r="H12" s="19"/>
      <c r="I12" s="27">
        <f t="shared" si="1"/>
        <v>435512</v>
      </c>
      <c r="J12" s="16"/>
    </row>
    <row r="13" spans="1:11" ht="20.25" hidden="1" customHeight="1" x14ac:dyDescent="0.25">
      <c r="A13" s="39"/>
      <c r="B13" s="67" t="s">
        <v>17</v>
      </c>
      <c r="C13" s="67"/>
      <c r="D13" s="40"/>
      <c r="E13" s="41"/>
      <c r="F13" s="41">
        <f t="shared" si="0"/>
        <v>0</v>
      </c>
      <c r="G13" s="64"/>
      <c r="H13" s="42">
        <v>100000</v>
      </c>
      <c r="I13" s="41">
        <f t="shared" si="1"/>
        <v>335512</v>
      </c>
      <c r="J13" s="30">
        <v>41544</v>
      </c>
    </row>
    <row r="14" spans="1:11" ht="20.25" hidden="1" customHeight="1" x14ac:dyDescent="0.25">
      <c r="A14" s="39"/>
      <c r="B14" s="67" t="s">
        <v>17</v>
      </c>
      <c r="C14" s="67"/>
      <c r="D14" s="40"/>
      <c r="E14" s="41"/>
      <c r="F14" s="41">
        <f>D14*E14</f>
        <v>0</v>
      </c>
      <c r="G14" s="64"/>
      <c r="H14" s="42">
        <v>300000</v>
      </c>
      <c r="I14" s="41">
        <f>IF(B14&lt;&gt;"",I13+F14-G14-H14,0)</f>
        <v>35512</v>
      </c>
      <c r="J14" s="30">
        <v>41549</v>
      </c>
    </row>
    <row r="15" spans="1:11" ht="20.25" hidden="1" customHeight="1" x14ac:dyDescent="0.25">
      <c r="A15" s="24">
        <v>41568</v>
      </c>
      <c r="B15" s="16" t="s">
        <v>179</v>
      </c>
      <c r="C15" s="16"/>
      <c r="D15" s="26">
        <v>3639</v>
      </c>
      <c r="E15" s="27">
        <v>41</v>
      </c>
      <c r="F15" s="27">
        <f t="shared" si="0"/>
        <v>149199</v>
      </c>
      <c r="G15" s="28"/>
      <c r="H15" s="29"/>
      <c r="I15" s="27">
        <f t="shared" si="1"/>
        <v>184711</v>
      </c>
      <c r="J15" s="30"/>
    </row>
    <row r="16" spans="1:11" ht="20.25" hidden="1" customHeight="1" x14ac:dyDescent="0.25">
      <c r="A16" s="24">
        <v>41572</v>
      </c>
      <c r="B16" s="16" t="s">
        <v>179</v>
      </c>
      <c r="C16" s="16"/>
      <c r="D16" s="26">
        <v>4198</v>
      </c>
      <c r="E16" s="27">
        <v>42</v>
      </c>
      <c r="F16" s="27">
        <f t="shared" si="0"/>
        <v>176316</v>
      </c>
      <c r="G16" s="28"/>
      <c r="H16" s="29"/>
      <c r="I16" s="27">
        <f t="shared" si="1"/>
        <v>361027</v>
      </c>
      <c r="J16" s="30"/>
    </row>
    <row r="17" spans="1:10" ht="20.25" hidden="1" customHeight="1" x14ac:dyDescent="0.25">
      <c r="A17" s="24">
        <v>41577</v>
      </c>
      <c r="B17" s="16" t="s">
        <v>179</v>
      </c>
      <c r="C17" s="16"/>
      <c r="D17" s="26">
        <v>4632</v>
      </c>
      <c r="E17" s="27">
        <v>44</v>
      </c>
      <c r="F17" s="27">
        <f t="shared" si="0"/>
        <v>203808</v>
      </c>
      <c r="G17" s="28"/>
      <c r="H17" s="29"/>
      <c r="I17" s="27">
        <f t="shared" si="1"/>
        <v>564835</v>
      </c>
      <c r="J17" s="31"/>
    </row>
    <row r="18" spans="1:10" ht="20.25" hidden="1" customHeight="1" x14ac:dyDescent="0.25">
      <c r="A18" s="39"/>
      <c r="B18" s="67" t="s">
        <v>17</v>
      </c>
      <c r="C18" s="67"/>
      <c r="D18" s="40"/>
      <c r="E18" s="41"/>
      <c r="F18" s="41">
        <f>D18*E18</f>
        <v>0</v>
      </c>
      <c r="G18" s="64"/>
      <c r="H18" s="42">
        <v>250000</v>
      </c>
      <c r="I18" s="41">
        <f>IF(B18&lt;&gt;"",I17+F18-G18-H18,0)</f>
        <v>314835</v>
      </c>
      <c r="J18" s="30">
        <v>41576</v>
      </c>
    </row>
    <row r="19" spans="1:10" ht="20.25" hidden="1" customHeight="1" x14ac:dyDescent="0.25">
      <c r="A19" s="39"/>
      <c r="B19" s="67" t="s">
        <v>17</v>
      </c>
      <c r="C19" s="67"/>
      <c r="D19" s="40"/>
      <c r="E19" s="41"/>
      <c r="F19" s="41">
        <f>D19*E19</f>
        <v>0</v>
      </c>
      <c r="G19" s="64"/>
      <c r="H19" s="42">
        <v>200000</v>
      </c>
      <c r="I19" s="41">
        <f>IF(B19&lt;&gt;"",I18+F19-G19-H19,0)</f>
        <v>114835</v>
      </c>
      <c r="J19" s="30">
        <v>41585</v>
      </c>
    </row>
    <row r="20" spans="1:10" ht="20.25" hidden="1" customHeight="1" x14ac:dyDescent="0.25">
      <c r="A20" s="24">
        <v>41584</v>
      </c>
      <c r="B20" s="16" t="s">
        <v>179</v>
      </c>
      <c r="C20" s="16"/>
      <c r="D20" s="26">
        <v>4832</v>
      </c>
      <c r="E20" s="27">
        <v>43</v>
      </c>
      <c r="F20" s="27">
        <f>D20*E20</f>
        <v>207776</v>
      </c>
      <c r="G20" s="28"/>
      <c r="H20" s="29"/>
      <c r="I20" s="27">
        <f>IF(B20&lt;&gt;"",I19+F20-G20-H20,0)</f>
        <v>322611</v>
      </c>
      <c r="J20" s="31"/>
    </row>
    <row r="21" spans="1:10" ht="20.25" hidden="1" customHeight="1" x14ac:dyDescent="0.25">
      <c r="A21" s="24">
        <v>41586</v>
      </c>
      <c r="B21" s="16" t="s">
        <v>179</v>
      </c>
      <c r="C21" s="16"/>
      <c r="D21" s="26">
        <v>4178</v>
      </c>
      <c r="E21" s="27">
        <v>43</v>
      </c>
      <c r="F21" s="27">
        <f t="shared" si="0"/>
        <v>179654</v>
      </c>
      <c r="G21" s="28"/>
      <c r="H21" s="29"/>
      <c r="I21" s="27">
        <f t="shared" si="1"/>
        <v>502265</v>
      </c>
      <c r="J21" s="31"/>
    </row>
    <row r="22" spans="1:10" ht="20.25" hidden="1" customHeight="1" x14ac:dyDescent="0.25">
      <c r="A22" s="24">
        <v>41590</v>
      </c>
      <c r="B22" s="16" t="s">
        <v>179</v>
      </c>
      <c r="C22" s="16"/>
      <c r="D22" s="26">
        <v>4490</v>
      </c>
      <c r="E22" s="27">
        <v>43</v>
      </c>
      <c r="F22" s="27">
        <f t="shared" si="0"/>
        <v>193070</v>
      </c>
      <c r="G22" s="28"/>
      <c r="H22" s="29"/>
      <c r="I22" s="27">
        <f t="shared" si="1"/>
        <v>695335</v>
      </c>
      <c r="J22" s="30"/>
    </row>
    <row r="23" spans="1:10" ht="20.25" hidden="1" customHeight="1" x14ac:dyDescent="0.25">
      <c r="A23" s="39"/>
      <c r="B23" s="67" t="s">
        <v>17</v>
      </c>
      <c r="C23" s="67"/>
      <c r="D23" s="40"/>
      <c r="E23" s="41"/>
      <c r="F23" s="41">
        <f t="shared" si="0"/>
        <v>0</v>
      </c>
      <c r="G23" s="64"/>
      <c r="H23" s="42">
        <v>200000</v>
      </c>
      <c r="I23" s="41">
        <f t="shared" si="1"/>
        <v>495335</v>
      </c>
      <c r="J23" s="30">
        <v>41597</v>
      </c>
    </row>
    <row r="24" spans="1:10" ht="20.25" hidden="1" customHeight="1" x14ac:dyDescent="0.25">
      <c r="A24" s="39"/>
      <c r="B24" s="67" t="s">
        <v>17</v>
      </c>
      <c r="C24" s="67"/>
      <c r="D24" s="40"/>
      <c r="E24" s="41"/>
      <c r="F24" s="41">
        <f t="shared" si="0"/>
        <v>0</v>
      </c>
      <c r="G24" s="64"/>
      <c r="H24" s="42">
        <v>200000</v>
      </c>
      <c r="I24" s="41">
        <f t="shared" si="1"/>
        <v>295335</v>
      </c>
      <c r="J24" s="30">
        <v>41606</v>
      </c>
    </row>
    <row r="25" spans="1:10" ht="20.25" hidden="1" customHeight="1" x14ac:dyDescent="0.25">
      <c r="A25" s="24">
        <v>41623</v>
      </c>
      <c r="B25" s="16" t="s">
        <v>179</v>
      </c>
      <c r="C25" s="16"/>
      <c r="D25" s="26">
        <v>4961</v>
      </c>
      <c r="E25" s="27">
        <v>45</v>
      </c>
      <c r="F25" s="27">
        <f t="shared" si="0"/>
        <v>223245</v>
      </c>
      <c r="G25" s="28"/>
      <c r="H25" s="29"/>
      <c r="I25" s="41">
        <f t="shared" si="1"/>
        <v>518580</v>
      </c>
      <c r="J25" s="31"/>
    </row>
    <row r="26" spans="1:10" ht="20.25" hidden="1" customHeight="1" x14ac:dyDescent="0.25">
      <c r="A26" s="39"/>
      <c r="B26" s="67" t="s">
        <v>17</v>
      </c>
      <c r="C26" s="67"/>
      <c r="D26" s="40"/>
      <c r="E26" s="41"/>
      <c r="F26" s="41">
        <f t="shared" si="0"/>
        <v>0</v>
      </c>
      <c r="G26" s="64"/>
      <c r="H26" s="42">
        <v>200000</v>
      </c>
      <c r="I26" s="41">
        <f t="shared" si="1"/>
        <v>318580</v>
      </c>
      <c r="J26" s="201">
        <v>41626</v>
      </c>
    </row>
    <row r="27" spans="1:10" ht="20.25" hidden="1" customHeight="1" x14ac:dyDescent="0.25">
      <c r="A27" s="39"/>
      <c r="B27" s="67" t="s">
        <v>17</v>
      </c>
      <c r="C27" s="67"/>
      <c r="D27" s="40"/>
      <c r="E27" s="41"/>
      <c r="F27" s="41">
        <f t="shared" si="0"/>
        <v>0</v>
      </c>
      <c r="G27" s="64"/>
      <c r="H27" s="42">
        <v>200000</v>
      </c>
      <c r="I27" s="41">
        <f t="shared" si="1"/>
        <v>118580</v>
      </c>
      <c r="J27" s="201">
        <v>41654</v>
      </c>
    </row>
    <row r="28" spans="1:10" ht="20.25" hidden="1" customHeight="1" x14ac:dyDescent="0.25">
      <c r="A28" s="39"/>
      <c r="B28" s="67" t="s">
        <v>17</v>
      </c>
      <c r="C28" s="67"/>
      <c r="D28" s="40"/>
      <c r="E28" s="41"/>
      <c r="F28" s="41">
        <f t="shared" si="0"/>
        <v>0</v>
      </c>
      <c r="G28" s="64"/>
      <c r="H28" s="42">
        <f>I27</f>
        <v>118580</v>
      </c>
      <c r="I28" s="41">
        <f t="shared" si="1"/>
        <v>0</v>
      </c>
      <c r="J28" s="201">
        <v>41704</v>
      </c>
    </row>
    <row r="29" spans="1:10" s="35" customFormat="1" ht="20.25" hidden="1" customHeight="1" x14ac:dyDescent="0.25">
      <c r="A29" s="260" t="s">
        <v>247</v>
      </c>
      <c r="B29" s="260"/>
      <c r="C29" s="260"/>
      <c r="D29" s="260"/>
      <c r="E29" s="260"/>
      <c r="F29" s="260"/>
      <c r="G29" s="260"/>
      <c r="H29" s="260"/>
      <c r="I29" s="153">
        <f>I28</f>
        <v>0</v>
      </c>
      <c r="J29" s="173"/>
    </row>
    <row r="30" spans="1:10" ht="20.25" hidden="1" customHeight="1" x14ac:dyDescent="0.25">
      <c r="A30" s="43">
        <v>41584</v>
      </c>
      <c r="B30" s="130" t="s">
        <v>278</v>
      </c>
      <c r="C30" s="130"/>
      <c r="D30" s="44">
        <v>96</v>
      </c>
      <c r="E30" s="45">
        <v>25</v>
      </c>
      <c r="F30" s="45">
        <f t="shared" ref="F30:F94" si="2">D30*E30</f>
        <v>2400</v>
      </c>
      <c r="G30" s="143"/>
      <c r="H30" s="46"/>
      <c r="I30" s="45">
        <f>IF(B30&lt;&gt;"",I29+F30-G30-H30,0)</f>
        <v>2400</v>
      </c>
      <c r="J30" s="130"/>
    </row>
    <row r="31" spans="1:10" ht="20.25" hidden="1" customHeight="1" x14ac:dyDescent="0.25">
      <c r="A31" s="24">
        <v>41796</v>
      </c>
      <c r="B31" s="130" t="s">
        <v>279</v>
      </c>
      <c r="C31" s="130"/>
      <c r="D31" s="26">
        <v>1940</v>
      </c>
      <c r="E31" s="27">
        <v>6</v>
      </c>
      <c r="F31" s="27">
        <f t="shared" si="2"/>
        <v>11640</v>
      </c>
      <c r="G31" s="28"/>
      <c r="H31" s="29"/>
      <c r="I31" s="45">
        <f>IF(B31&lt;&gt;"",I30+F31-G31-H31,0)</f>
        <v>14040</v>
      </c>
      <c r="J31" s="31"/>
    </row>
    <row r="32" spans="1:10" ht="20.25" hidden="1" customHeight="1" x14ac:dyDescent="0.25">
      <c r="A32" s="24">
        <v>41829</v>
      </c>
      <c r="B32" s="31" t="s">
        <v>179</v>
      </c>
      <c r="C32" s="31"/>
      <c r="D32" s="26">
        <v>1173</v>
      </c>
      <c r="E32" s="27">
        <v>53</v>
      </c>
      <c r="F32" s="27">
        <f t="shared" si="2"/>
        <v>62169</v>
      </c>
      <c r="G32" s="28"/>
      <c r="H32" s="29"/>
      <c r="I32" s="45">
        <f>IF(B32&lt;&gt;"",I31+F32-G32-H32,0)</f>
        <v>76209</v>
      </c>
      <c r="J32" s="31"/>
    </row>
    <row r="33" spans="1:10" ht="20.25" hidden="1" customHeight="1" x14ac:dyDescent="0.25">
      <c r="A33" s="39"/>
      <c r="B33" s="67" t="s">
        <v>17</v>
      </c>
      <c r="C33" s="67"/>
      <c r="D33" s="40"/>
      <c r="E33" s="41"/>
      <c r="F33" s="41">
        <f t="shared" si="2"/>
        <v>0</v>
      </c>
      <c r="G33" s="64"/>
      <c r="H33" s="42">
        <f>I32</f>
        <v>76209</v>
      </c>
      <c r="I33" s="41">
        <f>IF(B33&lt;&gt;"",I32+F33-G33-H33,0)</f>
        <v>0</v>
      </c>
      <c r="J33" s="201">
        <v>41837</v>
      </c>
    </row>
    <row r="34" spans="1:10" ht="20.25" hidden="1" customHeight="1" x14ac:dyDescent="0.25">
      <c r="A34" s="24">
        <v>41862</v>
      </c>
      <c r="B34" s="31" t="s">
        <v>179</v>
      </c>
      <c r="C34" s="31"/>
      <c r="D34" s="26">
        <v>2121</v>
      </c>
      <c r="E34" s="27">
        <v>48</v>
      </c>
      <c r="F34" s="27">
        <f t="shared" si="2"/>
        <v>101808</v>
      </c>
      <c r="G34" s="28"/>
      <c r="H34" s="29"/>
      <c r="I34" s="27">
        <f t="shared" ref="I34:I73" si="3">IF(B34&lt;&gt;"",I33+F34-G34-H34,0)</f>
        <v>101808</v>
      </c>
      <c r="J34" s="31"/>
    </row>
    <row r="35" spans="1:10" ht="20.25" hidden="1" customHeight="1" x14ac:dyDescent="0.25">
      <c r="A35" s="24"/>
      <c r="B35" s="31" t="s">
        <v>179</v>
      </c>
      <c r="C35" s="31"/>
      <c r="D35" s="26">
        <v>508</v>
      </c>
      <c r="E35" s="27">
        <v>48</v>
      </c>
      <c r="F35" s="27">
        <f t="shared" si="2"/>
        <v>24384</v>
      </c>
      <c r="G35" s="28"/>
      <c r="H35" s="29"/>
      <c r="I35" s="27">
        <f t="shared" si="3"/>
        <v>126192</v>
      </c>
      <c r="J35" s="31"/>
    </row>
    <row r="36" spans="1:10" ht="20.25" hidden="1" customHeight="1" x14ac:dyDescent="0.25">
      <c r="A36" s="24">
        <v>41866</v>
      </c>
      <c r="B36" s="31" t="s">
        <v>179</v>
      </c>
      <c r="C36" s="31"/>
      <c r="D36" s="26">
        <v>1709</v>
      </c>
      <c r="E36" s="27">
        <v>48</v>
      </c>
      <c r="F36" s="27">
        <f t="shared" si="2"/>
        <v>82032</v>
      </c>
      <c r="G36" s="28"/>
      <c r="H36" s="29"/>
      <c r="I36" s="27">
        <f t="shared" si="3"/>
        <v>208224</v>
      </c>
      <c r="J36" s="31"/>
    </row>
    <row r="37" spans="1:10" ht="20.25" hidden="1" customHeight="1" x14ac:dyDescent="0.25">
      <c r="A37" s="24"/>
      <c r="B37" s="31" t="s">
        <v>179</v>
      </c>
      <c r="C37" s="31"/>
      <c r="D37" s="26">
        <v>275</v>
      </c>
      <c r="E37" s="27">
        <v>48</v>
      </c>
      <c r="F37" s="27">
        <f t="shared" si="2"/>
        <v>13200</v>
      </c>
      <c r="G37" s="28"/>
      <c r="H37" s="29"/>
      <c r="I37" s="27">
        <f t="shared" si="3"/>
        <v>221424</v>
      </c>
      <c r="J37" s="31"/>
    </row>
    <row r="38" spans="1:10" ht="20.25" hidden="1" customHeight="1" x14ac:dyDescent="0.25">
      <c r="A38" s="24">
        <v>41875</v>
      </c>
      <c r="B38" s="31" t="s">
        <v>179</v>
      </c>
      <c r="C38" s="31"/>
      <c r="D38" s="26">
        <v>2599</v>
      </c>
      <c r="E38" s="27">
        <v>48</v>
      </c>
      <c r="F38" s="27">
        <f t="shared" si="2"/>
        <v>124752</v>
      </c>
      <c r="G38" s="28"/>
      <c r="H38" s="29"/>
      <c r="I38" s="27">
        <f t="shared" si="3"/>
        <v>346176</v>
      </c>
      <c r="J38" s="31"/>
    </row>
    <row r="39" spans="1:10" ht="20.25" hidden="1" customHeight="1" x14ac:dyDescent="0.25">
      <c r="A39" s="24">
        <v>41880</v>
      </c>
      <c r="B39" s="31" t="s">
        <v>179</v>
      </c>
      <c r="C39" s="31"/>
      <c r="D39" s="26">
        <v>2860</v>
      </c>
      <c r="E39" s="27">
        <v>48</v>
      </c>
      <c r="F39" s="27">
        <f t="shared" si="2"/>
        <v>137280</v>
      </c>
      <c r="G39" s="28"/>
      <c r="H39" s="29"/>
      <c r="I39" s="27">
        <f t="shared" si="3"/>
        <v>483456</v>
      </c>
      <c r="J39" s="31"/>
    </row>
    <row r="40" spans="1:10" ht="20.25" hidden="1" customHeight="1" x14ac:dyDescent="0.25">
      <c r="A40" s="24">
        <v>41881</v>
      </c>
      <c r="B40" s="31" t="s">
        <v>179</v>
      </c>
      <c r="C40" s="31"/>
      <c r="D40" s="26">
        <v>3170</v>
      </c>
      <c r="E40" s="27">
        <v>48</v>
      </c>
      <c r="F40" s="27">
        <f t="shared" si="2"/>
        <v>152160</v>
      </c>
      <c r="G40" s="28"/>
      <c r="H40" s="29"/>
      <c r="I40" s="27">
        <f t="shared" si="3"/>
        <v>635616</v>
      </c>
      <c r="J40" s="31"/>
    </row>
    <row r="41" spans="1:10" ht="20.25" hidden="1" customHeight="1" x14ac:dyDescent="0.25">
      <c r="A41" s="39"/>
      <c r="B41" s="67" t="s">
        <v>17</v>
      </c>
      <c r="C41" s="67"/>
      <c r="D41" s="40"/>
      <c r="E41" s="41"/>
      <c r="F41" s="41">
        <f t="shared" si="2"/>
        <v>0</v>
      </c>
      <c r="G41" s="64"/>
      <c r="H41" s="42">
        <v>200000</v>
      </c>
      <c r="I41" s="41">
        <f t="shared" si="3"/>
        <v>435616</v>
      </c>
      <c r="J41" s="201">
        <v>41872</v>
      </c>
    </row>
    <row r="42" spans="1:10" ht="20.25" hidden="1" customHeight="1" x14ac:dyDescent="0.25">
      <c r="A42" s="24">
        <v>41888</v>
      </c>
      <c r="B42" s="31" t="s">
        <v>179</v>
      </c>
      <c r="C42" s="31"/>
      <c r="D42" s="26">
        <v>2702</v>
      </c>
      <c r="E42" s="27">
        <v>48</v>
      </c>
      <c r="F42" s="27">
        <f t="shared" si="2"/>
        <v>129696</v>
      </c>
      <c r="G42" s="28"/>
      <c r="H42" s="29"/>
      <c r="I42" s="27">
        <f t="shared" si="3"/>
        <v>565312</v>
      </c>
      <c r="J42" s="31"/>
    </row>
    <row r="43" spans="1:10" ht="20.25" hidden="1" customHeight="1" x14ac:dyDescent="0.25">
      <c r="A43" s="24">
        <v>41891</v>
      </c>
      <c r="B43" s="31" t="s">
        <v>179</v>
      </c>
      <c r="C43" s="31"/>
      <c r="D43" s="26">
        <v>1038</v>
      </c>
      <c r="E43" s="27">
        <v>48</v>
      </c>
      <c r="F43" s="27">
        <f t="shared" si="2"/>
        <v>49824</v>
      </c>
      <c r="G43" s="28"/>
      <c r="H43" s="29"/>
      <c r="I43" s="27">
        <f t="shared" si="3"/>
        <v>615136</v>
      </c>
      <c r="J43" s="31"/>
    </row>
    <row r="44" spans="1:10" ht="20.25" hidden="1" customHeight="1" x14ac:dyDescent="0.25">
      <c r="A44" s="24"/>
      <c r="B44" s="31" t="s">
        <v>280</v>
      </c>
      <c r="C44" s="31"/>
      <c r="D44" s="26">
        <v>1303</v>
      </c>
      <c r="E44" s="27">
        <v>43</v>
      </c>
      <c r="F44" s="27">
        <f t="shared" si="2"/>
        <v>56029</v>
      </c>
      <c r="G44" s="28"/>
      <c r="H44" s="29"/>
      <c r="I44" s="27">
        <f t="shared" si="3"/>
        <v>671165</v>
      </c>
      <c r="J44" s="31"/>
    </row>
    <row r="45" spans="1:10" ht="20.25" hidden="1" customHeight="1" x14ac:dyDescent="0.25">
      <c r="A45" s="39"/>
      <c r="B45" s="67" t="s">
        <v>17</v>
      </c>
      <c r="C45" s="67"/>
      <c r="D45" s="40"/>
      <c r="E45" s="41"/>
      <c r="F45" s="41">
        <f t="shared" si="2"/>
        <v>0</v>
      </c>
      <c r="G45" s="64"/>
      <c r="H45" s="42">
        <v>250000</v>
      </c>
      <c r="I45" s="41">
        <f>IF(B45&lt;&gt;"",I44+F45-G45-H45,0)</f>
        <v>421165</v>
      </c>
      <c r="J45" s="201">
        <v>41891</v>
      </c>
    </row>
    <row r="46" spans="1:10" ht="20.25" hidden="1" customHeight="1" x14ac:dyDescent="0.25">
      <c r="A46" s="24">
        <v>41905</v>
      </c>
      <c r="B46" s="31" t="s">
        <v>179</v>
      </c>
      <c r="C46" s="31"/>
      <c r="D46" s="26">
        <v>3186</v>
      </c>
      <c r="E46" s="27">
        <v>50</v>
      </c>
      <c r="F46" s="27">
        <f t="shared" si="2"/>
        <v>159300</v>
      </c>
      <c r="G46" s="28"/>
      <c r="H46" s="29"/>
      <c r="I46" s="27">
        <f t="shared" si="3"/>
        <v>580465</v>
      </c>
      <c r="J46" s="31"/>
    </row>
    <row r="47" spans="1:10" ht="20.25" hidden="1" customHeight="1" x14ac:dyDescent="0.25">
      <c r="A47" s="39"/>
      <c r="B47" s="67" t="s">
        <v>17</v>
      </c>
      <c r="C47" s="67"/>
      <c r="D47" s="40"/>
      <c r="E47" s="41"/>
      <c r="F47" s="41">
        <f t="shared" si="2"/>
        <v>0</v>
      </c>
      <c r="G47" s="64"/>
      <c r="H47" s="42">
        <v>250000</v>
      </c>
      <c r="I47" s="41">
        <f t="shared" si="3"/>
        <v>330465</v>
      </c>
      <c r="J47" s="201">
        <v>41905</v>
      </c>
    </row>
    <row r="48" spans="1:10" ht="20.25" hidden="1" customHeight="1" x14ac:dyDescent="0.25">
      <c r="A48" s="24">
        <v>41907</v>
      </c>
      <c r="B48" s="31" t="s">
        <v>179</v>
      </c>
      <c r="C48" s="31"/>
      <c r="D48" s="26">
        <v>2632</v>
      </c>
      <c r="E48" s="27">
        <v>50</v>
      </c>
      <c r="F48" s="27">
        <f t="shared" si="2"/>
        <v>131600</v>
      </c>
      <c r="G48" s="28"/>
      <c r="H48" s="29"/>
      <c r="I48" s="27">
        <f t="shared" si="3"/>
        <v>462065</v>
      </c>
      <c r="J48" s="31"/>
    </row>
    <row r="49" spans="1:10" ht="20.25" hidden="1" customHeight="1" x14ac:dyDescent="0.25">
      <c r="A49" s="24">
        <v>41909</v>
      </c>
      <c r="B49" s="31" t="s">
        <v>179</v>
      </c>
      <c r="C49" s="31"/>
      <c r="D49" s="26">
        <v>3456</v>
      </c>
      <c r="E49" s="27">
        <v>50</v>
      </c>
      <c r="F49" s="27">
        <f t="shared" si="2"/>
        <v>172800</v>
      </c>
      <c r="G49" s="28"/>
      <c r="H49" s="29"/>
      <c r="I49" s="27">
        <f t="shared" si="3"/>
        <v>634865</v>
      </c>
      <c r="J49" s="31"/>
    </row>
    <row r="50" spans="1:10" ht="20.25" hidden="1" customHeight="1" x14ac:dyDescent="0.25">
      <c r="A50" s="24">
        <v>41916</v>
      </c>
      <c r="B50" s="31" t="s">
        <v>179</v>
      </c>
      <c r="C50" s="31"/>
      <c r="D50" s="26">
        <v>1538</v>
      </c>
      <c r="E50" s="27">
        <v>47</v>
      </c>
      <c r="F50" s="27">
        <f t="shared" si="2"/>
        <v>72286</v>
      </c>
      <c r="G50" s="28"/>
      <c r="H50" s="29"/>
      <c r="I50" s="27">
        <f t="shared" si="3"/>
        <v>707151</v>
      </c>
      <c r="J50" s="31"/>
    </row>
    <row r="51" spans="1:10" ht="20.25" hidden="1" customHeight="1" x14ac:dyDescent="0.25">
      <c r="A51" s="24"/>
      <c r="B51" s="31" t="s">
        <v>179</v>
      </c>
      <c r="C51" s="31"/>
      <c r="D51" s="26">
        <v>2485</v>
      </c>
      <c r="E51" s="27">
        <v>47</v>
      </c>
      <c r="F51" s="27">
        <f t="shared" si="2"/>
        <v>116795</v>
      </c>
      <c r="G51" s="28"/>
      <c r="H51" s="29"/>
      <c r="I51" s="27">
        <f t="shared" si="3"/>
        <v>823946</v>
      </c>
      <c r="J51" s="31"/>
    </row>
    <row r="52" spans="1:10" ht="20.25" hidden="1" customHeight="1" x14ac:dyDescent="0.25">
      <c r="A52" s="24"/>
      <c r="B52" s="31" t="s">
        <v>179</v>
      </c>
      <c r="C52" s="31"/>
      <c r="D52" s="26">
        <v>371</v>
      </c>
      <c r="E52" s="27">
        <v>20</v>
      </c>
      <c r="F52" s="27">
        <f t="shared" si="2"/>
        <v>7420</v>
      </c>
      <c r="G52" s="28"/>
      <c r="H52" s="29"/>
      <c r="I52" s="27">
        <f t="shared" si="3"/>
        <v>831366</v>
      </c>
      <c r="J52" s="31"/>
    </row>
    <row r="53" spans="1:10" ht="20.25" hidden="1" customHeight="1" x14ac:dyDescent="0.25">
      <c r="A53" s="39"/>
      <c r="B53" s="67" t="s">
        <v>17</v>
      </c>
      <c r="C53" s="67"/>
      <c r="D53" s="40"/>
      <c r="E53" s="41"/>
      <c r="F53" s="41">
        <f>D53*E53</f>
        <v>0</v>
      </c>
      <c r="G53" s="64"/>
      <c r="H53" s="42">
        <v>250000</v>
      </c>
      <c r="I53" s="27">
        <f t="shared" si="3"/>
        <v>581366</v>
      </c>
      <c r="J53" s="201">
        <v>41921</v>
      </c>
    </row>
    <row r="54" spans="1:10" ht="20.25" hidden="1" customHeight="1" x14ac:dyDescent="0.25">
      <c r="A54" s="39"/>
      <c r="B54" s="67" t="s">
        <v>17</v>
      </c>
      <c r="C54" s="67"/>
      <c r="D54" s="40"/>
      <c r="E54" s="41"/>
      <c r="F54" s="41">
        <f>D54*E54</f>
        <v>0</v>
      </c>
      <c r="G54" s="64"/>
      <c r="H54" s="42">
        <v>200000</v>
      </c>
      <c r="I54" s="27">
        <f t="shared" si="3"/>
        <v>381366</v>
      </c>
      <c r="J54" s="201">
        <v>41932</v>
      </c>
    </row>
    <row r="55" spans="1:10" ht="20.25" hidden="1" customHeight="1" x14ac:dyDescent="0.25">
      <c r="A55" s="24">
        <v>41930</v>
      </c>
      <c r="B55" s="31" t="s">
        <v>179</v>
      </c>
      <c r="C55" s="31"/>
      <c r="D55" s="26">
        <v>4139</v>
      </c>
      <c r="E55" s="27">
        <v>42</v>
      </c>
      <c r="F55" s="27">
        <f t="shared" si="2"/>
        <v>173838</v>
      </c>
      <c r="G55" s="28"/>
      <c r="H55" s="29"/>
      <c r="I55" s="27">
        <f t="shared" si="3"/>
        <v>555204</v>
      </c>
      <c r="J55" s="31"/>
    </row>
    <row r="56" spans="1:10" ht="20.25" hidden="1" customHeight="1" x14ac:dyDescent="0.25">
      <c r="A56" s="24"/>
      <c r="B56" s="31" t="s">
        <v>179</v>
      </c>
      <c r="C56" s="31"/>
      <c r="D56" s="26">
        <v>1357</v>
      </c>
      <c r="E56" s="27">
        <v>42</v>
      </c>
      <c r="F56" s="27">
        <f t="shared" si="2"/>
        <v>56994</v>
      </c>
      <c r="G56" s="28"/>
      <c r="H56" s="29"/>
      <c r="I56" s="27">
        <f t="shared" si="3"/>
        <v>612198</v>
      </c>
      <c r="J56" s="31"/>
    </row>
    <row r="57" spans="1:10" ht="20.25" hidden="1" customHeight="1" x14ac:dyDescent="0.25">
      <c r="A57" s="24">
        <v>41931</v>
      </c>
      <c r="B57" s="31" t="s">
        <v>179</v>
      </c>
      <c r="C57" s="31"/>
      <c r="D57" s="26">
        <v>2685</v>
      </c>
      <c r="E57" s="27">
        <v>42</v>
      </c>
      <c r="F57" s="27">
        <f t="shared" si="2"/>
        <v>112770</v>
      </c>
      <c r="G57" s="28"/>
      <c r="H57" s="29"/>
      <c r="I57" s="27">
        <f t="shared" si="3"/>
        <v>724968</v>
      </c>
      <c r="J57" s="31"/>
    </row>
    <row r="58" spans="1:10" ht="20.25" hidden="1" customHeight="1" x14ac:dyDescent="0.25">
      <c r="A58" s="24">
        <v>41934</v>
      </c>
      <c r="B58" s="31" t="s">
        <v>179</v>
      </c>
      <c r="C58" s="31"/>
      <c r="D58" s="26">
        <v>3099</v>
      </c>
      <c r="E58" s="27">
        <v>40</v>
      </c>
      <c r="F58" s="27">
        <f t="shared" si="2"/>
        <v>123960</v>
      </c>
      <c r="G58" s="28"/>
      <c r="H58" s="29"/>
      <c r="I58" s="27">
        <f t="shared" si="3"/>
        <v>848928</v>
      </c>
      <c r="J58" s="31"/>
    </row>
    <row r="59" spans="1:10" ht="20.25" hidden="1" customHeight="1" x14ac:dyDescent="0.25">
      <c r="A59" s="24"/>
      <c r="B59" s="31" t="s">
        <v>179</v>
      </c>
      <c r="C59" s="31"/>
      <c r="D59" s="26">
        <v>2161</v>
      </c>
      <c r="E59" s="27">
        <v>40</v>
      </c>
      <c r="F59" s="27">
        <f t="shared" si="2"/>
        <v>86440</v>
      </c>
      <c r="G59" s="28"/>
      <c r="H59" s="29"/>
      <c r="I59" s="27">
        <f t="shared" si="3"/>
        <v>935368</v>
      </c>
      <c r="J59" s="31"/>
    </row>
    <row r="60" spans="1:10" ht="20.25" hidden="1" customHeight="1" x14ac:dyDescent="0.25">
      <c r="A60" s="24">
        <v>41936</v>
      </c>
      <c r="B60" s="31" t="s">
        <v>179</v>
      </c>
      <c r="C60" s="31"/>
      <c r="D60" s="26">
        <v>2719</v>
      </c>
      <c r="E60" s="27">
        <v>40</v>
      </c>
      <c r="F60" s="27">
        <f t="shared" si="2"/>
        <v>108760</v>
      </c>
      <c r="G60" s="28"/>
      <c r="H60" s="29"/>
      <c r="I60" s="27">
        <f t="shared" si="3"/>
        <v>1044128</v>
      </c>
      <c r="J60" s="31"/>
    </row>
    <row r="61" spans="1:10" ht="20.25" hidden="1" customHeight="1" x14ac:dyDescent="0.25">
      <c r="A61" s="24"/>
      <c r="B61" s="31" t="s">
        <v>179</v>
      </c>
      <c r="C61" s="31"/>
      <c r="D61" s="26">
        <v>2568</v>
      </c>
      <c r="E61" s="27">
        <v>38</v>
      </c>
      <c r="F61" s="27">
        <f t="shared" si="2"/>
        <v>97584</v>
      </c>
      <c r="G61" s="28"/>
      <c r="H61" s="29"/>
      <c r="I61" s="27">
        <f t="shared" si="3"/>
        <v>1141712</v>
      </c>
      <c r="J61" s="31"/>
    </row>
    <row r="62" spans="1:10" ht="20.25" hidden="1" customHeight="1" x14ac:dyDescent="0.25">
      <c r="A62" s="24">
        <v>41939</v>
      </c>
      <c r="B62" s="31" t="s">
        <v>179</v>
      </c>
      <c r="C62" s="31"/>
      <c r="D62" s="26">
        <v>2884</v>
      </c>
      <c r="E62" s="27">
        <v>35</v>
      </c>
      <c r="F62" s="27">
        <f t="shared" si="2"/>
        <v>100940</v>
      </c>
      <c r="G62" s="28"/>
      <c r="H62" s="29"/>
      <c r="I62" s="27">
        <f t="shared" si="3"/>
        <v>1242652</v>
      </c>
      <c r="J62" s="31"/>
    </row>
    <row r="63" spans="1:10" ht="20.25" hidden="1" customHeight="1" x14ac:dyDescent="0.25">
      <c r="A63" s="39"/>
      <c r="B63" s="67" t="s">
        <v>17</v>
      </c>
      <c r="C63" s="67"/>
      <c r="D63" s="40"/>
      <c r="E63" s="41"/>
      <c r="F63" s="41">
        <f>D63*E63</f>
        <v>0</v>
      </c>
      <c r="G63" s="64"/>
      <c r="H63" s="42">
        <v>200000</v>
      </c>
      <c r="I63" s="27">
        <f>IF(B63&lt;&gt;"",I62+F63-G63-H63,0)</f>
        <v>1042652</v>
      </c>
      <c r="J63" s="201">
        <v>41941</v>
      </c>
    </row>
    <row r="64" spans="1:10" ht="20.25" hidden="1" customHeight="1" x14ac:dyDescent="0.25">
      <c r="A64" s="24"/>
      <c r="B64" s="67" t="s">
        <v>17</v>
      </c>
      <c r="C64" s="67"/>
      <c r="D64" s="26"/>
      <c r="E64" s="27"/>
      <c r="F64" s="27">
        <f t="shared" si="2"/>
        <v>0</v>
      </c>
      <c r="G64" s="28"/>
      <c r="H64" s="42">
        <v>200000</v>
      </c>
      <c r="I64" s="27">
        <f t="shared" si="3"/>
        <v>842652</v>
      </c>
      <c r="J64" s="201">
        <v>41957</v>
      </c>
    </row>
    <row r="65" spans="1:10" ht="20.25" hidden="1" customHeight="1" x14ac:dyDescent="0.25">
      <c r="A65" s="24"/>
      <c r="B65" s="67" t="s">
        <v>17</v>
      </c>
      <c r="C65" s="67"/>
      <c r="D65" s="26"/>
      <c r="E65" s="27"/>
      <c r="F65" s="27">
        <f t="shared" si="2"/>
        <v>0</v>
      </c>
      <c r="G65" s="28"/>
      <c r="H65" s="42">
        <v>200000</v>
      </c>
      <c r="I65" s="27">
        <f t="shared" si="3"/>
        <v>642652</v>
      </c>
      <c r="J65" s="201">
        <v>41963</v>
      </c>
    </row>
    <row r="66" spans="1:10" ht="20.25" hidden="1" customHeight="1" x14ac:dyDescent="0.25">
      <c r="A66" s="24"/>
      <c r="B66" s="67" t="s">
        <v>17</v>
      </c>
      <c r="C66" s="67"/>
      <c r="D66" s="26"/>
      <c r="E66" s="27"/>
      <c r="F66" s="27">
        <f t="shared" si="2"/>
        <v>0</v>
      </c>
      <c r="G66" s="28"/>
      <c r="H66" s="42">
        <v>200000</v>
      </c>
      <c r="I66" s="27">
        <f t="shared" si="3"/>
        <v>442652</v>
      </c>
      <c r="J66" s="201">
        <v>41983</v>
      </c>
    </row>
    <row r="67" spans="1:10" ht="20.25" hidden="1" customHeight="1" x14ac:dyDescent="0.25">
      <c r="A67" s="24"/>
      <c r="B67" s="67" t="s">
        <v>17</v>
      </c>
      <c r="C67" s="67"/>
      <c r="D67" s="26"/>
      <c r="E67" s="27"/>
      <c r="F67" s="27">
        <f t="shared" si="2"/>
        <v>0</v>
      </c>
      <c r="G67" s="28"/>
      <c r="H67" s="42">
        <v>200000</v>
      </c>
      <c r="I67" s="27">
        <f t="shared" si="3"/>
        <v>242652</v>
      </c>
      <c r="J67" s="201">
        <v>41991</v>
      </c>
    </row>
    <row r="68" spans="1:10" ht="20.25" hidden="1" customHeight="1" x14ac:dyDescent="0.25">
      <c r="A68" s="24">
        <v>42002</v>
      </c>
      <c r="B68" s="31" t="s">
        <v>179</v>
      </c>
      <c r="C68" s="31"/>
      <c r="D68" s="26">
        <v>2521</v>
      </c>
      <c r="E68" s="27">
        <v>45.5</v>
      </c>
      <c r="F68" s="27">
        <f t="shared" si="2"/>
        <v>114705.5</v>
      </c>
      <c r="G68" s="28"/>
      <c r="H68" s="29"/>
      <c r="I68" s="27">
        <f t="shared" si="3"/>
        <v>357357.5</v>
      </c>
      <c r="J68" s="201"/>
    </row>
    <row r="69" spans="1:10" ht="20.25" customHeight="1" x14ac:dyDescent="0.25">
      <c r="A69" s="24">
        <v>42018</v>
      </c>
      <c r="B69" s="31" t="s">
        <v>179</v>
      </c>
      <c r="C69" s="31" t="s">
        <v>44</v>
      </c>
      <c r="D69" s="26">
        <v>2709</v>
      </c>
      <c r="E69" s="27">
        <v>46</v>
      </c>
      <c r="F69" s="27">
        <f t="shared" si="2"/>
        <v>124614</v>
      </c>
      <c r="G69" s="28"/>
      <c r="H69" s="29"/>
      <c r="I69" s="27">
        <f t="shared" si="3"/>
        <v>481971.5</v>
      </c>
      <c r="J69" s="201"/>
    </row>
    <row r="70" spans="1:10" ht="20.25" customHeight="1" x14ac:dyDescent="0.25">
      <c r="A70" s="24"/>
      <c r="B70" s="67" t="s">
        <v>17</v>
      </c>
      <c r="C70" s="31"/>
      <c r="D70" s="26"/>
      <c r="E70" s="27"/>
      <c r="F70" s="27">
        <f t="shared" si="2"/>
        <v>0</v>
      </c>
      <c r="G70" s="28"/>
      <c r="H70" s="29">
        <v>150000</v>
      </c>
      <c r="I70" s="27">
        <f t="shared" si="3"/>
        <v>331971.5</v>
      </c>
      <c r="J70" s="201">
        <v>42024</v>
      </c>
    </row>
    <row r="71" spans="1:10" ht="20.25" customHeight="1" x14ac:dyDescent="0.25">
      <c r="A71" s="24"/>
      <c r="B71" s="67" t="s">
        <v>17</v>
      </c>
      <c r="C71" s="31"/>
      <c r="D71" s="26"/>
      <c r="E71" s="27"/>
      <c r="F71" s="27">
        <f t="shared" si="2"/>
        <v>0</v>
      </c>
      <c r="G71" s="28"/>
      <c r="H71" s="29">
        <v>150000</v>
      </c>
      <c r="I71" s="27">
        <f t="shared" si="3"/>
        <v>181971.5</v>
      </c>
      <c r="J71" s="201">
        <v>42046</v>
      </c>
    </row>
    <row r="72" spans="1:10" ht="20.25" customHeight="1" x14ac:dyDescent="0.25">
      <c r="A72" s="24"/>
      <c r="B72" s="31" t="s">
        <v>293</v>
      </c>
      <c r="C72" s="31" t="s">
        <v>44</v>
      </c>
      <c r="D72" s="26">
        <v>209</v>
      </c>
      <c r="E72" s="27">
        <v>24</v>
      </c>
      <c r="F72" s="27">
        <f t="shared" si="2"/>
        <v>5016</v>
      </c>
      <c r="G72" s="28"/>
      <c r="H72" s="29"/>
      <c r="I72" s="27">
        <f t="shared" si="3"/>
        <v>186987.5</v>
      </c>
      <c r="J72" s="31"/>
    </row>
    <row r="73" spans="1:10" ht="20.25" customHeight="1" x14ac:dyDescent="0.25">
      <c r="A73" s="24"/>
      <c r="B73" s="67" t="s">
        <v>17</v>
      </c>
      <c r="C73" s="31"/>
      <c r="D73" s="26"/>
      <c r="E73" s="27"/>
      <c r="F73" s="27">
        <f t="shared" si="2"/>
        <v>0</v>
      </c>
      <c r="G73" s="28"/>
      <c r="H73" s="29">
        <f>I72</f>
        <v>186987.5</v>
      </c>
      <c r="I73" s="27">
        <f t="shared" si="3"/>
        <v>0</v>
      </c>
      <c r="J73" s="201">
        <v>42066</v>
      </c>
    </row>
    <row r="74" spans="1:10" ht="20.25" customHeight="1" x14ac:dyDescent="0.25">
      <c r="A74" s="24">
        <v>42288</v>
      </c>
      <c r="B74" s="16" t="s">
        <v>179</v>
      </c>
      <c r="C74" s="31" t="s">
        <v>394</v>
      </c>
      <c r="D74" s="26">
        <v>2496</v>
      </c>
      <c r="E74" s="27">
        <v>32</v>
      </c>
      <c r="F74" s="27">
        <f t="shared" ref="F74:F81" si="4">D74*E74</f>
        <v>79872</v>
      </c>
      <c r="G74" s="28"/>
      <c r="H74" s="29"/>
      <c r="I74" s="27">
        <f>IF(B74&lt;&gt;"",I73+F74-G74-H74,0)</f>
        <v>79872</v>
      </c>
      <c r="J74" s="31"/>
    </row>
    <row r="75" spans="1:10" ht="20.25" customHeight="1" x14ac:dyDescent="0.25">
      <c r="A75" s="24">
        <v>42289</v>
      </c>
      <c r="B75" s="16" t="s">
        <v>179</v>
      </c>
      <c r="C75" s="31" t="s">
        <v>394</v>
      </c>
      <c r="D75" s="26">
        <v>3707</v>
      </c>
      <c r="E75" s="27">
        <v>32</v>
      </c>
      <c r="F75" s="27">
        <f t="shared" si="4"/>
        <v>118624</v>
      </c>
      <c r="G75" s="28"/>
      <c r="H75" s="29"/>
      <c r="I75" s="27">
        <f>IF(B75&lt;&gt;"",I74+F75-G75-H75,0)</f>
        <v>198496</v>
      </c>
      <c r="J75" s="31"/>
    </row>
    <row r="76" spans="1:10" ht="20.25" customHeight="1" x14ac:dyDescent="0.25">
      <c r="A76" s="24">
        <v>42292</v>
      </c>
      <c r="B76" s="31" t="s">
        <v>96</v>
      </c>
      <c r="C76" s="31" t="s">
        <v>44</v>
      </c>
      <c r="D76" s="26">
        <v>2595</v>
      </c>
      <c r="E76" s="27">
        <v>26</v>
      </c>
      <c r="F76" s="27">
        <f t="shared" si="4"/>
        <v>67470</v>
      </c>
      <c r="G76" s="28"/>
      <c r="H76" s="29"/>
      <c r="I76" s="27">
        <f>IF(B76&lt;&gt;"",I75+F76-G76-H76,0)</f>
        <v>265966</v>
      </c>
      <c r="J76" s="31"/>
    </row>
    <row r="77" spans="1:10" ht="20.25" customHeight="1" x14ac:dyDescent="0.25">
      <c r="A77" s="24">
        <v>42294</v>
      </c>
      <c r="B77" s="234" t="s">
        <v>96</v>
      </c>
      <c r="C77" s="234" t="s">
        <v>44</v>
      </c>
      <c r="D77" s="26">
        <v>5332</v>
      </c>
      <c r="E77" s="27">
        <v>25</v>
      </c>
      <c r="F77" s="27">
        <f t="shared" si="4"/>
        <v>133300</v>
      </c>
      <c r="G77" s="28"/>
      <c r="H77" s="29"/>
      <c r="I77" s="27">
        <f>IF(B77&lt;&gt;"",I76+F77-G77-H77,0)</f>
        <v>399266</v>
      </c>
      <c r="J77" s="234"/>
    </row>
    <row r="78" spans="1:10" ht="20.25" customHeight="1" x14ac:dyDescent="0.25">
      <c r="A78" s="24">
        <v>42296</v>
      </c>
      <c r="B78" s="31" t="s">
        <v>96</v>
      </c>
      <c r="C78" s="31" t="s">
        <v>44</v>
      </c>
      <c r="D78" s="26">
        <v>5880</v>
      </c>
      <c r="E78" s="27">
        <v>25</v>
      </c>
      <c r="F78" s="27">
        <f t="shared" si="4"/>
        <v>147000</v>
      </c>
      <c r="G78" s="28"/>
      <c r="H78" s="29"/>
      <c r="I78" s="27">
        <f>IF(B78&lt;&gt;"",I77+F78-G78-H78,0)</f>
        <v>546266</v>
      </c>
      <c r="J78" s="31"/>
    </row>
    <row r="79" spans="1:10" ht="20.25" customHeight="1" x14ac:dyDescent="0.25">
      <c r="A79" s="18">
        <v>42318</v>
      </c>
      <c r="B79" s="16" t="s">
        <v>17</v>
      </c>
      <c r="C79" s="31"/>
      <c r="D79" s="20"/>
      <c r="E79" s="27"/>
      <c r="F79" s="27">
        <f t="shared" si="4"/>
        <v>0</v>
      </c>
      <c r="G79" s="28"/>
      <c r="H79" s="29">
        <v>100000</v>
      </c>
      <c r="I79" s="27">
        <f t="shared" ref="I79:I94" si="5">IF(B79&lt;&gt;"",I78+F79-G79-H79,0)</f>
        <v>446266</v>
      </c>
      <c r="J79" s="31"/>
    </row>
    <row r="80" spans="1:10" ht="20.25" customHeight="1" x14ac:dyDescent="0.25">
      <c r="A80" s="24">
        <v>42327</v>
      </c>
      <c r="B80" s="25" t="s">
        <v>17</v>
      </c>
      <c r="C80" s="25"/>
      <c r="D80" s="26"/>
      <c r="E80" s="27"/>
      <c r="F80" s="27">
        <f t="shared" si="4"/>
        <v>0</v>
      </c>
      <c r="G80" s="28"/>
      <c r="H80" s="29">
        <v>100000</v>
      </c>
      <c r="I80" s="27">
        <f t="shared" si="5"/>
        <v>346266</v>
      </c>
      <c r="J80" s="30"/>
    </row>
    <row r="81" spans="1:11" ht="20.25" customHeight="1" x14ac:dyDescent="0.25">
      <c r="A81" s="24">
        <v>42334</v>
      </c>
      <c r="B81" s="25" t="s">
        <v>17</v>
      </c>
      <c r="C81" s="25"/>
      <c r="D81" s="26"/>
      <c r="E81" s="27"/>
      <c r="F81" s="27">
        <f t="shared" si="4"/>
        <v>0</v>
      </c>
      <c r="G81" s="28"/>
      <c r="H81" s="29">
        <v>100000</v>
      </c>
      <c r="I81" s="27">
        <f t="shared" si="5"/>
        <v>246266</v>
      </c>
      <c r="J81" s="31"/>
    </row>
    <row r="82" spans="1:11" ht="20.25" customHeight="1" x14ac:dyDescent="0.25">
      <c r="A82" s="24">
        <v>42340</v>
      </c>
      <c r="B82" s="25" t="s">
        <v>17</v>
      </c>
      <c r="C82" s="25"/>
      <c r="D82" s="26"/>
      <c r="E82" s="27"/>
      <c r="F82" s="27">
        <f t="shared" ref="F82" si="6">D82*E82</f>
        <v>0</v>
      </c>
      <c r="G82" s="28"/>
      <c r="H82" s="29">
        <f>I81</f>
        <v>246266</v>
      </c>
      <c r="I82" s="27">
        <f t="shared" si="5"/>
        <v>0</v>
      </c>
      <c r="J82" s="31"/>
    </row>
    <row r="83" spans="1:11" ht="20.25" customHeight="1" x14ac:dyDescent="0.25">
      <c r="A83" s="24">
        <v>42328</v>
      </c>
      <c r="B83" s="16" t="s">
        <v>179</v>
      </c>
      <c r="C83" s="31" t="s">
        <v>394</v>
      </c>
      <c r="D83" s="26">
        <v>2347</v>
      </c>
      <c r="E83" s="27">
        <v>31</v>
      </c>
      <c r="F83" s="27">
        <f t="shared" si="2"/>
        <v>72757</v>
      </c>
      <c r="G83" s="28"/>
      <c r="H83" s="29"/>
      <c r="I83" s="27">
        <f t="shared" si="5"/>
        <v>72757</v>
      </c>
      <c r="J83" s="31"/>
    </row>
    <row r="84" spans="1:11" ht="20.25" customHeight="1" x14ac:dyDescent="0.25">
      <c r="A84" s="24">
        <v>42329</v>
      </c>
      <c r="B84" s="16" t="s">
        <v>179</v>
      </c>
      <c r="C84" s="31" t="s">
        <v>394</v>
      </c>
      <c r="D84" s="26">
        <v>3774</v>
      </c>
      <c r="E84" s="27">
        <v>31</v>
      </c>
      <c r="F84" s="27">
        <f t="shared" si="2"/>
        <v>116994</v>
      </c>
      <c r="G84" s="28"/>
      <c r="H84" s="29"/>
      <c r="I84" s="27">
        <f t="shared" si="5"/>
        <v>189751</v>
      </c>
      <c r="J84" s="31"/>
    </row>
    <row r="85" spans="1:11" ht="20.25" customHeight="1" x14ac:dyDescent="0.25">
      <c r="A85" s="24">
        <v>42334</v>
      </c>
      <c r="B85" s="16" t="s">
        <v>179</v>
      </c>
      <c r="C85" s="31" t="s">
        <v>394</v>
      </c>
      <c r="D85" s="26">
        <v>4255</v>
      </c>
      <c r="E85" s="27">
        <v>31</v>
      </c>
      <c r="F85" s="27">
        <f t="shared" si="2"/>
        <v>131905</v>
      </c>
      <c r="G85" s="28"/>
      <c r="H85" s="29"/>
      <c r="I85" s="27">
        <f t="shared" si="5"/>
        <v>321656</v>
      </c>
      <c r="J85" s="31"/>
    </row>
    <row r="86" spans="1:11" ht="20.25" customHeight="1" x14ac:dyDescent="0.25">
      <c r="A86" s="24">
        <v>42337</v>
      </c>
      <c r="B86" s="16" t="s">
        <v>179</v>
      </c>
      <c r="C86" s="31" t="s">
        <v>394</v>
      </c>
      <c r="D86" s="26">
        <v>10960</v>
      </c>
      <c r="E86" s="27">
        <v>31.5</v>
      </c>
      <c r="F86" s="27">
        <f t="shared" si="2"/>
        <v>345240</v>
      </c>
      <c r="G86" s="28"/>
      <c r="H86" s="29"/>
      <c r="I86" s="27">
        <f t="shared" si="5"/>
        <v>666896</v>
      </c>
      <c r="J86" s="31"/>
    </row>
    <row r="87" spans="1:11" ht="20.25" customHeight="1" x14ac:dyDescent="0.25">
      <c r="A87" s="24">
        <v>42363</v>
      </c>
      <c r="B87" s="25" t="s">
        <v>17</v>
      </c>
      <c r="C87" s="25"/>
      <c r="D87" s="26"/>
      <c r="E87" s="27"/>
      <c r="F87" s="27">
        <f t="shared" si="2"/>
        <v>0</v>
      </c>
      <c r="G87" s="28"/>
      <c r="H87" s="29">
        <v>200000</v>
      </c>
      <c r="I87" s="27">
        <f t="shared" ref="I87" si="7">IF(B87&lt;&gt;"",I86+F87-G87-H87,0)</f>
        <v>466896</v>
      </c>
      <c r="J87" s="31"/>
    </row>
    <row r="88" spans="1:11" ht="20.25" customHeight="1" x14ac:dyDescent="0.25">
      <c r="A88" s="24"/>
      <c r="B88" s="31"/>
      <c r="C88" s="31"/>
      <c r="D88" s="26"/>
      <c r="E88" s="27"/>
      <c r="F88" s="27">
        <f t="shared" ref="F88:F93" si="8">D88*E88</f>
        <v>0</v>
      </c>
      <c r="G88" s="28"/>
      <c r="H88" s="29"/>
      <c r="I88" s="27">
        <f t="shared" si="5"/>
        <v>0</v>
      </c>
      <c r="J88" s="31"/>
    </row>
    <row r="89" spans="1:11" ht="20.25" customHeight="1" x14ac:dyDescent="0.25">
      <c r="A89" s="24"/>
      <c r="B89" s="31"/>
      <c r="C89" s="31"/>
      <c r="D89" s="26"/>
      <c r="E89" s="27"/>
      <c r="F89" s="27">
        <f t="shared" si="8"/>
        <v>0</v>
      </c>
      <c r="G89" s="28"/>
      <c r="H89" s="29"/>
      <c r="I89" s="27">
        <f t="shared" si="5"/>
        <v>0</v>
      </c>
      <c r="J89" s="31"/>
    </row>
    <row r="90" spans="1:11" ht="20.25" customHeight="1" x14ac:dyDescent="0.25">
      <c r="A90" s="24"/>
      <c r="B90" s="31"/>
      <c r="C90" s="31"/>
      <c r="D90" s="26"/>
      <c r="E90" s="27"/>
      <c r="F90" s="27">
        <f t="shared" si="8"/>
        <v>0</v>
      </c>
      <c r="G90" s="28"/>
      <c r="H90" s="29"/>
      <c r="I90" s="27">
        <f t="shared" si="5"/>
        <v>0</v>
      </c>
      <c r="J90" s="31"/>
    </row>
    <row r="91" spans="1:11" ht="20.25" customHeight="1" x14ac:dyDescent="0.25">
      <c r="A91" s="24"/>
      <c r="B91" s="31"/>
      <c r="C91" s="31"/>
      <c r="D91" s="26"/>
      <c r="E91" s="27"/>
      <c r="F91" s="27">
        <f t="shared" si="8"/>
        <v>0</v>
      </c>
      <c r="G91" s="28"/>
      <c r="H91" s="29"/>
      <c r="I91" s="27">
        <f t="shared" si="5"/>
        <v>0</v>
      </c>
      <c r="J91" s="31"/>
    </row>
    <row r="92" spans="1:11" ht="20.25" customHeight="1" x14ac:dyDescent="0.25">
      <c r="A92" s="24"/>
      <c r="B92" s="31"/>
      <c r="C92" s="31"/>
      <c r="D92" s="26"/>
      <c r="E92" s="27"/>
      <c r="F92" s="27">
        <f t="shared" si="8"/>
        <v>0</v>
      </c>
      <c r="G92" s="28"/>
      <c r="H92" s="29"/>
      <c r="I92" s="27">
        <f t="shared" si="5"/>
        <v>0</v>
      </c>
      <c r="J92" s="31"/>
    </row>
    <row r="93" spans="1:11" ht="20.25" customHeight="1" x14ac:dyDescent="0.25">
      <c r="A93" s="24"/>
      <c r="B93" s="31"/>
      <c r="C93" s="31"/>
      <c r="D93" s="26"/>
      <c r="E93" s="27"/>
      <c r="F93" s="27">
        <f t="shared" si="8"/>
        <v>0</v>
      </c>
      <c r="G93" s="28"/>
      <c r="H93" s="29"/>
      <c r="I93" s="27">
        <f t="shared" si="5"/>
        <v>0</v>
      </c>
      <c r="J93" s="31"/>
    </row>
    <row r="94" spans="1:11" ht="20.25" customHeight="1" x14ac:dyDescent="0.25">
      <c r="A94" s="24"/>
      <c r="B94" s="31"/>
      <c r="C94" s="31"/>
      <c r="D94" s="26"/>
      <c r="E94" s="27"/>
      <c r="F94" s="27">
        <f t="shared" si="2"/>
        <v>0</v>
      </c>
      <c r="G94" s="28"/>
      <c r="H94" s="29"/>
      <c r="I94" s="27">
        <f t="shared" si="5"/>
        <v>0</v>
      </c>
      <c r="J94" s="31"/>
    </row>
    <row r="95" spans="1:11" s="200" customFormat="1" ht="20.25" customHeight="1" x14ac:dyDescent="0.25">
      <c r="A95" s="246" t="s">
        <v>14</v>
      </c>
      <c r="B95" s="246"/>
      <c r="C95" s="246"/>
      <c r="D95" s="246"/>
      <c r="E95" s="246"/>
      <c r="F95" s="68">
        <f>SUM(F10:F94)</f>
        <v>5694938.5</v>
      </c>
      <c r="G95" s="68">
        <f>SUM(G10:G94)</f>
        <v>0</v>
      </c>
      <c r="H95" s="68">
        <f>SUM(H10:H94)</f>
        <v>5228042.5</v>
      </c>
      <c r="I95" s="68">
        <f>F95-G95-H95</f>
        <v>466896</v>
      </c>
      <c r="J95" s="68"/>
      <c r="K95" s="206"/>
    </row>
  </sheetData>
  <autoFilter ref="A9:J9"/>
  <sortState ref="A74:K80">
    <sortCondition ref="A74:A80"/>
  </sortState>
  <mergeCells count="10">
    <mergeCell ref="A29:H29"/>
    <mergeCell ref="A95:E95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H14" sqref="H14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 x14ac:dyDescent="0.25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70" t="s">
        <v>360</v>
      </c>
      <c r="B7" s="270"/>
      <c r="C7" s="210" t="s">
        <v>362</v>
      </c>
    </row>
    <row r="8" spans="1:9" ht="18.75" customHeight="1" x14ac:dyDescent="0.25">
      <c r="G8" s="10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/>
      <c r="B10" s="16" t="s">
        <v>361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 x14ac:dyDescent="0.25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 x14ac:dyDescent="0.25">
      <c r="A13" s="24"/>
      <c r="B13" s="16" t="s">
        <v>17</v>
      </c>
      <c r="C13" s="26"/>
      <c r="D13" s="27"/>
      <c r="E13" s="27">
        <f t="shared" si="0"/>
        <v>0</v>
      </c>
      <c r="F13" s="29">
        <v>100000</v>
      </c>
      <c r="G13" s="27">
        <f t="shared" si="1"/>
        <v>145985</v>
      </c>
      <c r="H13" s="30">
        <v>42363</v>
      </c>
    </row>
    <row r="14" spans="1:9" ht="20.25" customHeight="1" x14ac:dyDescent="0.25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 x14ac:dyDescent="0.25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 x14ac:dyDescent="0.25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 x14ac:dyDescent="0.25">
      <c r="A17" s="271" t="s">
        <v>14</v>
      </c>
      <c r="B17" s="271"/>
      <c r="C17" s="271"/>
      <c r="D17" s="271"/>
      <c r="E17" s="170">
        <f>SUM(E10:E16)</f>
        <v>445985</v>
      </c>
      <c r="F17" s="180">
        <f>SUM(F10:F16)</f>
        <v>300000</v>
      </c>
      <c r="G17" s="171">
        <f>E17-F17</f>
        <v>145985</v>
      </c>
      <c r="H17" s="169"/>
    </row>
    <row r="18" spans="1:9" ht="21.75" customHeight="1" x14ac:dyDescent="0.25">
      <c r="F18" s="11"/>
      <c r="G18" s="10"/>
    </row>
    <row r="19" spans="1:9" s="111" customFormat="1" ht="21" customHeight="1" x14ac:dyDescent="0.25">
      <c r="A19" s="108"/>
      <c r="B19" s="114" t="s">
        <v>95</v>
      </c>
      <c r="C19" s="109"/>
      <c r="D19" s="110"/>
      <c r="E19" s="128">
        <f>G17*1000</f>
        <v>145985000</v>
      </c>
      <c r="F19" s="181" t="s">
        <v>84</v>
      </c>
      <c r="G19" s="115"/>
      <c r="H19" s="110"/>
      <c r="I19" s="110"/>
    </row>
    <row r="20" spans="1:9" s="111" customFormat="1" ht="21" customHeight="1" x14ac:dyDescent="0.25">
      <c r="A20" s="108"/>
      <c r="B20" s="114" t="s">
        <v>85</v>
      </c>
      <c r="C20" s="112" t="e">
        <f ca="1">[1]!VND(E19, TRUE)</f>
        <v>#NAME?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23"/>
  <sheetViews>
    <sheetView topLeftCell="A7" workbookViewId="0">
      <pane ySplit="3" topLeftCell="A10" activePane="bottomLeft" state="frozen"/>
      <selection activeCell="A184" sqref="A184"/>
      <selection pane="bottomLeft" activeCell="G26" sqref="G26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F1" s="177"/>
      <c r="G1" s="162"/>
      <c r="H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162"/>
      <c r="H2" s="162"/>
    </row>
    <row r="3" spans="1:9" s="161" customFormat="1" ht="18.75" customHeight="1" x14ac:dyDescent="0.25">
      <c r="A3" s="273" t="s">
        <v>40</v>
      </c>
      <c r="B3" s="273"/>
      <c r="C3" s="273" t="s">
        <v>41</v>
      </c>
      <c r="D3" s="273"/>
      <c r="E3" s="273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70" t="s">
        <v>412</v>
      </c>
      <c r="B7" s="270"/>
      <c r="C7" s="210"/>
    </row>
    <row r="8" spans="1:9" ht="18.75" customHeight="1" x14ac:dyDescent="0.25">
      <c r="G8" s="208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>
        <v>42390</v>
      </c>
      <c r="B10" s="16" t="s">
        <v>442</v>
      </c>
      <c r="C10" s="20">
        <v>958</v>
      </c>
      <c r="D10" s="19">
        <f>10.2*22.3</f>
        <v>227.45999999999998</v>
      </c>
      <c r="E10" s="27">
        <f>C10*D10</f>
        <v>217906.68</v>
      </c>
      <c r="F10" s="29"/>
      <c r="G10" s="27">
        <f>IF(B10&lt;&gt;"",E10-F10,0)</f>
        <v>217906.68</v>
      </c>
      <c r="H10" s="30"/>
    </row>
    <row r="11" spans="1:9" s="4" customFormat="1" ht="20.25" customHeight="1" x14ac:dyDescent="0.25">
      <c r="A11" s="24"/>
      <c r="B11" s="16" t="s">
        <v>21</v>
      </c>
      <c r="C11" s="26">
        <v>1000</v>
      </c>
      <c r="D11" s="19">
        <f t="shared" ref="D11:D12" si="0">10.2*22.3</f>
        <v>227.45999999999998</v>
      </c>
      <c r="E11" s="27">
        <f>C11*D11</f>
        <v>227459.99999999997</v>
      </c>
      <c r="F11" s="29"/>
      <c r="G11" s="27">
        <f>IF(B11&lt;&gt;"",G10+E11-F11,0)</f>
        <v>445366.67999999993</v>
      </c>
      <c r="H11" s="30"/>
    </row>
    <row r="12" spans="1:9" ht="20.25" customHeight="1" x14ac:dyDescent="0.25">
      <c r="A12" s="18">
        <v>42395</v>
      </c>
      <c r="B12" s="16" t="s">
        <v>21</v>
      </c>
      <c r="C12" s="20">
        <v>300</v>
      </c>
      <c r="D12" s="19">
        <f t="shared" si="0"/>
        <v>227.45999999999998</v>
      </c>
      <c r="E12" s="27">
        <f t="shared" ref="E12:E19" si="1">C12*D12</f>
        <v>68238</v>
      </c>
      <c r="F12" s="29"/>
      <c r="G12" s="27">
        <f t="shared" ref="G12:G19" si="2">IF(B12&lt;&gt;"",G11+E12-F12,0)</f>
        <v>513604.67999999993</v>
      </c>
      <c r="H12" s="30"/>
    </row>
    <row r="13" spans="1:9" s="4" customFormat="1" ht="20.25" customHeight="1" x14ac:dyDescent="0.25">
      <c r="A13" s="243"/>
      <c r="B13" s="244" t="s">
        <v>443</v>
      </c>
      <c r="C13" s="245">
        <v>2300</v>
      </c>
      <c r="D13" s="223">
        <v>10</v>
      </c>
      <c r="E13" s="223"/>
      <c r="F13" s="223">
        <f>C13*D13</f>
        <v>23000</v>
      </c>
      <c r="G13" s="27">
        <f t="shared" si="2"/>
        <v>490604.67999999993</v>
      </c>
      <c r="H13" s="30"/>
    </row>
    <row r="14" spans="1:9" ht="20.25" customHeight="1" x14ac:dyDescent="0.25">
      <c r="A14" s="243"/>
      <c r="B14" s="244" t="s">
        <v>444</v>
      </c>
      <c r="C14" s="245">
        <v>1958</v>
      </c>
      <c r="D14" s="223">
        <v>5</v>
      </c>
      <c r="E14" s="223"/>
      <c r="F14" s="223">
        <f>C14*D14</f>
        <v>9790</v>
      </c>
      <c r="G14" s="27">
        <f t="shared" si="2"/>
        <v>480814.67999999993</v>
      </c>
      <c r="H14" s="30"/>
    </row>
    <row r="15" spans="1:9" ht="20.25" customHeight="1" x14ac:dyDescent="0.25">
      <c r="A15" s="18">
        <v>42399</v>
      </c>
      <c r="B15" s="244" t="s">
        <v>17</v>
      </c>
      <c r="C15" s="245"/>
      <c r="D15" s="223"/>
      <c r="E15" s="223"/>
      <c r="F15" s="223">
        <v>200000</v>
      </c>
      <c r="G15" s="27">
        <f t="shared" ref="G15:G18" si="3">IF(B15&lt;&gt;"",G14+E15-F15,0)</f>
        <v>280814.67999999993</v>
      </c>
      <c r="H15" s="30"/>
    </row>
    <row r="16" spans="1:9" ht="20.25" customHeight="1" x14ac:dyDescent="0.25">
      <c r="A16" s="18"/>
      <c r="B16" s="16"/>
      <c r="C16" s="20"/>
      <c r="D16" s="19"/>
      <c r="E16" s="27">
        <f t="shared" ref="E16:E18" si="4">C16*D16</f>
        <v>0</v>
      </c>
      <c r="F16" s="29"/>
      <c r="G16" s="27">
        <f t="shared" si="3"/>
        <v>0</v>
      </c>
      <c r="H16" s="30"/>
    </row>
    <row r="17" spans="1:9" ht="20.25" customHeight="1" x14ac:dyDescent="0.25">
      <c r="A17" s="18"/>
      <c r="B17" s="16"/>
      <c r="C17" s="20"/>
      <c r="D17" s="19"/>
      <c r="E17" s="27">
        <f t="shared" si="4"/>
        <v>0</v>
      </c>
      <c r="F17" s="29"/>
      <c r="G17" s="27">
        <f t="shared" si="3"/>
        <v>0</v>
      </c>
      <c r="H17" s="30"/>
    </row>
    <row r="18" spans="1:9" ht="20.25" customHeight="1" x14ac:dyDescent="0.25">
      <c r="A18" s="18"/>
      <c r="B18" s="16"/>
      <c r="C18" s="20"/>
      <c r="D18" s="19"/>
      <c r="E18" s="27">
        <f t="shared" si="4"/>
        <v>0</v>
      </c>
      <c r="F18" s="29"/>
      <c r="G18" s="27">
        <f t="shared" si="3"/>
        <v>0</v>
      </c>
      <c r="H18" s="30"/>
    </row>
    <row r="19" spans="1:9" ht="20.25" customHeight="1" x14ac:dyDescent="0.25">
      <c r="A19" s="166"/>
      <c r="B19" s="21"/>
      <c r="C19" s="167"/>
      <c r="D19" s="168"/>
      <c r="E19" s="19">
        <f t="shared" si="1"/>
        <v>0</v>
      </c>
      <c r="F19" s="29"/>
      <c r="G19" s="27">
        <f t="shared" si="2"/>
        <v>0</v>
      </c>
      <c r="H19" s="30"/>
    </row>
    <row r="20" spans="1:9" s="230" customFormat="1" ht="21.75" customHeight="1" x14ac:dyDescent="0.25">
      <c r="A20" s="271" t="s">
        <v>14</v>
      </c>
      <c r="B20" s="271"/>
      <c r="C20" s="271"/>
      <c r="D20" s="271"/>
      <c r="E20" s="170">
        <f>SUM(E10:E19)</f>
        <v>513604.67999999993</v>
      </c>
      <c r="F20" s="180">
        <f>SUM(F10:F19)</f>
        <v>232790</v>
      </c>
      <c r="G20" s="171">
        <f>E20-F20</f>
        <v>280814.67999999993</v>
      </c>
      <c r="H20" s="231"/>
    </row>
    <row r="21" spans="1:9" ht="21.75" customHeight="1" x14ac:dyDescent="0.25">
      <c r="F21" s="11"/>
      <c r="G21" s="208"/>
    </row>
    <row r="22" spans="1:9" s="111" customFormat="1" ht="21" customHeight="1" x14ac:dyDescent="0.25">
      <c r="A22" s="108"/>
      <c r="B22" s="114" t="s">
        <v>95</v>
      </c>
      <c r="C22" s="109"/>
      <c r="D22" s="110"/>
      <c r="E22" s="128">
        <f>G20*1000</f>
        <v>280814679.99999994</v>
      </c>
      <c r="F22" s="181" t="s">
        <v>84</v>
      </c>
      <c r="G22" s="115"/>
      <c r="H22" s="110"/>
      <c r="I22" s="110"/>
    </row>
    <row r="23" spans="1:9" s="111" customFormat="1" ht="21" customHeight="1" x14ac:dyDescent="0.25">
      <c r="A23" s="108"/>
      <c r="B23" s="114" t="s">
        <v>85</v>
      </c>
      <c r="C23" s="112" t="str">
        <f>[2]!VND(E22, TRUE)</f>
        <v>Hai trăm tám mươi triệu, tám trăm mười bốn ngàn, sáu trăm tám mươi đồng</v>
      </c>
      <c r="D23" s="110"/>
      <c r="E23" s="110"/>
      <c r="F23" s="182"/>
      <c r="G23" s="110"/>
      <c r="H23" s="110"/>
      <c r="I23" s="110"/>
    </row>
  </sheetData>
  <autoFilter ref="A9:H9"/>
  <mergeCells count="7">
    <mergeCell ref="A20:D20"/>
    <mergeCell ref="A1:D1"/>
    <mergeCell ref="A2:F2"/>
    <mergeCell ref="A3:B3"/>
    <mergeCell ref="C3:E3"/>
    <mergeCell ref="A5:I5"/>
    <mergeCell ref="A7:B7"/>
  </mergeCells>
  <pageMargins left="0.52" right="0.23" top="0.32" bottom="0.2" header="0.3" footer="0.3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9" t="s">
        <v>379</v>
      </c>
      <c r="B7" s="249"/>
      <c r="C7" s="248" t="s">
        <v>28</v>
      </c>
      <c r="D7" s="248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42009</v>
      </c>
      <c r="B10" s="23" t="s">
        <v>107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 x14ac:dyDescent="0.25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 x14ac:dyDescent="0.25">
      <c r="A12" s="39">
        <v>42014</v>
      </c>
      <c r="B12" s="31" t="s">
        <v>107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 x14ac:dyDescent="0.25">
      <c r="A13" s="24">
        <v>42018</v>
      </c>
      <c r="B13" s="31" t="s">
        <v>107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 x14ac:dyDescent="0.25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 x14ac:dyDescent="0.25">
      <c r="A15" s="24">
        <v>42024</v>
      </c>
      <c r="B15" s="31" t="s">
        <v>107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 x14ac:dyDescent="0.25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 x14ac:dyDescent="0.25">
      <c r="A17" s="24">
        <v>42030</v>
      </c>
      <c r="B17" s="31" t="s">
        <v>107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 x14ac:dyDescent="0.25">
      <c r="A18" s="24">
        <v>42034</v>
      </c>
      <c r="B18" s="31" t="s">
        <v>107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 x14ac:dyDescent="0.25">
      <c r="A19" s="39">
        <v>42040</v>
      </c>
      <c r="B19" s="31" t="s">
        <v>107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 x14ac:dyDescent="0.25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 x14ac:dyDescent="0.25">
      <c r="A21" s="18">
        <v>42080</v>
      </c>
      <c r="B21" s="31" t="s">
        <v>107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 x14ac:dyDescent="0.25">
      <c r="A22" s="18">
        <v>42086</v>
      </c>
      <c r="B22" s="31" t="s">
        <v>107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 x14ac:dyDescent="0.25">
      <c r="A23" s="18">
        <v>42091</v>
      </c>
      <c r="B23" s="31" t="s">
        <v>107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 x14ac:dyDescent="0.25">
      <c r="A24" s="24">
        <v>42100</v>
      </c>
      <c r="B24" s="31" t="s">
        <v>107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 x14ac:dyDescent="0.25">
      <c r="A25" s="18">
        <v>42110</v>
      </c>
      <c r="B25" s="31" t="s">
        <v>107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 x14ac:dyDescent="0.25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 x14ac:dyDescent="0.25">
      <c r="A27" s="18">
        <v>42285</v>
      </c>
      <c r="B27" s="31" t="s">
        <v>107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 x14ac:dyDescent="0.25">
      <c r="A28" s="18">
        <v>42287</v>
      </c>
      <c r="B28" s="31" t="s">
        <v>107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 x14ac:dyDescent="0.25">
      <c r="A29" s="18">
        <v>42288</v>
      </c>
      <c r="B29" s="31" t="s">
        <v>107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 x14ac:dyDescent="0.25">
      <c r="A30" s="18">
        <v>42291</v>
      </c>
      <c r="B30" s="31" t="s">
        <v>107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 x14ac:dyDescent="0.25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 x14ac:dyDescent="0.25">
      <c r="A32" s="18">
        <v>42297</v>
      </c>
      <c r="B32" s="31" t="s">
        <v>107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 x14ac:dyDescent="0.25">
      <c r="A39" s="246" t="s">
        <v>14</v>
      </c>
      <c r="B39" s="246"/>
      <c r="C39" s="246"/>
      <c r="D39" s="246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0" activePane="bottomLeft" state="frozen"/>
      <selection activeCell="A184" sqref="A184"/>
      <selection pane="bottomLeft" activeCell="G15" sqref="G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9" t="s">
        <v>403</v>
      </c>
      <c r="B7" s="249"/>
      <c r="C7" s="248" t="s">
        <v>404</v>
      </c>
      <c r="D7" s="248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42298</v>
      </c>
      <c r="B10" s="31" t="s">
        <v>405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 x14ac:dyDescent="0.25">
      <c r="A11" s="24">
        <v>42312</v>
      </c>
      <c r="B11" s="31" t="s">
        <v>405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 x14ac:dyDescent="0.25">
      <c r="A12" s="24">
        <v>42328</v>
      </c>
      <c r="B12" s="31" t="s">
        <v>17</v>
      </c>
      <c r="C12" s="26"/>
      <c r="D12" s="27"/>
      <c r="E12" s="27">
        <f t="shared" si="0"/>
        <v>0</v>
      </c>
      <c r="F12" s="64"/>
      <c r="G12" s="42">
        <v>70000</v>
      </c>
      <c r="H12" s="27">
        <f t="shared" ref="H12:H38" si="1">IF(B12&lt;&gt;"",H11+E12-F12-G12,0)</f>
        <v>29180</v>
      </c>
      <c r="I12" s="220"/>
    </row>
    <row r="13" spans="1:10" ht="20.25" customHeight="1" x14ac:dyDescent="0.25">
      <c r="A13" s="24">
        <v>42333</v>
      </c>
      <c r="B13" s="31" t="s">
        <v>405</v>
      </c>
      <c r="C13" s="26">
        <v>301</v>
      </c>
      <c r="D13" s="27">
        <v>180</v>
      </c>
      <c r="E13" s="27">
        <f t="shared" si="0"/>
        <v>54180</v>
      </c>
      <c r="F13" s="28"/>
      <c r="G13" s="29"/>
      <c r="H13" s="27">
        <f t="shared" si="1"/>
        <v>83360</v>
      </c>
      <c r="I13" s="220"/>
    </row>
    <row r="14" spans="1:10" ht="20.25" customHeight="1" x14ac:dyDescent="0.25">
      <c r="A14" s="24">
        <v>42340</v>
      </c>
      <c r="B14" s="31" t="s">
        <v>17</v>
      </c>
      <c r="C14" s="26"/>
      <c r="D14" s="27"/>
      <c r="E14" s="27">
        <f t="shared" ref="E14" si="2">C14*D14</f>
        <v>0</v>
      </c>
      <c r="F14" s="64"/>
      <c r="G14" s="42">
        <f>H13</f>
        <v>83360</v>
      </c>
      <c r="H14" s="27">
        <f t="shared" si="1"/>
        <v>0</v>
      </c>
      <c r="I14" s="220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 x14ac:dyDescent="0.25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 x14ac:dyDescent="0.25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 x14ac:dyDescent="0.25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 x14ac:dyDescent="0.25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 x14ac:dyDescent="0.25">
      <c r="A25" s="18"/>
      <c r="B25" s="31"/>
      <c r="C25" s="20"/>
      <c r="D25" s="41"/>
      <c r="E25" s="19">
        <f t="shared" ref="E25:E38" si="3">C25*D25</f>
        <v>0</v>
      </c>
      <c r="F25" s="19"/>
      <c r="G25" s="19"/>
      <c r="H25" s="27">
        <f t="shared" si="1"/>
        <v>0</v>
      </c>
      <c r="I25" s="220"/>
    </row>
    <row r="26" spans="1:9" ht="20.25" customHeight="1" x14ac:dyDescent="0.25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 x14ac:dyDescent="0.25">
      <c r="A27" s="18"/>
      <c r="B27" s="31"/>
      <c r="C27" s="20"/>
      <c r="D27" s="41"/>
      <c r="E27" s="19">
        <f t="shared" si="3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 x14ac:dyDescent="0.25">
      <c r="A28" s="18"/>
      <c r="B28" s="31"/>
      <c r="C28" s="20"/>
      <c r="D28" s="41"/>
      <c r="E28" s="19">
        <f t="shared" si="3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 x14ac:dyDescent="0.25">
      <c r="A29" s="18"/>
      <c r="B29" s="31"/>
      <c r="C29" s="20"/>
      <c r="D29" s="41"/>
      <c r="E29" s="19">
        <f t="shared" si="3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 x14ac:dyDescent="0.25">
      <c r="A30" s="18"/>
      <c r="B30" s="31"/>
      <c r="C30" s="20"/>
      <c r="D30" s="41"/>
      <c r="E30" s="19">
        <f t="shared" si="3"/>
        <v>0</v>
      </c>
      <c r="F30" s="19"/>
      <c r="G30" s="19"/>
      <c r="H30" s="27">
        <f t="shared" si="1"/>
        <v>0</v>
      </c>
      <c r="I30" s="220"/>
    </row>
    <row r="31" spans="1:9" ht="20.25" customHeight="1" x14ac:dyDescent="0.25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 x14ac:dyDescent="0.25">
      <c r="A32" s="18"/>
      <c r="B32" s="31"/>
      <c r="C32" s="20"/>
      <c r="D32" s="19"/>
      <c r="E32" s="19">
        <f t="shared" si="3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1"/>
        <v>0</v>
      </c>
      <c r="I34" s="220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1"/>
        <v>0</v>
      </c>
      <c r="I35" s="220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1"/>
        <v>0</v>
      </c>
      <c r="I37" s="220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 x14ac:dyDescent="0.25">
      <c r="A39" s="246" t="s">
        <v>14</v>
      </c>
      <c r="B39" s="246"/>
      <c r="C39" s="246"/>
      <c r="D39" s="246"/>
      <c r="E39" s="68">
        <f>SUM(E10:E38)</f>
        <v>153360</v>
      </c>
      <c r="F39" s="68">
        <f t="shared" ref="F39:G39" si="4">SUM(F10:F38)</f>
        <v>0</v>
      </c>
      <c r="G39" s="68">
        <f t="shared" si="4"/>
        <v>153360</v>
      </c>
      <c r="H39" s="68">
        <f>E39-F39-G39</f>
        <v>0</v>
      </c>
      <c r="I39" s="68"/>
      <c r="J39" s="221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26"/>
  <sheetViews>
    <sheetView topLeftCell="A7" workbookViewId="0">
      <pane ySplit="3" topLeftCell="A10" activePane="bottomLeft" state="frozen"/>
      <selection activeCell="A184" sqref="A184"/>
      <selection pane="bottomLeft" activeCell="G22" sqref="G2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33" customWidth="1"/>
    <col min="5" max="5" width="16.5703125" style="233" customWidth="1"/>
    <col min="6" max="6" width="12.42578125" style="12" customWidth="1"/>
    <col min="7" max="7" width="16.28515625" style="9" customWidth="1"/>
    <col min="8" max="8" width="14.140625" style="233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226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33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33"/>
    </row>
    <row r="7" spans="1:10" ht="21" customHeight="1" x14ac:dyDescent="0.25">
      <c r="A7" s="249" t="s">
        <v>414</v>
      </c>
      <c r="B7" s="249"/>
      <c r="C7" s="248"/>
      <c r="D7" s="248"/>
      <c r="E7" s="269" t="s">
        <v>29</v>
      </c>
      <c r="F7" s="269"/>
      <c r="G7" s="269"/>
      <c r="I7" s="233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42328</v>
      </c>
      <c r="B10" s="31" t="s">
        <v>107</v>
      </c>
      <c r="C10" s="26">
        <v>2110</v>
      </c>
      <c r="D10" s="27">
        <v>11</v>
      </c>
      <c r="E10" s="27">
        <f t="shared" ref="E10:E20" si="0">C10*D10</f>
        <v>23210</v>
      </c>
      <c r="F10" s="36"/>
      <c r="G10" s="22"/>
      <c r="H10" s="32">
        <f>E10-F10-G10</f>
        <v>23210</v>
      </c>
      <c r="I10" s="229"/>
    </row>
    <row r="11" spans="1:10" ht="20.25" customHeight="1" x14ac:dyDescent="0.25">
      <c r="A11" s="24">
        <v>42343</v>
      </c>
      <c r="B11" s="31" t="s">
        <v>107</v>
      </c>
      <c r="C11" s="26">
        <v>1930</v>
      </c>
      <c r="D11" s="27">
        <v>11</v>
      </c>
      <c r="E11" s="27">
        <f t="shared" si="0"/>
        <v>21230</v>
      </c>
      <c r="F11" s="28"/>
      <c r="G11" s="29"/>
      <c r="H11" s="27">
        <f>IF(B11&lt;&gt;"",H10+E11-F11-G11,0)</f>
        <v>44440</v>
      </c>
      <c r="I11" s="229"/>
    </row>
    <row r="12" spans="1:10" ht="20.25" customHeight="1" x14ac:dyDescent="0.25">
      <c r="A12" s="24">
        <v>42345</v>
      </c>
      <c r="B12" s="31" t="s">
        <v>107</v>
      </c>
      <c r="C12" s="26">
        <v>1590</v>
      </c>
      <c r="D12" s="27">
        <v>11</v>
      </c>
      <c r="E12" s="27">
        <f t="shared" si="0"/>
        <v>17490</v>
      </c>
      <c r="F12" s="64"/>
      <c r="G12" s="42"/>
      <c r="H12" s="27">
        <f t="shared" ref="H12:H25" si="1">IF(B12&lt;&gt;"",H11+E12-F12-G12,0)</f>
        <v>61930</v>
      </c>
      <c r="I12" s="229"/>
    </row>
    <row r="13" spans="1:10" ht="20.25" customHeight="1" x14ac:dyDescent="0.25">
      <c r="A13" s="24">
        <v>42349</v>
      </c>
      <c r="B13" s="31" t="s">
        <v>107</v>
      </c>
      <c r="C13" s="26">
        <v>1740</v>
      </c>
      <c r="D13" s="27">
        <v>11</v>
      </c>
      <c r="E13" s="27">
        <f t="shared" si="0"/>
        <v>19140</v>
      </c>
      <c r="F13" s="28"/>
      <c r="G13" s="29"/>
      <c r="H13" s="27">
        <f t="shared" si="1"/>
        <v>81070</v>
      </c>
      <c r="I13" s="229"/>
    </row>
    <row r="14" spans="1:10" ht="20.25" customHeight="1" x14ac:dyDescent="0.25">
      <c r="A14" s="24">
        <v>42350</v>
      </c>
      <c r="B14" s="31" t="s">
        <v>107</v>
      </c>
      <c r="C14" s="26">
        <v>1640</v>
      </c>
      <c r="D14" s="27">
        <v>11</v>
      </c>
      <c r="E14" s="27">
        <f t="shared" si="0"/>
        <v>18040</v>
      </c>
      <c r="F14" s="28"/>
      <c r="G14" s="29"/>
      <c r="H14" s="27">
        <f t="shared" si="1"/>
        <v>99110</v>
      </c>
      <c r="I14" s="229"/>
    </row>
    <row r="15" spans="1:10" ht="20.25" customHeight="1" x14ac:dyDescent="0.25">
      <c r="A15" s="24">
        <v>42351</v>
      </c>
      <c r="B15" s="31" t="s">
        <v>107</v>
      </c>
      <c r="C15" s="26">
        <v>2100</v>
      </c>
      <c r="D15" s="27">
        <v>11</v>
      </c>
      <c r="E15" s="27">
        <f t="shared" si="0"/>
        <v>23100</v>
      </c>
      <c r="F15" s="28"/>
      <c r="G15" s="29"/>
      <c r="H15" s="27">
        <f t="shared" si="1"/>
        <v>122210</v>
      </c>
      <c r="I15" s="229"/>
    </row>
    <row r="16" spans="1:10" ht="20.25" customHeight="1" x14ac:dyDescent="0.25">
      <c r="A16" s="24">
        <v>42352</v>
      </c>
      <c r="B16" s="31" t="s">
        <v>107</v>
      </c>
      <c r="C16" s="26">
        <v>1360</v>
      </c>
      <c r="D16" s="27">
        <v>11</v>
      </c>
      <c r="E16" s="27">
        <f t="shared" si="0"/>
        <v>14960</v>
      </c>
      <c r="F16" s="28"/>
      <c r="G16" s="29"/>
      <c r="H16" s="27">
        <f t="shared" si="1"/>
        <v>137170</v>
      </c>
      <c r="I16" s="229"/>
    </row>
    <row r="17" spans="1:10" ht="20.25" customHeight="1" x14ac:dyDescent="0.25">
      <c r="A17" s="24">
        <v>42354</v>
      </c>
      <c r="B17" s="31" t="s">
        <v>107</v>
      </c>
      <c r="C17" s="26">
        <v>4880</v>
      </c>
      <c r="D17" s="27">
        <v>11</v>
      </c>
      <c r="E17" s="27">
        <f t="shared" si="0"/>
        <v>53680</v>
      </c>
      <c r="F17" s="28"/>
      <c r="G17" s="29"/>
      <c r="H17" s="27">
        <f t="shared" si="1"/>
        <v>190850</v>
      </c>
      <c r="I17" s="229"/>
    </row>
    <row r="18" spans="1:10" ht="20.25" customHeight="1" x14ac:dyDescent="0.25">
      <c r="A18" s="24">
        <v>42355</v>
      </c>
      <c r="B18" s="31" t="s">
        <v>107</v>
      </c>
      <c r="C18" s="26">
        <v>5850</v>
      </c>
      <c r="D18" s="27">
        <v>11</v>
      </c>
      <c r="E18" s="27">
        <f t="shared" si="0"/>
        <v>64350</v>
      </c>
      <c r="F18" s="28"/>
      <c r="G18" s="29"/>
      <c r="H18" s="27">
        <f t="shared" si="1"/>
        <v>255200</v>
      </c>
      <c r="I18" s="229"/>
    </row>
    <row r="19" spans="1:10" ht="20.25" customHeight="1" x14ac:dyDescent="0.25">
      <c r="A19" s="39">
        <v>42361</v>
      </c>
      <c r="B19" s="31" t="s">
        <v>107</v>
      </c>
      <c r="C19" s="40">
        <v>2920</v>
      </c>
      <c r="D19" s="27">
        <v>11</v>
      </c>
      <c r="E19" s="41">
        <f t="shared" si="0"/>
        <v>32120</v>
      </c>
      <c r="F19" s="64"/>
      <c r="G19" s="42"/>
      <c r="H19" s="27">
        <f t="shared" si="1"/>
        <v>287320</v>
      </c>
      <c r="I19" s="229"/>
    </row>
    <row r="20" spans="1:10" ht="20.25" customHeight="1" x14ac:dyDescent="0.25">
      <c r="A20" s="24">
        <v>42353</v>
      </c>
      <c r="B20" s="31" t="s">
        <v>17</v>
      </c>
      <c r="C20" s="26"/>
      <c r="D20" s="41"/>
      <c r="E20" s="27">
        <f t="shared" si="0"/>
        <v>0</v>
      </c>
      <c r="F20" s="28"/>
      <c r="G20" s="29">
        <v>50000</v>
      </c>
      <c r="H20" s="27">
        <f t="shared" si="1"/>
        <v>237320</v>
      </c>
      <c r="I20" s="229"/>
    </row>
    <row r="21" spans="1:10" s="8" customFormat="1" ht="20.25" customHeight="1" x14ac:dyDescent="0.25">
      <c r="A21" s="18">
        <v>42363</v>
      </c>
      <c r="B21" s="31" t="s">
        <v>17</v>
      </c>
      <c r="C21" s="20"/>
      <c r="D21" s="41"/>
      <c r="E21" s="19">
        <f>C21*D21</f>
        <v>0</v>
      </c>
      <c r="F21" s="19"/>
      <c r="G21" s="19">
        <v>100000</v>
      </c>
      <c r="H21" s="27">
        <f t="shared" si="1"/>
        <v>137320</v>
      </c>
      <c r="I21" s="229"/>
    </row>
    <row r="22" spans="1:10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9"/>
    </row>
    <row r="23" spans="1:10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9"/>
    </row>
    <row r="24" spans="1:10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9"/>
    </row>
    <row r="25" spans="1:10" s="8" customFormat="1" ht="20.25" customHeight="1" x14ac:dyDescent="0.25">
      <c r="A25" s="18"/>
      <c r="B25" s="31"/>
      <c r="C25" s="20"/>
      <c r="D25" s="41"/>
      <c r="E25" s="19">
        <f t="shared" ref="E25" si="2">C25*D25</f>
        <v>0</v>
      </c>
      <c r="F25" s="19"/>
      <c r="G25" s="19"/>
      <c r="H25" s="27">
        <f t="shared" si="1"/>
        <v>0</v>
      </c>
      <c r="I25" s="229"/>
    </row>
    <row r="26" spans="1:10" s="227" customFormat="1" ht="20.25" customHeight="1" x14ac:dyDescent="0.25">
      <c r="A26" s="246" t="s">
        <v>14</v>
      </c>
      <c r="B26" s="246"/>
      <c r="C26" s="246"/>
      <c r="D26" s="246"/>
      <c r="E26" s="68">
        <f>SUM(E10:E25)</f>
        <v>287320</v>
      </c>
      <c r="F26" s="68">
        <f>SUM(F10:F25)</f>
        <v>0</v>
      </c>
      <c r="G26" s="68">
        <f>SUM(G10:G25)</f>
        <v>150000</v>
      </c>
      <c r="H26" s="68">
        <f>E26-F26-G26</f>
        <v>137320</v>
      </c>
      <c r="I26" s="68"/>
      <c r="J26" s="232"/>
    </row>
  </sheetData>
  <autoFilter ref="A9:I26"/>
  <mergeCells count="9">
    <mergeCell ref="A26:D26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>
    <tabColor theme="6"/>
  </sheetPr>
  <dimension ref="A1:J150"/>
  <sheetViews>
    <sheetView topLeftCell="A7" workbookViewId="0">
      <pane ySplit="3" topLeftCell="A131" activePane="bottomLeft" state="frozen"/>
      <selection activeCell="A184" sqref="A184"/>
      <selection pane="bottomLeft" activeCell="E143" sqref="E14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59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6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6"/>
    </row>
    <row r="7" spans="1:10" ht="21" customHeight="1" x14ac:dyDescent="0.25">
      <c r="A7" s="249" t="s">
        <v>118</v>
      </c>
      <c r="B7" s="249"/>
      <c r="C7" s="248" t="s">
        <v>363</v>
      </c>
      <c r="D7" s="248"/>
      <c r="E7" s="269" t="s">
        <v>29</v>
      </c>
      <c r="F7" s="269"/>
      <c r="G7" s="269"/>
      <c r="I7" s="6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41425</v>
      </c>
      <c r="B10" s="23" t="s">
        <v>107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 x14ac:dyDescent="0.25">
      <c r="A11" s="39">
        <v>41426</v>
      </c>
      <c r="B11" s="31" t="s">
        <v>107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 x14ac:dyDescent="0.25">
      <c r="A12" s="24">
        <v>41428</v>
      </c>
      <c r="B12" s="31" t="s">
        <v>107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 x14ac:dyDescent="0.25">
      <c r="A13" s="24">
        <v>41429</v>
      </c>
      <c r="B13" s="31" t="s">
        <v>107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 x14ac:dyDescent="0.25">
      <c r="A14" s="24">
        <v>41430</v>
      </c>
      <c r="B14" s="31" t="s">
        <v>107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 x14ac:dyDescent="0.25">
      <c r="A15" s="24">
        <v>41431</v>
      </c>
      <c r="B15" s="31" t="s">
        <v>107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 x14ac:dyDescent="0.25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 x14ac:dyDescent="0.25">
      <c r="A17" s="24">
        <v>41467</v>
      </c>
      <c r="B17" s="31" t="s">
        <v>157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 x14ac:dyDescent="0.25">
      <c r="A18" s="39"/>
      <c r="B18" s="31" t="s">
        <v>107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 x14ac:dyDescent="0.25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 x14ac:dyDescent="0.25">
      <c r="A20" s="274" t="s">
        <v>247</v>
      </c>
      <c r="B20" s="275"/>
      <c r="C20" s="275"/>
      <c r="D20" s="275"/>
      <c r="E20" s="275"/>
      <c r="F20" s="275"/>
      <c r="G20" s="275"/>
      <c r="H20" s="275"/>
      <c r="I20" s="276"/>
    </row>
    <row r="21" spans="1:9" s="8" customFormat="1" ht="20.25" customHeight="1" x14ac:dyDescent="0.25">
      <c r="A21" s="18">
        <v>41647</v>
      </c>
      <c r="B21" s="21" t="s">
        <v>157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 x14ac:dyDescent="0.25">
      <c r="A22" s="18"/>
      <c r="B22" s="21" t="s">
        <v>107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 x14ac:dyDescent="0.25">
      <c r="A23" s="18">
        <v>41647</v>
      </c>
      <c r="B23" s="21" t="s">
        <v>274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 x14ac:dyDescent="0.25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 x14ac:dyDescent="0.25">
      <c r="A25" s="18">
        <v>41752</v>
      </c>
      <c r="B25" s="21" t="s">
        <v>107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 x14ac:dyDescent="0.25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 x14ac:dyDescent="0.25">
      <c r="A27" s="18">
        <v>41869</v>
      </c>
      <c r="B27" s="21" t="s">
        <v>107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 x14ac:dyDescent="0.25">
      <c r="A28" s="18">
        <v>41871</v>
      </c>
      <c r="B28" s="21" t="s">
        <v>107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 x14ac:dyDescent="0.25">
      <c r="A29" s="18">
        <v>41872</v>
      </c>
      <c r="B29" s="21" t="s">
        <v>107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 x14ac:dyDescent="0.25">
      <c r="A30" s="18"/>
      <c r="B30" s="21" t="s">
        <v>107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 x14ac:dyDescent="0.25">
      <c r="A31" s="18">
        <v>41875</v>
      </c>
      <c r="B31" s="21" t="s">
        <v>107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 x14ac:dyDescent="0.25">
      <c r="A32" s="18">
        <v>41883</v>
      </c>
      <c r="B32" s="21" t="s">
        <v>107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 x14ac:dyDescent="0.25">
      <c r="A33" s="18">
        <v>41886</v>
      </c>
      <c r="B33" s="21" t="s">
        <v>107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 x14ac:dyDescent="0.25">
      <c r="A34" s="18">
        <v>41888</v>
      </c>
      <c r="B34" s="21" t="s">
        <v>107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 x14ac:dyDescent="0.25">
      <c r="A35" s="24">
        <v>41889</v>
      </c>
      <c r="B35" s="21" t="s">
        <v>107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 x14ac:dyDescent="0.25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 x14ac:dyDescent="0.25">
      <c r="A37" s="24">
        <v>41898</v>
      </c>
      <c r="B37" s="21" t="s">
        <v>107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 x14ac:dyDescent="0.25">
      <c r="A38" s="24">
        <v>41904</v>
      </c>
      <c r="B38" s="21" t="s">
        <v>107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 x14ac:dyDescent="0.25">
      <c r="A39" s="24">
        <v>41905</v>
      </c>
      <c r="B39" s="21" t="s">
        <v>107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 x14ac:dyDescent="0.25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 x14ac:dyDescent="0.25">
      <c r="A41" s="24">
        <v>41908</v>
      </c>
      <c r="B41" s="21" t="s">
        <v>107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 x14ac:dyDescent="0.25">
      <c r="A42" s="24">
        <v>41911</v>
      </c>
      <c r="B42" s="21" t="s">
        <v>107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 x14ac:dyDescent="0.25">
      <c r="A43" s="24">
        <v>41916</v>
      </c>
      <c r="B43" s="21" t="s">
        <v>107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 x14ac:dyDescent="0.25">
      <c r="A44" s="24">
        <v>41917</v>
      </c>
      <c r="B44" s="21" t="s">
        <v>107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 x14ac:dyDescent="0.25">
      <c r="A45" s="24">
        <v>41918</v>
      </c>
      <c r="B45" s="21" t="s">
        <v>107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 x14ac:dyDescent="0.25">
      <c r="A46" s="24">
        <v>41919</v>
      </c>
      <c r="B46" s="21" t="s">
        <v>107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 x14ac:dyDescent="0.25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 x14ac:dyDescent="0.25">
      <c r="A48" s="24">
        <v>41931</v>
      </c>
      <c r="B48" s="21" t="s">
        <v>107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 x14ac:dyDescent="0.25">
      <c r="A49" s="24">
        <v>41932</v>
      </c>
      <c r="B49" s="21" t="s">
        <v>107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 x14ac:dyDescent="0.25">
      <c r="A50" s="24">
        <v>41934</v>
      </c>
      <c r="B50" s="21" t="s">
        <v>107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 x14ac:dyDescent="0.25">
      <c r="A51" s="24">
        <v>41960</v>
      </c>
      <c r="B51" s="21" t="s">
        <v>107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 x14ac:dyDescent="0.25">
      <c r="A52" s="24">
        <v>41968</v>
      </c>
      <c r="B52" s="21" t="s">
        <v>107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 x14ac:dyDescent="0.25">
      <c r="A53" s="24"/>
      <c r="B53" s="21" t="s">
        <v>107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 x14ac:dyDescent="0.25">
      <c r="A54" s="24">
        <v>41970</v>
      </c>
      <c r="B54" s="21" t="s">
        <v>107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 x14ac:dyDescent="0.25">
      <c r="A55" s="24">
        <v>41971</v>
      </c>
      <c r="B55" s="21" t="s">
        <v>107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 x14ac:dyDescent="0.25">
      <c r="A56" s="24">
        <v>41973</v>
      </c>
      <c r="B56" s="21" t="s">
        <v>107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 x14ac:dyDescent="0.25">
      <c r="A57" s="24">
        <v>41975</v>
      </c>
      <c r="B57" s="21" t="s">
        <v>107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 x14ac:dyDescent="0.25">
      <c r="A58" s="24">
        <v>41977</v>
      </c>
      <c r="B58" s="21" t="s">
        <v>107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 x14ac:dyDescent="0.25">
      <c r="A59" s="24"/>
      <c r="B59" s="21" t="s">
        <v>107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 x14ac:dyDescent="0.25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 x14ac:dyDescent="0.25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 x14ac:dyDescent="0.25">
      <c r="A62" s="24">
        <v>41979</v>
      </c>
      <c r="B62" s="21" t="s">
        <v>107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 x14ac:dyDescent="0.25">
      <c r="A63" s="24">
        <v>41995</v>
      </c>
      <c r="B63" s="21" t="s">
        <v>107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 x14ac:dyDescent="0.25">
      <c r="A64" s="24">
        <v>41996</v>
      </c>
      <c r="B64" s="21" t="s">
        <v>107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 x14ac:dyDescent="0.25">
      <c r="A65" s="24">
        <v>42000</v>
      </c>
      <c r="B65" s="21" t="s">
        <v>107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 x14ac:dyDescent="0.25">
      <c r="A66" s="24"/>
      <c r="B66" s="21" t="s">
        <v>107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 x14ac:dyDescent="0.25">
      <c r="A67" s="24">
        <v>42001</v>
      </c>
      <c r="B67" s="21" t="s">
        <v>107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 x14ac:dyDescent="0.25">
      <c r="A68" s="24">
        <v>42003</v>
      </c>
      <c r="B68" s="21" t="s">
        <v>107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 x14ac:dyDescent="0.25">
      <c r="A69" s="24">
        <v>42004</v>
      </c>
      <c r="B69" s="21" t="s">
        <v>107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 x14ac:dyDescent="0.25">
      <c r="A70" s="24">
        <v>42006</v>
      </c>
      <c r="B70" s="21" t="s">
        <v>107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 x14ac:dyDescent="0.25">
      <c r="A71" s="24">
        <v>42009</v>
      </c>
      <c r="B71" s="21" t="s">
        <v>107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 x14ac:dyDescent="0.25">
      <c r="A72" s="24"/>
      <c r="B72" s="21" t="s">
        <v>107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 x14ac:dyDescent="0.25">
      <c r="A73" s="24">
        <v>42010</v>
      </c>
      <c r="B73" s="21" t="s">
        <v>107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 x14ac:dyDescent="0.25">
      <c r="A74" s="24"/>
      <c r="B74" s="21" t="s">
        <v>107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 x14ac:dyDescent="0.25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 x14ac:dyDescent="0.25">
      <c r="A76" s="24">
        <v>42021</v>
      </c>
      <c r="B76" s="21" t="s">
        <v>107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 x14ac:dyDescent="0.25">
      <c r="A77" s="24">
        <v>42024</v>
      </c>
      <c r="B77" s="21" t="s">
        <v>107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 x14ac:dyDescent="0.25">
      <c r="A78" s="24">
        <v>42031</v>
      </c>
      <c r="B78" s="21" t="s">
        <v>107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 x14ac:dyDescent="0.25">
      <c r="A79" s="24">
        <v>42032</v>
      </c>
      <c r="B79" s="21" t="s">
        <v>107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 x14ac:dyDescent="0.25">
      <c r="A80" s="24"/>
      <c r="B80" s="21" t="s">
        <v>292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 x14ac:dyDescent="0.25">
      <c r="A81" s="24">
        <v>42033</v>
      </c>
      <c r="B81" s="21" t="s">
        <v>107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 x14ac:dyDescent="0.25">
      <c r="A82" s="24">
        <v>42034</v>
      </c>
      <c r="B82" s="21" t="s">
        <v>107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 x14ac:dyDescent="0.25">
      <c r="A83" s="24">
        <v>42035</v>
      </c>
      <c r="B83" s="21" t="s">
        <v>107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 x14ac:dyDescent="0.25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 x14ac:dyDescent="0.25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 x14ac:dyDescent="0.25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 x14ac:dyDescent="0.25">
      <c r="A87" s="24">
        <v>42131</v>
      </c>
      <c r="B87" s="31" t="s">
        <v>107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 x14ac:dyDescent="0.25">
      <c r="A88" s="24">
        <v>42132</v>
      </c>
      <c r="B88" s="31" t="s">
        <v>107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 x14ac:dyDescent="0.25">
      <c r="A89" s="24"/>
      <c r="B89" s="31" t="s">
        <v>107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 x14ac:dyDescent="0.25">
      <c r="A90" s="24">
        <v>42133</v>
      </c>
      <c r="B90" s="31" t="s">
        <v>107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 x14ac:dyDescent="0.25">
      <c r="A91" s="24">
        <v>42134</v>
      </c>
      <c r="B91" s="31" t="s">
        <v>107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 x14ac:dyDescent="0.25">
      <c r="A92" s="24">
        <v>42135</v>
      </c>
      <c r="B92" s="31" t="s">
        <v>107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 x14ac:dyDescent="0.25">
      <c r="A93" s="24">
        <v>42136</v>
      </c>
      <c r="B93" s="31" t="s">
        <v>107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 x14ac:dyDescent="0.25">
      <c r="A94" s="24">
        <v>42138</v>
      </c>
      <c r="B94" s="31" t="s">
        <v>107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 x14ac:dyDescent="0.25">
      <c r="A95" s="24">
        <v>42139</v>
      </c>
      <c r="B95" s="31" t="s">
        <v>107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 x14ac:dyDescent="0.25">
      <c r="A96" s="24">
        <v>42140</v>
      </c>
      <c r="B96" s="31" t="s">
        <v>107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 x14ac:dyDescent="0.25">
      <c r="A97" s="24">
        <v>42141</v>
      </c>
      <c r="B97" s="31" t="s">
        <v>107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 x14ac:dyDescent="0.25">
      <c r="A98" s="24">
        <v>42142</v>
      </c>
      <c r="B98" s="31" t="s">
        <v>107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 x14ac:dyDescent="0.25">
      <c r="A99" s="24">
        <v>42143</v>
      </c>
      <c r="B99" s="31" t="s">
        <v>107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 x14ac:dyDescent="0.25">
      <c r="A100" s="24">
        <v>42145</v>
      </c>
      <c r="B100" s="31" t="s">
        <v>107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 x14ac:dyDescent="0.25">
      <c r="A101" s="24">
        <v>42146</v>
      </c>
      <c r="B101" s="31" t="s">
        <v>107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 x14ac:dyDescent="0.25">
      <c r="A102" s="24">
        <v>42147</v>
      </c>
      <c r="B102" s="31" t="s">
        <v>107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 x14ac:dyDescent="0.25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 x14ac:dyDescent="0.25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 x14ac:dyDescent="0.25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 x14ac:dyDescent="0.25">
      <c r="A106" s="24">
        <v>42201</v>
      </c>
      <c r="B106" s="31" t="s">
        <v>107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 x14ac:dyDescent="0.25">
      <c r="A107" s="24">
        <v>42202</v>
      </c>
      <c r="B107" s="31" t="s">
        <v>107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 x14ac:dyDescent="0.25">
      <c r="A108" s="24">
        <v>42203</v>
      </c>
      <c r="B108" s="31" t="s">
        <v>107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 x14ac:dyDescent="0.25">
      <c r="A109" s="24">
        <v>42204</v>
      </c>
      <c r="B109" s="31" t="s">
        <v>107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 x14ac:dyDescent="0.25">
      <c r="A110" s="24">
        <v>42205</v>
      </c>
      <c r="B110" s="31" t="s">
        <v>107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 x14ac:dyDescent="0.25">
      <c r="A111" s="24">
        <v>42206</v>
      </c>
      <c r="B111" s="31" t="s">
        <v>107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 x14ac:dyDescent="0.25">
      <c r="A112" s="24">
        <v>42207</v>
      </c>
      <c r="B112" s="31" t="s">
        <v>107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 x14ac:dyDescent="0.25">
      <c r="A113" s="24">
        <v>42208</v>
      </c>
      <c r="B113" s="31" t="s">
        <v>107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 x14ac:dyDescent="0.25">
      <c r="A114" s="24">
        <v>42209</v>
      </c>
      <c r="B114" s="31" t="s">
        <v>107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 x14ac:dyDescent="0.25">
      <c r="A115" s="24">
        <v>42210</v>
      </c>
      <c r="B115" s="31" t="s">
        <v>107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 x14ac:dyDescent="0.25">
      <c r="A116" s="24">
        <v>42211</v>
      </c>
      <c r="B116" s="31" t="s">
        <v>107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 x14ac:dyDescent="0.25">
      <c r="A117" s="24">
        <v>42212</v>
      </c>
      <c r="B117" s="31" t="s">
        <v>107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 x14ac:dyDescent="0.25">
      <c r="A118" s="24">
        <v>42213</v>
      </c>
      <c r="B118" s="31" t="s">
        <v>107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 x14ac:dyDescent="0.25">
      <c r="A119" s="24">
        <v>42214</v>
      </c>
      <c r="B119" s="31" t="s">
        <v>107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 x14ac:dyDescent="0.25">
      <c r="A120" s="24"/>
      <c r="B120" s="31" t="s">
        <v>364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 x14ac:dyDescent="0.25">
      <c r="A121" s="24">
        <v>42216</v>
      </c>
      <c r="B121" s="31" t="s">
        <v>107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 x14ac:dyDescent="0.25">
      <c r="A122" s="24">
        <v>42217</v>
      </c>
      <c r="B122" s="31" t="s">
        <v>107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 x14ac:dyDescent="0.25">
      <c r="A123" s="24">
        <v>42218</v>
      </c>
      <c r="B123" s="31" t="s">
        <v>107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 x14ac:dyDescent="0.25">
      <c r="A124" s="24">
        <v>42221</v>
      </c>
      <c r="B124" s="31" t="s">
        <v>107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 x14ac:dyDescent="0.25">
      <c r="A125" s="24">
        <v>42222</v>
      </c>
      <c r="B125" s="31" t="s">
        <v>107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 x14ac:dyDescent="0.25">
      <c r="A126" s="24">
        <v>42224</v>
      </c>
      <c r="B126" s="31" t="s">
        <v>107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 x14ac:dyDescent="0.25">
      <c r="A127" s="24">
        <v>42225</v>
      </c>
      <c r="B127" s="31" t="s">
        <v>107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 x14ac:dyDescent="0.25">
      <c r="A128" s="24">
        <v>42226</v>
      </c>
      <c r="B128" s="31" t="s">
        <v>107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9" ht="20.25" customHeight="1" x14ac:dyDescent="0.25">
      <c r="A129" s="24">
        <v>42228</v>
      </c>
      <c r="B129" s="31" t="s">
        <v>107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9" ht="20.25" customHeight="1" x14ac:dyDescent="0.25">
      <c r="A130" s="24">
        <v>42229</v>
      </c>
      <c r="B130" s="31" t="s">
        <v>107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9" ht="20.25" customHeight="1" x14ac:dyDescent="0.25">
      <c r="A131" s="24">
        <v>42230</v>
      </c>
      <c r="B131" s="31" t="s">
        <v>107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9" ht="20.25" customHeight="1" x14ac:dyDescent="0.25">
      <c r="A132" s="24">
        <v>42231</v>
      </c>
      <c r="B132" s="31" t="s">
        <v>107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9" ht="20.25" customHeight="1" x14ac:dyDescent="0.25">
      <c r="A133" s="24">
        <v>42235</v>
      </c>
      <c r="B133" s="31" t="s">
        <v>107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9" ht="20.25" customHeight="1" x14ac:dyDescent="0.25">
      <c r="A134" s="24">
        <v>42238</v>
      </c>
      <c r="B134" s="31" t="s">
        <v>107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9" ht="20.25" customHeight="1" x14ac:dyDescent="0.25">
      <c r="A135" s="24">
        <v>42240</v>
      </c>
      <c r="B135" s="31" t="s">
        <v>107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9" ht="20.25" customHeight="1" x14ac:dyDescent="0.25">
      <c r="A136" s="24">
        <v>42241</v>
      </c>
      <c r="B136" s="31" t="s">
        <v>107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9" ht="20.25" customHeight="1" x14ac:dyDescent="0.25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9" ht="20.25" customHeight="1" x14ac:dyDescent="0.25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9" ht="20.25" customHeight="1" x14ac:dyDescent="0.25">
      <c r="A139" s="24"/>
      <c r="B139" s="31" t="s">
        <v>17</v>
      </c>
      <c r="C139" s="26"/>
      <c r="D139" s="27"/>
      <c r="E139" s="27">
        <f t="shared" si="10"/>
        <v>0</v>
      </c>
      <c r="F139" s="28"/>
      <c r="G139" s="29">
        <v>150000</v>
      </c>
      <c r="H139" s="19">
        <f t="shared" si="11"/>
        <v>300670</v>
      </c>
      <c r="I139" s="235">
        <v>42340</v>
      </c>
    </row>
    <row r="140" spans="1:9" ht="20.25" customHeight="1" x14ac:dyDescent="0.25">
      <c r="A140" s="24"/>
      <c r="B140" s="31" t="s">
        <v>17</v>
      </c>
      <c r="C140" s="26"/>
      <c r="D140" s="27"/>
      <c r="E140" s="27">
        <f t="shared" si="10"/>
        <v>0</v>
      </c>
      <c r="F140" s="28"/>
      <c r="G140" s="29">
        <v>100000</v>
      </c>
      <c r="H140" s="19">
        <f t="shared" si="11"/>
        <v>200670</v>
      </c>
      <c r="I140" s="220">
        <v>42363</v>
      </c>
    </row>
    <row r="141" spans="1:9" ht="20.25" customHeight="1" x14ac:dyDescent="0.25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9" ht="20.25" customHeight="1" x14ac:dyDescent="0.25">
      <c r="A142" s="24"/>
      <c r="B142" s="31"/>
      <c r="C142" s="26"/>
      <c r="D142" s="27"/>
      <c r="E142" s="27">
        <f t="shared" ref="E142:E149" si="12">C142*D142</f>
        <v>0</v>
      </c>
      <c r="F142" s="28"/>
      <c r="G142" s="29"/>
      <c r="H142" s="19">
        <f t="shared" ref="H142:H149" si="13">IF(B142&lt;&gt;"",H141+E142-F142-G142,0)</f>
        <v>0</v>
      </c>
      <c r="I142" s="242"/>
    </row>
    <row r="143" spans="1:9" ht="20.25" customHeight="1" x14ac:dyDescent="0.25">
      <c r="A143" s="24"/>
      <c r="B143" s="31"/>
      <c r="C143" s="26"/>
      <c r="D143" s="27"/>
      <c r="E143" s="27">
        <f t="shared" si="12"/>
        <v>0</v>
      </c>
      <c r="F143" s="28"/>
      <c r="G143" s="29"/>
      <c r="H143" s="19">
        <f t="shared" si="13"/>
        <v>0</v>
      </c>
      <c r="I143" s="242"/>
    </row>
    <row r="144" spans="1:9" ht="20.25" customHeight="1" x14ac:dyDescent="0.25">
      <c r="A144" s="24"/>
      <c r="B144" s="31"/>
      <c r="C144" s="26"/>
      <c r="D144" s="27"/>
      <c r="E144" s="27">
        <f t="shared" si="12"/>
        <v>0</v>
      </c>
      <c r="F144" s="28"/>
      <c r="G144" s="29"/>
      <c r="H144" s="19">
        <f t="shared" si="13"/>
        <v>0</v>
      </c>
      <c r="I144" s="242"/>
    </row>
    <row r="145" spans="1:10" ht="20.25" customHeight="1" x14ac:dyDescent="0.25">
      <c r="A145" s="24"/>
      <c r="B145" s="31"/>
      <c r="C145" s="26"/>
      <c r="D145" s="27"/>
      <c r="E145" s="27">
        <f t="shared" si="12"/>
        <v>0</v>
      </c>
      <c r="F145" s="28"/>
      <c r="G145" s="29"/>
      <c r="H145" s="19">
        <f t="shared" si="13"/>
        <v>0</v>
      </c>
      <c r="I145" s="242"/>
    </row>
    <row r="146" spans="1:10" ht="20.25" customHeight="1" x14ac:dyDescent="0.25">
      <c r="A146" s="24"/>
      <c r="B146" s="31"/>
      <c r="C146" s="26"/>
      <c r="D146" s="27"/>
      <c r="E146" s="27">
        <f t="shared" si="12"/>
        <v>0</v>
      </c>
      <c r="F146" s="28"/>
      <c r="G146" s="29"/>
      <c r="H146" s="19">
        <f t="shared" si="13"/>
        <v>0</v>
      </c>
      <c r="I146" s="242"/>
    </row>
    <row r="147" spans="1:10" ht="20.25" customHeight="1" x14ac:dyDescent="0.25">
      <c r="A147" s="24"/>
      <c r="B147" s="31"/>
      <c r="C147" s="26"/>
      <c r="D147" s="27"/>
      <c r="E147" s="27">
        <f t="shared" si="12"/>
        <v>0</v>
      </c>
      <c r="F147" s="28"/>
      <c r="G147" s="29"/>
      <c r="H147" s="19">
        <f t="shared" si="13"/>
        <v>0</v>
      </c>
      <c r="I147" s="242"/>
    </row>
    <row r="148" spans="1:10" ht="20.25" customHeight="1" x14ac:dyDescent="0.25">
      <c r="A148" s="24"/>
      <c r="B148" s="31"/>
      <c r="C148" s="26"/>
      <c r="D148" s="27"/>
      <c r="E148" s="27">
        <f t="shared" si="12"/>
        <v>0</v>
      </c>
      <c r="F148" s="28"/>
      <c r="G148" s="29"/>
      <c r="H148" s="19">
        <f t="shared" si="13"/>
        <v>0</v>
      </c>
      <c r="I148" s="242"/>
    </row>
    <row r="149" spans="1:10" ht="20.25" customHeight="1" x14ac:dyDescent="0.25">
      <c r="A149" s="24"/>
      <c r="B149" s="31"/>
      <c r="C149" s="26"/>
      <c r="D149" s="27"/>
      <c r="E149" s="27">
        <f t="shared" si="12"/>
        <v>0</v>
      </c>
      <c r="F149" s="28"/>
      <c r="G149" s="29"/>
      <c r="H149" s="19">
        <f t="shared" si="13"/>
        <v>0</v>
      </c>
      <c r="I149" s="242"/>
    </row>
    <row r="150" spans="1:10" s="37" customFormat="1" ht="20.25" customHeight="1" x14ac:dyDescent="0.25">
      <c r="A150" s="246" t="s">
        <v>14</v>
      </c>
      <c r="B150" s="246"/>
      <c r="C150" s="246"/>
      <c r="D150" s="246"/>
      <c r="E150" s="68">
        <f>SUM(E21:E149)</f>
        <v>2129439.5</v>
      </c>
      <c r="F150" s="68">
        <f>SUM(F21:F149)</f>
        <v>0</v>
      </c>
      <c r="G150" s="68">
        <f>SUM(G21:G149)</f>
        <v>1928769.5</v>
      </c>
      <c r="H150" s="68">
        <f>E150-F150-G150</f>
        <v>200670</v>
      </c>
      <c r="I150" s="68"/>
      <c r="J150" s="79"/>
    </row>
  </sheetData>
  <autoFilter ref="A9:I150"/>
  <mergeCells count="10">
    <mergeCell ref="A1:D1"/>
    <mergeCell ref="A2:G2"/>
    <mergeCell ref="A3:B3"/>
    <mergeCell ref="C3:E3"/>
    <mergeCell ref="A150:D150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>
    <tabColor rgb="FFFF0000"/>
  </sheetPr>
  <dimension ref="A1:J81"/>
  <sheetViews>
    <sheetView topLeftCell="A7" workbookViewId="0">
      <pane ySplit="3" topLeftCell="A51" activePane="bottomLeft" state="frozen"/>
      <selection activeCell="D75" sqref="D75"/>
      <selection pane="bottomLeft" activeCell="D60" sqref="D60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56" t="s">
        <v>38</v>
      </c>
      <c r="B1" s="256"/>
      <c r="C1" s="256"/>
      <c r="D1" s="256"/>
      <c r="F1" s="61"/>
      <c r="G1" s="62"/>
    </row>
    <row r="2" spans="1:8" s="60" customFormat="1" ht="18.75" customHeight="1" x14ac:dyDescent="0.25">
      <c r="A2" s="256" t="s">
        <v>37</v>
      </c>
      <c r="B2" s="256"/>
      <c r="C2" s="256"/>
      <c r="D2" s="256"/>
      <c r="E2" s="256"/>
      <c r="F2" s="61"/>
      <c r="G2" s="62"/>
    </row>
    <row r="3" spans="1:8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61"/>
      <c r="G3" s="62"/>
    </row>
    <row r="4" spans="1:8" ht="9.75" customHeight="1" x14ac:dyDescent="0.25"/>
    <row r="5" spans="1:8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</row>
    <row r="6" spans="1:8" ht="9.75" customHeight="1" x14ac:dyDescent="0.25"/>
    <row r="7" spans="1:8" ht="21.75" customHeight="1" x14ac:dyDescent="0.25">
      <c r="A7" s="249" t="s">
        <v>6</v>
      </c>
      <c r="B7" s="249"/>
      <c r="C7" s="277" t="s">
        <v>27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hidden="1" customHeight="1" x14ac:dyDescent="0.25">
      <c r="A10" s="24">
        <v>40740</v>
      </c>
      <c r="B10" s="31" t="s">
        <v>57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80" t="s">
        <v>58</v>
      </c>
    </row>
    <row r="11" spans="1:8" ht="18.75" hidden="1" customHeight="1" x14ac:dyDescent="0.25">
      <c r="A11" s="24"/>
      <c r="B11" s="31" t="s">
        <v>57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81"/>
    </row>
    <row r="12" spans="1:8" ht="18.75" hidden="1" customHeight="1" x14ac:dyDescent="0.25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 x14ac:dyDescent="0.25">
      <c r="A13" s="253"/>
      <c r="B13" s="254"/>
      <c r="C13" s="254"/>
      <c r="D13" s="254"/>
      <c r="E13" s="254"/>
      <c r="F13" s="254"/>
      <c r="G13" s="254"/>
      <c r="H13" s="255"/>
    </row>
    <row r="14" spans="1:8" ht="18.75" hidden="1" customHeight="1" x14ac:dyDescent="0.25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 x14ac:dyDescent="0.25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 x14ac:dyDescent="0.25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 x14ac:dyDescent="0.25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86</v>
      </c>
    </row>
    <row r="20" spans="1:10" ht="18.75" hidden="1" customHeight="1" x14ac:dyDescent="0.25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 x14ac:dyDescent="0.25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 x14ac:dyDescent="0.25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 x14ac:dyDescent="0.25">
      <c r="A23" s="253"/>
      <c r="B23" s="254"/>
      <c r="C23" s="254"/>
      <c r="D23" s="254"/>
      <c r="E23" s="254"/>
      <c r="F23" s="254"/>
      <c r="G23" s="254"/>
      <c r="H23" s="255"/>
    </row>
    <row r="24" spans="1:10" ht="18.75" hidden="1" customHeight="1" x14ac:dyDescent="0.25">
      <c r="A24" s="24">
        <v>41522</v>
      </c>
      <c r="B24" s="31" t="s">
        <v>106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 x14ac:dyDescent="0.25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 x14ac:dyDescent="0.25">
      <c r="A26" s="24"/>
      <c r="B26" s="16" t="s">
        <v>115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 x14ac:dyDescent="0.25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 x14ac:dyDescent="0.25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 x14ac:dyDescent="0.25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 x14ac:dyDescent="0.25">
      <c r="A30" s="253"/>
      <c r="B30" s="254"/>
      <c r="C30" s="254"/>
      <c r="D30" s="254"/>
      <c r="E30" s="254"/>
      <c r="F30" s="254"/>
      <c r="G30" s="254"/>
      <c r="H30" s="255"/>
    </row>
    <row r="31" spans="1:10" ht="18.75" hidden="1" customHeight="1" x14ac:dyDescent="0.25">
      <c r="A31" s="24">
        <v>41678</v>
      </c>
      <c r="B31" s="31" t="s">
        <v>120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 x14ac:dyDescent="0.25">
      <c r="A32" s="24">
        <v>41679</v>
      </c>
      <c r="B32" s="31" t="s">
        <v>120</v>
      </c>
      <c r="C32" s="26">
        <v>15522</v>
      </c>
      <c r="D32" s="27">
        <v>33</v>
      </c>
      <c r="E32" s="27">
        <f t="shared" ref="E32:E57" si="2">C32*D32</f>
        <v>512226</v>
      </c>
      <c r="F32" s="29"/>
      <c r="G32" s="27">
        <f t="shared" ref="G32:G57" si="3">IF(B32&lt;&gt;"",G31+E32-F32,0)</f>
        <v>833976</v>
      </c>
      <c r="H32" s="31"/>
    </row>
    <row r="33" spans="1:8" ht="18.75" hidden="1" customHeight="1" x14ac:dyDescent="0.25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 x14ac:dyDescent="0.25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 x14ac:dyDescent="0.25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 x14ac:dyDescent="0.25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 x14ac:dyDescent="0.25">
      <c r="A37" s="24">
        <v>41836</v>
      </c>
      <c r="B37" s="31" t="s">
        <v>120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 x14ac:dyDescent="0.25">
      <c r="A38" s="24"/>
      <c r="B38" s="31" t="s">
        <v>273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 x14ac:dyDescent="0.25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 x14ac:dyDescent="0.25">
      <c r="A41" s="253"/>
      <c r="B41" s="254"/>
      <c r="C41" s="254"/>
      <c r="D41" s="254"/>
      <c r="E41" s="254"/>
      <c r="F41" s="254"/>
      <c r="G41" s="254"/>
      <c r="H41" s="255"/>
    </row>
    <row r="42" spans="1:8" ht="18.75" customHeight="1" x14ac:dyDescent="0.25">
      <c r="A42" s="24">
        <v>42032</v>
      </c>
      <c r="B42" s="31" t="s">
        <v>273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customHeight="1" x14ac:dyDescent="0.25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customHeight="1" x14ac:dyDescent="0.25">
      <c r="A44" s="24">
        <v>42034</v>
      </c>
      <c r="B44" s="31" t="s">
        <v>273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customHeight="1" x14ac:dyDescent="0.25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customHeight="1" x14ac:dyDescent="0.25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customHeight="1" x14ac:dyDescent="0.25">
      <c r="A47" s="24">
        <v>42059</v>
      </c>
      <c r="B47" s="31" t="s">
        <v>120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customHeight="1" x14ac:dyDescent="0.25">
      <c r="A48" s="24">
        <v>42087</v>
      </c>
      <c r="B48" s="31" t="s">
        <v>120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customHeight="1" x14ac:dyDescent="0.25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customHeight="1" x14ac:dyDescent="0.25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customHeight="1" x14ac:dyDescent="0.25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customHeight="1" x14ac:dyDescent="0.25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customHeight="1" x14ac:dyDescent="0.25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customHeight="1" x14ac:dyDescent="0.25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customHeight="1" x14ac:dyDescent="0.25">
      <c r="A55" s="24">
        <v>42199</v>
      </c>
      <c r="B55" s="31" t="s">
        <v>120</v>
      </c>
      <c r="C55" s="26">
        <v>8424</v>
      </c>
      <c r="D55" s="27">
        <v>45</v>
      </c>
      <c r="E55" s="27">
        <f t="shared" si="2"/>
        <v>379080</v>
      </c>
      <c r="F55" s="29"/>
      <c r="G55" s="27">
        <f>IF(B55&lt;&gt;"",G54+E55-F55,0)</f>
        <v>379080</v>
      </c>
      <c r="H55" s="30"/>
    </row>
    <row r="56" spans="1:8" ht="18.75" customHeight="1" x14ac:dyDescent="0.25">
      <c r="A56" s="24">
        <v>42209</v>
      </c>
      <c r="B56" s="31" t="s">
        <v>201</v>
      </c>
      <c r="C56" s="26">
        <v>10374</v>
      </c>
      <c r="D56" s="27">
        <v>68</v>
      </c>
      <c r="E56" s="27">
        <f t="shared" si="2"/>
        <v>705432</v>
      </c>
      <c r="F56" s="29"/>
      <c r="G56" s="27">
        <f t="shared" si="3"/>
        <v>1084512</v>
      </c>
      <c r="H56" s="30"/>
    </row>
    <row r="57" spans="1:8" ht="18.75" customHeight="1" x14ac:dyDescent="0.25">
      <c r="A57" s="24">
        <v>42218</v>
      </c>
      <c r="B57" s="31" t="s">
        <v>201</v>
      </c>
      <c r="C57" s="26">
        <v>7420</v>
      </c>
      <c r="D57" s="27">
        <v>68</v>
      </c>
      <c r="E57" s="27">
        <f t="shared" si="2"/>
        <v>504560</v>
      </c>
      <c r="F57" s="29"/>
      <c r="G57" s="27">
        <f t="shared" si="3"/>
        <v>1589072</v>
      </c>
      <c r="H57" s="30"/>
    </row>
    <row r="58" spans="1:8" ht="18.75" customHeight="1" x14ac:dyDescent="0.25">
      <c r="A58" s="24">
        <v>42220</v>
      </c>
      <c r="B58" s="31" t="s">
        <v>201</v>
      </c>
      <c r="C58" s="26">
        <v>4536</v>
      </c>
      <c r="D58" s="27">
        <v>60</v>
      </c>
      <c r="E58" s="27">
        <f t="shared" ref="E58:E78" si="4">C58*D58</f>
        <v>272160</v>
      </c>
      <c r="F58" s="29"/>
      <c r="G58" s="27">
        <f t="shared" ref="G58:G78" si="5">IF(B58&lt;&gt;"",G57+E58-F58,0)</f>
        <v>1861232</v>
      </c>
      <c r="H58" s="30"/>
    </row>
    <row r="59" spans="1:8" ht="18.75" customHeight="1" x14ac:dyDescent="0.25">
      <c r="A59" s="24"/>
      <c r="B59" s="31" t="s">
        <v>371</v>
      </c>
      <c r="C59" s="26">
        <v>3090</v>
      </c>
      <c r="D59" s="27">
        <v>60</v>
      </c>
      <c r="E59" s="27">
        <f t="shared" si="4"/>
        <v>185400</v>
      </c>
      <c r="F59" s="29"/>
      <c r="G59" s="27">
        <f t="shared" si="5"/>
        <v>2046632</v>
      </c>
      <c r="H59" s="30"/>
    </row>
    <row r="60" spans="1:8" ht="18.75" customHeight="1" x14ac:dyDescent="0.25">
      <c r="A60" s="24">
        <v>42222</v>
      </c>
      <c r="B60" s="31" t="s">
        <v>371</v>
      </c>
      <c r="C60" s="26">
        <v>2700</v>
      </c>
      <c r="D60" s="27">
        <v>60</v>
      </c>
      <c r="E60" s="27">
        <f t="shared" si="4"/>
        <v>162000</v>
      </c>
      <c r="F60" s="29"/>
      <c r="G60" s="27">
        <f t="shared" si="5"/>
        <v>2208632</v>
      </c>
      <c r="H60" s="30"/>
    </row>
    <row r="61" spans="1:8" ht="18.75" customHeight="1" x14ac:dyDescent="0.25">
      <c r="A61" s="24"/>
      <c r="B61" s="31" t="s">
        <v>372</v>
      </c>
      <c r="C61" s="26">
        <v>525</v>
      </c>
      <c r="D61" s="27">
        <v>50</v>
      </c>
      <c r="E61" s="27">
        <f t="shared" si="4"/>
        <v>26250</v>
      </c>
      <c r="F61" s="29"/>
      <c r="G61" s="27">
        <f t="shared" si="5"/>
        <v>2234882</v>
      </c>
      <c r="H61" s="30"/>
    </row>
    <row r="62" spans="1:8" ht="18.75" customHeight="1" x14ac:dyDescent="0.25">
      <c r="A62" s="24"/>
      <c r="B62" s="31" t="s">
        <v>17</v>
      </c>
      <c r="C62" s="26"/>
      <c r="D62" s="27"/>
      <c r="E62" s="27">
        <f t="shared" si="4"/>
        <v>0</v>
      </c>
      <c r="F62" s="29">
        <v>400000</v>
      </c>
      <c r="G62" s="27">
        <f t="shared" si="5"/>
        <v>1834882</v>
      </c>
      <c r="H62" s="30">
        <v>42235</v>
      </c>
    </row>
    <row r="63" spans="1:8" ht="18.75" customHeight="1" x14ac:dyDescent="0.25">
      <c r="A63" s="24">
        <v>42314</v>
      </c>
      <c r="B63" s="31" t="s">
        <v>201</v>
      </c>
      <c r="C63" s="26">
        <v>7410</v>
      </c>
      <c r="D63" s="27">
        <v>55</v>
      </c>
      <c r="E63" s="27">
        <f t="shared" si="4"/>
        <v>407550</v>
      </c>
      <c r="F63" s="29"/>
      <c r="G63" s="27">
        <f t="shared" si="5"/>
        <v>2242432</v>
      </c>
      <c r="H63" s="30"/>
    </row>
    <row r="64" spans="1:8" ht="18.75" customHeight="1" x14ac:dyDescent="0.25">
      <c r="A64" s="24">
        <v>42314</v>
      </c>
      <c r="B64" s="31" t="s">
        <v>415</v>
      </c>
      <c r="C64" s="26">
        <v>550</v>
      </c>
      <c r="D64" s="27">
        <v>50</v>
      </c>
      <c r="E64" s="27"/>
      <c r="F64" s="29">
        <f>C64*D64</f>
        <v>27500</v>
      </c>
      <c r="G64" s="27">
        <f t="shared" ref="G64:G77" si="6">IF(B64&lt;&gt;"",G63+E64-F64,0)</f>
        <v>2214932</v>
      </c>
      <c r="H64" s="30"/>
    </row>
    <row r="65" spans="1:8" ht="18.75" customHeight="1" x14ac:dyDescent="0.25">
      <c r="A65" s="24">
        <v>42336</v>
      </c>
      <c r="B65" s="31" t="s">
        <v>17</v>
      </c>
      <c r="C65" s="26"/>
      <c r="D65" s="27"/>
      <c r="E65" s="27">
        <f t="shared" ref="E65:E77" si="7">C65*D65</f>
        <v>0</v>
      </c>
      <c r="F65" s="29">
        <v>200000</v>
      </c>
      <c r="G65" s="27">
        <f t="shared" si="6"/>
        <v>2014932</v>
      </c>
      <c r="H65" s="30"/>
    </row>
    <row r="66" spans="1:8" ht="18.75" customHeight="1" x14ac:dyDescent="0.25">
      <c r="A66" s="24">
        <v>42363</v>
      </c>
      <c r="B66" s="31" t="s">
        <v>17</v>
      </c>
      <c r="C66" s="26"/>
      <c r="D66" s="27"/>
      <c r="E66" s="27">
        <f t="shared" si="7"/>
        <v>0</v>
      </c>
      <c r="F66" s="29">
        <v>800000</v>
      </c>
      <c r="G66" s="27">
        <f t="shared" si="6"/>
        <v>1214932</v>
      </c>
      <c r="H66" s="30"/>
    </row>
    <row r="67" spans="1:8" ht="18.75" customHeight="1" x14ac:dyDescent="0.25">
      <c r="A67" s="24"/>
      <c r="B67" s="31"/>
      <c r="C67" s="26"/>
      <c r="D67" s="27"/>
      <c r="E67" s="27">
        <f t="shared" si="7"/>
        <v>0</v>
      </c>
      <c r="F67" s="29"/>
      <c r="G67" s="27">
        <f t="shared" si="6"/>
        <v>0</v>
      </c>
      <c r="H67" s="30"/>
    </row>
    <row r="68" spans="1:8" ht="18.75" customHeight="1" x14ac:dyDescent="0.25">
      <c r="A68" s="24"/>
      <c r="B68" s="31"/>
      <c r="C68" s="26"/>
      <c r="D68" s="27"/>
      <c r="E68" s="27">
        <f t="shared" si="7"/>
        <v>0</v>
      </c>
      <c r="F68" s="29"/>
      <c r="G68" s="27">
        <f t="shared" si="6"/>
        <v>0</v>
      </c>
      <c r="H68" s="30"/>
    </row>
    <row r="69" spans="1:8" ht="18.75" customHeight="1" x14ac:dyDescent="0.25">
      <c r="A69" s="24"/>
      <c r="B69" s="31"/>
      <c r="C69" s="26"/>
      <c r="D69" s="27"/>
      <c r="E69" s="27">
        <f t="shared" si="7"/>
        <v>0</v>
      </c>
      <c r="F69" s="29"/>
      <c r="G69" s="27">
        <f t="shared" si="6"/>
        <v>0</v>
      </c>
      <c r="H69" s="30"/>
    </row>
    <row r="70" spans="1:8" ht="18.75" customHeight="1" x14ac:dyDescent="0.25">
      <c r="A70" s="24"/>
      <c r="B70" s="31"/>
      <c r="C70" s="26"/>
      <c r="D70" s="27"/>
      <c r="E70" s="27">
        <f t="shared" si="7"/>
        <v>0</v>
      </c>
      <c r="F70" s="29"/>
      <c r="G70" s="27">
        <f t="shared" si="6"/>
        <v>0</v>
      </c>
      <c r="H70" s="30"/>
    </row>
    <row r="71" spans="1:8" ht="18.75" customHeight="1" x14ac:dyDescent="0.25">
      <c r="A71" s="24"/>
      <c r="B71" s="31"/>
      <c r="C71" s="26"/>
      <c r="D71" s="27"/>
      <c r="E71" s="27">
        <f t="shared" si="7"/>
        <v>0</v>
      </c>
      <c r="F71" s="29"/>
      <c r="G71" s="27">
        <f t="shared" si="6"/>
        <v>0</v>
      </c>
      <c r="H71" s="30"/>
    </row>
    <row r="72" spans="1:8" ht="18.75" customHeight="1" x14ac:dyDescent="0.25">
      <c r="A72" s="24"/>
      <c r="B72" s="31"/>
      <c r="C72" s="26"/>
      <c r="D72" s="27"/>
      <c r="E72" s="27">
        <f t="shared" si="7"/>
        <v>0</v>
      </c>
      <c r="F72" s="29"/>
      <c r="G72" s="27">
        <f t="shared" si="6"/>
        <v>0</v>
      </c>
      <c r="H72" s="30"/>
    </row>
    <row r="73" spans="1:8" ht="18.75" customHeight="1" x14ac:dyDescent="0.25">
      <c r="A73" s="24"/>
      <c r="B73" s="31"/>
      <c r="C73" s="26"/>
      <c r="D73" s="27"/>
      <c r="E73" s="27">
        <f t="shared" si="7"/>
        <v>0</v>
      </c>
      <c r="F73" s="29"/>
      <c r="G73" s="27">
        <f t="shared" si="6"/>
        <v>0</v>
      </c>
      <c r="H73" s="30"/>
    </row>
    <row r="74" spans="1:8" ht="18.75" customHeight="1" x14ac:dyDescent="0.25">
      <c r="A74" s="24"/>
      <c r="B74" s="31"/>
      <c r="C74" s="26"/>
      <c r="D74" s="27"/>
      <c r="E74" s="27">
        <f t="shared" si="7"/>
        <v>0</v>
      </c>
      <c r="F74" s="29"/>
      <c r="G74" s="27">
        <f t="shared" si="6"/>
        <v>0</v>
      </c>
      <c r="H74" s="30"/>
    </row>
    <row r="75" spans="1:8" ht="18.75" customHeight="1" x14ac:dyDescent="0.25">
      <c r="A75" s="24"/>
      <c r="B75" s="31"/>
      <c r="C75" s="26"/>
      <c r="D75" s="27"/>
      <c r="E75" s="27">
        <f t="shared" si="7"/>
        <v>0</v>
      </c>
      <c r="F75" s="29"/>
      <c r="G75" s="27">
        <f t="shared" si="6"/>
        <v>0</v>
      </c>
      <c r="H75" s="30"/>
    </row>
    <row r="76" spans="1:8" ht="18.75" customHeight="1" x14ac:dyDescent="0.25">
      <c r="A76" s="24"/>
      <c r="B76" s="31"/>
      <c r="C76" s="26"/>
      <c r="D76" s="27"/>
      <c r="E76" s="27">
        <f t="shared" si="7"/>
        <v>0</v>
      </c>
      <c r="F76" s="29"/>
      <c r="G76" s="27">
        <f t="shared" si="6"/>
        <v>0</v>
      </c>
      <c r="H76" s="30"/>
    </row>
    <row r="77" spans="1:8" ht="18.75" customHeight="1" x14ac:dyDescent="0.25">
      <c r="A77" s="24"/>
      <c r="B77" s="31"/>
      <c r="C77" s="26"/>
      <c r="D77" s="27"/>
      <c r="E77" s="27">
        <f t="shared" si="7"/>
        <v>0</v>
      </c>
      <c r="F77" s="29"/>
      <c r="G77" s="27">
        <f t="shared" si="6"/>
        <v>0</v>
      </c>
      <c r="H77" s="30"/>
    </row>
    <row r="78" spans="1:8" ht="18.75" customHeight="1" x14ac:dyDescent="0.25">
      <c r="A78" s="24"/>
      <c r="B78" s="31"/>
      <c r="C78" s="26"/>
      <c r="D78" s="27"/>
      <c r="E78" s="27">
        <f t="shared" si="4"/>
        <v>0</v>
      </c>
      <c r="F78" s="29"/>
      <c r="G78" s="27">
        <f t="shared" si="5"/>
        <v>0</v>
      </c>
      <c r="H78" s="30"/>
    </row>
    <row r="79" spans="1:8" ht="18.75" customHeight="1" x14ac:dyDescent="0.25">
      <c r="A79" s="24"/>
      <c r="B79" s="31"/>
      <c r="C79" s="26"/>
      <c r="D79" s="27"/>
      <c r="E79" s="27">
        <f>C79*D79</f>
        <v>0</v>
      </c>
      <c r="F79" s="29"/>
      <c r="G79" s="27">
        <f>IF(B79&lt;&gt;"",G78+E79-F79,0)</f>
        <v>0</v>
      </c>
      <c r="H79" s="30"/>
    </row>
    <row r="80" spans="1:8" s="37" customFormat="1" ht="21.75" customHeight="1" x14ac:dyDescent="0.25">
      <c r="A80" s="246" t="s">
        <v>14</v>
      </c>
      <c r="B80" s="246"/>
      <c r="C80" s="246"/>
      <c r="D80" s="246"/>
      <c r="E80" s="68">
        <f>SUM(E10:E79)</f>
        <v>7008495</v>
      </c>
      <c r="F80" s="68">
        <f>SUM(F10:F79)</f>
        <v>5793563</v>
      </c>
      <c r="G80" s="82">
        <f>E80-F80</f>
        <v>1214932</v>
      </c>
      <c r="H80" s="69"/>
    </row>
    <row r="81" spans="6:7" ht="21.75" customHeight="1" x14ac:dyDescent="0.25">
      <c r="F81" s="11"/>
      <c r="G81" s="7"/>
    </row>
  </sheetData>
  <autoFilter ref="A9:H9"/>
  <mergeCells count="14">
    <mergeCell ref="A5:H5"/>
    <mergeCell ref="A1:D1"/>
    <mergeCell ref="A2:E2"/>
    <mergeCell ref="A3:B3"/>
    <mergeCell ref="C3:E3"/>
    <mergeCell ref="A80:D80"/>
    <mergeCell ref="C7:D7"/>
    <mergeCell ref="A7:B7"/>
    <mergeCell ref="C8:D8"/>
    <mergeCell ref="A30:H30"/>
    <mergeCell ref="H10:H11"/>
    <mergeCell ref="A13:H13"/>
    <mergeCell ref="A23:H23"/>
    <mergeCell ref="A41:H41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7"/>
  <sheetViews>
    <sheetView topLeftCell="A7" workbookViewId="0">
      <pane ySplit="3" topLeftCell="A13" activePane="bottomLeft" state="frozen"/>
      <selection activeCell="D75" sqref="D75"/>
      <selection pane="bottomLeft" activeCell="G26" sqref="G2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6" width="15.5703125" style="4" customWidth="1"/>
    <col min="7" max="7" width="15.42578125" style="9" customWidth="1"/>
    <col min="8" max="8" width="16.28515625" style="233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56" t="s">
        <v>38</v>
      </c>
      <c r="B1" s="256"/>
      <c r="C1" s="256"/>
      <c r="D1" s="256"/>
      <c r="G1" s="61"/>
      <c r="H1" s="62"/>
    </row>
    <row r="2" spans="1:9" s="60" customFormat="1" ht="18.75" customHeight="1" x14ac:dyDescent="0.25">
      <c r="A2" s="256" t="s">
        <v>37</v>
      </c>
      <c r="B2" s="256"/>
      <c r="C2" s="256"/>
      <c r="D2" s="256"/>
      <c r="E2" s="256"/>
      <c r="F2" s="236"/>
      <c r="G2" s="61"/>
      <c r="H2" s="62"/>
    </row>
    <row r="3" spans="1:9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236"/>
      <c r="G3" s="61"/>
      <c r="H3" s="62"/>
    </row>
    <row r="4" spans="1:9" ht="9.75" customHeight="1" x14ac:dyDescent="0.25"/>
    <row r="5" spans="1:9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 x14ac:dyDescent="0.25"/>
    <row r="7" spans="1:9" ht="21.75" customHeight="1" x14ac:dyDescent="0.25">
      <c r="A7" s="249"/>
      <c r="B7" s="249"/>
      <c r="C7" s="277" t="s">
        <v>28</v>
      </c>
      <c r="D7" s="277"/>
    </row>
    <row r="8" spans="1:9" s="55" customFormat="1" ht="15.75" customHeight="1" x14ac:dyDescent="0.25">
      <c r="C8" s="278"/>
      <c r="D8" s="279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2" t="s">
        <v>425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42318</v>
      </c>
      <c r="B10" s="31" t="s">
        <v>416</v>
      </c>
      <c r="C10" s="26">
        <v>2970</v>
      </c>
      <c r="D10" s="27">
        <v>169</v>
      </c>
      <c r="E10" s="27">
        <f>C10*D10</f>
        <v>501930</v>
      </c>
      <c r="F10" s="27"/>
      <c r="G10" s="29"/>
      <c r="H10" s="27">
        <f>E10-G10</f>
        <v>501930</v>
      </c>
      <c r="I10" s="31"/>
    </row>
    <row r="11" spans="1:9" ht="18.75" customHeight="1" x14ac:dyDescent="0.25">
      <c r="A11" s="24"/>
      <c r="B11" s="31" t="s">
        <v>417</v>
      </c>
      <c r="C11" s="26">
        <v>30</v>
      </c>
      <c r="D11" s="27">
        <v>169</v>
      </c>
      <c r="E11" s="27">
        <f t="shared" ref="E11:E19" si="0">C11*D11</f>
        <v>5070</v>
      </c>
      <c r="F11" s="27"/>
      <c r="G11" s="29"/>
      <c r="H11" s="27">
        <f>IF(B11&lt;&gt;"",H10+E11-F11-G11,0)</f>
        <v>507000</v>
      </c>
      <c r="I11" s="30"/>
    </row>
    <row r="12" spans="1:9" ht="18.75" customHeight="1" x14ac:dyDescent="0.25">
      <c r="A12" s="24"/>
      <c r="B12" s="31" t="s">
        <v>418</v>
      </c>
      <c r="C12" s="26">
        <v>700</v>
      </c>
      <c r="D12" s="27">
        <v>167</v>
      </c>
      <c r="E12" s="27">
        <f t="shared" si="0"/>
        <v>116900</v>
      </c>
      <c r="F12" s="27"/>
      <c r="G12" s="29"/>
      <c r="H12" s="27">
        <f t="shared" ref="H12:H35" si="1">IF(B12&lt;&gt;"",H11+E12-F12-G12,0)</f>
        <v>623900</v>
      </c>
      <c r="I12" s="30"/>
    </row>
    <row r="13" spans="1:9" ht="18.75" customHeight="1" x14ac:dyDescent="0.25">
      <c r="A13" s="24">
        <v>42319</v>
      </c>
      <c r="B13" s="31" t="s">
        <v>418</v>
      </c>
      <c r="C13" s="26">
        <v>870</v>
      </c>
      <c r="D13" s="27">
        <v>167</v>
      </c>
      <c r="E13" s="27">
        <f t="shared" si="0"/>
        <v>145290</v>
      </c>
      <c r="F13" s="27"/>
      <c r="G13" s="29"/>
      <c r="H13" s="27">
        <f t="shared" si="1"/>
        <v>769190</v>
      </c>
      <c r="I13" s="30"/>
    </row>
    <row r="14" spans="1:9" ht="18.75" customHeight="1" x14ac:dyDescent="0.25">
      <c r="A14" s="24">
        <v>42310</v>
      </c>
      <c r="B14" s="31" t="s">
        <v>419</v>
      </c>
      <c r="C14" s="26"/>
      <c r="D14" s="27"/>
      <c r="E14" s="27">
        <v>300000</v>
      </c>
      <c r="F14" s="27"/>
      <c r="G14" s="29"/>
      <c r="H14" s="27">
        <f t="shared" si="1"/>
        <v>1069190</v>
      </c>
      <c r="I14" s="30"/>
    </row>
    <row r="15" spans="1:9" ht="18.75" customHeight="1" x14ac:dyDescent="0.25">
      <c r="A15" s="24">
        <v>42310</v>
      </c>
      <c r="B15" s="31" t="s">
        <v>158</v>
      </c>
      <c r="C15" s="26">
        <v>7000</v>
      </c>
      <c r="D15" s="27">
        <v>48</v>
      </c>
      <c r="E15" s="27"/>
      <c r="F15" s="27">
        <f>C15*D15</f>
        <v>336000</v>
      </c>
      <c r="G15" s="29"/>
      <c r="H15" s="27">
        <f t="shared" si="1"/>
        <v>733190</v>
      </c>
      <c r="I15" s="30" t="s">
        <v>75</v>
      </c>
    </row>
    <row r="16" spans="1:9" ht="18.75" customHeight="1" x14ac:dyDescent="0.25">
      <c r="A16" s="24">
        <v>42315</v>
      </c>
      <c r="B16" s="31" t="s">
        <v>158</v>
      </c>
      <c r="C16" s="26">
        <v>2500</v>
      </c>
      <c r="D16" s="27">
        <v>48.5</v>
      </c>
      <c r="E16" s="27"/>
      <c r="F16" s="27">
        <f t="shared" ref="F16:F18" si="2">C16*D16</f>
        <v>121250</v>
      </c>
      <c r="G16" s="29"/>
      <c r="H16" s="27">
        <f t="shared" si="1"/>
        <v>611940</v>
      </c>
      <c r="I16" s="30" t="s">
        <v>75</v>
      </c>
    </row>
    <row r="17" spans="1:9" ht="18.75" customHeight="1" x14ac:dyDescent="0.25">
      <c r="A17" s="24">
        <v>42317</v>
      </c>
      <c r="B17" s="31" t="s">
        <v>158</v>
      </c>
      <c r="C17" s="26">
        <v>2500</v>
      </c>
      <c r="D17" s="27">
        <v>48.5</v>
      </c>
      <c r="E17" s="27"/>
      <c r="F17" s="27">
        <f t="shared" si="2"/>
        <v>121250</v>
      </c>
      <c r="G17" s="29"/>
      <c r="H17" s="27">
        <f t="shared" si="1"/>
        <v>490690</v>
      </c>
      <c r="I17" s="30" t="s">
        <v>75</v>
      </c>
    </row>
    <row r="18" spans="1:9" ht="18.75" customHeight="1" x14ac:dyDescent="0.25">
      <c r="A18" s="24"/>
      <c r="B18" s="31" t="s">
        <v>158</v>
      </c>
      <c r="C18" s="26">
        <v>1500</v>
      </c>
      <c r="D18" s="27">
        <v>49</v>
      </c>
      <c r="E18" s="27"/>
      <c r="F18" s="27">
        <f t="shared" si="2"/>
        <v>73500</v>
      </c>
      <c r="G18" s="29"/>
      <c r="H18" s="27">
        <f t="shared" si="1"/>
        <v>417190</v>
      </c>
      <c r="I18" s="30" t="s">
        <v>75</v>
      </c>
    </row>
    <row r="19" spans="1:9" ht="18.75" customHeight="1" x14ac:dyDescent="0.25">
      <c r="A19" s="24">
        <v>42329</v>
      </c>
      <c r="B19" s="31" t="s">
        <v>17</v>
      </c>
      <c r="C19" s="26"/>
      <c r="D19" s="27"/>
      <c r="E19" s="27">
        <f t="shared" si="0"/>
        <v>0</v>
      </c>
      <c r="F19" s="27"/>
      <c r="G19" s="29">
        <v>300000</v>
      </c>
      <c r="H19" s="27">
        <f t="shared" si="1"/>
        <v>117190</v>
      </c>
      <c r="I19" s="30"/>
    </row>
    <row r="20" spans="1:9" s="241" customFormat="1" ht="18.75" customHeight="1" x14ac:dyDescent="0.25">
      <c r="A20" s="237"/>
      <c r="B20" s="238" t="s">
        <v>426</v>
      </c>
      <c r="C20" s="239">
        <v>10</v>
      </c>
      <c r="D20" s="240">
        <v>150</v>
      </c>
      <c r="E20" s="240"/>
      <c r="F20" s="240">
        <f>C20*D20</f>
        <v>1500</v>
      </c>
      <c r="G20" s="240"/>
      <c r="H20" s="27">
        <f t="shared" si="1"/>
        <v>115690</v>
      </c>
      <c r="I20" s="237"/>
    </row>
    <row r="21" spans="1:9" s="241" customFormat="1" ht="18.75" customHeight="1" x14ac:dyDescent="0.25">
      <c r="A21" s="237"/>
      <c r="B21" s="238" t="s">
        <v>427</v>
      </c>
      <c r="C21" s="239">
        <v>10.95</v>
      </c>
      <c r="D21" s="240">
        <v>40</v>
      </c>
      <c r="E21" s="240"/>
      <c r="F21" s="240">
        <f t="shared" ref="F21:F24" si="3">C21*D21</f>
        <v>438</v>
      </c>
      <c r="G21" s="240"/>
      <c r="H21" s="27">
        <f t="shared" si="1"/>
        <v>115252</v>
      </c>
      <c r="I21" s="237"/>
    </row>
    <row r="22" spans="1:9" s="241" customFormat="1" ht="18.75" customHeight="1" x14ac:dyDescent="0.25">
      <c r="A22" s="237"/>
      <c r="B22" s="238" t="s">
        <v>428</v>
      </c>
      <c r="C22" s="239">
        <v>50</v>
      </c>
      <c r="D22" s="240">
        <v>8.5</v>
      </c>
      <c r="E22" s="240"/>
      <c r="F22" s="240">
        <f t="shared" si="3"/>
        <v>425</v>
      </c>
      <c r="G22" s="240"/>
      <c r="H22" s="27">
        <f t="shared" si="1"/>
        <v>114827</v>
      </c>
      <c r="I22" s="238"/>
    </row>
    <row r="23" spans="1:9" ht="18.75" customHeight="1" x14ac:dyDescent="0.25">
      <c r="A23" s="24"/>
      <c r="B23" s="238" t="s">
        <v>430</v>
      </c>
      <c r="C23" s="239">
        <v>25</v>
      </c>
      <c r="D23" s="240">
        <v>167</v>
      </c>
      <c r="E23" s="240"/>
      <c r="F23" s="240">
        <f t="shared" si="3"/>
        <v>4175</v>
      </c>
      <c r="G23" s="240"/>
      <c r="H23" s="27">
        <f t="shared" si="1"/>
        <v>110652</v>
      </c>
      <c r="I23" s="31"/>
    </row>
    <row r="24" spans="1:9" ht="18.75" customHeight="1" x14ac:dyDescent="0.25">
      <c r="A24" s="243"/>
      <c r="B24" s="244" t="s">
        <v>431</v>
      </c>
      <c r="C24" s="245">
        <v>1597</v>
      </c>
      <c r="D24" s="223">
        <v>15</v>
      </c>
      <c r="E24" s="223"/>
      <c r="F24" s="223">
        <f t="shared" si="3"/>
        <v>23955</v>
      </c>
      <c r="G24" s="223"/>
      <c r="H24" s="27">
        <f t="shared" si="1"/>
        <v>86697</v>
      </c>
      <c r="I24" s="31"/>
    </row>
    <row r="25" spans="1:9" ht="18.75" customHeight="1" x14ac:dyDescent="0.25">
      <c r="A25" s="24">
        <v>42329</v>
      </c>
      <c r="B25" s="31" t="s">
        <v>17</v>
      </c>
      <c r="C25" s="26"/>
      <c r="D25" s="27"/>
      <c r="E25" s="27">
        <f t="shared" ref="E25" si="4">C25*D25</f>
        <v>0</v>
      </c>
      <c r="F25" s="27"/>
      <c r="G25" s="29">
        <f>H24</f>
        <v>86697</v>
      </c>
      <c r="H25" s="27">
        <f t="shared" ref="H25" si="5">IF(B25&lt;&gt;"",H24+E25-F25-G25,0)</f>
        <v>0</v>
      </c>
      <c r="I25" s="30"/>
    </row>
    <row r="26" spans="1:9" ht="18.75" customHeight="1" x14ac:dyDescent="0.25">
      <c r="A26" s="24"/>
      <c r="B26" s="31"/>
      <c r="C26" s="26"/>
      <c r="D26" s="27"/>
      <c r="E26" s="27">
        <f t="shared" ref="E26:E34" si="6">C26*D26</f>
        <v>0</v>
      </c>
      <c r="F26" s="27"/>
      <c r="G26" s="29"/>
      <c r="H26" s="27">
        <f t="shared" si="1"/>
        <v>0</v>
      </c>
      <c r="I26" s="31"/>
    </row>
    <row r="27" spans="1:9" ht="18.75" customHeight="1" x14ac:dyDescent="0.25">
      <c r="A27" s="24"/>
      <c r="B27" s="31"/>
      <c r="C27" s="26"/>
      <c r="D27" s="27"/>
      <c r="E27" s="27">
        <f t="shared" si="6"/>
        <v>0</v>
      </c>
      <c r="F27" s="27"/>
      <c r="G27" s="29"/>
      <c r="H27" s="27">
        <f t="shared" ref="H27:H34" si="7">IF(B27&lt;&gt;"",H26+E27-F27-G27,0)</f>
        <v>0</v>
      </c>
      <c r="I27" s="31"/>
    </row>
    <row r="28" spans="1:9" ht="18.75" customHeight="1" x14ac:dyDescent="0.25">
      <c r="A28" s="24"/>
      <c r="B28" s="31"/>
      <c r="C28" s="26"/>
      <c r="D28" s="27"/>
      <c r="E28" s="27">
        <f t="shared" si="6"/>
        <v>0</v>
      </c>
      <c r="F28" s="27"/>
      <c r="G28" s="29"/>
      <c r="H28" s="27">
        <f t="shared" si="7"/>
        <v>0</v>
      </c>
      <c r="I28" s="31"/>
    </row>
    <row r="29" spans="1:9" ht="18.75" customHeight="1" x14ac:dyDescent="0.25">
      <c r="A29" s="24"/>
      <c r="B29" s="31"/>
      <c r="C29" s="26"/>
      <c r="D29" s="27"/>
      <c r="E29" s="27">
        <f t="shared" si="6"/>
        <v>0</v>
      </c>
      <c r="F29" s="27"/>
      <c r="G29" s="29"/>
      <c r="H29" s="27">
        <f t="shared" si="7"/>
        <v>0</v>
      </c>
      <c r="I29" s="31"/>
    </row>
    <row r="30" spans="1:9" ht="18.75" customHeight="1" x14ac:dyDescent="0.25">
      <c r="A30" s="24"/>
      <c r="B30" s="31"/>
      <c r="C30" s="26"/>
      <c r="D30" s="27"/>
      <c r="E30" s="27">
        <f t="shared" si="6"/>
        <v>0</v>
      </c>
      <c r="F30" s="27"/>
      <c r="G30" s="29"/>
      <c r="H30" s="27">
        <f t="shared" si="7"/>
        <v>0</v>
      </c>
      <c r="I30" s="31"/>
    </row>
    <row r="31" spans="1:9" ht="18.75" customHeight="1" x14ac:dyDescent="0.25">
      <c r="A31" s="24"/>
      <c r="B31" s="31"/>
      <c r="C31" s="26"/>
      <c r="D31" s="27"/>
      <c r="E31" s="27">
        <f t="shared" si="6"/>
        <v>0</v>
      </c>
      <c r="F31" s="27"/>
      <c r="G31" s="29"/>
      <c r="H31" s="27">
        <f t="shared" si="7"/>
        <v>0</v>
      </c>
      <c r="I31" s="31"/>
    </row>
    <row r="32" spans="1:9" ht="18.75" customHeight="1" x14ac:dyDescent="0.25">
      <c r="A32" s="24"/>
      <c r="B32" s="31"/>
      <c r="C32" s="26"/>
      <c r="D32" s="27"/>
      <c r="E32" s="27">
        <f t="shared" si="6"/>
        <v>0</v>
      </c>
      <c r="F32" s="27"/>
      <c r="G32" s="29"/>
      <c r="H32" s="27">
        <f t="shared" si="7"/>
        <v>0</v>
      </c>
      <c r="I32" s="31"/>
    </row>
    <row r="33" spans="1:9" ht="18.75" customHeight="1" x14ac:dyDescent="0.25">
      <c r="A33" s="24"/>
      <c r="B33" s="31"/>
      <c r="C33" s="26"/>
      <c r="D33" s="27"/>
      <c r="E33" s="27">
        <f t="shared" si="6"/>
        <v>0</v>
      </c>
      <c r="F33" s="27"/>
      <c r="G33" s="29"/>
      <c r="H33" s="27">
        <f t="shared" si="7"/>
        <v>0</v>
      </c>
      <c r="I33" s="31"/>
    </row>
    <row r="34" spans="1:9" ht="18.75" customHeight="1" x14ac:dyDescent="0.25">
      <c r="A34" s="24"/>
      <c r="B34" s="31"/>
      <c r="C34" s="26"/>
      <c r="D34" s="27"/>
      <c r="E34" s="27">
        <f t="shared" si="6"/>
        <v>0</v>
      </c>
      <c r="F34" s="27"/>
      <c r="G34" s="29"/>
      <c r="H34" s="27">
        <f t="shared" si="7"/>
        <v>0</v>
      </c>
      <c r="I34" s="31"/>
    </row>
    <row r="35" spans="1:9" ht="18.75" customHeight="1" x14ac:dyDescent="0.25">
      <c r="A35" s="24"/>
      <c r="B35" s="31"/>
      <c r="C35" s="26"/>
      <c r="D35" s="27"/>
      <c r="E35" s="27">
        <f>C35*D35</f>
        <v>0</v>
      </c>
      <c r="F35" s="27"/>
      <c r="G35" s="29"/>
      <c r="H35" s="27">
        <f t="shared" si="1"/>
        <v>0</v>
      </c>
      <c r="I35" s="30"/>
    </row>
    <row r="36" spans="1:9" s="227" customFormat="1" ht="21.75" customHeight="1" x14ac:dyDescent="0.25">
      <c r="A36" s="246" t="s">
        <v>14</v>
      </c>
      <c r="B36" s="246"/>
      <c r="C36" s="246"/>
      <c r="D36" s="246"/>
      <c r="E36" s="68">
        <f>SUM(E10:E35)</f>
        <v>1069190</v>
      </c>
      <c r="F36" s="68">
        <f>SUM(F10:F35)</f>
        <v>682493</v>
      </c>
      <c r="G36" s="68">
        <f>SUM(G10:G35)</f>
        <v>386697</v>
      </c>
      <c r="H36" s="82">
        <f>E36-G36-F36</f>
        <v>0</v>
      </c>
      <c r="I36" s="225"/>
    </row>
    <row r="37" spans="1:9" ht="21.75" customHeight="1" x14ac:dyDescent="0.25">
      <c r="G37" s="11"/>
      <c r="H37" s="228"/>
    </row>
  </sheetData>
  <autoFilter ref="A9:I9"/>
  <mergeCells count="9">
    <mergeCell ref="C8:D8"/>
    <mergeCell ref="A36:D36"/>
    <mergeCell ref="A1:D1"/>
    <mergeCell ref="A2:E2"/>
    <mergeCell ref="A3:B3"/>
    <mergeCell ref="C3:E3"/>
    <mergeCell ref="A5:I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56" t="s">
        <v>38</v>
      </c>
      <c r="B1" s="256"/>
      <c r="C1" s="256"/>
      <c r="D1" s="256"/>
      <c r="F1" s="61"/>
      <c r="G1" s="62"/>
    </row>
    <row r="2" spans="1:8" s="60" customFormat="1" ht="18.75" customHeight="1" x14ac:dyDescent="0.25">
      <c r="A2" s="256" t="s">
        <v>37</v>
      </c>
      <c r="B2" s="256"/>
      <c r="C2" s="256"/>
      <c r="D2" s="256"/>
      <c r="E2" s="256"/>
      <c r="F2" s="61"/>
      <c r="G2" s="62"/>
    </row>
    <row r="3" spans="1:8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61"/>
      <c r="G3" s="62"/>
    </row>
    <row r="4" spans="1:8" ht="9.75" customHeight="1" x14ac:dyDescent="0.25"/>
    <row r="5" spans="1:8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</row>
    <row r="6" spans="1:8" ht="9.75" customHeight="1" x14ac:dyDescent="0.25"/>
    <row r="7" spans="1:8" ht="21.75" customHeight="1" x14ac:dyDescent="0.25">
      <c r="A7" s="249" t="s">
        <v>382</v>
      </c>
      <c r="B7" s="249"/>
      <c r="C7" s="277" t="s">
        <v>28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42174</v>
      </c>
      <c r="B10" s="31" t="s">
        <v>383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 x14ac:dyDescent="0.25">
      <c r="A11" s="24">
        <v>42206</v>
      </c>
      <c r="B11" s="31" t="s">
        <v>384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 x14ac:dyDescent="0.25">
      <c r="A12" s="24">
        <v>42213</v>
      </c>
      <c r="B12" s="31" t="s">
        <v>385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 x14ac:dyDescent="0.25">
      <c r="A13" s="24"/>
      <c r="B13" s="31" t="s">
        <v>386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 x14ac:dyDescent="0.25">
      <c r="A14" s="24"/>
      <c r="B14" s="31" t="s">
        <v>387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 x14ac:dyDescent="0.25">
      <c r="A15" s="24"/>
      <c r="B15" s="31" t="s">
        <v>384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6" t="s">
        <v>14</v>
      </c>
      <c r="B27" s="246"/>
      <c r="C27" s="246"/>
      <c r="D27" s="246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47"/>
  <sheetViews>
    <sheetView topLeftCell="A7" workbookViewId="0">
      <pane ySplit="3" topLeftCell="A24" activePane="bottomLeft" state="frozen"/>
      <selection activeCell="D75" sqref="D75"/>
      <selection pane="bottomLeft" activeCell="B41" sqref="B41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0.85546875" style="4" customWidth="1"/>
    <col min="4" max="4" width="12" style="4" customWidth="1"/>
    <col min="5" max="5" width="10.140625" style="4" customWidth="1"/>
    <col min="6" max="6" width="15.5703125" style="4" customWidth="1"/>
    <col min="7" max="7" width="15.42578125" style="9" customWidth="1"/>
    <col min="8" max="8" width="16.28515625" style="207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56" t="s">
        <v>38</v>
      </c>
      <c r="B1" s="256"/>
      <c r="C1" s="256"/>
      <c r="D1" s="256"/>
      <c r="E1" s="256"/>
      <c r="G1" s="61"/>
      <c r="H1" s="62"/>
    </row>
    <row r="2" spans="1:9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61"/>
      <c r="H2" s="62"/>
    </row>
    <row r="3" spans="1:9" s="60" customFormat="1" ht="18.75" customHeight="1" x14ac:dyDescent="0.25">
      <c r="A3" s="256" t="s">
        <v>40</v>
      </c>
      <c r="B3" s="256"/>
      <c r="C3" s="226"/>
      <c r="D3" s="256" t="s">
        <v>41</v>
      </c>
      <c r="E3" s="256"/>
      <c r="F3" s="256"/>
      <c r="G3" s="61"/>
      <c r="H3" s="62"/>
    </row>
    <row r="4" spans="1:9" ht="9.75" customHeight="1" x14ac:dyDescent="0.25"/>
    <row r="5" spans="1:9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  <c r="I5" s="257"/>
    </row>
    <row r="6" spans="1:9" ht="9.75" customHeight="1" x14ac:dyDescent="0.25"/>
    <row r="7" spans="1:9" ht="21.75" customHeight="1" x14ac:dyDescent="0.25">
      <c r="A7" s="249" t="s">
        <v>381</v>
      </c>
      <c r="B7" s="249"/>
      <c r="C7" s="227"/>
      <c r="D7" s="277" t="s">
        <v>28</v>
      </c>
      <c r="E7" s="277"/>
    </row>
    <row r="8" spans="1:9" s="55" customFormat="1" ht="15.75" customHeight="1" x14ac:dyDescent="0.25">
      <c r="D8" s="278"/>
      <c r="E8" s="279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191" t="s">
        <v>66</v>
      </c>
      <c r="D9" s="83" t="s">
        <v>24</v>
      </c>
      <c r="E9" s="83" t="s">
        <v>35</v>
      </c>
      <c r="F9" s="72" t="s">
        <v>71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42261</v>
      </c>
      <c r="B10" s="31" t="s">
        <v>258</v>
      </c>
      <c r="C10" s="31" t="s">
        <v>332</v>
      </c>
      <c r="D10" s="26">
        <v>693</v>
      </c>
      <c r="E10" s="27">
        <v>7.8</v>
      </c>
      <c r="F10" s="27">
        <f>D10*E10</f>
        <v>5405.4</v>
      </c>
      <c r="G10" s="29"/>
      <c r="H10" s="27">
        <f>F10-G10</f>
        <v>5405.4</v>
      </c>
      <c r="I10" s="31"/>
    </row>
    <row r="11" spans="1:9" ht="18.75" customHeight="1" x14ac:dyDescent="0.25">
      <c r="A11" s="24">
        <v>42272</v>
      </c>
      <c r="B11" s="31" t="s">
        <v>258</v>
      </c>
      <c r="C11" s="31" t="s">
        <v>332</v>
      </c>
      <c r="D11" s="26">
        <v>6706</v>
      </c>
      <c r="E11" s="27">
        <v>7.8</v>
      </c>
      <c r="F11" s="27">
        <f t="shared" ref="F11:F24" si="0">D11*E11</f>
        <v>52306.799999999996</v>
      </c>
      <c r="G11" s="29"/>
      <c r="H11" s="27">
        <f>IF(B11&lt;&gt;"",H10+F11-G11,0)</f>
        <v>57712.2</v>
      </c>
      <c r="I11" s="30"/>
    </row>
    <row r="12" spans="1:9" ht="18.75" customHeight="1" x14ac:dyDescent="0.25">
      <c r="A12" s="24"/>
      <c r="B12" s="31" t="s">
        <v>325</v>
      </c>
      <c r="C12" s="31" t="s">
        <v>332</v>
      </c>
      <c r="D12" s="26">
        <v>6833</v>
      </c>
      <c r="E12" s="27">
        <v>9.5</v>
      </c>
      <c r="F12" s="27">
        <f t="shared" si="0"/>
        <v>64913.5</v>
      </c>
      <c r="G12" s="29"/>
      <c r="H12" s="27">
        <f t="shared" ref="H12:H24" si="1">IF(B12&lt;&gt;"",H11+F12-G12,0)</f>
        <v>122625.7</v>
      </c>
      <c r="I12" s="30"/>
    </row>
    <row r="13" spans="1:9" ht="18.75" customHeight="1" x14ac:dyDescent="0.25">
      <c r="A13" s="24">
        <v>42277</v>
      </c>
      <c r="B13" s="31" t="s">
        <v>258</v>
      </c>
      <c r="C13" s="31" t="s">
        <v>332</v>
      </c>
      <c r="D13" s="26">
        <v>1131</v>
      </c>
      <c r="E13" s="27">
        <v>7.8</v>
      </c>
      <c r="F13" s="27">
        <f t="shared" si="0"/>
        <v>8821.7999999999993</v>
      </c>
      <c r="G13" s="29"/>
      <c r="H13" s="27">
        <f t="shared" si="1"/>
        <v>131447.5</v>
      </c>
      <c r="I13" s="30"/>
    </row>
    <row r="14" spans="1:9" ht="18.75" customHeight="1" x14ac:dyDescent="0.25">
      <c r="A14" s="24"/>
      <c r="B14" s="31" t="s">
        <v>17</v>
      </c>
      <c r="C14" s="31"/>
      <c r="D14" s="26"/>
      <c r="E14" s="27"/>
      <c r="F14" s="27">
        <f t="shared" si="0"/>
        <v>0</v>
      </c>
      <c r="G14" s="29">
        <f>H13</f>
        <v>131447.5</v>
      </c>
      <c r="H14" s="27">
        <f t="shared" si="1"/>
        <v>0</v>
      </c>
      <c r="I14" s="30">
        <v>42284</v>
      </c>
    </row>
    <row r="15" spans="1:9" ht="18.75" customHeight="1" x14ac:dyDescent="0.25">
      <c r="A15" s="24">
        <v>42284</v>
      </c>
      <c r="B15" s="31" t="s">
        <v>325</v>
      </c>
      <c r="C15" s="31" t="s">
        <v>332</v>
      </c>
      <c r="D15" s="26">
        <v>5782</v>
      </c>
      <c r="E15" s="27">
        <v>9.5</v>
      </c>
      <c r="F15" s="27">
        <f t="shared" si="0"/>
        <v>54929</v>
      </c>
      <c r="G15" s="29"/>
      <c r="H15" s="27">
        <f t="shared" si="1"/>
        <v>54929</v>
      </c>
      <c r="I15" s="30"/>
    </row>
    <row r="16" spans="1:9" ht="18.75" customHeight="1" x14ac:dyDescent="0.25">
      <c r="A16" s="24">
        <v>42285</v>
      </c>
      <c r="B16" s="31" t="s">
        <v>258</v>
      </c>
      <c r="C16" s="31" t="s">
        <v>332</v>
      </c>
      <c r="D16" s="26">
        <v>2170</v>
      </c>
      <c r="E16" s="27">
        <v>7.8</v>
      </c>
      <c r="F16" s="27">
        <f t="shared" si="0"/>
        <v>16926</v>
      </c>
      <c r="G16" s="29"/>
      <c r="H16" s="27">
        <f t="shared" si="1"/>
        <v>71855</v>
      </c>
      <c r="I16" s="30"/>
    </row>
    <row r="17" spans="1:9" ht="18.75" customHeight="1" x14ac:dyDescent="0.25">
      <c r="A17" s="24"/>
      <c r="B17" s="31" t="s">
        <v>325</v>
      </c>
      <c r="C17" s="31" t="s">
        <v>332</v>
      </c>
      <c r="D17" s="26">
        <v>2386</v>
      </c>
      <c r="E17" s="27">
        <v>9.5</v>
      </c>
      <c r="F17" s="27">
        <f t="shared" si="0"/>
        <v>22667</v>
      </c>
      <c r="G17" s="29"/>
      <c r="H17" s="27">
        <f t="shared" si="1"/>
        <v>94522</v>
      </c>
      <c r="I17" s="31"/>
    </row>
    <row r="18" spans="1:9" ht="18.75" customHeight="1" x14ac:dyDescent="0.25">
      <c r="A18" s="24">
        <v>42297</v>
      </c>
      <c r="B18" s="31" t="s">
        <v>17</v>
      </c>
      <c r="C18" s="31"/>
      <c r="D18" s="26"/>
      <c r="E18" s="27"/>
      <c r="F18" s="27">
        <f t="shared" si="0"/>
        <v>0</v>
      </c>
      <c r="G18" s="29">
        <f>H17</f>
        <v>94522</v>
      </c>
      <c r="H18" s="27">
        <f t="shared" si="1"/>
        <v>0</v>
      </c>
      <c r="I18" s="31"/>
    </row>
    <row r="19" spans="1:9" ht="18.75" customHeight="1" x14ac:dyDescent="0.25">
      <c r="A19" s="24">
        <v>42315</v>
      </c>
      <c r="B19" s="31" t="s">
        <v>325</v>
      </c>
      <c r="C19" s="31" t="s">
        <v>394</v>
      </c>
      <c r="D19" s="26">
        <v>1391</v>
      </c>
      <c r="E19" s="27">
        <v>8</v>
      </c>
      <c r="F19" s="27">
        <f t="shared" si="0"/>
        <v>11128</v>
      </c>
      <c r="G19" s="29"/>
      <c r="H19" s="27">
        <f t="shared" si="1"/>
        <v>11128</v>
      </c>
      <c r="I19" s="30"/>
    </row>
    <row r="20" spans="1:9" ht="18.75" customHeight="1" x14ac:dyDescent="0.25">
      <c r="A20" s="24">
        <v>42318</v>
      </c>
      <c r="B20" s="31" t="s">
        <v>325</v>
      </c>
      <c r="C20" s="31" t="s">
        <v>394</v>
      </c>
      <c r="D20" s="26">
        <v>10162</v>
      </c>
      <c r="E20" s="27">
        <v>8.8000000000000007</v>
      </c>
      <c r="F20" s="27">
        <f t="shared" si="0"/>
        <v>89425.600000000006</v>
      </c>
      <c r="G20" s="29"/>
      <c r="H20" s="27">
        <f t="shared" si="1"/>
        <v>100553.60000000001</v>
      </c>
      <c r="I20" s="30"/>
    </row>
    <row r="21" spans="1:9" ht="18.75" customHeight="1" x14ac:dyDescent="0.25">
      <c r="A21" s="24">
        <v>42329</v>
      </c>
      <c r="B21" s="31" t="s">
        <v>17</v>
      </c>
      <c r="C21" s="31"/>
      <c r="D21" s="26"/>
      <c r="E21" s="27"/>
      <c r="F21" s="27">
        <f t="shared" ref="F21" si="2">D21*E21</f>
        <v>0</v>
      </c>
      <c r="G21" s="29">
        <f>H20</f>
        <v>100553.60000000001</v>
      </c>
      <c r="H21" s="27">
        <f t="shared" ref="H21" si="3">IF(B21&lt;&gt;"",H20+F21-G21,0)</f>
        <v>0</v>
      </c>
      <c r="I21" s="31"/>
    </row>
    <row r="22" spans="1:9" ht="18.75" customHeight="1" x14ac:dyDescent="0.25">
      <c r="A22" s="24">
        <v>42329</v>
      </c>
      <c r="B22" s="31" t="s">
        <v>158</v>
      </c>
      <c r="C22" s="31" t="s">
        <v>394</v>
      </c>
      <c r="D22" s="26">
        <v>11993</v>
      </c>
      <c r="E22" s="27">
        <v>8.8000000000000007</v>
      </c>
      <c r="F22" s="27">
        <f t="shared" si="0"/>
        <v>105538.40000000001</v>
      </c>
      <c r="G22" s="29"/>
      <c r="H22" s="27">
        <f t="shared" si="1"/>
        <v>105538.40000000001</v>
      </c>
      <c r="I22" s="30"/>
    </row>
    <row r="23" spans="1:9" ht="18.75" customHeight="1" x14ac:dyDescent="0.25">
      <c r="A23" s="24">
        <v>42334</v>
      </c>
      <c r="B23" s="31" t="s">
        <v>158</v>
      </c>
      <c r="C23" s="31" t="s">
        <v>394</v>
      </c>
      <c r="D23" s="26">
        <v>2028</v>
      </c>
      <c r="E23" s="27">
        <v>10</v>
      </c>
      <c r="F23" s="27">
        <f t="shared" si="0"/>
        <v>20280</v>
      </c>
      <c r="G23" s="29"/>
      <c r="H23" s="27">
        <f t="shared" si="1"/>
        <v>125818.40000000001</v>
      </c>
      <c r="I23" s="31"/>
    </row>
    <row r="24" spans="1:9" ht="18.75" customHeight="1" x14ac:dyDescent="0.25">
      <c r="A24" s="24"/>
      <c r="B24" s="31" t="s">
        <v>421</v>
      </c>
      <c r="C24" s="31" t="s">
        <v>394</v>
      </c>
      <c r="D24" s="26">
        <v>1796</v>
      </c>
      <c r="E24" s="27">
        <v>18.5</v>
      </c>
      <c r="F24" s="27">
        <f t="shared" si="0"/>
        <v>33226</v>
      </c>
      <c r="G24" s="29"/>
      <c r="H24" s="27">
        <f t="shared" si="1"/>
        <v>159044.40000000002</v>
      </c>
      <c r="I24" s="31"/>
    </row>
    <row r="25" spans="1:9" ht="18.75" customHeight="1" x14ac:dyDescent="0.25">
      <c r="A25" s="24"/>
      <c r="B25" s="31" t="s">
        <v>422</v>
      </c>
      <c r="C25" s="31" t="s">
        <v>394</v>
      </c>
      <c r="D25" s="26">
        <v>252</v>
      </c>
      <c r="E25" s="27">
        <v>16.5</v>
      </c>
      <c r="F25" s="27">
        <f t="shared" ref="F25:F35" si="4">D25*E25</f>
        <v>4158</v>
      </c>
      <c r="G25" s="29"/>
      <c r="H25" s="27">
        <f t="shared" ref="H25:H35" si="5">IF(B25&lt;&gt;"",H24+F25-G25,0)</f>
        <v>163202.40000000002</v>
      </c>
      <c r="I25" s="31"/>
    </row>
    <row r="26" spans="1:9" ht="18.75" customHeight="1" x14ac:dyDescent="0.25">
      <c r="A26" s="24"/>
      <c r="B26" s="31" t="s">
        <v>423</v>
      </c>
      <c r="C26" s="31" t="s">
        <v>394</v>
      </c>
      <c r="D26" s="26">
        <v>33</v>
      </c>
      <c r="E26" s="27">
        <v>13</v>
      </c>
      <c r="F26" s="27">
        <f t="shared" si="4"/>
        <v>429</v>
      </c>
      <c r="G26" s="29"/>
      <c r="H26" s="27">
        <f t="shared" si="5"/>
        <v>163631.40000000002</v>
      </c>
      <c r="I26" s="31"/>
    </row>
    <row r="27" spans="1:9" ht="18.75" customHeight="1" x14ac:dyDescent="0.25">
      <c r="A27" s="24">
        <v>42333</v>
      </c>
      <c r="B27" s="31" t="s">
        <v>158</v>
      </c>
      <c r="C27" s="31" t="s">
        <v>332</v>
      </c>
      <c r="D27" s="26">
        <v>14000</v>
      </c>
      <c r="E27" s="27">
        <v>8.1999999999999993</v>
      </c>
      <c r="F27" s="27">
        <f t="shared" si="4"/>
        <v>114799.99999999999</v>
      </c>
      <c r="G27" s="29"/>
      <c r="H27" s="27">
        <f t="shared" si="5"/>
        <v>278431.40000000002</v>
      </c>
      <c r="I27" s="31"/>
    </row>
    <row r="28" spans="1:9" ht="18.75" customHeight="1" x14ac:dyDescent="0.25">
      <c r="A28" s="24"/>
      <c r="B28" s="31" t="s">
        <v>158</v>
      </c>
      <c r="C28" s="31" t="s">
        <v>332</v>
      </c>
      <c r="D28" s="26">
        <v>13213</v>
      </c>
      <c r="E28" s="27">
        <v>8.5</v>
      </c>
      <c r="F28" s="27">
        <f t="shared" si="4"/>
        <v>112310.5</v>
      </c>
      <c r="G28" s="29"/>
      <c r="H28" s="27">
        <f t="shared" si="5"/>
        <v>390741.9</v>
      </c>
      <c r="I28" s="31"/>
    </row>
    <row r="29" spans="1:9" ht="18.75" customHeight="1" x14ac:dyDescent="0.25">
      <c r="A29" s="24">
        <v>42337</v>
      </c>
      <c r="B29" s="31" t="s">
        <v>158</v>
      </c>
      <c r="C29" s="31" t="s">
        <v>394</v>
      </c>
      <c r="D29" s="26">
        <v>7956</v>
      </c>
      <c r="E29" s="27">
        <v>10</v>
      </c>
      <c r="F29" s="27">
        <f t="shared" si="4"/>
        <v>79560</v>
      </c>
      <c r="G29" s="29"/>
      <c r="H29" s="27">
        <f t="shared" si="5"/>
        <v>470301.9</v>
      </c>
      <c r="I29" s="31"/>
    </row>
    <row r="30" spans="1:9" ht="18.75" customHeight="1" x14ac:dyDescent="0.25">
      <c r="A30" s="24"/>
      <c r="B30" s="31" t="s">
        <v>158</v>
      </c>
      <c r="C30" s="31" t="s">
        <v>394</v>
      </c>
      <c r="D30" s="26">
        <v>683</v>
      </c>
      <c r="E30" s="27">
        <v>8</v>
      </c>
      <c r="F30" s="27">
        <f t="shared" si="4"/>
        <v>5464</v>
      </c>
      <c r="G30" s="29"/>
      <c r="H30" s="27">
        <f t="shared" si="5"/>
        <v>475765.9</v>
      </c>
      <c r="I30" s="31"/>
    </row>
    <row r="31" spans="1:9" ht="18.75" customHeight="1" x14ac:dyDescent="0.25">
      <c r="A31" s="24"/>
      <c r="B31" s="31" t="s">
        <v>16</v>
      </c>
      <c r="C31" s="31" t="s">
        <v>394</v>
      </c>
      <c r="D31" s="26">
        <v>5565</v>
      </c>
      <c r="E31" s="27">
        <v>17</v>
      </c>
      <c r="F31" s="27">
        <f t="shared" si="4"/>
        <v>94605</v>
      </c>
      <c r="G31" s="29"/>
      <c r="H31" s="27">
        <f t="shared" si="5"/>
        <v>570370.9</v>
      </c>
      <c r="I31" s="31"/>
    </row>
    <row r="32" spans="1:9" ht="18.75" customHeight="1" x14ac:dyDescent="0.25">
      <c r="A32" s="24">
        <v>42339</v>
      </c>
      <c r="B32" s="31" t="s">
        <v>158</v>
      </c>
      <c r="C32" s="31" t="s">
        <v>394</v>
      </c>
      <c r="D32" s="26">
        <v>2964</v>
      </c>
      <c r="E32" s="27">
        <v>9</v>
      </c>
      <c r="F32" s="27">
        <f t="shared" si="4"/>
        <v>26676</v>
      </c>
      <c r="G32" s="29"/>
      <c r="H32" s="27">
        <f t="shared" si="5"/>
        <v>597046.9</v>
      </c>
      <c r="I32" s="31"/>
    </row>
    <row r="33" spans="1:9" ht="18.75" customHeight="1" x14ac:dyDescent="0.25">
      <c r="A33" s="24"/>
      <c r="B33" s="31" t="s">
        <v>16</v>
      </c>
      <c r="C33" s="31" t="s">
        <v>394</v>
      </c>
      <c r="D33" s="26">
        <v>1738</v>
      </c>
      <c r="E33" s="27">
        <v>16</v>
      </c>
      <c r="F33" s="27">
        <f t="shared" si="4"/>
        <v>27808</v>
      </c>
      <c r="G33" s="29"/>
      <c r="H33" s="27">
        <f t="shared" si="5"/>
        <v>624854.9</v>
      </c>
      <c r="I33" s="31"/>
    </row>
    <row r="34" spans="1:9" ht="18.75" customHeight="1" x14ac:dyDescent="0.25">
      <c r="A34" s="24">
        <v>42340</v>
      </c>
      <c r="B34" s="31" t="s">
        <v>17</v>
      </c>
      <c r="C34" s="31"/>
      <c r="D34" s="26"/>
      <c r="E34" s="27"/>
      <c r="F34" s="27">
        <f t="shared" si="4"/>
        <v>0</v>
      </c>
      <c r="G34" s="29">
        <v>250000</v>
      </c>
      <c r="H34" s="27">
        <f t="shared" si="5"/>
        <v>374854.9</v>
      </c>
      <c r="I34" s="31"/>
    </row>
    <row r="35" spans="1:9" ht="18.75" customHeight="1" x14ac:dyDescent="0.25">
      <c r="A35" s="24">
        <v>42360</v>
      </c>
      <c r="B35" s="31" t="s">
        <v>17</v>
      </c>
      <c r="C35" s="31"/>
      <c r="D35" s="26"/>
      <c r="E35" s="27"/>
      <c r="F35" s="27">
        <f t="shared" si="4"/>
        <v>0</v>
      </c>
      <c r="G35" s="29">
        <v>200000</v>
      </c>
      <c r="H35" s="27">
        <f t="shared" si="5"/>
        <v>174854.90000000002</v>
      </c>
      <c r="I35" s="31"/>
    </row>
    <row r="36" spans="1:9" ht="18.75" customHeight="1" x14ac:dyDescent="0.25">
      <c r="A36" s="24">
        <v>42355</v>
      </c>
      <c r="B36" s="31" t="s">
        <v>16</v>
      </c>
      <c r="C36" s="31" t="s">
        <v>394</v>
      </c>
      <c r="D36" s="26">
        <v>1140</v>
      </c>
      <c r="E36" s="27">
        <v>16</v>
      </c>
      <c r="F36" s="27">
        <f t="shared" ref="F36:F45" si="6">D36*E36</f>
        <v>18240</v>
      </c>
      <c r="G36" s="29"/>
      <c r="H36" s="27">
        <f t="shared" ref="H36:H45" si="7">IF(B36&lt;&gt;"",H35+F36-G36,0)</f>
        <v>193094.90000000002</v>
      </c>
      <c r="I36" s="31"/>
    </row>
    <row r="37" spans="1:9" ht="18.75" customHeight="1" x14ac:dyDescent="0.25">
      <c r="A37" s="24"/>
      <c r="B37" s="31" t="s">
        <v>325</v>
      </c>
      <c r="C37" s="31" t="s">
        <v>394</v>
      </c>
      <c r="D37" s="26">
        <v>975</v>
      </c>
      <c r="E37" s="27">
        <v>10</v>
      </c>
      <c r="F37" s="27">
        <f t="shared" si="6"/>
        <v>9750</v>
      </c>
      <c r="G37" s="29"/>
      <c r="H37" s="27">
        <f t="shared" si="7"/>
        <v>202844.90000000002</v>
      </c>
      <c r="I37" s="31"/>
    </row>
    <row r="38" spans="1:9" ht="18.75" customHeight="1" x14ac:dyDescent="0.25">
      <c r="A38" s="24">
        <v>42356</v>
      </c>
      <c r="B38" s="31" t="s">
        <v>432</v>
      </c>
      <c r="C38" s="31" t="s">
        <v>394</v>
      </c>
      <c r="D38" s="26">
        <v>1276</v>
      </c>
      <c r="E38" s="27"/>
      <c r="F38" s="27">
        <f t="shared" si="6"/>
        <v>0</v>
      </c>
      <c r="G38" s="29"/>
      <c r="H38" s="27">
        <f t="shared" si="7"/>
        <v>202844.90000000002</v>
      </c>
      <c r="I38" s="31"/>
    </row>
    <row r="39" spans="1:9" ht="18.75" customHeight="1" x14ac:dyDescent="0.25">
      <c r="A39" s="24"/>
      <c r="B39" s="31" t="s">
        <v>158</v>
      </c>
      <c r="C39" s="31" t="s">
        <v>394</v>
      </c>
      <c r="D39" s="26">
        <v>248</v>
      </c>
      <c r="E39" s="27">
        <v>10</v>
      </c>
      <c r="F39" s="27">
        <f t="shared" si="6"/>
        <v>2480</v>
      </c>
      <c r="G39" s="29"/>
      <c r="H39" s="27">
        <f t="shared" si="7"/>
        <v>205324.90000000002</v>
      </c>
      <c r="I39" s="31"/>
    </row>
    <row r="40" spans="1:9" ht="18.75" customHeight="1" x14ac:dyDescent="0.25">
      <c r="A40" s="24"/>
      <c r="B40" s="31"/>
      <c r="C40" s="31"/>
      <c r="D40" s="26"/>
      <c r="E40" s="27"/>
      <c r="F40" s="27">
        <f t="shared" si="6"/>
        <v>0</v>
      </c>
      <c r="G40" s="29"/>
      <c r="H40" s="27">
        <f t="shared" si="7"/>
        <v>0</v>
      </c>
      <c r="I40" s="31"/>
    </row>
    <row r="41" spans="1:9" ht="18.75" customHeight="1" x14ac:dyDescent="0.25">
      <c r="A41" s="24"/>
      <c r="B41" s="31"/>
      <c r="C41" s="31"/>
      <c r="D41" s="26"/>
      <c r="E41" s="27"/>
      <c r="F41" s="27">
        <f t="shared" si="6"/>
        <v>0</v>
      </c>
      <c r="G41" s="29"/>
      <c r="H41" s="27">
        <f t="shared" si="7"/>
        <v>0</v>
      </c>
      <c r="I41" s="31"/>
    </row>
    <row r="42" spans="1:9" ht="18.75" customHeight="1" x14ac:dyDescent="0.25">
      <c r="A42" s="24"/>
      <c r="B42" s="31"/>
      <c r="C42" s="31"/>
      <c r="D42" s="26"/>
      <c r="E42" s="27"/>
      <c r="F42" s="27">
        <f t="shared" si="6"/>
        <v>0</v>
      </c>
      <c r="G42" s="29"/>
      <c r="H42" s="27">
        <f t="shared" si="7"/>
        <v>0</v>
      </c>
      <c r="I42" s="31"/>
    </row>
    <row r="43" spans="1:9" ht="18.75" customHeight="1" x14ac:dyDescent="0.25">
      <c r="A43" s="24"/>
      <c r="B43" s="31"/>
      <c r="C43" s="31"/>
      <c r="D43" s="26"/>
      <c r="E43" s="27"/>
      <c r="F43" s="27">
        <f t="shared" si="6"/>
        <v>0</v>
      </c>
      <c r="G43" s="29"/>
      <c r="H43" s="27">
        <f t="shared" si="7"/>
        <v>0</v>
      </c>
      <c r="I43" s="31"/>
    </row>
    <row r="44" spans="1:9" ht="18.75" customHeight="1" x14ac:dyDescent="0.25">
      <c r="A44" s="24"/>
      <c r="B44" s="31"/>
      <c r="C44" s="31"/>
      <c r="D44" s="26"/>
      <c r="E44" s="27"/>
      <c r="F44" s="27">
        <f t="shared" si="6"/>
        <v>0</v>
      </c>
      <c r="G44" s="29"/>
      <c r="H44" s="27">
        <f t="shared" si="7"/>
        <v>0</v>
      </c>
      <c r="I44" s="31"/>
    </row>
    <row r="45" spans="1:9" ht="18.75" customHeight="1" x14ac:dyDescent="0.25">
      <c r="A45" s="24"/>
      <c r="B45" s="31"/>
      <c r="C45" s="31"/>
      <c r="D45" s="26"/>
      <c r="E45" s="27"/>
      <c r="F45" s="27">
        <f t="shared" si="6"/>
        <v>0</v>
      </c>
      <c r="G45" s="29"/>
      <c r="H45" s="27">
        <f t="shared" si="7"/>
        <v>0</v>
      </c>
      <c r="I45" s="31"/>
    </row>
    <row r="46" spans="1:9" s="200" customFormat="1" ht="21.75" customHeight="1" x14ac:dyDescent="0.25">
      <c r="A46" s="246" t="s">
        <v>14</v>
      </c>
      <c r="B46" s="246"/>
      <c r="C46" s="246"/>
      <c r="D46" s="246"/>
      <c r="E46" s="246"/>
      <c r="F46" s="68">
        <f>SUM(F10:F45)</f>
        <v>981848</v>
      </c>
      <c r="G46" s="68">
        <f>SUM(G10:G45)</f>
        <v>776523.1</v>
      </c>
      <c r="H46" s="82">
        <f>F46-G46</f>
        <v>205324.90000000002</v>
      </c>
      <c r="I46" s="199"/>
    </row>
    <row r="47" spans="1:9" ht="21.75" customHeight="1" x14ac:dyDescent="0.25">
      <c r="G47" s="11"/>
      <c r="H47" s="205"/>
    </row>
  </sheetData>
  <autoFilter ref="A9:I9"/>
  <mergeCells count="9">
    <mergeCell ref="A46:E46"/>
    <mergeCell ref="D8:E8"/>
    <mergeCell ref="A1:E1"/>
    <mergeCell ref="A2:F2"/>
    <mergeCell ref="A3:B3"/>
    <mergeCell ref="D3:F3"/>
    <mergeCell ref="A5:I5"/>
    <mergeCell ref="A7:B7"/>
    <mergeCell ref="D7:E7"/>
  </mergeCells>
  <pageMargins left="0.54" right="0.26" top="0.32" bottom="0.74" header="0.23" footer="0.17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231"/>
  <sheetViews>
    <sheetView topLeftCell="A7" workbookViewId="0">
      <pane ySplit="3" topLeftCell="A202" activePane="bottomLeft" state="frozen"/>
      <selection activeCell="D75" sqref="D75"/>
      <selection pane="bottomLeft" activeCell="A216" sqref="A216"/>
    </sheetView>
  </sheetViews>
  <sheetFormatPr defaultRowHeight="21.75" customHeight="1" x14ac:dyDescent="0.25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6.7109375" style="17" customWidth="1"/>
    <col min="9" max="9" width="14.7109375" style="17" customWidth="1"/>
    <col min="10" max="10" width="7.42578125" style="8" customWidth="1"/>
    <col min="11" max="16384" width="9.140625" style="8"/>
  </cols>
  <sheetData>
    <row r="1" spans="1:10" s="161" customFormat="1" ht="18.75" customHeight="1" x14ac:dyDescent="0.25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 x14ac:dyDescent="0.25">
      <c r="A3" s="273" t="s">
        <v>40</v>
      </c>
      <c r="B3" s="273"/>
      <c r="C3" s="190"/>
      <c r="D3" s="273" t="s">
        <v>41</v>
      </c>
      <c r="E3" s="273"/>
      <c r="F3" s="273"/>
      <c r="G3" s="190"/>
      <c r="H3" s="186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70" t="s">
        <v>297</v>
      </c>
      <c r="B7" s="270"/>
      <c r="C7" s="189"/>
    </row>
    <row r="8" spans="1:10" ht="18.75" hidden="1" customHeight="1" x14ac:dyDescent="0.25">
      <c r="I8" s="10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29">
        <v>42079</v>
      </c>
      <c r="B10" s="58" t="s">
        <v>298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 x14ac:dyDescent="0.25">
      <c r="A11" s="18"/>
      <c r="B11" s="16" t="s">
        <v>299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 x14ac:dyDescent="0.25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 x14ac:dyDescent="0.25">
      <c r="A13" s="18">
        <v>42089</v>
      </c>
      <c r="B13" s="16" t="s">
        <v>300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 x14ac:dyDescent="0.25">
      <c r="A14" s="18">
        <v>42089</v>
      </c>
      <c r="B14" s="16" t="s">
        <v>258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 x14ac:dyDescent="0.25">
      <c r="A15" s="18"/>
      <c r="B15" s="16" t="s">
        <v>302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 x14ac:dyDescent="0.25">
      <c r="A16" s="18"/>
      <c r="B16" s="16" t="s">
        <v>301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 x14ac:dyDescent="0.25">
      <c r="A17" s="18"/>
      <c r="B17" s="16" t="s">
        <v>303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 x14ac:dyDescent="0.25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 x14ac:dyDescent="0.25">
      <c r="A19" s="18">
        <v>42093</v>
      </c>
      <c r="B19" s="16" t="s">
        <v>195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 x14ac:dyDescent="0.25">
      <c r="A20" s="274" t="s">
        <v>344</v>
      </c>
      <c r="B20" s="275"/>
      <c r="C20" s="275"/>
      <c r="D20" s="275"/>
      <c r="E20" s="275"/>
      <c r="F20" s="275"/>
      <c r="G20" s="275"/>
      <c r="H20" s="275"/>
      <c r="I20" s="99">
        <f>I19</f>
        <v>170230</v>
      </c>
      <c r="J20" s="99"/>
    </row>
    <row r="21" spans="1:10" ht="20.25" customHeight="1" x14ac:dyDescent="0.25">
      <c r="A21" s="18">
        <v>42107</v>
      </c>
      <c r="B21" s="16" t="s">
        <v>302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 x14ac:dyDescent="0.25">
      <c r="A22" s="18"/>
      <c r="B22" s="16" t="s">
        <v>301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 x14ac:dyDescent="0.25">
      <c r="A23" s="18"/>
      <c r="B23" s="16" t="s">
        <v>195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 x14ac:dyDescent="0.25">
      <c r="A24" s="18">
        <v>42115</v>
      </c>
      <c r="B24" s="16" t="s">
        <v>301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 x14ac:dyDescent="0.25">
      <c r="A25" s="18"/>
      <c r="B25" s="16" t="s">
        <v>302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 x14ac:dyDescent="0.25">
      <c r="A26" s="18"/>
      <c r="B26" s="16" t="s">
        <v>303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 x14ac:dyDescent="0.25">
      <c r="A27" s="18"/>
      <c r="B27" s="16" t="s">
        <v>304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 x14ac:dyDescent="0.25">
      <c r="A28" s="18">
        <v>42119</v>
      </c>
      <c r="B28" s="16" t="s">
        <v>303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 x14ac:dyDescent="0.25">
      <c r="A29" s="18"/>
      <c r="B29" s="16" t="s">
        <v>302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 x14ac:dyDescent="0.25">
      <c r="A30" s="18"/>
      <c r="B30" s="16" t="s">
        <v>301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 x14ac:dyDescent="0.25">
      <c r="A31" s="18"/>
      <c r="B31" s="16" t="s">
        <v>301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 x14ac:dyDescent="0.25">
      <c r="A32" s="18">
        <v>42123</v>
      </c>
      <c r="B32" s="16" t="s">
        <v>303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 x14ac:dyDescent="0.25">
      <c r="A33" s="18"/>
      <c r="B33" s="16" t="s">
        <v>302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 x14ac:dyDescent="0.25">
      <c r="A34" s="18"/>
      <c r="B34" s="16" t="s">
        <v>301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 x14ac:dyDescent="0.25">
      <c r="A35" s="18"/>
      <c r="B35" s="16" t="s">
        <v>306</v>
      </c>
      <c r="C35" s="18" t="s">
        <v>74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 x14ac:dyDescent="0.25">
      <c r="A36" s="18"/>
      <c r="B36" s="16" t="s">
        <v>306</v>
      </c>
      <c r="C36" s="16" t="s">
        <v>281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 x14ac:dyDescent="0.25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 x14ac:dyDescent="0.25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 x14ac:dyDescent="0.25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 x14ac:dyDescent="0.25">
      <c r="A40" s="18"/>
      <c r="B40" s="16" t="s">
        <v>163</v>
      </c>
      <c r="C40" s="18" t="s">
        <v>186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 x14ac:dyDescent="0.25">
      <c r="A41" s="274" t="s">
        <v>345</v>
      </c>
      <c r="B41" s="275"/>
      <c r="C41" s="275"/>
      <c r="D41" s="275"/>
      <c r="E41" s="275"/>
      <c r="F41" s="275"/>
      <c r="G41" s="275"/>
      <c r="H41" s="275"/>
      <c r="I41" s="99">
        <f>I40</f>
        <v>-14903</v>
      </c>
      <c r="J41" s="99"/>
    </row>
    <row r="42" spans="1:10" ht="20.25" customHeight="1" x14ac:dyDescent="0.25">
      <c r="A42" s="18">
        <v>42129</v>
      </c>
      <c r="B42" s="16" t="s">
        <v>301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 x14ac:dyDescent="0.25">
      <c r="A43" s="18"/>
      <c r="B43" s="16" t="s">
        <v>307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 x14ac:dyDescent="0.25">
      <c r="A44" s="18"/>
      <c r="B44" s="16" t="s">
        <v>302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 x14ac:dyDescent="0.25">
      <c r="A45" s="18"/>
      <c r="B45" s="16" t="s">
        <v>303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 x14ac:dyDescent="0.25">
      <c r="A46" s="18">
        <v>42136</v>
      </c>
      <c r="B46" s="16" t="s">
        <v>303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 x14ac:dyDescent="0.25">
      <c r="A47" s="18">
        <v>42135</v>
      </c>
      <c r="B47" s="16" t="s">
        <v>302</v>
      </c>
      <c r="C47" s="18" t="s">
        <v>155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 x14ac:dyDescent="0.25">
      <c r="A48" s="18"/>
      <c r="B48" s="16" t="s">
        <v>303</v>
      </c>
      <c r="C48" s="18" t="s">
        <v>155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 x14ac:dyDescent="0.25">
      <c r="A49" s="18">
        <v>42136</v>
      </c>
      <c r="B49" s="16" t="s">
        <v>302</v>
      </c>
      <c r="C49" s="18" t="s">
        <v>155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 x14ac:dyDescent="0.25">
      <c r="A50" s="18">
        <v>42145</v>
      </c>
      <c r="B50" s="16" t="s">
        <v>303</v>
      </c>
      <c r="C50" s="16" t="s">
        <v>310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 x14ac:dyDescent="0.25">
      <c r="A51" s="18">
        <v>42151</v>
      </c>
      <c r="B51" s="16" t="s">
        <v>303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 x14ac:dyDescent="0.25">
      <c r="A52" s="18"/>
      <c r="B52" s="16" t="s">
        <v>302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 x14ac:dyDescent="0.25">
      <c r="A53" s="18"/>
      <c r="B53" s="16" t="s">
        <v>301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 x14ac:dyDescent="0.25">
      <c r="A54" s="18"/>
      <c r="B54" s="16" t="s">
        <v>307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 x14ac:dyDescent="0.25">
      <c r="A55" s="18">
        <v>42136</v>
      </c>
      <c r="B55" s="16" t="s">
        <v>308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 x14ac:dyDescent="0.25">
      <c r="A56" s="18"/>
      <c r="B56" s="16" t="s">
        <v>309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 x14ac:dyDescent="0.25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 x14ac:dyDescent="0.25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 x14ac:dyDescent="0.25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 x14ac:dyDescent="0.25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 x14ac:dyDescent="0.25">
      <c r="A61" s="18"/>
      <c r="B61" s="16" t="s">
        <v>311</v>
      </c>
      <c r="C61" s="18" t="s">
        <v>74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 x14ac:dyDescent="0.25">
      <c r="A62" s="18"/>
      <c r="B62" s="16" t="s">
        <v>312</v>
      </c>
      <c r="C62" s="16" t="s">
        <v>281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 x14ac:dyDescent="0.25">
      <c r="A63" s="274" t="s">
        <v>346</v>
      </c>
      <c r="B63" s="275"/>
      <c r="C63" s="275"/>
      <c r="D63" s="275"/>
      <c r="E63" s="275"/>
      <c r="F63" s="275"/>
      <c r="G63" s="275"/>
      <c r="H63" s="275"/>
      <c r="I63" s="99">
        <f>I62</f>
        <v>-22885</v>
      </c>
      <c r="J63" s="99"/>
    </row>
    <row r="64" spans="1:10" ht="20.25" customHeight="1" x14ac:dyDescent="0.25">
      <c r="A64" s="18">
        <v>42159</v>
      </c>
      <c r="B64" s="16" t="s">
        <v>303</v>
      </c>
      <c r="C64" s="16" t="s">
        <v>310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 x14ac:dyDescent="0.25">
      <c r="A65" s="18">
        <v>42164</v>
      </c>
      <c r="B65" s="16" t="s">
        <v>303</v>
      </c>
      <c r="C65" s="16" t="s">
        <v>310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 x14ac:dyDescent="0.25">
      <c r="A66" s="18">
        <v>42168</v>
      </c>
      <c r="B66" s="16" t="s">
        <v>303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 x14ac:dyDescent="0.25">
      <c r="A67" s="18"/>
      <c r="B67" s="16" t="s">
        <v>301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 x14ac:dyDescent="0.25">
      <c r="A68" s="18"/>
      <c r="B68" s="16" t="s">
        <v>319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 x14ac:dyDescent="0.25">
      <c r="A69" s="18">
        <v>42172</v>
      </c>
      <c r="B69" s="16" t="s">
        <v>301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 x14ac:dyDescent="0.25">
      <c r="A70" s="18"/>
      <c r="B70" s="16" t="s">
        <v>303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 x14ac:dyDescent="0.25">
      <c r="A71" s="18">
        <v>42173</v>
      </c>
      <c r="B71" s="16" t="s">
        <v>303</v>
      </c>
      <c r="C71" s="16" t="s">
        <v>310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 x14ac:dyDescent="0.25">
      <c r="A72" s="18">
        <v>42174</v>
      </c>
      <c r="B72" s="16" t="s">
        <v>195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 x14ac:dyDescent="0.25">
      <c r="A73" s="18">
        <v>42177</v>
      </c>
      <c r="B73" s="16" t="s">
        <v>303</v>
      </c>
      <c r="C73" s="16" t="s">
        <v>310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 x14ac:dyDescent="0.25">
      <c r="A74" s="18"/>
      <c r="B74" s="16" t="s">
        <v>301</v>
      </c>
      <c r="C74" s="16" t="s">
        <v>310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 x14ac:dyDescent="0.25">
      <c r="A75" s="18">
        <v>42181</v>
      </c>
      <c r="B75" s="16" t="s">
        <v>301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 x14ac:dyDescent="0.25">
      <c r="A76" s="18"/>
      <c r="B76" s="16" t="s">
        <v>303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 x14ac:dyDescent="0.25">
      <c r="A77" s="18"/>
      <c r="B77" s="16" t="s">
        <v>321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 x14ac:dyDescent="0.25">
      <c r="A78" s="18"/>
      <c r="B78" s="16" t="s">
        <v>305</v>
      </c>
      <c r="C78" s="16" t="s">
        <v>318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 x14ac:dyDescent="0.25">
      <c r="A79" s="18"/>
      <c r="B79" s="16" t="s">
        <v>305</v>
      </c>
      <c r="C79" s="16" t="s">
        <v>318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 x14ac:dyDescent="0.25">
      <c r="A80" s="18"/>
      <c r="B80" s="16" t="s">
        <v>305</v>
      </c>
      <c r="C80" s="16" t="s">
        <v>313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 x14ac:dyDescent="0.25">
      <c r="A81" s="18"/>
      <c r="B81" s="16" t="s">
        <v>305</v>
      </c>
      <c r="C81" s="16" t="s">
        <v>315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 x14ac:dyDescent="0.25">
      <c r="A82" s="18"/>
      <c r="B82" s="16" t="s">
        <v>305</v>
      </c>
      <c r="C82" s="16" t="s">
        <v>314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 x14ac:dyDescent="0.25">
      <c r="A83" s="18">
        <v>42169</v>
      </c>
      <c r="B83" s="16" t="s">
        <v>320</v>
      </c>
      <c r="C83" s="16" t="s">
        <v>314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 x14ac:dyDescent="0.25">
      <c r="A84" s="18"/>
      <c r="B84" s="16" t="s">
        <v>316</v>
      </c>
      <c r="C84" s="16" t="s">
        <v>281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 x14ac:dyDescent="0.25">
      <c r="A85" s="18"/>
      <c r="B85" s="16" t="s">
        <v>324</v>
      </c>
      <c r="C85" s="16" t="s">
        <v>281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 x14ac:dyDescent="0.25">
      <c r="A86" s="18"/>
      <c r="B86" s="16" t="s">
        <v>317</v>
      </c>
      <c r="C86" s="16" t="s">
        <v>277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 x14ac:dyDescent="0.25">
      <c r="A87" s="18">
        <v>42185</v>
      </c>
      <c r="B87" s="16" t="s">
        <v>331</v>
      </c>
      <c r="C87" s="16" t="s">
        <v>277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 x14ac:dyDescent="0.25">
      <c r="A88" s="18"/>
      <c r="B88" s="16" t="s">
        <v>323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 x14ac:dyDescent="0.25">
      <c r="A89" s="18">
        <v>42181</v>
      </c>
      <c r="B89" s="16" t="s">
        <v>308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 x14ac:dyDescent="0.25">
      <c r="A90" s="18">
        <v>42172</v>
      </c>
      <c r="B90" s="16" t="s">
        <v>322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 x14ac:dyDescent="0.25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 x14ac:dyDescent="0.25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 x14ac:dyDescent="0.25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 x14ac:dyDescent="0.25">
      <c r="A94" s="274" t="s">
        <v>347</v>
      </c>
      <c r="B94" s="275"/>
      <c r="C94" s="275"/>
      <c r="D94" s="275"/>
      <c r="E94" s="275"/>
      <c r="F94" s="275"/>
      <c r="G94" s="275"/>
      <c r="H94" s="275"/>
      <c r="I94" s="99">
        <f>I93</f>
        <v>-433838</v>
      </c>
      <c r="J94" s="99"/>
    </row>
    <row r="95" spans="1:10" ht="20.25" customHeight="1" x14ac:dyDescent="0.25">
      <c r="A95" s="18">
        <v>42187</v>
      </c>
      <c r="B95" s="16" t="s">
        <v>303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 x14ac:dyDescent="0.25">
      <c r="A96" s="18"/>
      <c r="B96" s="16" t="s">
        <v>301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 x14ac:dyDescent="0.25">
      <c r="A97" s="18">
        <v>42190</v>
      </c>
      <c r="B97" s="16" t="s">
        <v>303</v>
      </c>
      <c r="C97" s="16" t="s">
        <v>310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 x14ac:dyDescent="0.25">
      <c r="A98" s="18">
        <v>42190</v>
      </c>
      <c r="B98" s="16" t="s">
        <v>301</v>
      </c>
      <c r="C98" s="16" t="s">
        <v>310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 x14ac:dyDescent="0.25">
      <c r="A99" s="18">
        <v>42195</v>
      </c>
      <c r="B99" s="16" t="s">
        <v>303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 x14ac:dyDescent="0.25">
      <c r="A100" s="18"/>
      <c r="B100" s="16" t="s">
        <v>301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 x14ac:dyDescent="0.25">
      <c r="A101" s="18"/>
      <c r="B101" s="16" t="s">
        <v>326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 x14ac:dyDescent="0.25">
      <c r="A102" s="18">
        <v>42196</v>
      </c>
      <c r="B102" s="16" t="s">
        <v>303</v>
      </c>
      <c r="C102" s="16" t="s">
        <v>310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 x14ac:dyDescent="0.25">
      <c r="A103" s="18">
        <v>42202</v>
      </c>
      <c r="B103" s="16" t="s">
        <v>303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 x14ac:dyDescent="0.25">
      <c r="A104" s="18"/>
      <c r="B104" s="16" t="s">
        <v>301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 x14ac:dyDescent="0.25">
      <c r="A105" s="18"/>
      <c r="B105" s="16" t="s">
        <v>319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 x14ac:dyDescent="0.25">
      <c r="A106" s="18">
        <v>42206</v>
      </c>
      <c r="B106" s="16" t="s">
        <v>303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 x14ac:dyDescent="0.25">
      <c r="A107" s="18"/>
      <c r="B107" s="16" t="s">
        <v>321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 x14ac:dyDescent="0.25">
      <c r="A108" s="18">
        <v>42212</v>
      </c>
      <c r="B108" s="16" t="s">
        <v>321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 x14ac:dyDescent="0.25">
      <c r="A109" s="18"/>
      <c r="B109" s="16" t="s">
        <v>333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 x14ac:dyDescent="0.25">
      <c r="A110" s="18"/>
      <c r="B110" s="16" t="s">
        <v>303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 x14ac:dyDescent="0.25">
      <c r="A111" s="18"/>
      <c r="B111" s="16" t="s">
        <v>327</v>
      </c>
      <c r="C111" s="16" t="s">
        <v>281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 x14ac:dyDescent="0.25">
      <c r="A112" s="18">
        <v>42188</v>
      </c>
      <c r="B112" s="16" t="s">
        <v>330</v>
      </c>
      <c r="C112" s="16" t="s">
        <v>277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 x14ac:dyDescent="0.25">
      <c r="A113" s="18">
        <v>42194</v>
      </c>
      <c r="B113" s="16" t="s">
        <v>330</v>
      </c>
      <c r="C113" s="16" t="s">
        <v>277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 x14ac:dyDescent="0.25">
      <c r="A114" s="18">
        <v>42197</v>
      </c>
      <c r="B114" s="16" t="s">
        <v>331</v>
      </c>
      <c r="C114" s="16" t="s">
        <v>277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 x14ac:dyDescent="0.25">
      <c r="A115" s="18"/>
      <c r="B115" s="16" t="s">
        <v>330</v>
      </c>
      <c r="C115" s="16" t="s">
        <v>277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 x14ac:dyDescent="0.25">
      <c r="A116" s="18">
        <v>42214</v>
      </c>
      <c r="B116" s="16" t="s">
        <v>331</v>
      </c>
      <c r="C116" s="16" t="s">
        <v>277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 x14ac:dyDescent="0.25">
      <c r="A117" s="18"/>
      <c r="B117" s="16" t="s">
        <v>328</v>
      </c>
      <c r="C117" s="16" t="s">
        <v>314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 x14ac:dyDescent="0.25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 x14ac:dyDescent="0.25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 x14ac:dyDescent="0.25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 x14ac:dyDescent="0.25">
      <c r="A121" s="274" t="s">
        <v>348</v>
      </c>
      <c r="B121" s="275"/>
      <c r="C121" s="275"/>
      <c r="D121" s="275"/>
      <c r="E121" s="275"/>
      <c r="F121" s="275"/>
      <c r="G121" s="275"/>
      <c r="H121" s="275"/>
      <c r="I121" s="99">
        <f>I120</f>
        <v>-225994.5</v>
      </c>
      <c r="J121" s="99"/>
    </row>
    <row r="122" spans="1:10" ht="20.25" customHeight="1" x14ac:dyDescent="0.25">
      <c r="A122" s="18">
        <v>42217</v>
      </c>
      <c r="B122" s="16" t="s">
        <v>321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 x14ac:dyDescent="0.25">
      <c r="A123" s="18"/>
      <c r="B123" s="16" t="s">
        <v>334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 x14ac:dyDescent="0.25">
      <c r="A124" s="18">
        <v>42224</v>
      </c>
      <c r="B124" s="16" t="s">
        <v>303</v>
      </c>
      <c r="C124" s="16" t="s">
        <v>155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 x14ac:dyDescent="0.25">
      <c r="A125" s="18"/>
      <c r="B125" s="16" t="s">
        <v>321</v>
      </c>
      <c r="C125" s="16" t="s">
        <v>155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 x14ac:dyDescent="0.25">
      <c r="A126" s="18">
        <v>42228</v>
      </c>
      <c r="B126" s="16" t="s">
        <v>321</v>
      </c>
      <c r="C126" s="16" t="s">
        <v>155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 x14ac:dyDescent="0.25">
      <c r="A127" s="18">
        <v>42223</v>
      </c>
      <c r="B127" s="16" t="s">
        <v>321</v>
      </c>
      <c r="C127" s="16" t="s">
        <v>340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 x14ac:dyDescent="0.25">
      <c r="A128" s="18">
        <v>42230</v>
      </c>
      <c r="B128" s="16" t="s">
        <v>303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 x14ac:dyDescent="0.25">
      <c r="A129" s="18">
        <v>42243</v>
      </c>
      <c r="B129" s="16" t="s">
        <v>303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 x14ac:dyDescent="0.25">
      <c r="A130" s="18"/>
      <c r="B130" s="16" t="s">
        <v>303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 x14ac:dyDescent="0.25">
      <c r="A131" s="18">
        <v>42221</v>
      </c>
      <c r="B131" s="16" t="s">
        <v>158</v>
      </c>
      <c r="C131" s="16" t="s">
        <v>314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 x14ac:dyDescent="0.25">
      <c r="A132" s="18">
        <v>42226</v>
      </c>
      <c r="B132" s="16" t="s">
        <v>158</v>
      </c>
      <c r="C132" s="16" t="s">
        <v>314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 x14ac:dyDescent="0.25">
      <c r="A133" s="18"/>
      <c r="B133" s="16" t="s">
        <v>158</v>
      </c>
      <c r="C133" s="16" t="s">
        <v>342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 x14ac:dyDescent="0.25">
      <c r="A134" s="18"/>
      <c r="B134" s="16" t="s">
        <v>158</v>
      </c>
      <c r="C134" s="16" t="s">
        <v>315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 x14ac:dyDescent="0.25">
      <c r="A135" s="18"/>
      <c r="B135" s="16" t="s">
        <v>158</v>
      </c>
      <c r="C135" s="16" t="s">
        <v>341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 x14ac:dyDescent="0.25">
      <c r="A136" s="18">
        <v>42217</v>
      </c>
      <c r="B136" s="16" t="s">
        <v>308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 x14ac:dyDescent="0.25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 x14ac:dyDescent="0.25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 x14ac:dyDescent="0.25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 x14ac:dyDescent="0.25">
      <c r="A140" s="274" t="s">
        <v>349</v>
      </c>
      <c r="B140" s="275"/>
      <c r="C140" s="275"/>
      <c r="D140" s="275"/>
      <c r="E140" s="275"/>
      <c r="F140" s="275"/>
      <c r="G140" s="275"/>
      <c r="H140" s="275"/>
      <c r="I140" s="99">
        <f>I139</f>
        <v>-92729.3</v>
      </c>
      <c r="J140" s="99"/>
    </row>
    <row r="141" spans="1:10" ht="20.25" customHeight="1" x14ac:dyDescent="0.25">
      <c r="A141" s="18">
        <v>42258</v>
      </c>
      <c r="B141" s="16" t="s">
        <v>303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 x14ac:dyDescent="0.25">
      <c r="A142" s="18">
        <v>42263</v>
      </c>
      <c r="B142" s="16" t="s">
        <v>303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 x14ac:dyDescent="0.25">
      <c r="A143" s="18">
        <v>42268</v>
      </c>
      <c r="B143" s="16" t="s">
        <v>350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 x14ac:dyDescent="0.25">
      <c r="A144" s="18"/>
      <c r="B144" s="16" t="s">
        <v>351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 x14ac:dyDescent="0.25">
      <c r="A145" s="18"/>
      <c r="B145" s="16" t="s">
        <v>303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 x14ac:dyDescent="0.25">
      <c r="A146" s="18">
        <v>42271</v>
      </c>
      <c r="B146" s="16" t="s">
        <v>303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 x14ac:dyDescent="0.25">
      <c r="A147" s="18">
        <v>42275</v>
      </c>
      <c r="B147" s="16" t="s">
        <v>303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 x14ac:dyDescent="0.25">
      <c r="A148" s="18">
        <v>42217</v>
      </c>
      <c r="B148" s="16" t="s">
        <v>309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 x14ac:dyDescent="0.25">
      <c r="A149" s="18">
        <v>42261</v>
      </c>
      <c r="B149" s="16" t="s">
        <v>208</v>
      </c>
      <c r="C149" s="16" t="s">
        <v>341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 x14ac:dyDescent="0.25">
      <c r="A150" s="18">
        <v>42272</v>
      </c>
      <c r="B150" s="16" t="s">
        <v>208</v>
      </c>
      <c r="C150" s="16" t="s">
        <v>341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 x14ac:dyDescent="0.25">
      <c r="A151" s="18">
        <v>42272</v>
      </c>
      <c r="B151" s="16" t="s">
        <v>352</v>
      </c>
      <c r="C151" s="16" t="s">
        <v>341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 x14ac:dyDescent="0.25">
      <c r="A152" s="18">
        <v>42277</v>
      </c>
      <c r="B152" s="16" t="s">
        <v>208</v>
      </c>
      <c r="C152" s="16" t="s">
        <v>341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 x14ac:dyDescent="0.25">
      <c r="A153" s="18">
        <v>42254</v>
      </c>
      <c r="B153" s="16" t="s">
        <v>158</v>
      </c>
      <c r="C153" s="16" t="s">
        <v>314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 x14ac:dyDescent="0.25">
      <c r="A154" s="18"/>
      <c r="B154" s="16" t="s">
        <v>158</v>
      </c>
      <c r="C154" s="16" t="s">
        <v>342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 x14ac:dyDescent="0.25">
      <c r="A155" s="18"/>
      <c r="B155" s="16" t="s">
        <v>158</v>
      </c>
      <c r="C155" s="16" t="s">
        <v>343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 x14ac:dyDescent="0.25">
      <c r="A156" s="18"/>
      <c r="B156" s="16" t="s">
        <v>158</v>
      </c>
      <c r="C156" s="16" t="s">
        <v>75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 x14ac:dyDescent="0.25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 x14ac:dyDescent="0.25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 x14ac:dyDescent="0.25">
      <c r="A159" s="274" t="s">
        <v>353</v>
      </c>
      <c r="B159" s="275"/>
      <c r="C159" s="275"/>
      <c r="D159" s="275"/>
      <c r="E159" s="275"/>
      <c r="F159" s="275"/>
      <c r="G159" s="275"/>
      <c r="H159" s="275"/>
      <c r="I159" s="99">
        <f>I158</f>
        <v>-261663.69999999998</v>
      </c>
      <c r="J159" s="99"/>
    </row>
    <row r="160" spans="1:10" ht="20.25" customHeight="1" x14ac:dyDescent="0.25">
      <c r="A160" s="18">
        <v>42284</v>
      </c>
      <c r="B160" s="16" t="s">
        <v>301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 x14ac:dyDescent="0.25">
      <c r="A161" s="18"/>
      <c r="B161" s="16" t="s">
        <v>303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164" si="19">IF(B161&lt;&gt;"",I160+F161-H161-G161,0)</f>
        <v>-148763.69999999998</v>
      </c>
      <c r="J161" s="16"/>
    </row>
    <row r="162" spans="1:10" ht="20.25" customHeight="1" x14ac:dyDescent="0.25">
      <c r="A162" s="18">
        <v>42288</v>
      </c>
      <c r="B162" s="16" t="s">
        <v>163</v>
      </c>
      <c r="C162" s="16" t="s">
        <v>394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 x14ac:dyDescent="0.25">
      <c r="A163" s="18">
        <v>42293</v>
      </c>
      <c r="B163" s="16" t="s">
        <v>301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 x14ac:dyDescent="0.25">
      <c r="A164" s="18"/>
      <c r="B164" s="16" t="s">
        <v>303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 x14ac:dyDescent="0.25">
      <c r="A165" s="18">
        <v>42302</v>
      </c>
      <c r="B165" s="16" t="s">
        <v>303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 x14ac:dyDescent="0.25">
      <c r="A166" s="18"/>
      <c r="B166" s="16" t="s">
        <v>301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 x14ac:dyDescent="0.25">
      <c r="A167" s="18">
        <v>42308</v>
      </c>
      <c r="B167" s="16" t="s">
        <v>301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 x14ac:dyDescent="0.25">
      <c r="A168" s="18"/>
      <c r="B168" s="16" t="s">
        <v>303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 x14ac:dyDescent="0.25">
      <c r="A169" s="18">
        <v>42284</v>
      </c>
      <c r="B169" s="16" t="s">
        <v>309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 x14ac:dyDescent="0.25">
      <c r="A170" s="18">
        <v>42293</v>
      </c>
      <c r="B170" s="16" t="s">
        <v>309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 x14ac:dyDescent="0.25">
      <c r="A171" s="18">
        <v>42302</v>
      </c>
      <c r="B171" s="16" t="s">
        <v>309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 x14ac:dyDescent="0.25">
      <c r="A172" s="18">
        <v>42308</v>
      </c>
      <c r="B172" s="16" t="s">
        <v>309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 x14ac:dyDescent="0.25">
      <c r="A173" s="18">
        <v>42302</v>
      </c>
      <c r="B173" s="16" t="s">
        <v>308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 x14ac:dyDescent="0.25">
      <c r="A174" s="18"/>
      <c r="B174" s="16" t="s">
        <v>158</v>
      </c>
      <c r="C174" s="16" t="s">
        <v>341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 x14ac:dyDescent="0.25">
      <c r="A175" s="18"/>
      <c r="B175" s="16" t="s">
        <v>158</v>
      </c>
      <c r="C175" s="16" t="s">
        <v>395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 x14ac:dyDescent="0.25">
      <c r="A176" s="18"/>
      <c r="B176" s="16" t="s">
        <v>158</v>
      </c>
      <c r="C176" s="16" t="s">
        <v>343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 x14ac:dyDescent="0.25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 x14ac:dyDescent="0.25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 x14ac:dyDescent="0.25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 x14ac:dyDescent="0.25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 x14ac:dyDescent="0.25">
      <c r="A181" s="274" t="s">
        <v>406</v>
      </c>
      <c r="B181" s="275"/>
      <c r="C181" s="275"/>
      <c r="D181" s="275"/>
      <c r="E181" s="275"/>
      <c r="F181" s="275"/>
      <c r="G181" s="275"/>
      <c r="H181" s="275"/>
      <c r="I181" s="99">
        <f>I180</f>
        <v>-29693.799999999945</v>
      </c>
      <c r="J181" s="99"/>
    </row>
    <row r="182" spans="1:10" ht="20.25" customHeight="1" x14ac:dyDescent="0.25">
      <c r="A182" s="18">
        <v>42316</v>
      </c>
      <c r="B182" s="16" t="s">
        <v>301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 x14ac:dyDescent="0.25">
      <c r="A183" s="18"/>
      <c r="B183" s="16" t="s">
        <v>303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 x14ac:dyDescent="0.25">
      <c r="A184" s="18">
        <v>42328</v>
      </c>
      <c r="B184" s="16" t="s">
        <v>301</v>
      </c>
      <c r="C184" s="16" t="s">
        <v>44</v>
      </c>
      <c r="D184" s="20">
        <v>1965</v>
      </c>
      <c r="E184" s="19">
        <v>55</v>
      </c>
      <c r="F184" s="19">
        <f t="shared" ref="F184:F229" si="26">D184*E184</f>
        <v>108075</v>
      </c>
      <c r="G184" s="19"/>
      <c r="H184" s="19"/>
      <c r="I184" s="19">
        <f t="shared" si="23"/>
        <v>215756.20000000007</v>
      </c>
      <c r="J184" s="16"/>
    </row>
    <row r="185" spans="1:10" ht="20.25" customHeight="1" x14ac:dyDescent="0.25">
      <c r="A185" s="18"/>
      <c r="B185" s="16" t="s">
        <v>303</v>
      </c>
      <c r="C185" s="16" t="s">
        <v>44</v>
      </c>
      <c r="D185" s="20">
        <v>1225</v>
      </c>
      <c r="E185" s="19">
        <v>48</v>
      </c>
      <c r="F185" s="19">
        <f t="shared" si="26"/>
        <v>58800</v>
      </c>
      <c r="G185" s="19"/>
      <c r="H185" s="19"/>
      <c r="I185" s="19">
        <f t="shared" si="23"/>
        <v>274556.20000000007</v>
      </c>
      <c r="J185" s="16"/>
    </row>
    <row r="186" spans="1:10" ht="20.25" customHeight="1" x14ac:dyDescent="0.25">
      <c r="A186" s="18">
        <v>42342</v>
      </c>
      <c r="B186" s="16" t="s">
        <v>321</v>
      </c>
      <c r="C186" s="16" t="s">
        <v>44</v>
      </c>
      <c r="D186" s="20">
        <v>2570</v>
      </c>
      <c r="E186" s="19">
        <v>46</v>
      </c>
      <c r="F186" s="19">
        <f t="shared" si="26"/>
        <v>118220</v>
      </c>
      <c r="G186" s="19"/>
      <c r="H186" s="19"/>
      <c r="I186" s="19">
        <f t="shared" ref="I186:I229" si="27">IF(B186&lt;&gt;"",I185+F186-H186-G186,0)</f>
        <v>392776.20000000007</v>
      </c>
      <c r="J186" s="16"/>
    </row>
    <row r="187" spans="1:10" ht="20.25" customHeight="1" x14ac:dyDescent="0.25">
      <c r="A187" s="18"/>
      <c r="B187" s="16" t="s">
        <v>433</v>
      </c>
      <c r="C187" s="16" t="s">
        <v>44</v>
      </c>
      <c r="D187" s="20">
        <v>6480</v>
      </c>
      <c r="E187" s="19">
        <v>25</v>
      </c>
      <c r="F187" s="19">
        <f t="shared" ref="F187" si="28">D187*E187</f>
        <v>162000</v>
      </c>
      <c r="G187" s="19"/>
      <c r="H187" s="19"/>
      <c r="I187" s="19">
        <f t="shared" si="27"/>
        <v>554776.20000000007</v>
      </c>
      <c r="J187" s="16"/>
    </row>
    <row r="188" spans="1:10" ht="20.25" customHeight="1" x14ac:dyDescent="0.25">
      <c r="A188" s="18"/>
      <c r="B188" s="16" t="s">
        <v>434</v>
      </c>
      <c r="C188" s="16" t="s">
        <v>44</v>
      </c>
      <c r="D188" s="20">
        <v>965</v>
      </c>
      <c r="E188" s="19">
        <v>6</v>
      </c>
      <c r="F188" s="19">
        <f t="shared" ref="F188:F189" si="29">D188*E188</f>
        <v>5790</v>
      </c>
      <c r="G188" s="19"/>
      <c r="H188" s="19"/>
      <c r="I188" s="19">
        <f t="shared" ref="I188:I189" si="30">IF(B188&lt;&gt;"",I187+F188-H188-G188,0)</f>
        <v>560566.20000000007</v>
      </c>
      <c r="J188" s="16"/>
    </row>
    <row r="189" spans="1:10" ht="20.25" customHeight="1" x14ac:dyDescent="0.25">
      <c r="A189" s="18">
        <v>42348</v>
      </c>
      <c r="B189" s="16" t="s">
        <v>321</v>
      </c>
      <c r="C189" s="16" t="s">
        <v>394</v>
      </c>
      <c r="D189" s="20">
        <v>1135</v>
      </c>
      <c r="E189" s="19">
        <v>46</v>
      </c>
      <c r="F189" s="19">
        <f t="shared" si="29"/>
        <v>52210</v>
      </c>
      <c r="G189" s="19"/>
      <c r="H189" s="19"/>
      <c r="I189" s="19">
        <f t="shared" si="30"/>
        <v>612776.20000000007</v>
      </c>
      <c r="J189" s="16"/>
    </row>
    <row r="190" spans="1:10" ht="20.25" customHeight="1" x14ac:dyDescent="0.25">
      <c r="A190" s="18"/>
      <c r="B190" s="16" t="s">
        <v>303</v>
      </c>
      <c r="C190" s="16" t="s">
        <v>394</v>
      </c>
      <c r="D190" s="20">
        <v>235</v>
      </c>
      <c r="E190" s="19">
        <v>48</v>
      </c>
      <c r="F190" s="19">
        <f t="shared" ref="F190:F193" si="31">D190*E190</f>
        <v>11280</v>
      </c>
      <c r="G190" s="19"/>
      <c r="H190" s="19"/>
      <c r="I190" s="19">
        <f t="shared" ref="I190:I198" si="32">IF(B190&lt;&gt;"",I189+F190-H190-G190,0)</f>
        <v>624056.20000000007</v>
      </c>
      <c r="J190" s="16"/>
    </row>
    <row r="191" spans="1:10" ht="20.25" customHeight="1" x14ac:dyDescent="0.25">
      <c r="A191" s="18">
        <v>42356</v>
      </c>
      <c r="B191" s="16" t="s">
        <v>301</v>
      </c>
      <c r="C191" s="16" t="s">
        <v>44</v>
      </c>
      <c r="D191" s="20">
        <v>320</v>
      </c>
      <c r="E191" s="19">
        <v>55</v>
      </c>
      <c r="F191" s="19">
        <f t="shared" si="31"/>
        <v>17600</v>
      </c>
      <c r="G191" s="19"/>
      <c r="H191" s="19"/>
      <c r="I191" s="19">
        <f t="shared" si="32"/>
        <v>641656.20000000007</v>
      </c>
      <c r="J191" s="16"/>
    </row>
    <row r="192" spans="1:10" ht="20.25" customHeight="1" x14ac:dyDescent="0.25">
      <c r="A192" s="18"/>
      <c r="B192" s="16" t="s">
        <v>321</v>
      </c>
      <c r="C192" s="16" t="s">
        <v>44</v>
      </c>
      <c r="D192" s="20">
        <v>480</v>
      </c>
      <c r="E192" s="19">
        <v>46</v>
      </c>
      <c r="F192" s="19">
        <f t="shared" si="31"/>
        <v>22080</v>
      </c>
      <c r="G192" s="19"/>
      <c r="H192" s="19"/>
      <c r="I192" s="19">
        <f t="shared" si="32"/>
        <v>663736.20000000007</v>
      </c>
      <c r="J192" s="16"/>
    </row>
    <row r="193" spans="1:10" ht="20.25" customHeight="1" x14ac:dyDescent="0.25">
      <c r="A193" s="18"/>
      <c r="B193" s="16" t="s">
        <v>303</v>
      </c>
      <c r="C193" s="16" t="s">
        <v>44</v>
      </c>
      <c r="D193" s="20">
        <v>1635</v>
      </c>
      <c r="E193" s="19">
        <v>48</v>
      </c>
      <c r="F193" s="19">
        <f t="shared" si="31"/>
        <v>78480</v>
      </c>
      <c r="G193" s="19"/>
      <c r="H193" s="19"/>
      <c r="I193" s="19">
        <f t="shared" si="32"/>
        <v>742216.20000000007</v>
      </c>
      <c r="J193" s="16"/>
    </row>
    <row r="194" spans="1:10" ht="20.25" customHeight="1" x14ac:dyDescent="0.25">
      <c r="A194" s="18">
        <v>42328</v>
      </c>
      <c r="B194" s="16" t="s">
        <v>309</v>
      </c>
      <c r="C194" s="16"/>
      <c r="D194" s="20">
        <f>10*50</f>
        <v>500</v>
      </c>
      <c r="E194" s="19">
        <v>16.8</v>
      </c>
      <c r="F194" s="19"/>
      <c r="G194" s="19">
        <f t="shared" ref="G194:G197" si="33">D194*E194</f>
        <v>8400</v>
      </c>
      <c r="H194" s="19"/>
      <c r="I194" s="19">
        <f t="shared" si="32"/>
        <v>733816.20000000007</v>
      </c>
      <c r="J194" s="16"/>
    </row>
    <row r="195" spans="1:10" ht="20.25" customHeight="1" x14ac:dyDescent="0.25">
      <c r="A195" s="18">
        <v>42310</v>
      </c>
      <c r="B195" s="31" t="s">
        <v>158</v>
      </c>
      <c r="C195" s="16" t="s">
        <v>343</v>
      </c>
      <c r="D195" s="26">
        <v>458</v>
      </c>
      <c r="E195" s="27">
        <v>8.5</v>
      </c>
      <c r="F195" s="19"/>
      <c r="G195" s="19">
        <f t="shared" si="33"/>
        <v>3893</v>
      </c>
      <c r="H195" s="19"/>
      <c r="I195" s="19">
        <f t="shared" si="32"/>
        <v>729923.20000000007</v>
      </c>
      <c r="J195" s="16"/>
    </row>
    <row r="196" spans="1:10" ht="20.25" customHeight="1" x14ac:dyDescent="0.25">
      <c r="A196" s="18">
        <v>42309</v>
      </c>
      <c r="B196" s="31" t="s">
        <v>158</v>
      </c>
      <c r="C196" s="16" t="s">
        <v>343</v>
      </c>
      <c r="D196" s="26">
        <v>7171</v>
      </c>
      <c r="E196" s="27">
        <v>9.1999999999999993</v>
      </c>
      <c r="F196" s="19"/>
      <c r="G196" s="19">
        <f t="shared" si="33"/>
        <v>65973.2</v>
      </c>
      <c r="H196" s="19"/>
      <c r="I196" s="19">
        <f t="shared" si="32"/>
        <v>663950.00000000012</v>
      </c>
      <c r="J196" s="16"/>
    </row>
    <row r="197" spans="1:10" ht="20.25" customHeight="1" x14ac:dyDescent="0.25">
      <c r="A197" s="18">
        <v>42309</v>
      </c>
      <c r="B197" s="31" t="s">
        <v>407</v>
      </c>
      <c r="C197" s="16" t="s">
        <v>343</v>
      </c>
      <c r="D197" s="26">
        <v>2604</v>
      </c>
      <c r="E197" s="27">
        <v>19</v>
      </c>
      <c r="F197" s="19"/>
      <c r="G197" s="19">
        <f t="shared" si="33"/>
        <v>49476</v>
      </c>
      <c r="H197" s="19"/>
      <c r="I197" s="19">
        <f t="shared" si="32"/>
        <v>614474.00000000012</v>
      </c>
      <c r="J197" s="16"/>
    </row>
    <row r="198" spans="1:10" ht="20.25" customHeight="1" x14ac:dyDescent="0.25">
      <c r="A198" s="18">
        <v>42333</v>
      </c>
      <c r="B198" s="31" t="s">
        <v>158</v>
      </c>
      <c r="C198" s="31" t="s">
        <v>341</v>
      </c>
      <c r="D198" s="26">
        <v>14000</v>
      </c>
      <c r="E198" s="27">
        <v>8.1999999999999993</v>
      </c>
      <c r="F198" s="19"/>
      <c r="G198" s="19">
        <f>D198*E198</f>
        <v>114799.99999999999</v>
      </c>
      <c r="H198" s="19"/>
      <c r="I198" s="19">
        <f t="shared" si="32"/>
        <v>499674.00000000012</v>
      </c>
      <c r="J198" s="16"/>
    </row>
    <row r="199" spans="1:10" ht="20.25" customHeight="1" x14ac:dyDescent="0.25">
      <c r="A199" s="18">
        <v>42333</v>
      </c>
      <c r="B199" s="31" t="s">
        <v>158</v>
      </c>
      <c r="C199" s="31" t="s">
        <v>341</v>
      </c>
      <c r="D199" s="26">
        <v>13213</v>
      </c>
      <c r="E199" s="27">
        <v>8.5</v>
      </c>
      <c r="F199" s="19"/>
      <c r="G199" s="19">
        <f>D199*E199</f>
        <v>112310.5</v>
      </c>
      <c r="H199" s="19"/>
      <c r="I199" s="19">
        <f t="shared" ref="I199:I210" si="34">IF(B199&lt;&gt;"",I198+F199-H199-G199,0)</f>
        <v>387363.50000000012</v>
      </c>
      <c r="J199" s="16"/>
    </row>
    <row r="200" spans="1:10" ht="20.25" customHeight="1" x14ac:dyDescent="0.25">
      <c r="A200" s="18">
        <v>42311</v>
      </c>
      <c r="B200" s="31" t="s">
        <v>407</v>
      </c>
      <c r="C200" s="16" t="s">
        <v>75</v>
      </c>
      <c r="D200" s="26">
        <v>3000</v>
      </c>
      <c r="E200" s="27">
        <v>14.5</v>
      </c>
      <c r="F200" s="19"/>
      <c r="G200" s="19">
        <f t="shared" ref="G200:G207" si="35">D200*E200</f>
        <v>43500</v>
      </c>
      <c r="H200" s="19"/>
      <c r="I200" s="19">
        <f t="shared" si="34"/>
        <v>343863.50000000012</v>
      </c>
      <c r="J200" s="16"/>
    </row>
    <row r="201" spans="1:10" ht="20.25" customHeight="1" x14ac:dyDescent="0.25">
      <c r="A201" s="18">
        <v>42320</v>
      </c>
      <c r="B201" s="31" t="s">
        <v>407</v>
      </c>
      <c r="C201" s="16" t="s">
        <v>75</v>
      </c>
      <c r="D201" s="26">
        <v>2000</v>
      </c>
      <c r="E201" s="27">
        <v>14.5</v>
      </c>
      <c r="F201" s="19"/>
      <c r="G201" s="19">
        <f t="shared" si="35"/>
        <v>29000</v>
      </c>
      <c r="H201" s="19"/>
      <c r="I201" s="19">
        <f t="shared" si="34"/>
        <v>314863.50000000012</v>
      </c>
      <c r="J201" s="16"/>
    </row>
    <row r="202" spans="1:10" ht="20.25" customHeight="1" x14ac:dyDescent="0.25">
      <c r="A202" s="18">
        <v>42330</v>
      </c>
      <c r="B202" s="16" t="s">
        <v>325</v>
      </c>
      <c r="C202" s="16" t="s">
        <v>75</v>
      </c>
      <c r="D202" s="26">
        <v>2518</v>
      </c>
      <c r="E202" s="27">
        <v>10</v>
      </c>
      <c r="F202" s="19"/>
      <c r="G202" s="19">
        <f t="shared" si="35"/>
        <v>25180</v>
      </c>
      <c r="H202" s="19"/>
      <c r="I202" s="19">
        <f t="shared" si="34"/>
        <v>289683.50000000012</v>
      </c>
      <c r="J202" s="16"/>
    </row>
    <row r="203" spans="1:10" ht="20.25" customHeight="1" x14ac:dyDescent="0.25">
      <c r="A203" s="18">
        <v>42342</v>
      </c>
      <c r="B203" s="16" t="s">
        <v>258</v>
      </c>
      <c r="C203" s="16" t="s">
        <v>75</v>
      </c>
      <c r="D203" s="26">
        <v>8758</v>
      </c>
      <c r="E203" s="27">
        <v>7.7</v>
      </c>
      <c r="F203" s="19"/>
      <c r="G203" s="19">
        <f t="shared" si="35"/>
        <v>67436.600000000006</v>
      </c>
      <c r="H203" s="19"/>
      <c r="I203" s="19">
        <f t="shared" si="34"/>
        <v>222246.90000000011</v>
      </c>
      <c r="J203" s="16"/>
    </row>
    <row r="204" spans="1:10" ht="20.25" customHeight="1" x14ac:dyDescent="0.25">
      <c r="A204" s="18">
        <v>42347</v>
      </c>
      <c r="B204" s="16" t="s">
        <v>258</v>
      </c>
      <c r="C204" s="16" t="s">
        <v>75</v>
      </c>
      <c r="D204" s="26">
        <v>5351</v>
      </c>
      <c r="E204" s="27">
        <v>5.8</v>
      </c>
      <c r="F204" s="19"/>
      <c r="G204" s="19">
        <f t="shared" si="35"/>
        <v>31035.8</v>
      </c>
      <c r="H204" s="19"/>
      <c r="I204" s="19">
        <f t="shared" si="34"/>
        <v>191211.10000000012</v>
      </c>
      <c r="J204" s="16"/>
    </row>
    <row r="205" spans="1:10" ht="20.25" customHeight="1" x14ac:dyDescent="0.25">
      <c r="A205" s="18">
        <v>42347</v>
      </c>
      <c r="B205" s="16" t="s">
        <v>435</v>
      </c>
      <c r="C205" s="16" t="s">
        <v>75</v>
      </c>
      <c r="D205" s="26">
        <v>2277</v>
      </c>
      <c r="E205" s="27">
        <v>7.7</v>
      </c>
      <c r="F205" s="19"/>
      <c r="G205" s="19">
        <f t="shared" si="35"/>
        <v>17532.900000000001</v>
      </c>
      <c r="H205" s="19"/>
      <c r="I205" s="19">
        <f t="shared" si="34"/>
        <v>173678.20000000013</v>
      </c>
      <c r="J205" s="16"/>
    </row>
    <row r="206" spans="1:10" ht="20.25" customHeight="1" x14ac:dyDescent="0.25">
      <c r="A206" s="18">
        <v>42311</v>
      </c>
      <c r="B206" s="16" t="s">
        <v>17</v>
      </c>
      <c r="C206" s="16" t="s">
        <v>44</v>
      </c>
      <c r="D206" s="20"/>
      <c r="E206" s="19"/>
      <c r="F206" s="19">
        <f t="shared" ref="F206:F208" si="36">D206*E206</f>
        <v>0</v>
      </c>
      <c r="G206" s="19">
        <f t="shared" si="35"/>
        <v>0</v>
      </c>
      <c r="H206" s="19">
        <v>30000</v>
      </c>
      <c r="I206" s="19">
        <f t="shared" si="34"/>
        <v>143678.20000000013</v>
      </c>
      <c r="J206" s="16"/>
    </row>
    <row r="207" spans="1:10" ht="20.25" customHeight="1" x14ac:dyDescent="0.25">
      <c r="A207" s="18">
        <v>42322</v>
      </c>
      <c r="B207" s="16" t="s">
        <v>17</v>
      </c>
      <c r="C207" s="16" t="s">
        <v>44</v>
      </c>
      <c r="D207" s="20"/>
      <c r="E207" s="19"/>
      <c r="F207" s="19">
        <f t="shared" si="36"/>
        <v>0</v>
      </c>
      <c r="G207" s="19">
        <f t="shared" si="35"/>
        <v>0</v>
      </c>
      <c r="H207" s="19">
        <v>40000</v>
      </c>
      <c r="I207" s="19">
        <f t="shared" si="34"/>
        <v>103678.20000000013</v>
      </c>
      <c r="J207" s="16"/>
    </row>
    <row r="208" spans="1:10" ht="20.25" customHeight="1" x14ac:dyDescent="0.25">
      <c r="A208" s="18">
        <v>42336</v>
      </c>
      <c r="B208" s="16" t="s">
        <v>17</v>
      </c>
      <c r="C208" s="16" t="s">
        <v>44</v>
      </c>
      <c r="D208" s="20"/>
      <c r="E208" s="19"/>
      <c r="F208" s="19">
        <f t="shared" si="36"/>
        <v>0</v>
      </c>
      <c r="G208" s="19"/>
      <c r="H208" s="19">
        <v>20000</v>
      </c>
      <c r="I208" s="19">
        <f t="shared" si="34"/>
        <v>83678.200000000128</v>
      </c>
      <c r="J208" s="16"/>
    </row>
    <row r="209" spans="1:10" ht="20.25" customHeight="1" x14ac:dyDescent="0.25">
      <c r="A209" s="18">
        <v>42348</v>
      </c>
      <c r="B209" s="16" t="s">
        <v>17</v>
      </c>
      <c r="C209" s="16" t="s">
        <v>44</v>
      </c>
      <c r="D209" s="20"/>
      <c r="E209" s="19"/>
      <c r="F209" s="19">
        <f t="shared" si="26"/>
        <v>0</v>
      </c>
      <c r="G209" s="19"/>
      <c r="H209" s="19">
        <v>70000</v>
      </c>
      <c r="I209" s="19">
        <f t="shared" si="34"/>
        <v>13678.200000000128</v>
      </c>
      <c r="J209" s="16"/>
    </row>
    <row r="210" spans="1:10" ht="20.25" customHeight="1" x14ac:dyDescent="0.25">
      <c r="A210" s="18">
        <v>42363</v>
      </c>
      <c r="B210" s="16" t="s">
        <v>17</v>
      </c>
      <c r="C210" s="16" t="s">
        <v>44</v>
      </c>
      <c r="D210" s="20"/>
      <c r="E210" s="19"/>
      <c r="F210" s="19">
        <f t="shared" si="26"/>
        <v>0</v>
      </c>
      <c r="G210" s="19"/>
      <c r="H210" s="19">
        <v>70000</v>
      </c>
      <c r="I210" s="19">
        <f t="shared" si="34"/>
        <v>-56321.799999999872</v>
      </c>
      <c r="J210" s="16"/>
    </row>
    <row r="211" spans="1:10" ht="20.25" customHeight="1" x14ac:dyDescent="0.25">
      <c r="A211" s="18">
        <v>42364</v>
      </c>
      <c r="B211" s="16" t="s">
        <v>303</v>
      </c>
      <c r="C211" s="16" t="s">
        <v>394</v>
      </c>
      <c r="D211" s="20">
        <v>805</v>
      </c>
      <c r="E211" s="19">
        <v>48</v>
      </c>
      <c r="F211" s="19">
        <f t="shared" si="26"/>
        <v>38640</v>
      </c>
      <c r="G211" s="19"/>
      <c r="H211" s="19"/>
      <c r="I211" s="19">
        <f t="shared" si="27"/>
        <v>-17681.799999999872</v>
      </c>
      <c r="J211" s="16"/>
    </row>
    <row r="212" spans="1:10" ht="20.25" customHeight="1" x14ac:dyDescent="0.25">
      <c r="A212" s="18"/>
      <c r="B212" s="16" t="s">
        <v>301</v>
      </c>
      <c r="C212" s="16" t="s">
        <v>394</v>
      </c>
      <c r="D212" s="20">
        <v>965</v>
      </c>
      <c r="E212" s="19">
        <v>55</v>
      </c>
      <c r="F212" s="19">
        <f t="shared" ref="F212:F222" si="37">D212*E212</f>
        <v>53075</v>
      </c>
      <c r="G212" s="19"/>
      <c r="H212" s="19"/>
      <c r="I212" s="19">
        <f t="shared" ref="I212:I222" si="38">IF(B212&lt;&gt;"",I211+F212-H212-G212,0)</f>
        <v>35393.200000000128</v>
      </c>
      <c r="J212" s="16"/>
    </row>
    <row r="213" spans="1:10" ht="20.25" customHeight="1" x14ac:dyDescent="0.25">
      <c r="A213" s="18"/>
      <c r="B213" s="16" t="s">
        <v>436</v>
      </c>
      <c r="C213" s="16" t="s">
        <v>394</v>
      </c>
      <c r="D213" s="20">
        <v>2250</v>
      </c>
      <c r="E213" s="19">
        <v>6</v>
      </c>
      <c r="F213" s="19">
        <f t="shared" si="37"/>
        <v>13500</v>
      </c>
      <c r="G213" s="19"/>
      <c r="H213" s="19"/>
      <c r="I213" s="19">
        <f t="shared" si="38"/>
        <v>48893.200000000128</v>
      </c>
      <c r="J213" s="16" t="s">
        <v>343</v>
      </c>
    </row>
    <row r="214" spans="1:10" ht="20.25" customHeight="1" x14ac:dyDescent="0.25">
      <c r="A214" s="18"/>
      <c r="B214" s="16" t="s">
        <v>308</v>
      </c>
      <c r="C214" s="16" t="s">
        <v>343</v>
      </c>
      <c r="D214" s="20">
        <f>270*3</f>
        <v>810</v>
      </c>
      <c r="E214" s="19">
        <v>15.5</v>
      </c>
      <c r="F214" s="19"/>
      <c r="G214" s="19">
        <f>D214*E214</f>
        <v>12555</v>
      </c>
      <c r="H214" s="19"/>
      <c r="I214" s="19">
        <f t="shared" si="38"/>
        <v>36338.200000000128</v>
      </c>
      <c r="J214" s="16"/>
    </row>
    <row r="215" spans="1:10" s="4" customFormat="1" ht="21" customHeight="1" x14ac:dyDescent="0.25">
      <c r="A215" s="274" t="s">
        <v>437</v>
      </c>
      <c r="B215" s="275"/>
      <c r="C215" s="275"/>
      <c r="D215" s="275"/>
      <c r="E215" s="275"/>
      <c r="F215" s="275"/>
      <c r="G215" s="275"/>
      <c r="H215" s="275"/>
      <c r="I215" s="99">
        <f>I214</f>
        <v>36338.200000000128</v>
      </c>
      <c r="J215" s="99"/>
    </row>
    <row r="216" spans="1:10" ht="20.25" customHeight="1" x14ac:dyDescent="0.25">
      <c r="A216" s="18"/>
      <c r="B216" s="16"/>
      <c r="C216" s="16"/>
      <c r="D216" s="20"/>
      <c r="E216" s="19"/>
      <c r="F216" s="19">
        <f t="shared" si="37"/>
        <v>0</v>
      </c>
      <c r="G216" s="19"/>
      <c r="H216" s="19"/>
      <c r="I216" s="19">
        <f>IF(B216&lt;&gt;"",I214+F216-H216-G216,0)</f>
        <v>0</v>
      </c>
      <c r="J216" s="16"/>
    </row>
    <row r="217" spans="1:10" ht="20.25" customHeight="1" x14ac:dyDescent="0.25">
      <c r="A217" s="18"/>
      <c r="B217" s="16"/>
      <c r="C217" s="16"/>
      <c r="D217" s="20"/>
      <c r="E217" s="19"/>
      <c r="F217" s="19">
        <f t="shared" si="37"/>
        <v>0</v>
      </c>
      <c r="G217" s="19"/>
      <c r="H217" s="19"/>
      <c r="I217" s="19">
        <f t="shared" si="38"/>
        <v>0</v>
      </c>
      <c r="J217" s="16"/>
    </row>
    <row r="218" spans="1:10" ht="20.25" customHeight="1" x14ac:dyDescent="0.25">
      <c r="A218" s="18"/>
      <c r="B218" s="16"/>
      <c r="C218" s="16"/>
      <c r="D218" s="20"/>
      <c r="E218" s="19"/>
      <c r="F218" s="19">
        <f t="shared" si="37"/>
        <v>0</v>
      </c>
      <c r="G218" s="19"/>
      <c r="H218" s="19"/>
      <c r="I218" s="19">
        <f t="shared" si="38"/>
        <v>0</v>
      </c>
      <c r="J218" s="16"/>
    </row>
    <row r="219" spans="1:10" ht="20.25" customHeight="1" x14ac:dyDescent="0.25">
      <c r="A219" s="18"/>
      <c r="B219" s="16"/>
      <c r="C219" s="16"/>
      <c r="D219" s="20"/>
      <c r="E219" s="19"/>
      <c r="F219" s="19">
        <f t="shared" si="37"/>
        <v>0</v>
      </c>
      <c r="G219" s="19"/>
      <c r="H219" s="19"/>
      <c r="I219" s="19">
        <f t="shared" si="38"/>
        <v>0</v>
      </c>
      <c r="J219" s="16"/>
    </row>
    <row r="220" spans="1:10" ht="20.25" customHeight="1" x14ac:dyDescent="0.25">
      <c r="A220" s="18"/>
      <c r="B220" s="16"/>
      <c r="C220" s="16"/>
      <c r="D220" s="20"/>
      <c r="E220" s="19"/>
      <c r="F220" s="19">
        <f t="shared" si="37"/>
        <v>0</v>
      </c>
      <c r="G220" s="19"/>
      <c r="H220" s="19"/>
      <c r="I220" s="19">
        <f t="shared" si="38"/>
        <v>0</v>
      </c>
      <c r="J220" s="16"/>
    </row>
    <row r="221" spans="1:10" ht="20.25" customHeight="1" x14ac:dyDescent="0.25">
      <c r="A221" s="18"/>
      <c r="B221" s="16"/>
      <c r="C221" s="16"/>
      <c r="D221" s="20"/>
      <c r="E221" s="19"/>
      <c r="F221" s="19">
        <f t="shared" si="37"/>
        <v>0</v>
      </c>
      <c r="G221" s="19"/>
      <c r="H221" s="19"/>
      <c r="I221" s="19">
        <f t="shared" si="38"/>
        <v>0</v>
      </c>
      <c r="J221" s="16"/>
    </row>
    <row r="222" spans="1:10" ht="20.25" customHeight="1" x14ac:dyDescent="0.25">
      <c r="A222" s="18"/>
      <c r="B222" s="16"/>
      <c r="C222" s="16"/>
      <c r="D222" s="20"/>
      <c r="E222" s="19"/>
      <c r="F222" s="19">
        <f t="shared" si="37"/>
        <v>0</v>
      </c>
      <c r="G222" s="19"/>
      <c r="H222" s="19"/>
      <c r="I222" s="19">
        <f t="shared" si="38"/>
        <v>0</v>
      </c>
      <c r="J222" s="16"/>
    </row>
    <row r="223" spans="1:10" ht="20.25" customHeight="1" x14ac:dyDescent="0.25">
      <c r="A223" s="18"/>
      <c r="B223" s="16"/>
      <c r="C223" s="16"/>
      <c r="D223" s="20"/>
      <c r="E223" s="19"/>
      <c r="F223" s="19">
        <f t="shared" ref="F223:F228" si="39">D223*E223</f>
        <v>0</v>
      </c>
      <c r="G223" s="19"/>
      <c r="H223" s="19"/>
      <c r="I223" s="19">
        <f t="shared" ref="I223:I228" si="40">IF(B223&lt;&gt;"",I222+F223-H223-G223,0)</f>
        <v>0</v>
      </c>
      <c r="J223" s="16"/>
    </row>
    <row r="224" spans="1:10" ht="20.25" customHeight="1" x14ac:dyDescent="0.25">
      <c r="A224" s="18"/>
      <c r="B224" s="16"/>
      <c r="C224" s="16"/>
      <c r="D224" s="20"/>
      <c r="E224" s="19"/>
      <c r="F224" s="19">
        <f t="shared" si="39"/>
        <v>0</v>
      </c>
      <c r="G224" s="19"/>
      <c r="H224" s="19"/>
      <c r="I224" s="19">
        <f t="shared" si="40"/>
        <v>0</v>
      </c>
      <c r="J224" s="16"/>
    </row>
    <row r="225" spans="1:10" ht="20.25" customHeight="1" x14ac:dyDescent="0.25">
      <c r="A225" s="18"/>
      <c r="B225" s="16"/>
      <c r="C225" s="16"/>
      <c r="D225" s="20"/>
      <c r="E225" s="19"/>
      <c r="F225" s="19">
        <f t="shared" si="39"/>
        <v>0</v>
      </c>
      <c r="G225" s="19"/>
      <c r="H225" s="19"/>
      <c r="I225" s="19">
        <f t="shared" si="40"/>
        <v>0</v>
      </c>
      <c r="J225" s="16"/>
    </row>
    <row r="226" spans="1:10" ht="20.25" customHeight="1" x14ac:dyDescent="0.25">
      <c r="A226" s="18"/>
      <c r="B226" s="16"/>
      <c r="C226" s="16"/>
      <c r="D226" s="20"/>
      <c r="E226" s="19"/>
      <c r="F226" s="19">
        <f t="shared" si="39"/>
        <v>0</v>
      </c>
      <c r="G226" s="19"/>
      <c r="H226" s="19"/>
      <c r="I226" s="19">
        <f t="shared" si="40"/>
        <v>0</v>
      </c>
      <c r="J226" s="16"/>
    </row>
    <row r="227" spans="1:10" ht="20.25" customHeight="1" x14ac:dyDescent="0.25">
      <c r="A227" s="18"/>
      <c r="B227" s="16"/>
      <c r="C227" s="16"/>
      <c r="D227" s="20"/>
      <c r="E227" s="19"/>
      <c r="F227" s="19">
        <f t="shared" si="39"/>
        <v>0</v>
      </c>
      <c r="G227" s="19"/>
      <c r="H227" s="19"/>
      <c r="I227" s="19">
        <f t="shared" si="40"/>
        <v>0</v>
      </c>
      <c r="J227" s="16"/>
    </row>
    <row r="228" spans="1:10" ht="20.25" customHeight="1" x14ac:dyDescent="0.25">
      <c r="A228" s="18"/>
      <c r="B228" s="16"/>
      <c r="C228" s="16"/>
      <c r="D228" s="20"/>
      <c r="E228" s="19"/>
      <c r="F228" s="19">
        <f t="shared" si="39"/>
        <v>0</v>
      </c>
      <c r="G228" s="19"/>
      <c r="H228" s="19"/>
      <c r="I228" s="19">
        <f t="shared" si="40"/>
        <v>0</v>
      </c>
      <c r="J228" s="16"/>
    </row>
    <row r="229" spans="1:10" ht="20.25" customHeight="1" x14ac:dyDescent="0.25">
      <c r="A229" s="18"/>
      <c r="B229" s="16"/>
      <c r="C229" s="16"/>
      <c r="D229" s="20"/>
      <c r="E229" s="19"/>
      <c r="F229" s="19">
        <f t="shared" si="26"/>
        <v>0</v>
      </c>
      <c r="G229" s="19"/>
      <c r="H229" s="19"/>
      <c r="I229" s="19">
        <f t="shared" si="27"/>
        <v>0</v>
      </c>
      <c r="J229" s="16"/>
    </row>
    <row r="230" spans="1:10" s="158" customFormat="1" ht="21.75" customHeight="1" x14ac:dyDescent="0.25">
      <c r="A230" s="271" t="s">
        <v>14</v>
      </c>
      <c r="B230" s="271"/>
      <c r="C230" s="271"/>
      <c r="D230" s="271"/>
      <c r="E230" s="271"/>
      <c r="F230" s="170">
        <f>SUM(F10:F229)</f>
        <v>5207337</v>
      </c>
      <c r="G230" s="170">
        <f>SUM(G10:G229)</f>
        <v>3486387.8</v>
      </c>
      <c r="H230" s="170">
        <f>SUM(H10:H229)</f>
        <v>1684611</v>
      </c>
      <c r="I230" s="171">
        <f>F230-G230-H230</f>
        <v>36338.200000000186</v>
      </c>
      <c r="J230" s="169"/>
    </row>
    <row r="231" spans="1:10" ht="21.75" customHeight="1" x14ac:dyDescent="0.25">
      <c r="H231" s="187"/>
      <c r="I231" s="10"/>
    </row>
  </sheetData>
  <autoFilter ref="A9:J230"/>
  <mergeCells count="16">
    <mergeCell ref="A7:B7"/>
    <mergeCell ref="A230:E230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  <mergeCell ref="A215:H215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H13" sqref="H13"/>
    </sheetView>
  </sheetViews>
  <sheetFormatPr defaultRowHeight="21.75" customHeight="1" x14ac:dyDescent="0.25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 x14ac:dyDescent="0.25">
      <c r="A1" s="273" t="s">
        <v>38</v>
      </c>
      <c r="B1" s="273"/>
      <c r="C1" s="273"/>
      <c r="D1" s="273"/>
      <c r="E1" s="273"/>
      <c r="I1" s="162"/>
      <c r="J1" s="162"/>
    </row>
    <row r="2" spans="1:10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273"/>
      <c r="I2" s="162"/>
      <c r="J2" s="162"/>
    </row>
    <row r="3" spans="1:10" s="161" customFormat="1" ht="18.75" customHeight="1" x14ac:dyDescent="0.25">
      <c r="A3" s="273" t="s">
        <v>40</v>
      </c>
      <c r="B3" s="273"/>
      <c r="C3" s="204"/>
      <c r="D3" s="273" t="s">
        <v>41</v>
      </c>
      <c r="E3" s="273"/>
      <c r="F3" s="273"/>
      <c r="G3" s="204"/>
      <c r="H3" s="204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  <c r="J5" s="272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70" t="s">
        <v>396</v>
      </c>
      <c r="B7" s="270"/>
      <c r="C7" s="202"/>
    </row>
    <row r="8" spans="1:10" ht="18.75" hidden="1" customHeight="1" x14ac:dyDescent="0.25">
      <c r="I8" s="208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8"/>
      <c r="B10" s="16" t="s">
        <v>397</v>
      </c>
      <c r="C10" s="16" t="s">
        <v>255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 x14ac:dyDescent="0.25">
      <c r="A11" s="18">
        <v>42322</v>
      </c>
      <c r="B11" s="16" t="s">
        <v>17</v>
      </c>
      <c r="C11" s="16"/>
      <c r="D11" s="20"/>
      <c r="E11" s="19"/>
      <c r="F11" s="19">
        <f t="shared" si="0"/>
        <v>0</v>
      </c>
      <c r="G11" s="19"/>
      <c r="H11" s="19">
        <v>100000</v>
      </c>
      <c r="I11" s="19">
        <f t="shared" ref="I11:I25" si="1">IF(B11&lt;&gt;"",I10+F11-H11-G11,0)</f>
        <v>116000</v>
      </c>
      <c r="J11" s="16"/>
    </row>
    <row r="12" spans="1:10" ht="20.25" customHeight="1" x14ac:dyDescent="0.25">
      <c r="A12" s="18">
        <v>42336</v>
      </c>
      <c r="B12" s="16" t="s">
        <v>17</v>
      </c>
      <c r="C12" s="16"/>
      <c r="D12" s="20"/>
      <c r="E12" s="19"/>
      <c r="F12" s="19">
        <f t="shared" si="0"/>
        <v>0</v>
      </c>
      <c r="G12" s="19"/>
      <c r="H12" s="19">
        <f>I11</f>
        <v>116000</v>
      </c>
      <c r="I12" s="19">
        <f t="shared" si="1"/>
        <v>0</v>
      </c>
      <c r="J12" s="16"/>
    </row>
    <row r="13" spans="1:10" ht="20.25" customHeight="1" x14ac:dyDescent="0.25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 x14ac:dyDescent="0.25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 x14ac:dyDescent="0.25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 x14ac:dyDescent="0.25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 x14ac:dyDescent="0.25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 x14ac:dyDescent="0.25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 x14ac:dyDescent="0.25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 x14ac:dyDescent="0.25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 x14ac:dyDescent="0.25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 x14ac:dyDescent="0.25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 x14ac:dyDescent="0.25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 x14ac:dyDescent="0.25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 x14ac:dyDescent="0.25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 x14ac:dyDescent="0.25">
      <c r="A26" s="271" t="s">
        <v>14</v>
      </c>
      <c r="B26" s="271"/>
      <c r="C26" s="271"/>
      <c r="D26" s="271"/>
      <c r="E26" s="271"/>
      <c r="F26" s="170">
        <f>SUM(F10:F25)</f>
        <v>216000</v>
      </c>
      <c r="G26" s="170">
        <f>SUM(G10:G25)</f>
        <v>0</v>
      </c>
      <c r="H26" s="170">
        <f>SUM(H10:H25)</f>
        <v>216000</v>
      </c>
      <c r="I26" s="171">
        <f>F26-G26-H26</f>
        <v>0</v>
      </c>
      <c r="J26" s="203"/>
    </row>
    <row r="27" spans="1:10" ht="21.75" customHeight="1" x14ac:dyDescent="0.25">
      <c r="H27" s="208"/>
      <c r="I27" s="208"/>
    </row>
  </sheetData>
  <autoFilter ref="A9:J9"/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>
    <tabColor rgb="FFFF0000"/>
  </sheetPr>
  <dimension ref="A1:I105"/>
  <sheetViews>
    <sheetView tabSelected="1" topLeftCell="A7" workbookViewId="0">
      <pane ySplit="3" topLeftCell="A76" activePane="bottomLeft" state="frozen"/>
      <selection activeCell="D75" sqref="D75"/>
      <selection pane="bottomLeft" activeCell="B83" sqref="B83"/>
    </sheetView>
  </sheetViews>
  <sheetFormatPr defaultRowHeight="21.75" customHeight="1" x14ac:dyDescent="0.25"/>
  <cols>
    <col min="1" max="1" width="11.5703125" style="4" customWidth="1"/>
    <col min="2" max="2" width="19.85546875" style="4" customWidth="1"/>
    <col min="3" max="3" width="11.8554687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 x14ac:dyDescent="0.25">
      <c r="A1" s="259" t="s">
        <v>38</v>
      </c>
      <c r="B1" s="259"/>
      <c r="C1" s="259"/>
      <c r="D1" s="259"/>
      <c r="G1" s="54"/>
      <c r="H1" s="54"/>
    </row>
    <row r="2" spans="1:9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4"/>
      <c r="H2" s="54"/>
    </row>
    <row r="3" spans="1:9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4"/>
      <c r="H3" s="54"/>
    </row>
    <row r="4" spans="1:9" ht="9.75" customHeight="1" x14ac:dyDescent="0.25">
      <c r="C4" s="4"/>
      <c r="D4" s="4"/>
      <c r="E4" s="4"/>
      <c r="F4" s="4"/>
      <c r="H4" s="6"/>
    </row>
    <row r="5" spans="1:9" s="50" customFormat="1" ht="29.25" customHeight="1" x14ac:dyDescent="0.25">
      <c r="A5" s="258" t="s">
        <v>47</v>
      </c>
      <c r="B5" s="258"/>
      <c r="C5" s="258"/>
      <c r="D5" s="258"/>
      <c r="E5" s="258"/>
      <c r="F5" s="258"/>
      <c r="G5" s="258"/>
      <c r="H5" s="258"/>
      <c r="I5" s="76"/>
    </row>
    <row r="6" spans="1:9" ht="9.75" customHeight="1" x14ac:dyDescent="0.25">
      <c r="C6" s="4"/>
      <c r="D6" s="4"/>
      <c r="E6" s="4"/>
      <c r="F6" s="4"/>
      <c r="H6" s="6"/>
    </row>
    <row r="7" spans="1:9" ht="21" customHeight="1" x14ac:dyDescent="0.25">
      <c r="A7" s="249" t="s">
        <v>46</v>
      </c>
      <c r="B7" s="249"/>
      <c r="C7" s="248" t="s">
        <v>42</v>
      </c>
      <c r="D7" s="248"/>
      <c r="E7" s="269" t="s">
        <v>43</v>
      </c>
      <c r="F7" s="269"/>
      <c r="H7" s="6"/>
    </row>
    <row r="8" spans="1:9" s="55" customFormat="1" ht="18" customHeight="1" x14ac:dyDescent="0.25">
      <c r="C8" s="142" t="s">
        <v>151</v>
      </c>
      <c r="D8" s="56"/>
      <c r="E8" s="56"/>
      <c r="F8" s="56"/>
      <c r="G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9" s="49" customFormat="1" ht="21.75" customHeight="1" x14ac:dyDescent="0.25">
      <c r="A10" s="283" t="s">
        <v>77</v>
      </c>
      <c r="B10" s="284"/>
      <c r="C10" s="284"/>
      <c r="D10" s="284"/>
      <c r="E10" s="284"/>
      <c r="F10" s="284"/>
      <c r="G10" s="48">
        <v>451789</v>
      </c>
      <c r="H10" s="48"/>
      <c r="I10" s="77"/>
    </row>
    <row r="11" spans="1:9" ht="21.75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customHeight="1" x14ac:dyDescent="0.25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customHeight="1" x14ac:dyDescent="0.25">
      <c r="A13" s="24">
        <v>41334</v>
      </c>
      <c r="B13" s="31" t="s">
        <v>78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customHeight="1" x14ac:dyDescent="0.25">
      <c r="A14" s="24"/>
      <c r="B14" s="31" t="s">
        <v>79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customHeight="1" x14ac:dyDescent="0.25">
      <c r="A15" s="24">
        <v>41334</v>
      </c>
      <c r="B15" s="25" t="s">
        <v>59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customHeight="1" x14ac:dyDescent="0.25">
      <c r="A16" s="24"/>
      <c r="B16" s="25" t="s">
        <v>60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customHeight="1" x14ac:dyDescent="0.25">
      <c r="A17" s="24">
        <v>41331</v>
      </c>
      <c r="B17" s="31" t="s">
        <v>78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customHeight="1" x14ac:dyDescent="0.25">
      <c r="A18" s="24"/>
      <c r="B18" s="31" t="s">
        <v>79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customHeight="1" x14ac:dyDescent="0.25">
      <c r="A19" s="24">
        <v>41340</v>
      </c>
      <c r="B19" s="31" t="s">
        <v>80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customHeight="1" x14ac:dyDescent="0.25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customHeight="1" x14ac:dyDescent="0.25">
      <c r="A21" s="24">
        <v>41369</v>
      </c>
      <c r="B21" s="31" t="s">
        <v>79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customHeight="1" x14ac:dyDescent="0.25">
      <c r="A22" s="24"/>
      <c r="B22" s="25" t="s">
        <v>60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customHeight="1" x14ac:dyDescent="0.25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customHeight="1" x14ac:dyDescent="0.25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customHeight="1" x14ac:dyDescent="0.25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customHeight="1" x14ac:dyDescent="0.25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customHeight="1" x14ac:dyDescent="0.25">
      <c r="A27" s="24">
        <v>41456</v>
      </c>
      <c r="B27" s="31" t="s">
        <v>79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customHeight="1" x14ac:dyDescent="0.25">
      <c r="A28" s="24"/>
      <c r="B28" s="31" t="s">
        <v>78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customHeight="1" x14ac:dyDescent="0.25">
      <c r="A29" s="24">
        <v>41460</v>
      </c>
      <c r="B29" s="31" t="s">
        <v>79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customHeight="1" x14ac:dyDescent="0.25">
      <c r="A30" s="24"/>
      <c r="B30" s="25" t="s">
        <v>60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customHeight="1" x14ac:dyDescent="0.25">
      <c r="A31" s="24"/>
      <c r="B31" s="25" t="s">
        <v>59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customHeight="1" x14ac:dyDescent="0.25">
      <c r="A32" s="24">
        <v>41369</v>
      </c>
      <c r="B32" s="31" t="s">
        <v>79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customHeight="1" x14ac:dyDescent="0.25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customHeight="1" x14ac:dyDescent="0.25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customHeight="1" x14ac:dyDescent="0.25">
      <c r="A35" s="24">
        <v>41512</v>
      </c>
      <c r="B35" s="31" t="s">
        <v>166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customHeight="1" x14ac:dyDescent="0.25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customHeight="1" x14ac:dyDescent="0.25">
      <c r="A37" s="24"/>
      <c r="B37" s="25" t="s">
        <v>188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customHeight="1" x14ac:dyDescent="0.25">
      <c r="A38" s="283" t="s">
        <v>246</v>
      </c>
      <c r="B38" s="284"/>
      <c r="C38" s="284"/>
      <c r="D38" s="284"/>
      <c r="E38" s="284"/>
      <c r="F38" s="284"/>
      <c r="G38" s="48">
        <f>G37</f>
        <v>85826</v>
      </c>
      <c r="H38" s="48"/>
      <c r="I38" s="77"/>
    </row>
    <row r="39" spans="1:9" ht="2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customHeight="1" x14ac:dyDescent="0.25">
      <c r="A40" s="24">
        <v>41639</v>
      </c>
      <c r="B40" s="31" t="s">
        <v>79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customHeight="1" x14ac:dyDescent="0.25">
      <c r="A41" s="24"/>
      <c r="B41" s="31" t="s">
        <v>207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customHeight="1" x14ac:dyDescent="0.25">
      <c r="A42" s="24">
        <v>41647</v>
      </c>
      <c r="B42" s="31" t="s">
        <v>79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customHeight="1" x14ac:dyDescent="0.25">
      <c r="A43" s="24"/>
      <c r="B43" s="31" t="s">
        <v>79</v>
      </c>
      <c r="C43" s="26">
        <v>1220</v>
      </c>
      <c r="D43" s="27">
        <v>148</v>
      </c>
      <c r="E43" s="27">
        <f t="shared" ref="E43:E68" si="4">C43*D43</f>
        <v>180560</v>
      </c>
      <c r="F43" s="29"/>
      <c r="G43" s="27">
        <f t="shared" ref="G43:G79" si="5">IF(B43&lt;&gt;"",G42+E43-F43,0)</f>
        <v>349682</v>
      </c>
      <c r="H43" s="31"/>
    </row>
    <row r="44" spans="1:9" ht="21" customHeight="1" x14ac:dyDescent="0.25">
      <c r="A44" s="24"/>
      <c r="B44" s="31" t="s">
        <v>79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customHeight="1" x14ac:dyDescent="0.25">
      <c r="A45" s="24">
        <v>41655</v>
      </c>
      <c r="B45" s="31" t="s">
        <v>79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customHeight="1" x14ac:dyDescent="0.25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customHeight="1" x14ac:dyDescent="0.25">
      <c r="A47" s="24"/>
      <c r="B47" s="25" t="s">
        <v>253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customHeight="1" x14ac:dyDescent="0.25">
      <c r="A48" s="24">
        <v>41696</v>
      </c>
      <c r="B48" s="31" t="s">
        <v>158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customHeight="1" x14ac:dyDescent="0.25">
      <c r="A49" s="24">
        <v>41697</v>
      </c>
      <c r="B49" s="31" t="s">
        <v>158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customHeight="1" x14ac:dyDescent="0.25">
      <c r="A50" s="24">
        <v>41699</v>
      </c>
      <c r="B50" s="31" t="s">
        <v>158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customHeight="1" x14ac:dyDescent="0.25">
      <c r="A51" s="24">
        <v>41699</v>
      </c>
      <c r="B51" s="31" t="s">
        <v>158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customHeight="1" x14ac:dyDescent="0.25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customHeight="1" x14ac:dyDescent="0.25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customHeight="1" x14ac:dyDescent="0.25">
      <c r="A54" s="24">
        <v>41816</v>
      </c>
      <c r="B54" s="31" t="s">
        <v>79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customHeight="1" x14ac:dyDescent="0.25">
      <c r="A55" s="24">
        <v>41824</v>
      </c>
      <c r="B55" s="31" t="s">
        <v>79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customHeight="1" x14ac:dyDescent="0.25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customHeight="1" x14ac:dyDescent="0.25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customHeight="1" x14ac:dyDescent="0.25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customHeight="1" x14ac:dyDescent="0.25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customHeight="1" x14ac:dyDescent="0.25">
      <c r="A60" s="283" t="s">
        <v>373</v>
      </c>
      <c r="B60" s="284"/>
      <c r="C60" s="284"/>
      <c r="D60" s="284"/>
      <c r="E60" s="284"/>
      <c r="F60" s="284"/>
      <c r="G60" s="48">
        <f>G59</f>
        <v>0</v>
      </c>
      <c r="H60" s="48"/>
      <c r="I60" s="77"/>
    </row>
    <row r="61" spans="1:9" ht="21" customHeight="1" x14ac:dyDescent="0.25">
      <c r="A61" s="24">
        <v>42258</v>
      </c>
      <c r="B61" s="31" t="s">
        <v>374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customHeight="1" x14ac:dyDescent="0.25">
      <c r="A62" s="24"/>
      <c r="B62" s="31" t="s">
        <v>375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customHeight="1" x14ac:dyDescent="0.25">
      <c r="A63" s="24">
        <v>42264</v>
      </c>
      <c r="B63" s="31" t="s">
        <v>248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332</v>
      </c>
    </row>
    <row r="64" spans="1:9" ht="21" customHeight="1" x14ac:dyDescent="0.25">
      <c r="A64" s="24">
        <v>42271</v>
      </c>
      <c r="B64" s="31" t="s">
        <v>374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8" ht="21" customHeight="1" x14ac:dyDescent="0.25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8" ht="21" customHeight="1" x14ac:dyDescent="0.25">
      <c r="A66" s="24"/>
      <c r="B66" s="31" t="s">
        <v>376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8" ht="21" customHeight="1" x14ac:dyDescent="0.25">
      <c r="A67" s="24">
        <v>42265</v>
      </c>
      <c r="B67" s="31" t="s">
        <v>374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377</v>
      </c>
    </row>
    <row r="68" spans="1:8" ht="21" customHeight="1" x14ac:dyDescent="0.25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8" ht="21" customHeight="1" x14ac:dyDescent="0.25">
      <c r="A69" s="24">
        <v>42311</v>
      </c>
      <c r="B69" s="31" t="s">
        <v>17</v>
      </c>
      <c r="C69" s="26"/>
      <c r="D69" s="27"/>
      <c r="E69" s="27">
        <f t="shared" ref="E69:E98" si="6">C69*D69</f>
        <v>0</v>
      </c>
      <c r="F69" s="29">
        <v>300000</v>
      </c>
      <c r="G69" s="27">
        <f t="shared" si="5"/>
        <v>321726.5</v>
      </c>
      <c r="H69" s="24"/>
    </row>
    <row r="70" spans="1:8" ht="21" customHeight="1" x14ac:dyDescent="0.25">
      <c r="A70" s="24">
        <v>42329</v>
      </c>
      <c r="B70" s="31" t="s">
        <v>17</v>
      </c>
      <c r="C70" s="26"/>
      <c r="D70" s="27"/>
      <c r="E70" s="27">
        <f t="shared" si="6"/>
        <v>0</v>
      </c>
      <c r="F70" s="29">
        <f>G69</f>
        <v>321726.5</v>
      </c>
      <c r="G70" s="27">
        <f t="shared" si="5"/>
        <v>0</v>
      </c>
      <c r="H70" s="24"/>
    </row>
    <row r="71" spans="1:8" ht="21" customHeight="1" x14ac:dyDescent="0.25">
      <c r="A71" s="24">
        <v>42311</v>
      </c>
      <c r="B71" s="31" t="s">
        <v>374</v>
      </c>
      <c r="C71" s="26">
        <v>7000</v>
      </c>
      <c r="D71" s="27">
        <v>48</v>
      </c>
      <c r="E71" s="27">
        <f>C71*D71</f>
        <v>336000</v>
      </c>
      <c r="F71" s="29"/>
      <c r="G71" s="27">
        <f t="shared" si="5"/>
        <v>336000</v>
      </c>
      <c r="H71" s="31" t="s">
        <v>377</v>
      </c>
    </row>
    <row r="72" spans="1:8" ht="21" customHeight="1" x14ac:dyDescent="0.25">
      <c r="A72" s="24"/>
      <c r="B72" s="31" t="s">
        <v>248</v>
      </c>
      <c r="C72" s="26">
        <v>3000</v>
      </c>
      <c r="D72" s="27">
        <v>14.5</v>
      </c>
      <c r="E72" s="27">
        <f>C72*D72</f>
        <v>43500</v>
      </c>
      <c r="F72" s="29"/>
      <c r="G72" s="27">
        <f t="shared" si="5"/>
        <v>379500</v>
      </c>
      <c r="H72" s="31" t="s">
        <v>332</v>
      </c>
    </row>
    <row r="73" spans="1:8" ht="21" customHeight="1" x14ac:dyDescent="0.25">
      <c r="A73" s="24">
        <v>42315</v>
      </c>
      <c r="B73" s="31" t="s">
        <v>410</v>
      </c>
      <c r="C73" s="26">
        <v>2500</v>
      </c>
      <c r="D73" s="27">
        <v>48.5</v>
      </c>
      <c r="E73" s="27">
        <f t="shared" si="6"/>
        <v>121250</v>
      </c>
      <c r="F73" s="29"/>
      <c r="G73" s="27">
        <f t="shared" si="5"/>
        <v>500750</v>
      </c>
      <c r="H73" s="31" t="s">
        <v>377</v>
      </c>
    </row>
    <row r="74" spans="1:8" ht="21" customHeight="1" x14ac:dyDescent="0.25">
      <c r="A74" s="24">
        <v>42317</v>
      </c>
      <c r="B74" s="31" t="s">
        <v>410</v>
      </c>
      <c r="C74" s="26">
        <v>2500</v>
      </c>
      <c r="D74" s="27">
        <v>48.5</v>
      </c>
      <c r="E74" s="27">
        <f t="shared" si="6"/>
        <v>121250</v>
      </c>
      <c r="F74" s="29"/>
      <c r="G74" s="27">
        <f t="shared" si="5"/>
        <v>622000</v>
      </c>
      <c r="H74" s="31" t="s">
        <v>377</v>
      </c>
    </row>
    <row r="75" spans="1:8" ht="21" customHeight="1" x14ac:dyDescent="0.25">
      <c r="A75" s="24"/>
      <c r="B75" s="31" t="s">
        <v>410</v>
      </c>
      <c r="C75" s="26">
        <v>1500</v>
      </c>
      <c r="D75" s="27">
        <v>49</v>
      </c>
      <c r="E75" s="27">
        <f t="shared" si="6"/>
        <v>73500</v>
      </c>
      <c r="F75" s="29"/>
      <c r="G75" s="27">
        <f t="shared" si="5"/>
        <v>695500</v>
      </c>
      <c r="H75" s="31" t="s">
        <v>377</v>
      </c>
    </row>
    <row r="76" spans="1:8" ht="21" customHeight="1" x14ac:dyDescent="0.25">
      <c r="A76" s="24">
        <v>42320</v>
      </c>
      <c r="B76" s="31" t="s">
        <v>163</v>
      </c>
      <c r="C76" s="26">
        <v>2000</v>
      </c>
      <c r="D76" s="27">
        <v>14.5</v>
      </c>
      <c r="E76" s="27">
        <f t="shared" si="6"/>
        <v>29000</v>
      </c>
      <c r="F76" s="29"/>
      <c r="G76" s="27">
        <f t="shared" si="5"/>
        <v>724500</v>
      </c>
      <c r="H76" s="31" t="s">
        <v>332</v>
      </c>
    </row>
    <row r="77" spans="1:8" ht="21" customHeight="1" x14ac:dyDescent="0.25">
      <c r="A77" s="24">
        <v>42330</v>
      </c>
      <c r="B77" s="31" t="s">
        <v>325</v>
      </c>
      <c r="C77" s="26">
        <v>2518</v>
      </c>
      <c r="D77" s="27">
        <v>10</v>
      </c>
      <c r="E77" s="27">
        <f t="shared" si="6"/>
        <v>25180</v>
      </c>
      <c r="F77" s="29"/>
      <c r="G77" s="27">
        <f t="shared" si="5"/>
        <v>749680</v>
      </c>
      <c r="H77" s="31" t="s">
        <v>332</v>
      </c>
    </row>
    <row r="78" spans="1:8" ht="21" customHeight="1" x14ac:dyDescent="0.25">
      <c r="A78" s="24">
        <v>42342</v>
      </c>
      <c r="B78" s="31" t="s">
        <v>258</v>
      </c>
      <c r="C78" s="26">
        <v>8758</v>
      </c>
      <c r="D78" s="27">
        <v>7.7</v>
      </c>
      <c r="E78" s="27">
        <f t="shared" si="6"/>
        <v>67436.600000000006</v>
      </c>
      <c r="F78" s="29"/>
      <c r="G78" s="27">
        <f t="shared" si="5"/>
        <v>817116.6</v>
      </c>
      <c r="H78" s="31" t="s">
        <v>332</v>
      </c>
    </row>
    <row r="79" spans="1:8" ht="21" customHeight="1" x14ac:dyDescent="0.25">
      <c r="A79" s="24">
        <v>42347</v>
      </c>
      <c r="B79" s="31" t="s">
        <v>258</v>
      </c>
      <c r="C79" s="26">
        <v>5351</v>
      </c>
      <c r="D79" s="27">
        <v>5.8</v>
      </c>
      <c r="E79" s="27">
        <f t="shared" si="6"/>
        <v>31035.8</v>
      </c>
      <c r="F79" s="29"/>
      <c r="G79" s="27">
        <f t="shared" si="5"/>
        <v>848152.4</v>
      </c>
      <c r="H79" s="31" t="s">
        <v>332</v>
      </c>
    </row>
    <row r="80" spans="1:8" ht="21" customHeight="1" x14ac:dyDescent="0.25">
      <c r="A80" s="24"/>
      <c r="B80" s="31" t="s">
        <v>435</v>
      </c>
      <c r="C80" s="26">
        <v>2277</v>
      </c>
      <c r="D80" s="27">
        <v>7.7</v>
      </c>
      <c r="E80" s="27">
        <f t="shared" si="6"/>
        <v>17532.900000000001</v>
      </c>
      <c r="F80" s="29"/>
      <c r="G80" s="27">
        <f t="shared" ref="G80:G98" si="7">IF(B80&lt;&gt;"",G79+E80-F80,0)</f>
        <v>865685.3</v>
      </c>
      <c r="H80" s="31" t="s">
        <v>332</v>
      </c>
    </row>
    <row r="81" spans="1:8" ht="21" customHeight="1" x14ac:dyDescent="0.25">
      <c r="A81" s="24">
        <v>42343</v>
      </c>
      <c r="B81" s="31" t="s">
        <v>410</v>
      </c>
      <c r="C81" s="26">
        <v>1920</v>
      </c>
      <c r="D81" s="27">
        <v>48.5</v>
      </c>
      <c r="E81" s="27">
        <f t="shared" si="6"/>
        <v>93120</v>
      </c>
      <c r="F81" s="29"/>
      <c r="G81" s="27">
        <f t="shared" si="7"/>
        <v>958805.3</v>
      </c>
      <c r="H81" s="24" t="s">
        <v>44</v>
      </c>
    </row>
    <row r="82" spans="1:8" ht="21" customHeight="1" x14ac:dyDescent="0.25">
      <c r="A82" s="24">
        <v>42348</v>
      </c>
      <c r="B82" s="31" t="s">
        <v>410</v>
      </c>
      <c r="C82" s="26">
        <v>5000</v>
      </c>
      <c r="D82" s="27">
        <v>48.5</v>
      </c>
      <c r="E82" s="27">
        <f t="shared" si="6"/>
        <v>242500</v>
      </c>
      <c r="F82" s="29"/>
      <c r="G82" s="27">
        <f t="shared" ref="G82:G97" si="8">IF(B82&lt;&gt;"",G81+E82-F82,0)</f>
        <v>1201305.3</v>
      </c>
      <c r="H82" s="24" t="s">
        <v>394</v>
      </c>
    </row>
    <row r="83" spans="1:8" ht="21" customHeight="1" x14ac:dyDescent="0.25">
      <c r="A83" s="24">
        <v>42373</v>
      </c>
      <c r="B83" s="31" t="s">
        <v>248</v>
      </c>
      <c r="C83" s="26">
        <v>6519</v>
      </c>
      <c r="D83" s="27">
        <v>6</v>
      </c>
      <c r="E83" s="27">
        <f t="shared" si="6"/>
        <v>39114</v>
      </c>
      <c r="F83" s="29"/>
      <c r="G83" s="27">
        <f t="shared" si="8"/>
        <v>1240419.3</v>
      </c>
      <c r="H83" s="31" t="s">
        <v>332</v>
      </c>
    </row>
    <row r="84" spans="1:8" ht="21" customHeight="1" x14ac:dyDescent="0.25">
      <c r="A84" s="24">
        <v>42374</v>
      </c>
      <c r="B84" s="31" t="s">
        <v>248</v>
      </c>
      <c r="C84" s="26">
        <v>6394</v>
      </c>
      <c r="D84" s="27">
        <v>5.6</v>
      </c>
      <c r="E84" s="27">
        <f t="shared" si="6"/>
        <v>35806.399999999994</v>
      </c>
      <c r="F84" s="29"/>
      <c r="G84" s="27">
        <f t="shared" si="8"/>
        <v>1276225.7</v>
      </c>
      <c r="H84" s="24" t="s">
        <v>394</v>
      </c>
    </row>
    <row r="85" spans="1:8" ht="21" customHeight="1" x14ac:dyDescent="0.25">
      <c r="A85" s="24">
        <v>42375</v>
      </c>
      <c r="B85" s="31" t="s">
        <v>248</v>
      </c>
      <c r="C85" s="26">
        <v>6709</v>
      </c>
      <c r="D85" s="27">
        <v>5.6</v>
      </c>
      <c r="E85" s="27">
        <f t="shared" si="6"/>
        <v>37570.399999999994</v>
      </c>
      <c r="F85" s="29"/>
      <c r="G85" s="27">
        <f t="shared" si="8"/>
        <v>1313796.0999999999</v>
      </c>
      <c r="H85" s="31" t="s">
        <v>332</v>
      </c>
    </row>
    <row r="86" spans="1:8" ht="21" customHeight="1" x14ac:dyDescent="0.25">
      <c r="A86" s="24">
        <v>42376</v>
      </c>
      <c r="B86" s="31" t="s">
        <v>248</v>
      </c>
      <c r="C86" s="26">
        <v>9017</v>
      </c>
      <c r="D86" s="27">
        <v>5.8</v>
      </c>
      <c r="E86" s="27">
        <f t="shared" si="6"/>
        <v>52298.6</v>
      </c>
      <c r="F86" s="29"/>
      <c r="G86" s="27">
        <f t="shared" si="8"/>
        <v>1366094.7</v>
      </c>
      <c r="H86" s="24" t="s">
        <v>394</v>
      </c>
    </row>
    <row r="87" spans="1:8" ht="21" customHeight="1" x14ac:dyDescent="0.25">
      <c r="A87" s="24">
        <v>42389</v>
      </c>
      <c r="B87" s="31" t="s">
        <v>248</v>
      </c>
      <c r="C87" s="26">
        <v>17322</v>
      </c>
      <c r="D87" s="27">
        <v>6.5</v>
      </c>
      <c r="E87" s="27">
        <f t="shared" si="6"/>
        <v>112593</v>
      </c>
      <c r="F87" s="29"/>
      <c r="G87" s="27">
        <f t="shared" si="8"/>
        <v>1478687.7</v>
      </c>
      <c r="H87" s="24" t="s">
        <v>394</v>
      </c>
    </row>
    <row r="88" spans="1:8" ht="21" customHeight="1" x14ac:dyDescent="0.25">
      <c r="A88" s="24">
        <v>42390</v>
      </c>
      <c r="B88" s="31" t="s">
        <v>248</v>
      </c>
      <c r="C88" s="26">
        <v>22649</v>
      </c>
      <c r="D88" s="27">
        <v>6</v>
      </c>
      <c r="E88" s="27">
        <f t="shared" si="6"/>
        <v>135894</v>
      </c>
      <c r="F88" s="29"/>
      <c r="G88" s="27">
        <f t="shared" si="8"/>
        <v>1614581.7</v>
      </c>
      <c r="H88" s="24" t="s">
        <v>394</v>
      </c>
    </row>
    <row r="89" spans="1:8" ht="21" customHeight="1" x14ac:dyDescent="0.25">
      <c r="A89" s="24">
        <v>42360</v>
      </c>
      <c r="B89" s="31" t="s">
        <v>17</v>
      </c>
      <c r="C89" s="26"/>
      <c r="D89" s="27"/>
      <c r="E89" s="27">
        <f t="shared" si="6"/>
        <v>0</v>
      </c>
      <c r="F89" s="29">
        <v>400000</v>
      </c>
      <c r="G89" s="27">
        <f t="shared" si="8"/>
        <v>1214581.7</v>
      </c>
      <c r="H89" s="24"/>
    </row>
    <row r="90" spans="1:8" ht="21" customHeight="1" x14ac:dyDescent="0.25">
      <c r="A90" s="24">
        <v>42374</v>
      </c>
      <c r="B90" s="31" t="s">
        <v>17</v>
      </c>
      <c r="C90" s="26"/>
      <c r="D90" s="27"/>
      <c r="E90" s="27">
        <f t="shared" si="6"/>
        <v>0</v>
      </c>
      <c r="F90" s="29">
        <v>200000</v>
      </c>
      <c r="G90" s="27">
        <f t="shared" si="8"/>
        <v>1014581.7</v>
      </c>
      <c r="H90" s="24"/>
    </row>
    <row r="91" spans="1:8" ht="21" customHeight="1" x14ac:dyDescent="0.25">
      <c r="A91" s="24"/>
      <c r="B91" s="31"/>
      <c r="C91" s="26"/>
      <c r="D91" s="27"/>
      <c r="E91" s="27">
        <f t="shared" si="6"/>
        <v>0</v>
      </c>
      <c r="F91" s="29"/>
      <c r="G91" s="27">
        <f t="shared" si="8"/>
        <v>0</v>
      </c>
      <c r="H91" s="24"/>
    </row>
    <row r="92" spans="1:8" ht="21" customHeight="1" x14ac:dyDescent="0.25">
      <c r="A92" s="24"/>
      <c r="B92" s="31"/>
      <c r="C92" s="26"/>
      <c r="D92" s="27"/>
      <c r="E92" s="27">
        <f t="shared" si="6"/>
        <v>0</v>
      </c>
      <c r="F92" s="29"/>
      <c r="G92" s="27">
        <f t="shared" si="8"/>
        <v>0</v>
      </c>
      <c r="H92" s="24"/>
    </row>
    <row r="93" spans="1:8" ht="21" customHeight="1" x14ac:dyDescent="0.25">
      <c r="A93" s="24"/>
      <c r="B93" s="31"/>
      <c r="C93" s="26"/>
      <c r="D93" s="27"/>
      <c r="E93" s="27">
        <f t="shared" ref="E93:E97" si="9">C93*D93</f>
        <v>0</v>
      </c>
      <c r="F93" s="29"/>
      <c r="G93" s="27">
        <f t="shared" si="8"/>
        <v>0</v>
      </c>
      <c r="H93" s="24"/>
    </row>
    <row r="94" spans="1:8" ht="21" customHeight="1" x14ac:dyDescent="0.25">
      <c r="A94" s="24"/>
      <c r="B94" s="31"/>
      <c r="C94" s="26"/>
      <c r="D94" s="27"/>
      <c r="E94" s="27">
        <f t="shared" si="9"/>
        <v>0</v>
      </c>
      <c r="F94" s="29"/>
      <c r="G94" s="27">
        <f t="shared" si="8"/>
        <v>0</v>
      </c>
      <c r="H94" s="24"/>
    </row>
    <row r="95" spans="1:8" ht="21" customHeight="1" x14ac:dyDescent="0.25">
      <c r="A95" s="24"/>
      <c r="B95" s="31"/>
      <c r="C95" s="26"/>
      <c r="D95" s="27"/>
      <c r="E95" s="27">
        <f t="shared" si="9"/>
        <v>0</v>
      </c>
      <c r="F95" s="29"/>
      <c r="G95" s="27">
        <f t="shared" si="8"/>
        <v>0</v>
      </c>
      <c r="H95" s="24"/>
    </row>
    <row r="96" spans="1:8" ht="21" customHeight="1" x14ac:dyDescent="0.25">
      <c r="A96" s="24"/>
      <c r="B96" s="31"/>
      <c r="C96" s="26"/>
      <c r="D96" s="27"/>
      <c r="E96" s="27">
        <f t="shared" si="9"/>
        <v>0</v>
      </c>
      <c r="F96" s="29"/>
      <c r="G96" s="27">
        <f t="shared" si="8"/>
        <v>0</v>
      </c>
      <c r="H96" s="24"/>
    </row>
    <row r="97" spans="1:9" ht="21" customHeight="1" x14ac:dyDescent="0.25">
      <c r="A97" s="24"/>
      <c r="B97" s="31"/>
      <c r="C97" s="26"/>
      <c r="D97" s="27"/>
      <c r="E97" s="27">
        <f t="shared" si="9"/>
        <v>0</v>
      </c>
      <c r="F97" s="29"/>
      <c r="G97" s="27">
        <f t="shared" si="8"/>
        <v>0</v>
      </c>
      <c r="H97" s="24"/>
    </row>
    <row r="98" spans="1:9" ht="21" customHeight="1" x14ac:dyDescent="0.25">
      <c r="A98" s="24"/>
      <c r="B98" s="31"/>
      <c r="C98" s="26"/>
      <c r="D98" s="27"/>
      <c r="E98" s="27">
        <f t="shared" si="6"/>
        <v>0</v>
      </c>
      <c r="F98" s="29"/>
      <c r="G98" s="27">
        <f t="shared" si="7"/>
        <v>0</v>
      </c>
      <c r="H98" s="24"/>
    </row>
    <row r="99" spans="1:9" s="37" customFormat="1" ht="21.75" customHeight="1" x14ac:dyDescent="0.25">
      <c r="A99" s="246" t="s">
        <v>14</v>
      </c>
      <c r="B99" s="246"/>
      <c r="C99" s="246"/>
      <c r="D99" s="246"/>
      <c r="E99" s="68">
        <f>SUM(E11:E98)+G10</f>
        <v>6233758.6000000006</v>
      </c>
      <c r="F99" s="68">
        <f>SUM(F11:F98)+H10</f>
        <v>5219176.9000000004</v>
      </c>
      <c r="G99" s="68">
        <f>(E99-F99)</f>
        <v>1014581.7000000002</v>
      </c>
      <c r="H99" s="69"/>
    </row>
    <row r="101" spans="1:9" s="111" customFormat="1" ht="21" customHeight="1" x14ac:dyDescent="0.25">
      <c r="A101" s="108"/>
      <c r="B101" s="114" t="s">
        <v>95</v>
      </c>
      <c r="C101" s="109"/>
      <c r="D101" s="110"/>
      <c r="E101" s="285">
        <f>G99*1000</f>
        <v>1014581700.0000002</v>
      </c>
      <c r="F101" s="285"/>
      <c r="G101" s="115" t="s">
        <v>84</v>
      </c>
      <c r="H101" s="110"/>
      <c r="I101" s="110"/>
    </row>
    <row r="102" spans="1:9" s="111" customFormat="1" ht="21" customHeight="1" x14ac:dyDescent="0.25">
      <c r="A102" s="108"/>
      <c r="B102" s="114" t="s">
        <v>85</v>
      </c>
      <c r="C102" s="112" t="e">
        <f ca="1">[1]!VND(E101, TRUE)</f>
        <v>#NAME?</v>
      </c>
      <c r="D102" s="110"/>
      <c r="E102" s="110"/>
      <c r="F102" s="113"/>
      <c r="G102" s="110"/>
      <c r="H102" s="110"/>
      <c r="I102" s="110"/>
    </row>
    <row r="104" spans="1:9" ht="15.75" customHeight="1" x14ac:dyDescent="0.25">
      <c r="E104" s="286" t="s">
        <v>89</v>
      </c>
      <c r="F104" s="286"/>
      <c r="G104" s="286"/>
      <c r="H104" s="286"/>
    </row>
    <row r="105" spans="1:9" ht="21.75" customHeight="1" x14ac:dyDescent="0.25">
      <c r="A105" s="15" t="s">
        <v>81</v>
      </c>
      <c r="B105" s="14"/>
      <c r="E105" s="282" t="s">
        <v>82</v>
      </c>
      <c r="F105" s="282"/>
      <c r="G105" s="282"/>
      <c r="H105" s="282"/>
    </row>
  </sheetData>
  <autoFilter ref="A9:H9"/>
  <mergeCells count="15">
    <mergeCell ref="A5:H5"/>
    <mergeCell ref="A7:B7"/>
    <mergeCell ref="C7:D7"/>
    <mergeCell ref="E7:F7"/>
    <mergeCell ref="A1:D1"/>
    <mergeCell ref="A2:F2"/>
    <mergeCell ref="A3:B3"/>
    <mergeCell ref="C3:E3"/>
    <mergeCell ref="E105:H105"/>
    <mergeCell ref="A99:D99"/>
    <mergeCell ref="A10:F10"/>
    <mergeCell ref="E101:F101"/>
    <mergeCell ref="E104:H104"/>
    <mergeCell ref="A38:F38"/>
    <mergeCell ref="A60:F60"/>
  </mergeCells>
  <phoneticPr fontId="5" type="noConversion"/>
  <pageMargins left="0.61" right="0.16" top="0.64" bottom="0.2" header="0.3" footer="0.17"/>
  <pageSetup paperSize="9" scale="8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A66" sqref="A66"/>
    </sheetView>
  </sheetViews>
  <sheetFormatPr defaultRowHeight="21.75" customHeight="1" x14ac:dyDescent="0.25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 x14ac:dyDescent="0.25">
      <c r="A1" s="273" t="s">
        <v>38</v>
      </c>
      <c r="B1" s="273"/>
      <c r="C1" s="273"/>
      <c r="D1" s="273"/>
      <c r="E1" s="273"/>
      <c r="H1" s="162"/>
      <c r="I1" s="162"/>
    </row>
    <row r="2" spans="1:9" s="161" customFormat="1" ht="18.75" customHeight="1" x14ac:dyDescent="0.25">
      <c r="A2" s="273" t="s">
        <v>37</v>
      </c>
      <c r="B2" s="273"/>
      <c r="C2" s="273"/>
      <c r="D2" s="273"/>
      <c r="E2" s="273"/>
      <c r="F2" s="273"/>
      <c r="G2" s="273"/>
      <c r="H2" s="162"/>
      <c r="I2" s="162"/>
    </row>
    <row r="3" spans="1:9" s="161" customFormat="1" ht="18.75" customHeight="1" x14ac:dyDescent="0.25">
      <c r="A3" s="273" t="s">
        <v>40</v>
      </c>
      <c r="B3" s="273"/>
      <c r="C3" s="194"/>
      <c r="D3" s="273" t="s">
        <v>41</v>
      </c>
      <c r="E3" s="273"/>
      <c r="F3" s="273"/>
      <c r="G3" s="194"/>
      <c r="H3" s="162"/>
      <c r="I3" s="162"/>
    </row>
    <row r="4" spans="1:9" ht="9.75" customHeight="1" x14ac:dyDescent="0.25">
      <c r="D4" s="8"/>
      <c r="E4" s="8"/>
      <c r="F4" s="8"/>
      <c r="G4" s="8"/>
      <c r="I4" s="17"/>
    </row>
    <row r="5" spans="1:9" s="163" customFormat="1" ht="29.25" customHeight="1" x14ac:dyDescent="0.25">
      <c r="A5" s="272" t="s">
        <v>39</v>
      </c>
      <c r="B5" s="272"/>
      <c r="C5" s="272"/>
      <c r="D5" s="272"/>
      <c r="E5" s="272"/>
      <c r="F5" s="272"/>
      <c r="G5" s="272"/>
      <c r="H5" s="272"/>
      <c r="I5" s="272"/>
    </row>
    <row r="6" spans="1:9" ht="9.75" customHeight="1" x14ac:dyDescent="0.25">
      <c r="D6" s="8"/>
      <c r="E6" s="8"/>
      <c r="F6" s="8"/>
      <c r="G6" s="8"/>
      <c r="I6" s="17"/>
    </row>
    <row r="7" spans="1:9" ht="21.75" customHeight="1" x14ac:dyDescent="0.25">
      <c r="A7" s="270" t="s">
        <v>339</v>
      </c>
      <c r="B7" s="270"/>
      <c r="C7" s="192"/>
    </row>
    <row r="8" spans="1:9" ht="18.75" customHeight="1" x14ac:dyDescent="0.25">
      <c r="H8" s="195"/>
    </row>
    <row r="9" spans="1:9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15</v>
      </c>
      <c r="H9" s="164" t="s">
        <v>2</v>
      </c>
      <c r="I9" s="191" t="s">
        <v>3</v>
      </c>
    </row>
    <row r="10" spans="1:9" ht="20.25" customHeight="1" x14ac:dyDescent="0.25">
      <c r="A10" s="129">
        <v>42121</v>
      </c>
      <c r="B10" s="58" t="s">
        <v>152</v>
      </c>
      <c r="C10" s="16" t="s">
        <v>186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 x14ac:dyDescent="0.25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 x14ac:dyDescent="0.25">
      <c r="A12" s="18">
        <v>42158</v>
      </c>
      <c r="B12" s="16" t="s">
        <v>336</v>
      </c>
      <c r="C12" s="18" t="s">
        <v>332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 x14ac:dyDescent="0.25">
      <c r="A13" s="18"/>
      <c r="B13" s="16" t="s">
        <v>337</v>
      </c>
      <c r="C13" s="18" t="s">
        <v>332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 x14ac:dyDescent="0.25">
      <c r="A14" s="18">
        <v>42165</v>
      </c>
      <c r="B14" s="16" t="s">
        <v>258</v>
      </c>
      <c r="C14" s="18" t="s">
        <v>332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 x14ac:dyDescent="0.25">
      <c r="A15" s="18"/>
      <c r="B15" s="16" t="s">
        <v>325</v>
      </c>
      <c r="C15" s="18" t="s">
        <v>332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 x14ac:dyDescent="0.25">
      <c r="A16" s="18">
        <v>42169</v>
      </c>
      <c r="B16" s="16" t="s">
        <v>336</v>
      </c>
      <c r="C16" s="18" t="s">
        <v>332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 x14ac:dyDescent="0.25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 x14ac:dyDescent="0.25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 x14ac:dyDescent="0.25">
      <c r="A19" s="18">
        <v>42194</v>
      </c>
      <c r="B19" s="16" t="s">
        <v>336</v>
      </c>
      <c r="C19" s="18" t="s">
        <v>332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 x14ac:dyDescent="0.25">
      <c r="A20" s="18"/>
      <c r="B20" s="16" t="s">
        <v>325</v>
      </c>
      <c r="C20" s="18" t="s">
        <v>332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 x14ac:dyDescent="0.25">
      <c r="A21" s="18">
        <v>42200</v>
      </c>
      <c r="B21" s="16" t="s">
        <v>336</v>
      </c>
      <c r="C21" s="18" t="s">
        <v>332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 x14ac:dyDescent="0.25">
      <c r="A22" s="18"/>
      <c r="B22" s="16" t="s">
        <v>337</v>
      </c>
      <c r="C22" s="18" t="s">
        <v>332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 x14ac:dyDescent="0.25">
      <c r="A23" s="18"/>
      <c r="B23" s="16" t="s">
        <v>325</v>
      </c>
      <c r="C23" s="18" t="s">
        <v>332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 x14ac:dyDescent="0.25">
      <c r="A24" s="18">
        <v>42202</v>
      </c>
      <c r="B24" s="16" t="s">
        <v>325</v>
      </c>
      <c r="C24" s="18" t="s">
        <v>332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 x14ac:dyDescent="0.25">
      <c r="A25" s="18"/>
      <c r="B25" s="16" t="s">
        <v>336</v>
      </c>
      <c r="C25" s="18" t="s">
        <v>332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 x14ac:dyDescent="0.25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 x14ac:dyDescent="0.25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 x14ac:dyDescent="0.25">
      <c r="A28" s="18">
        <v>42207</v>
      </c>
      <c r="B28" s="16" t="s">
        <v>254</v>
      </c>
      <c r="C28" s="16" t="s">
        <v>186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 x14ac:dyDescent="0.25">
      <c r="A29" s="18">
        <v>42216</v>
      </c>
      <c r="B29" s="16" t="s">
        <v>254</v>
      </c>
      <c r="C29" s="16" t="s">
        <v>186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 x14ac:dyDescent="0.25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 x14ac:dyDescent="0.25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 x14ac:dyDescent="0.25">
      <c r="A32" s="18">
        <v>42221</v>
      </c>
      <c r="B32" s="16" t="s">
        <v>258</v>
      </c>
      <c r="C32" s="18" t="s">
        <v>332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 x14ac:dyDescent="0.25">
      <c r="A33" s="18">
        <v>42226</v>
      </c>
      <c r="B33" s="16" t="s">
        <v>325</v>
      </c>
      <c r="C33" s="18" t="s">
        <v>332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 x14ac:dyDescent="0.25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 x14ac:dyDescent="0.25">
      <c r="A35" s="18">
        <v>42184</v>
      </c>
      <c r="B35" s="16" t="s">
        <v>325</v>
      </c>
      <c r="C35" s="18" t="s">
        <v>332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 x14ac:dyDescent="0.25">
      <c r="A36" s="18">
        <v>42165</v>
      </c>
      <c r="B36" s="16" t="s">
        <v>325</v>
      </c>
      <c r="C36" s="18" t="s">
        <v>332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 x14ac:dyDescent="0.25">
      <c r="A37" s="18"/>
      <c r="B37" s="16" t="s">
        <v>258</v>
      </c>
      <c r="C37" s="18" t="s">
        <v>332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 x14ac:dyDescent="0.25">
      <c r="A38" s="18">
        <v>42225</v>
      </c>
      <c r="B38" s="16" t="s">
        <v>254</v>
      </c>
      <c r="C38" s="16" t="s">
        <v>186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 x14ac:dyDescent="0.25">
      <c r="A39" s="18"/>
      <c r="B39" s="16" t="s">
        <v>338</v>
      </c>
      <c r="C39" s="16" t="s">
        <v>186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 x14ac:dyDescent="0.25">
      <c r="A40" s="18">
        <v>42230</v>
      </c>
      <c r="B40" s="16" t="s">
        <v>254</v>
      </c>
      <c r="C40" s="16" t="s">
        <v>186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 x14ac:dyDescent="0.25">
      <c r="A41" s="18">
        <v>42227</v>
      </c>
      <c r="B41" s="16" t="s">
        <v>308</v>
      </c>
      <c r="C41" s="16" t="s">
        <v>186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 x14ac:dyDescent="0.25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 x14ac:dyDescent="0.25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 x14ac:dyDescent="0.25">
      <c r="A44" s="18">
        <v>42238</v>
      </c>
      <c r="B44" s="16" t="s">
        <v>254</v>
      </c>
      <c r="C44" s="16" t="s">
        <v>186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 x14ac:dyDescent="0.25">
      <c r="A45" s="18">
        <v>42245</v>
      </c>
      <c r="B45" s="16" t="s">
        <v>254</v>
      </c>
      <c r="C45" s="16" t="s">
        <v>186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 x14ac:dyDescent="0.25">
      <c r="A46" s="18">
        <v>42253</v>
      </c>
      <c r="B46" s="16" t="s">
        <v>254</v>
      </c>
      <c r="C46" s="16" t="s">
        <v>186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 x14ac:dyDescent="0.25">
      <c r="A47" s="18">
        <v>42256</v>
      </c>
      <c r="B47" s="16" t="s">
        <v>254</v>
      </c>
      <c r="C47" s="16" t="s">
        <v>186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 x14ac:dyDescent="0.25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 x14ac:dyDescent="0.25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 x14ac:dyDescent="0.25">
      <c r="A50" s="18">
        <v>42254</v>
      </c>
      <c r="B50" s="16" t="s">
        <v>158</v>
      </c>
      <c r="C50" s="18" t="s">
        <v>332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 x14ac:dyDescent="0.25">
      <c r="A51" s="18">
        <v>42264</v>
      </c>
      <c r="B51" s="16" t="s">
        <v>302</v>
      </c>
      <c r="C51" s="16" t="s">
        <v>186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 x14ac:dyDescent="0.25">
      <c r="A52" s="18"/>
      <c r="B52" s="16" t="s">
        <v>378</v>
      </c>
      <c r="C52" s="16" t="s">
        <v>186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 x14ac:dyDescent="0.25">
      <c r="A53" s="18"/>
      <c r="B53" s="16" t="s">
        <v>301</v>
      </c>
      <c r="C53" s="16" t="s">
        <v>186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 x14ac:dyDescent="0.25">
      <c r="A54" s="18">
        <v>42271</v>
      </c>
      <c r="B54" s="16" t="s">
        <v>301</v>
      </c>
      <c r="C54" s="16" t="s">
        <v>186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 x14ac:dyDescent="0.25">
      <c r="A55" s="18">
        <v>42276</v>
      </c>
      <c r="B55" s="16" t="s">
        <v>301</v>
      </c>
      <c r="C55" s="16" t="s">
        <v>186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 x14ac:dyDescent="0.25">
      <c r="A56" s="18">
        <v>42271</v>
      </c>
      <c r="B56" s="16" t="s">
        <v>308</v>
      </c>
      <c r="C56" s="16" t="s">
        <v>186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 x14ac:dyDescent="0.25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 x14ac:dyDescent="0.25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 x14ac:dyDescent="0.25">
      <c r="A59" s="18">
        <v>42295</v>
      </c>
      <c r="B59" s="16" t="s">
        <v>301</v>
      </c>
      <c r="C59" s="16" t="s">
        <v>186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 x14ac:dyDescent="0.25">
      <c r="A60" s="18"/>
      <c r="B60" s="16" t="s">
        <v>302</v>
      </c>
      <c r="C60" s="16" t="s">
        <v>186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 x14ac:dyDescent="0.25">
      <c r="A61" s="18">
        <v>42306</v>
      </c>
      <c r="B61" s="16" t="s">
        <v>301</v>
      </c>
      <c r="C61" s="16" t="s">
        <v>186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 x14ac:dyDescent="0.25">
      <c r="A62" s="18">
        <v>42311</v>
      </c>
      <c r="B62" s="16" t="s">
        <v>301</v>
      </c>
      <c r="C62" s="16" t="s">
        <v>186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 x14ac:dyDescent="0.25">
      <c r="A63" s="18">
        <v>42322</v>
      </c>
      <c r="B63" s="16" t="s">
        <v>17</v>
      </c>
      <c r="C63" s="18"/>
      <c r="D63" s="20"/>
      <c r="E63" s="19"/>
      <c r="F63" s="19">
        <f t="shared" si="6"/>
        <v>0</v>
      </c>
      <c r="G63" s="19">
        <v>60000</v>
      </c>
      <c r="H63" s="19">
        <f t="shared" si="7"/>
        <v>49096</v>
      </c>
      <c r="I63" s="18"/>
    </row>
    <row r="64" spans="1:9" ht="20.25" customHeight="1" x14ac:dyDescent="0.25">
      <c r="A64" s="18">
        <v>42318</v>
      </c>
      <c r="B64" s="16" t="s">
        <v>254</v>
      </c>
      <c r="C64" s="16" t="s">
        <v>186</v>
      </c>
      <c r="D64" s="20">
        <v>1075</v>
      </c>
      <c r="E64" s="19">
        <v>52</v>
      </c>
      <c r="F64" s="19">
        <f t="shared" si="6"/>
        <v>55900</v>
      </c>
      <c r="G64" s="19"/>
      <c r="H64" s="19">
        <f t="shared" si="7"/>
        <v>104996</v>
      </c>
      <c r="I64" s="18"/>
    </row>
    <row r="65" spans="1:9" ht="20.25" customHeight="1" x14ac:dyDescent="0.25">
      <c r="A65" s="18">
        <v>42347</v>
      </c>
      <c r="B65" s="16" t="s">
        <v>17</v>
      </c>
      <c r="C65" s="18"/>
      <c r="D65" s="20"/>
      <c r="E65" s="19"/>
      <c r="F65" s="19">
        <f t="shared" ref="F65" si="8">D65*E65</f>
        <v>0</v>
      </c>
      <c r="G65" s="19">
        <v>60000</v>
      </c>
      <c r="H65" s="19">
        <f t="shared" ref="H65" si="9">IF(B65&lt;&gt;"",H64+F65-G65,0)</f>
        <v>44996</v>
      </c>
      <c r="I65" s="18"/>
    </row>
    <row r="66" spans="1:9" ht="20.25" customHeight="1" x14ac:dyDescent="0.25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 x14ac:dyDescent="0.25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 x14ac:dyDescent="0.25">
      <c r="A68" s="271" t="s">
        <v>14</v>
      </c>
      <c r="B68" s="271"/>
      <c r="C68" s="271"/>
      <c r="D68" s="271"/>
      <c r="E68" s="271"/>
      <c r="F68" s="170">
        <f>SUM(F10:F67)</f>
        <v>920849.4</v>
      </c>
      <c r="G68" s="170">
        <f>SUM(G10:G67)</f>
        <v>875853.4</v>
      </c>
      <c r="H68" s="171">
        <f>F68-G68</f>
        <v>44996</v>
      </c>
      <c r="I68" s="193"/>
    </row>
    <row r="69" spans="1:9" ht="21.75" customHeight="1" x14ac:dyDescent="0.25">
      <c r="G69" s="195"/>
      <c r="H69" s="195"/>
    </row>
    <row r="70" spans="1:9" s="111" customFormat="1" ht="21" customHeight="1" x14ac:dyDescent="0.25">
      <c r="A70" s="108"/>
      <c r="B70" s="114" t="s">
        <v>95</v>
      </c>
      <c r="C70" s="114"/>
      <c r="D70" s="109"/>
      <c r="E70" s="110"/>
      <c r="F70" s="128">
        <f>H68*1000</f>
        <v>44996000</v>
      </c>
      <c r="G70" s="115" t="s">
        <v>84</v>
      </c>
      <c r="H70" s="115"/>
      <c r="I70" s="110"/>
    </row>
    <row r="71" spans="1:9" s="111" customFormat="1" ht="21" customHeight="1" x14ac:dyDescent="0.25">
      <c r="A71" s="108"/>
      <c r="B71" s="114" t="s">
        <v>85</v>
      </c>
      <c r="C71" s="114"/>
      <c r="D71" s="112" t="e">
        <f ca="1">[1]!VND(F70, TRUE)</f>
        <v>#NAME?</v>
      </c>
      <c r="E71" s="110"/>
      <c r="F71" s="110"/>
      <c r="G71" s="113"/>
      <c r="H71" s="110"/>
      <c r="I71" s="110"/>
    </row>
  </sheetData>
  <autoFilter ref="A9:I9"/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56" t="s">
        <v>38</v>
      </c>
      <c r="B1" s="256"/>
      <c r="C1" s="256"/>
      <c r="D1" s="256"/>
      <c r="F1" s="61"/>
      <c r="G1" s="62"/>
    </row>
    <row r="2" spans="1:8" s="60" customFormat="1" ht="18.75" customHeight="1" x14ac:dyDescent="0.25">
      <c r="A2" s="256" t="s">
        <v>37</v>
      </c>
      <c r="B2" s="256"/>
      <c r="C2" s="256"/>
      <c r="D2" s="256"/>
      <c r="E2" s="256"/>
      <c r="F2" s="61"/>
      <c r="G2" s="62"/>
    </row>
    <row r="3" spans="1:8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61"/>
      <c r="G3" s="62"/>
    </row>
    <row r="4" spans="1:8" ht="9.75" customHeight="1" x14ac:dyDescent="0.25"/>
    <row r="5" spans="1:8" s="63" customFormat="1" ht="29.25" customHeight="1" x14ac:dyDescent="0.25">
      <c r="A5" s="257" t="s">
        <v>48</v>
      </c>
      <c r="B5" s="257"/>
      <c r="C5" s="257"/>
      <c r="D5" s="257"/>
      <c r="E5" s="257"/>
      <c r="F5" s="257"/>
      <c r="G5" s="257"/>
      <c r="H5" s="257"/>
    </row>
    <row r="6" spans="1:8" ht="9.75" customHeight="1" x14ac:dyDescent="0.25"/>
    <row r="7" spans="1:8" ht="21.75" customHeight="1" x14ac:dyDescent="0.25">
      <c r="A7" s="249" t="s">
        <v>388</v>
      </c>
      <c r="B7" s="249"/>
      <c r="C7" s="277" t="s">
        <v>28</v>
      </c>
      <c r="D7" s="277"/>
    </row>
    <row r="8" spans="1:8" s="55" customFormat="1" ht="15.75" customHeight="1" x14ac:dyDescent="0.25">
      <c r="C8" s="278"/>
      <c r="D8" s="279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42254</v>
      </c>
      <c r="B10" s="31" t="s">
        <v>384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 x14ac:dyDescent="0.25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 x14ac:dyDescent="0.25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 x14ac:dyDescent="0.25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 x14ac:dyDescent="0.25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 x14ac:dyDescent="0.25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6" t="s">
        <v>14</v>
      </c>
      <c r="B27" s="246"/>
      <c r="C27" s="246"/>
      <c r="D27" s="246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 x14ac:dyDescent="0.25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 x14ac:dyDescent="0.25">
      <c r="A1" s="259" t="s">
        <v>38</v>
      </c>
      <c r="B1" s="259"/>
      <c r="C1" s="259"/>
      <c r="D1" s="259"/>
      <c r="G1" s="53"/>
      <c r="H1" s="54"/>
    </row>
    <row r="2" spans="1:9" s="52" customFormat="1" ht="18.75" customHeight="1" x14ac:dyDescent="0.25">
      <c r="A2" s="259" t="s">
        <v>37</v>
      </c>
      <c r="B2" s="259"/>
      <c r="C2" s="259"/>
      <c r="D2" s="259"/>
      <c r="E2" s="259"/>
      <c r="F2" s="259"/>
      <c r="G2" s="53"/>
      <c r="H2" s="54"/>
    </row>
    <row r="3" spans="1:9" s="52" customFormat="1" ht="18.75" customHeight="1" x14ac:dyDescent="0.25">
      <c r="A3" s="259" t="s">
        <v>40</v>
      </c>
      <c r="B3" s="259"/>
      <c r="C3" s="259" t="s">
        <v>41</v>
      </c>
      <c r="D3" s="259"/>
      <c r="E3" s="259"/>
      <c r="F3" s="51"/>
      <c r="G3" s="53"/>
      <c r="H3" s="54"/>
    </row>
    <row r="4" spans="1:9" ht="9.75" customHeight="1" x14ac:dyDescent="0.25">
      <c r="C4" s="4"/>
      <c r="D4" s="4"/>
      <c r="E4" s="4"/>
      <c r="F4" s="4"/>
    </row>
    <row r="5" spans="1:9" s="50" customFormat="1" ht="29.25" customHeight="1" x14ac:dyDescent="0.25">
      <c r="A5" s="258" t="s">
        <v>48</v>
      </c>
      <c r="B5" s="258"/>
      <c r="C5" s="258"/>
      <c r="D5" s="258"/>
      <c r="E5" s="258"/>
      <c r="F5" s="258"/>
      <c r="G5" s="258"/>
      <c r="H5" s="258"/>
      <c r="I5" s="258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70" t="s">
        <v>329</v>
      </c>
      <c r="B7" s="270"/>
      <c r="C7" s="248"/>
      <c r="D7" s="248"/>
      <c r="E7" s="269"/>
      <c r="F7" s="269"/>
      <c r="G7" s="13"/>
    </row>
    <row r="8" spans="1:9" s="55" customFormat="1" ht="20.25" customHeight="1" x14ac:dyDescent="0.25">
      <c r="B8" s="188"/>
      <c r="C8" s="57"/>
      <c r="D8" s="56"/>
      <c r="E8" s="56"/>
      <c r="F8" s="56"/>
      <c r="G8" s="56"/>
      <c r="H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9" ht="19.5" customHeight="1" x14ac:dyDescent="0.25">
      <c r="A10" s="24">
        <v>42159</v>
      </c>
      <c r="B10" s="31" t="s">
        <v>330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332</v>
      </c>
    </row>
    <row r="11" spans="1:9" ht="19.5" customHeight="1" x14ac:dyDescent="0.25">
      <c r="A11" s="24">
        <v>42161</v>
      </c>
      <c r="B11" s="31" t="s">
        <v>331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332</v>
      </c>
    </row>
    <row r="12" spans="1:9" ht="19.5" customHeight="1" x14ac:dyDescent="0.25">
      <c r="A12" s="24">
        <v>42162</v>
      </c>
      <c r="B12" s="31" t="s">
        <v>331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332</v>
      </c>
    </row>
    <row r="13" spans="1:9" ht="20.25" customHeight="1" x14ac:dyDescent="0.25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 x14ac:dyDescent="0.25">
      <c r="A14" s="24">
        <v>42171</v>
      </c>
      <c r="B14" s="31" t="s">
        <v>331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186</v>
      </c>
    </row>
    <row r="15" spans="1:9" ht="20.25" customHeight="1" x14ac:dyDescent="0.25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 x14ac:dyDescent="0.25">
      <c r="A16" s="24">
        <v>42183</v>
      </c>
      <c r="B16" s="31" t="s">
        <v>330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186</v>
      </c>
    </row>
    <row r="17" spans="1:9" ht="19.5" customHeight="1" x14ac:dyDescent="0.25">
      <c r="A17" s="24">
        <v>42188</v>
      </c>
      <c r="B17" s="31" t="s">
        <v>330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332</v>
      </c>
    </row>
    <row r="18" spans="1:9" ht="19.5" customHeight="1" x14ac:dyDescent="0.25">
      <c r="A18" s="24">
        <v>42194</v>
      </c>
      <c r="B18" s="31" t="s">
        <v>330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332</v>
      </c>
    </row>
    <row r="19" spans="1:9" ht="19.5" customHeight="1" x14ac:dyDescent="0.25">
      <c r="A19" s="24">
        <v>42197</v>
      </c>
      <c r="B19" s="31" t="s">
        <v>331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332</v>
      </c>
    </row>
    <row r="20" spans="1:9" ht="19.5" customHeight="1" x14ac:dyDescent="0.25">
      <c r="A20" s="24"/>
      <c r="B20" s="31" t="s">
        <v>330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332</v>
      </c>
    </row>
    <row r="21" spans="1:9" ht="19.5" customHeight="1" x14ac:dyDescent="0.25">
      <c r="A21" s="24">
        <v>42185</v>
      </c>
      <c r="B21" s="31" t="s">
        <v>331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332</v>
      </c>
    </row>
    <row r="22" spans="1:9" ht="19.5" customHeight="1" x14ac:dyDescent="0.25">
      <c r="A22" s="24">
        <v>42214</v>
      </c>
      <c r="B22" s="31" t="s">
        <v>331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332</v>
      </c>
    </row>
    <row r="23" spans="1:9" ht="20.25" customHeight="1" x14ac:dyDescent="0.25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 x14ac:dyDescent="0.25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 x14ac:dyDescent="0.25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 x14ac:dyDescent="0.25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 x14ac:dyDescent="0.25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 x14ac:dyDescent="0.25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 x14ac:dyDescent="0.25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 x14ac:dyDescent="0.25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 x14ac:dyDescent="0.25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 x14ac:dyDescent="0.25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 x14ac:dyDescent="0.25">
      <c r="A33" s="246" t="s">
        <v>14</v>
      </c>
      <c r="B33" s="246"/>
      <c r="C33" s="246"/>
      <c r="D33" s="246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9" t="s">
        <v>389</v>
      </c>
      <c r="B7" s="249"/>
      <c r="C7" s="248" t="s">
        <v>390</v>
      </c>
      <c r="D7" s="248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/>
      <c r="B10" s="16"/>
      <c r="C10" s="26"/>
      <c r="D10" s="27"/>
      <c r="E10" s="27">
        <f t="shared" ref="E10:E12" si="0">C10*D10</f>
        <v>0</v>
      </c>
      <c r="F10" s="28"/>
      <c r="G10" s="29"/>
      <c r="H10" s="27">
        <f>IF(B10&lt;&gt;"",E10-F10-G10,0)</f>
        <v>0</v>
      </c>
      <c r="I10" s="30"/>
    </row>
    <row r="11" spans="1:10" ht="20.25" customHeight="1" x14ac:dyDescent="0.25">
      <c r="A11" s="24"/>
      <c r="B11" s="16"/>
      <c r="C11" s="26"/>
      <c r="D11" s="27"/>
      <c r="E11" s="27">
        <f t="shared" si="0"/>
        <v>0</v>
      </c>
      <c r="F11" s="28"/>
      <c r="G11" s="29"/>
      <c r="H11" s="27">
        <f t="shared" ref="H11:H21" si="1">IF(B11&lt;&gt;"",H10+E11-F11-G11,0)</f>
        <v>0</v>
      </c>
      <c r="I11" s="30"/>
    </row>
    <row r="12" spans="1:10" s="8" customFormat="1" ht="20.25" customHeight="1" x14ac:dyDescent="0.25">
      <c r="A12" s="18"/>
      <c r="B12" s="16"/>
      <c r="C12" s="20"/>
      <c r="D12" s="27"/>
      <c r="E12" s="27">
        <f t="shared" si="0"/>
        <v>0</v>
      </c>
      <c r="F12" s="28"/>
      <c r="G12" s="19"/>
      <c r="H12" s="27">
        <f t="shared" si="1"/>
        <v>0</v>
      </c>
      <c r="I12" s="16"/>
    </row>
    <row r="13" spans="1:10" ht="20.25" customHeight="1" x14ac:dyDescent="0.25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 x14ac:dyDescent="0.25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 x14ac:dyDescent="0.25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 x14ac:dyDescent="0.25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 x14ac:dyDescent="0.25">
      <c r="A25" s="246" t="s">
        <v>14</v>
      </c>
      <c r="B25" s="246"/>
      <c r="C25" s="246"/>
      <c r="D25" s="246"/>
      <c r="E25" s="68">
        <f>SUM(E10:E24)</f>
        <v>0</v>
      </c>
      <c r="F25" s="68">
        <f>SUM(F10:F24)</f>
        <v>0</v>
      </c>
      <c r="G25" s="68">
        <f>SUM(G10:G24)</f>
        <v>0</v>
      </c>
      <c r="H25" s="68">
        <f>E25-F25-G25</f>
        <v>0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D14" sqref="D14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9" t="s">
        <v>391</v>
      </c>
      <c r="B7" s="249"/>
      <c r="C7" s="248" t="s">
        <v>31</v>
      </c>
      <c r="D7" s="248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 x14ac:dyDescent="0.25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 x14ac:dyDescent="0.25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 x14ac:dyDescent="0.25">
      <c r="A13" s="24">
        <v>42336</v>
      </c>
      <c r="B13" s="31" t="s">
        <v>16</v>
      </c>
      <c r="C13" s="26">
        <v>6840</v>
      </c>
      <c r="D13" s="27">
        <v>13.5</v>
      </c>
      <c r="E13" s="27">
        <f t="shared" si="0"/>
        <v>92340</v>
      </c>
      <c r="F13" s="28"/>
      <c r="G13" s="29"/>
      <c r="H13" s="27">
        <f t="shared" si="1"/>
        <v>92340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 x14ac:dyDescent="0.25">
      <c r="A18" s="246" t="s">
        <v>14</v>
      </c>
      <c r="B18" s="246"/>
      <c r="C18" s="246"/>
      <c r="D18" s="246"/>
      <c r="E18" s="68">
        <f>SUM(E10:E17)</f>
        <v>169780</v>
      </c>
      <c r="F18" s="68">
        <f>SUM(F10:F17)</f>
        <v>0</v>
      </c>
      <c r="G18" s="68">
        <f>SUM(G10:G17)</f>
        <v>77440</v>
      </c>
      <c r="H18" s="68">
        <f>E18-F18-G18</f>
        <v>92340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9" t="s">
        <v>392</v>
      </c>
      <c r="B7" s="249"/>
      <c r="C7" s="248" t="s">
        <v>28</v>
      </c>
      <c r="D7" s="248"/>
      <c r="E7" s="269" t="s">
        <v>29</v>
      </c>
      <c r="F7" s="269"/>
      <c r="G7" s="269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42285</v>
      </c>
      <c r="B10" s="31" t="s">
        <v>96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 x14ac:dyDescent="0.25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 x14ac:dyDescent="0.25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 x14ac:dyDescent="0.25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 x14ac:dyDescent="0.25">
      <c r="A22" s="246" t="s">
        <v>14</v>
      </c>
      <c r="B22" s="246"/>
      <c r="C22" s="246"/>
      <c r="D22" s="246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0"/>
  <sheetViews>
    <sheetView topLeftCell="A7" workbookViewId="0">
      <pane ySplit="3" topLeftCell="A10" activePane="bottomLeft" state="frozen"/>
      <selection activeCell="B80" sqref="B80"/>
      <selection pane="bottomLeft" activeCell="G25" sqref="G25"/>
    </sheetView>
  </sheetViews>
  <sheetFormatPr defaultRowHeight="21.75" customHeight="1" x14ac:dyDescent="0.25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56" t="s">
        <v>38</v>
      </c>
      <c r="B1" s="256"/>
      <c r="C1" s="256"/>
      <c r="D1" s="256"/>
      <c r="E1" s="256"/>
      <c r="G1" s="92"/>
      <c r="I1" s="62"/>
      <c r="J1" s="62"/>
    </row>
    <row r="2" spans="1:11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256"/>
      <c r="I2" s="62"/>
      <c r="J2" s="62"/>
    </row>
    <row r="3" spans="1:11" s="60" customFormat="1" ht="18.75" customHeight="1" x14ac:dyDescent="0.25">
      <c r="A3" s="256" t="s">
        <v>40</v>
      </c>
      <c r="B3" s="256"/>
      <c r="C3" s="215"/>
      <c r="D3" s="256" t="s">
        <v>41</v>
      </c>
      <c r="E3" s="256"/>
      <c r="F3" s="256"/>
      <c r="G3" s="93"/>
      <c r="H3" s="215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17"/>
    </row>
    <row r="5" spans="1:11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  <c r="K5" s="257"/>
    </row>
    <row r="6" spans="1:11" ht="9.75" customHeight="1" x14ac:dyDescent="0.25">
      <c r="D6" s="4"/>
      <c r="E6" s="4"/>
      <c r="F6" s="4"/>
      <c r="G6" s="65"/>
      <c r="H6" s="4"/>
      <c r="J6" s="217"/>
    </row>
    <row r="7" spans="1:11" ht="21" customHeight="1" x14ac:dyDescent="0.25">
      <c r="A7" s="249" t="s">
        <v>401</v>
      </c>
      <c r="B7" s="249"/>
      <c r="C7" s="214"/>
      <c r="D7" s="248" t="s">
        <v>28</v>
      </c>
      <c r="E7" s="248"/>
      <c r="F7" s="269" t="s">
        <v>29</v>
      </c>
      <c r="G7" s="269"/>
      <c r="H7" s="269"/>
      <c r="J7" s="21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customHeight="1" x14ac:dyDescent="0.25">
      <c r="A10" s="24"/>
      <c r="B10" s="31" t="s">
        <v>158</v>
      </c>
      <c r="C10" s="31" t="s">
        <v>332</v>
      </c>
      <c r="D10" s="26">
        <v>9290</v>
      </c>
      <c r="E10" s="27">
        <v>9.5</v>
      </c>
      <c r="F10" s="27">
        <f t="shared" ref="F10:F29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 x14ac:dyDescent="0.25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 x14ac:dyDescent="0.25">
      <c r="A12" s="24"/>
      <c r="B12" s="31" t="s">
        <v>158</v>
      </c>
      <c r="C12" s="31" t="s">
        <v>332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9" si="2">IF(B12&lt;&gt;"",I11+F12-G12-H12,0)</f>
        <v>106775.09999999999</v>
      </c>
      <c r="J12" s="155"/>
    </row>
    <row r="13" spans="1:11" ht="20.25" customHeight="1" x14ac:dyDescent="0.25">
      <c r="A13" s="24">
        <v>42306</v>
      </c>
      <c r="B13" s="31" t="s">
        <v>402</v>
      </c>
      <c r="C13" s="31" t="s">
        <v>394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 x14ac:dyDescent="0.25">
      <c r="A14" s="24">
        <v>42310</v>
      </c>
      <c r="B14" s="31" t="s">
        <v>158</v>
      </c>
      <c r="C14" s="31" t="s">
        <v>394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 x14ac:dyDescent="0.25">
      <c r="A15" s="24"/>
      <c r="B15" s="31" t="s">
        <v>158</v>
      </c>
      <c r="C15" s="31" t="s">
        <v>332</v>
      </c>
      <c r="D15" s="26">
        <v>458</v>
      </c>
      <c r="E15" s="27">
        <v>8.5</v>
      </c>
      <c r="F15" s="27">
        <f t="shared" si="0"/>
        <v>3893</v>
      </c>
      <c r="G15" s="28"/>
      <c r="H15" s="29"/>
      <c r="I15" s="27">
        <f t="shared" si="2"/>
        <v>466155.1</v>
      </c>
      <c r="J15" s="155"/>
    </row>
    <row r="16" spans="1:11" ht="20.25" customHeight="1" x14ac:dyDescent="0.25">
      <c r="A16" s="24">
        <v>42309</v>
      </c>
      <c r="B16" s="31" t="s">
        <v>158</v>
      </c>
      <c r="C16" s="31" t="s">
        <v>332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532128.29999999993</v>
      </c>
      <c r="J16" s="155"/>
    </row>
    <row r="17" spans="1:11" ht="20.25" customHeight="1" x14ac:dyDescent="0.25">
      <c r="A17" s="24"/>
      <c r="B17" s="31" t="s">
        <v>407</v>
      </c>
      <c r="C17" s="31" t="s">
        <v>332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581604.29999999993</v>
      </c>
      <c r="J17" s="155"/>
    </row>
    <row r="18" spans="1:11" ht="20.25" customHeight="1" x14ac:dyDescent="0.25">
      <c r="A18" s="24">
        <v>42332</v>
      </c>
      <c r="B18" s="31" t="s">
        <v>424</v>
      </c>
      <c r="C18" s="31" t="s">
        <v>332</v>
      </c>
      <c r="D18" s="26">
        <v>1000</v>
      </c>
      <c r="E18" s="27">
        <v>41</v>
      </c>
      <c r="F18" s="27">
        <f t="shared" ref="F18" si="3">D18*E18</f>
        <v>41000</v>
      </c>
      <c r="G18" s="28"/>
      <c r="H18" s="29"/>
      <c r="I18" s="27">
        <f t="shared" si="2"/>
        <v>622604.29999999993</v>
      </c>
      <c r="J18" s="155"/>
    </row>
    <row r="19" spans="1:11" ht="20.25" customHeight="1" x14ac:dyDescent="0.25">
      <c r="A19" s="24">
        <v>42322</v>
      </c>
      <c r="B19" s="31" t="s">
        <v>17</v>
      </c>
      <c r="C19" s="31"/>
      <c r="D19" s="26"/>
      <c r="E19" s="27"/>
      <c r="F19" s="27">
        <f t="shared" si="0"/>
        <v>0</v>
      </c>
      <c r="G19" s="28"/>
      <c r="H19" s="29">
        <v>200000</v>
      </c>
      <c r="I19" s="27">
        <f t="shared" si="2"/>
        <v>422604.29999999993</v>
      </c>
      <c r="J19" s="155"/>
    </row>
    <row r="20" spans="1:11" ht="20.25" customHeight="1" x14ac:dyDescent="0.25">
      <c r="A20" s="24">
        <v>42341</v>
      </c>
      <c r="B20" s="31" t="s">
        <v>17</v>
      </c>
      <c r="C20" s="31"/>
      <c r="D20" s="26"/>
      <c r="E20" s="27"/>
      <c r="F20" s="27">
        <f t="shared" si="0"/>
        <v>0</v>
      </c>
      <c r="G20" s="28"/>
      <c r="H20" s="29">
        <v>300000</v>
      </c>
      <c r="I20" s="27">
        <f t="shared" si="2"/>
        <v>122604.29999999993</v>
      </c>
      <c r="J20" s="155"/>
    </row>
    <row r="21" spans="1:11" ht="20.25" customHeight="1" x14ac:dyDescent="0.25">
      <c r="A21" s="24">
        <v>42360</v>
      </c>
      <c r="B21" s="31" t="s">
        <v>17</v>
      </c>
      <c r="C21" s="31"/>
      <c r="D21" s="26"/>
      <c r="E21" s="27"/>
      <c r="F21" s="27">
        <f t="shared" si="0"/>
        <v>0</v>
      </c>
      <c r="G21" s="28"/>
      <c r="H21" s="29">
        <f>I20</f>
        <v>122604.29999999993</v>
      </c>
      <c r="I21" s="27">
        <f t="shared" si="2"/>
        <v>0</v>
      </c>
      <c r="J21" s="155"/>
    </row>
    <row r="22" spans="1:11" ht="20.25" customHeight="1" x14ac:dyDescent="0.25">
      <c r="A22" s="24"/>
      <c r="B22" s="31"/>
      <c r="C22" s="31"/>
      <c r="D22" s="26"/>
      <c r="E22" s="27"/>
      <c r="F22" s="27">
        <f t="shared" si="0"/>
        <v>0</v>
      </c>
      <c r="G22" s="28"/>
      <c r="H22" s="29"/>
      <c r="I22" s="27">
        <f t="shared" si="2"/>
        <v>0</v>
      </c>
      <c r="J22" s="155"/>
    </row>
    <row r="23" spans="1:11" ht="20.25" customHeight="1" x14ac:dyDescent="0.25">
      <c r="A23" s="24"/>
      <c r="B23" s="31"/>
      <c r="C23" s="31"/>
      <c r="D23" s="26"/>
      <c r="E23" s="27"/>
      <c r="F23" s="27">
        <f t="shared" si="0"/>
        <v>0</v>
      </c>
      <c r="G23" s="28"/>
      <c r="H23" s="29"/>
      <c r="I23" s="27">
        <f t="shared" si="2"/>
        <v>0</v>
      </c>
      <c r="J23" s="155"/>
    </row>
    <row r="24" spans="1:11" ht="20.25" customHeight="1" x14ac:dyDescent="0.25">
      <c r="A24" s="24"/>
      <c r="B24" s="31"/>
      <c r="C24" s="31"/>
      <c r="D24" s="26"/>
      <c r="E24" s="27"/>
      <c r="F24" s="27">
        <f t="shared" si="0"/>
        <v>0</v>
      </c>
      <c r="G24" s="28"/>
      <c r="H24" s="29"/>
      <c r="I24" s="27">
        <f t="shared" si="2"/>
        <v>0</v>
      </c>
      <c r="J24" s="155"/>
    </row>
    <row r="25" spans="1:11" ht="20.25" customHeight="1" x14ac:dyDescent="0.25">
      <c r="A25" s="24"/>
      <c r="B25" s="31"/>
      <c r="C25" s="31"/>
      <c r="D25" s="26"/>
      <c r="E25" s="27"/>
      <c r="F25" s="27">
        <f t="shared" si="0"/>
        <v>0</v>
      </c>
      <c r="G25" s="28"/>
      <c r="H25" s="29"/>
      <c r="I25" s="27">
        <f t="shared" si="2"/>
        <v>0</v>
      </c>
      <c r="J25" s="155"/>
    </row>
    <row r="26" spans="1:11" ht="20.25" customHeight="1" x14ac:dyDescent="0.25">
      <c r="A26" s="24"/>
      <c r="B26" s="31"/>
      <c r="C26" s="31"/>
      <c r="D26" s="26"/>
      <c r="E26" s="27"/>
      <c r="F26" s="27">
        <f t="shared" si="0"/>
        <v>0</v>
      </c>
      <c r="G26" s="28"/>
      <c r="H26" s="29"/>
      <c r="I26" s="27">
        <f t="shared" si="2"/>
        <v>0</v>
      </c>
      <c r="J26" s="155"/>
    </row>
    <row r="27" spans="1:11" ht="20.25" customHeight="1" x14ac:dyDescent="0.25">
      <c r="A27" s="24"/>
      <c r="B27" s="31"/>
      <c r="C27" s="31"/>
      <c r="D27" s="26"/>
      <c r="E27" s="27"/>
      <c r="F27" s="27">
        <f t="shared" si="0"/>
        <v>0</v>
      </c>
      <c r="G27" s="28"/>
      <c r="H27" s="29"/>
      <c r="I27" s="27">
        <f t="shared" si="2"/>
        <v>0</v>
      </c>
      <c r="J27" s="155"/>
    </row>
    <row r="28" spans="1:11" ht="20.25" customHeight="1" x14ac:dyDescent="0.25">
      <c r="A28" s="24"/>
      <c r="B28" s="31"/>
      <c r="C28" s="31"/>
      <c r="D28" s="26"/>
      <c r="E28" s="27"/>
      <c r="F28" s="27">
        <f t="shared" si="0"/>
        <v>0</v>
      </c>
      <c r="G28" s="28"/>
      <c r="H28" s="29"/>
      <c r="I28" s="27">
        <f t="shared" si="2"/>
        <v>0</v>
      </c>
      <c r="J28" s="155"/>
    </row>
    <row r="29" spans="1:11" ht="20.25" customHeight="1" x14ac:dyDescent="0.25">
      <c r="A29" s="24"/>
      <c r="B29" s="31"/>
      <c r="C29" s="31"/>
      <c r="D29" s="26"/>
      <c r="E29" s="27"/>
      <c r="F29" s="27">
        <f t="shared" si="0"/>
        <v>0</v>
      </c>
      <c r="G29" s="28"/>
      <c r="H29" s="29"/>
      <c r="I29" s="27">
        <f t="shared" si="2"/>
        <v>0</v>
      </c>
      <c r="J29" s="155"/>
    </row>
    <row r="30" spans="1:11" s="214" customFormat="1" ht="20.25" customHeight="1" x14ac:dyDescent="0.25">
      <c r="A30" s="246" t="s">
        <v>14</v>
      </c>
      <c r="B30" s="246"/>
      <c r="C30" s="246"/>
      <c r="D30" s="246"/>
      <c r="E30" s="246"/>
      <c r="F30" s="68">
        <f>SUM(F10:F29)</f>
        <v>710859.29999999993</v>
      </c>
      <c r="G30" s="68">
        <f>SUM(G10:G29)</f>
        <v>0</v>
      </c>
      <c r="H30" s="68">
        <f>SUM(H10:H29)</f>
        <v>710859.29999999993</v>
      </c>
      <c r="I30" s="68">
        <f>F30-G30-H30</f>
        <v>0</v>
      </c>
      <c r="J30" s="68"/>
      <c r="K30" s="216"/>
    </row>
  </sheetData>
  <autoFilter ref="A9:J9"/>
  <mergeCells count="9">
    <mergeCell ref="A30:E30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A15" sqref="A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9" t="s">
        <v>408</v>
      </c>
      <c r="B7" s="249"/>
      <c r="C7" s="248" t="s">
        <v>28</v>
      </c>
      <c r="D7" s="248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42306</v>
      </c>
      <c r="B10" s="31" t="s">
        <v>120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 x14ac:dyDescent="0.25">
      <c r="A11" s="24">
        <v>42307</v>
      </c>
      <c r="B11" s="31" t="s">
        <v>120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 x14ac:dyDescent="0.25">
      <c r="A12" s="24">
        <v>42327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239360</v>
      </c>
      <c r="I12" s="31"/>
    </row>
    <row r="13" spans="1:10" ht="20.25" customHeight="1" x14ac:dyDescent="0.25">
      <c r="A13" s="24">
        <v>42345</v>
      </c>
      <c r="B13" s="31" t="s">
        <v>17</v>
      </c>
      <c r="C13" s="26"/>
      <c r="D13" s="27"/>
      <c r="E13" s="27">
        <f t="shared" si="0"/>
        <v>0</v>
      </c>
      <c r="F13" s="28"/>
      <c r="G13" s="29">
        <v>150000</v>
      </c>
      <c r="H13" s="27">
        <f t="shared" si="1"/>
        <v>89360</v>
      </c>
      <c r="I13" s="31"/>
    </row>
    <row r="14" spans="1:10" ht="20.25" customHeight="1" x14ac:dyDescent="0.25">
      <c r="A14" s="24">
        <v>42360</v>
      </c>
      <c r="B14" s="31" t="s">
        <v>17</v>
      </c>
      <c r="C14" s="26"/>
      <c r="D14" s="27"/>
      <c r="E14" s="27">
        <f t="shared" si="0"/>
        <v>0</v>
      </c>
      <c r="F14" s="28"/>
      <c r="G14" s="29">
        <f>H13</f>
        <v>89360</v>
      </c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6" t="s">
        <v>14</v>
      </c>
      <c r="B22" s="246"/>
      <c r="C22" s="246"/>
      <c r="D22" s="246"/>
      <c r="E22" s="68">
        <f>SUM(E10:E21)</f>
        <v>339360</v>
      </c>
      <c r="F22" s="68">
        <f>SUM(F10:F21)</f>
        <v>0</v>
      </c>
      <c r="G22" s="68">
        <f>SUM(G10:G21)</f>
        <v>339360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E27" sqref="E27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6" t="s">
        <v>38</v>
      </c>
      <c r="B1" s="256"/>
      <c r="C1" s="256"/>
      <c r="D1" s="256"/>
      <c r="F1" s="92"/>
      <c r="H1" s="62"/>
      <c r="I1" s="62"/>
    </row>
    <row r="2" spans="1:10" s="60" customFormat="1" ht="18.75" customHeight="1" x14ac:dyDescent="0.25">
      <c r="A2" s="256" t="s">
        <v>37</v>
      </c>
      <c r="B2" s="256"/>
      <c r="C2" s="256"/>
      <c r="D2" s="256"/>
      <c r="E2" s="256"/>
      <c r="F2" s="256"/>
      <c r="G2" s="256"/>
      <c r="H2" s="62"/>
      <c r="I2" s="62"/>
    </row>
    <row r="3" spans="1:10" s="60" customFormat="1" ht="18.75" customHeight="1" x14ac:dyDescent="0.25">
      <c r="A3" s="256" t="s">
        <v>40</v>
      </c>
      <c r="B3" s="256"/>
      <c r="C3" s="256" t="s">
        <v>41</v>
      </c>
      <c r="D3" s="256"/>
      <c r="E3" s="256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57" t="s">
        <v>39</v>
      </c>
      <c r="B5" s="257"/>
      <c r="C5" s="257"/>
      <c r="D5" s="257"/>
      <c r="E5" s="257"/>
      <c r="F5" s="257"/>
      <c r="G5" s="257"/>
      <c r="H5" s="257"/>
      <c r="I5" s="257"/>
      <c r="J5" s="257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9" t="s">
        <v>409</v>
      </c>
      <c r="B7" s="249"/>
      <c r="C7" s="248" t="s">
        <v>28</v>
      </c>
      <c r="D7" s="248"/>
      <c r="E7" s="269" t="s">
        <v>29</v>
      </c>
      <c r="F7" s="269"/>
      <c r="G7" s="269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42307</v>
      </c>
      <c r="B10" s="31" t="s">
        <v>120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 x14ac:dyDescent="0.25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 x14ac:dyDescent="0.25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 x14ac:dyDescent="0.25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6" t="s">
        <v>14</v>
      </c>
      <c r="B22" s="246"/>
      <c r="C22" s="246"/>
      <c r="D22" s="246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indexed="31"/>
  </sheetPr>
  <dimension ref="A1:BC38"/>
  <sheetViews>
    <sheetView topLeftCell="C1" workbookViewId="0">
      <selection activeCell="C1" sqref="C1:F1"/>
    </sheetView>
  </sheetViews>
  <sheetFormatPr defaultColWidth="21.7109375" defaultRowHeight="15" x14ac:dyDescent="0.25"/>
  <cols>
    <col min="1" max="1" width="25.42578125" style="80" hidden="1" customWidth="1"/>
    <col min="2" max="2" width="14.5703125" style="80" hidden="1" customWidth="1"/>
    <col min="3" max="7" width="10.28515625" style="80" customWidth="1"/>
    <col min="8" max="12" width="10.28515625" style="88" customWidth="1"/>
    <col min="13" max="13" width="9.5703125" style="88" customWidth="1"/>
    <col min="14" max="14" width="10.5703125" style="88" customWidth="1"/>
    <col min="15" max="15" width="32" style="88" customWidth="1"/>
    <col min="16" max="17" width="27.140625" style="88" customWidth="1"/>
    <col min="18" max="18" width="26.140625" style="80" customWidth="1"/>
    <col min="19" max="16384" width="21.7109375" style="80"/>
  </cols>
  <sheetData>
    <row r="1" spans="1:55" s="90" customFormat="1" ht="45" customHeight="1" x14ac:dyDescent="0.25">
      <c r="A1" s="91" t="s">
        <v>49</v>
      </c>
      <c r="B1" s="89" t="s">
        <v>50</v>
      </c>
      <c r="C1" s="90" t="s">
        <v>440</v>
      </c>
      <c r="D1" s="90" t="s">
        <v>440</v>
      </c>
      <c r="E1" s="90" t="s">
        <v>440</v>
      </c>
      <c r="F1" s="90" t="s">
        <v>440</v>
      </c>
      <c r="G1" s="90" t="s">
        <v>441</v>
      </c>
      <c r="H1" s="90" t="s">
        <v>441</v>
      </c>
      <c r="I1" s="90" t="s">
        <v>441</v>
      </c>
      <c r="J1" s="90" t="s">
        <v>441</v>
      </c>
      <c r="Q1" s="90" t="s">
        <v>52</v>
      </c>
      <c r="R1" s="90" t="s">
        <v>53</v>
      </c>
      <c r="S1" s="90" t="s">
        <v>187</v>
      </c>
      <c r="T1" s="90" t="s">
        <v>100</v>
      </c>
      <c r="U1" s="90" t="s">
        <v>183</v>
      </c>
      <c r="V1" s="90" t="s">
        <v>184</v>
      </c>
      <c r="W1" s="90" t="s">
        <v>51</v>
      </c>
      <c r="X1" s="90" t="s">
        <v>178</v>
      </c>
      <c r="Y1" s="90" t="s">
        <v>54</v>
      </c>
      <c r="Z1" s="90" t="s">
        <v>55</v>
      </c>
      <c r="AA1" s="90" t="s">
        <v>56</v>
      </c>
      <c r="AB1" s="90" t="s">
        <v>7</v>
      </c>
      <c r="AC1" s="90" t="s">
        <v>62</v>
      </c>
      <c r="AD1" s="90" t="s">
        <v>64</v>
      </c>
      <c r="AE1" s="90" t="s">
        <v>69</v>
      </c>
      <c r="AF1" s="90" t="s">
        <v>83</v>
      </c>
      <c r="AG1" s="90" t="s">
        <v>87</v>
      </c>
      <c r="AH1" s="90" t="s">
        <v>90</v>
      </c>
      <c r="AI1" s="90" t="s">
        <v>91</v>
      </c>
      <c r="AJ1" s="90" t="s">
        <v>11</v>
      </c>
      <c r="AK1" s="90" t="s">
        <v>12</v>
      </c>
      <c r="AL1" s="90" t="s">
        <v>92</v>
      </c>
      <c r="AM1" s="90" t="s">
        <v>10</v>
      </c>
      <c r="AN1" s="90" t="s">
        <v>61</v>
      </c>
      <c r="AO1" s="90" t="s">
        <v>98</v>
      </c>
      <c r="AP1" s="90" t="s">
        <v>99</v>
      </c>
      <c r="AQ1" s="90" t="s">
        <v>105</v>
      </c>
      <c r="AR1" s="90" t="s">
        <v>110</v>
      </c>
      <c r="AS1" s="90" t="s">
        <v>114</v>
      </c>
      <c r="AT1" s="90" t="s">
        <v>117</v>
      </c>
      <c r="AU1" s="90" t="s">
        <v>116</v>
      </c>
      <c r="AV1" s="90" t="s">
        <v>119</v>
      </c>
      <c r="AW1" s="90" t="s">
        <v>149</v>
      </c>
      <c r="AX1" s="90" t="s">
        <v>147</v>
      </c>
      <c r="AY1" s="90" t="s">
        <v>148</v>
      </c>
      <c r="AZ1" s="90" t="s">
        <v>150</v>
      </c>
      <c r="BA1" s="90" t="s">
        <v>153</v>
      </c>
      <c r="BB1" s="90" t="s">
        <v>154</v>
      </c>
      <c r="BC1" s="90" t="s">
        <v>159</v>
      </c>
    </row>
    <row r="2" spans="1:55" s="156" customFormat="1" ht="62.25" hidden="1" customHeight="1" x14ac:dyDescent="0.25">
      <c r="H2" s="157"/>
      <c r="I2" s="157"/>
      <c r="J2" s="157"/>
      <c r="K2" s="157"/>
      <c r="L2" s="157"/>
      <c r="M2" s="157"/>
      <c r="N2" s="157"/>
      <c r="O2" s="157"/>
      <c r="P2" s="157" t="s">
        <v>190</v>
      </c>
      <c r="Q2" s="157" t="s">
        <v>191</v>
      </c>
      <c r="R2" s="157"/>
      <c r="S2" s="157" t="s">
        <v>192</v>
      </c>
      <c r="AL2" s="156" t="s">
        <v>121</v>
      </c>
      <c r="AM2" s="156" t="s">
        <v>122</v>
      </c>
      <c r="AN2" s="157" t="s">
        <v>123</v>
      </c>
      <c r="AO2" s="157" t="s">
        <v>124</v>
      </c>
      <c r="AP2" s="157" t="s">
        <v>125</v>
      </c>
      <c r="AQ2" s="156" t="s">
        <v>126</v>
      </c>
      <c r="AR2" s="156" t="s">
        <v>121</v>
      </c>
      <c r="AS2" s="156" t="s">
        <v>122</v>
      </c>
      <c r="AT2" s="157" t="s">
        <v>123</v>
      </c>
      <c r="AU2" s="157" t="s">
        <v>124</v>
      </c>
      <c r="AV2" s="157" t="s">
        <v>125</v>
      </c>
      <c r="AW2" s="156" t="s">
        <v>126</v>
      </c>
    </row>
    <row r="3" spans="1:55" ht="18" customHeight="1" x14ac:dyDescent="0.25"/>
    <row r="4" spans="1:55" s="133" customFormat="1" ht="45.75" customHeight="1" x14ac:dyDescent="0.25">
      <c r="B4" s="90"/>
      <c r="C4" s="90" t="s">
        <v>209</v>
      </c>
      <c r="D4" s="90" t="s">
        <v>210</v>
      </c>
      <c r="E4" s="90" t="s">
        <v>218</v>
      </c>
      <c r="F4" s="90" t="s">
        <v>211</v>
      </c>
      <c r="G4" s="90" t="s">
        <v>100</v>
      </c>
      <c r="H4" s="90" t="s">
        <v>212</v>
      </c>
      <c r="I4" s="90" t="s">
        <v>213</v>
      </c>
      <c r="J4" s="90" t="s">
        <v>214</v>
      </c>
      <c r="K4" s="90" t="s">
        <v>12</v>
      </c>
      <c r="L4" s="90" t="s">
        <v>91</v>
      </c>
      <c r="M4" s="90"/>
      <c r="N4" s="90"/>
      <c r="O4" s="90"/>
      <c r="P4" s="90"/>
      <c r="Q4" s="90"/>
      <c r="AL4" s="133" t="s">
        <v>121</v>
      </c>
      <c r="AM4" s="133" t="s">
        <v>122</v>
      </c>
      <c r="AN4" s="90" t="s">
        <v>123</v>
      </c>
      <c r="AO4" s="90" t="s">
        <v>124</v>
      </c>
      <c r="AP4" s="90" t="s">
        <v>125</v>
      </c>
      <c r="AQ4" s="133" t="s">
        <v>126</v>
      </c>
      <c r="AR4" s="133" t="s">
        <v>121</v>
      </c>
      <c r="AS4" s="133" t="s">
        <v>122</v>
      </c>
      <c r="AT4" s="90" t="s">
        <v>123</v>
      </c>
      <c r="AU4" s="90" t="s">
        <v>124</v>
      </c>
      <c r="AV4" s="90" t="s">
        <v>125</v>
      </c>
      <c r="AW4" s="133" t="s">
        <v>126</v>
      </c>
    </row>
    <row r="5" spans="1:55" ht="18" customHeight="1" x14ac:dyDescent="0.25"/>
    <row r="6" spans="1:55" s="133" customFormat="1" ht="45.75" customHeight="1" x14ac:dyDescent="0.25">
      <c r="C6" s="90" t="s">
        <v>215</v>
      </c>
      <c r="D6" s="90" t="s">
        <v>216</v>
      </c>
      <c r="E6" s="90" t="s">
        <v>217</v>
      </c>
      <c r="F6" s="90" t="s">
        <v>219</v>
      </c>
      <c r="G6" s="90" t="s">
        <v>61</v>
      </c>
      <c r="H6" s="90" t="s">
        <v>220</v>
      </c>
      <c r="I6" s="90" t="s">
        <v>221</v>
      </c>
      <c r="J6" s="90" t="s">
        <v>222</v>
      </c>
      <c r="K6" s="90" t="s">
        <v>178</v>
      </c>
      <c r="L6" s="90" t="s">
        <v>83</v>
      </c>
      <c r="M6" s="90"/>
      <c r="N6" s="90"/>
      <c r="O6" s="90"/>
      <c r="P6" s="90"/>
      <c r="Q6" s="90"/>
      <c r="AL6" s="133" t="s">
        <v>121</v>
      </c>
      <c r="AM6" s="133" t="s">
        <v>122</v>
      </c>
      <c r="AN6" s="90" t="s">
        <v>123</v>
      </c>
      <c r="AO6" s="90" t="s">
        <v>124</v>
      </c>
      <c r="AP6" s="90" t="s">
        <v>125</v>
      </c>
      <c r="AQ6" s="133" t="s">
        <v>126</v>
      </c>
      <c r="AR6" s="133" t="s">
        <v>121</v>
      </c>
      <c r="AS6" s="133" t="s">
        <v>122</v>
      </c>
      <c r="AT6" s="90" t="s">
        <v>123</v>
      </c>
      <c r="AU6" s="90" t="s">
        <v>124</v>
      </c>
      <c r="AV6" s="90" t="s">
        <v>125</v>
      </c>
      <c r="AW6" s="133" t="s">
        <v>126</v>
      </c>
    </row>
    <row r="7" spans="1:55" ht="18" customHeight="1" x14ac:dyDescent="0.25"/>
    <row r="8" spans="1:55" s="133" customFormat="1" ht="45.75" customHeight="1" x14ac:dyDescent="0.25">
      <c r="C8" s="90" t="s">
        <v>223</v>
      </c>
      <c r="D8" s="90" t="s">
        <v>225</v>
      </c>
      <c r="E8" s="90" t="s">
        <v>226</v>
      </c>
      <c r="F8" s="90" t="s">
        <v>227</v>
      </c>
      <c r="G8" s="90" t="s">
        <v>228</v>
      </c>
      <c r="H8" s="90" t="s">
        <v>229</v>
      </c>
      <c r="I8" s="90" t="s">
        <v>230</v>
      </c>
      <c r="J8" s="90" t="s">
        <v>231</v>
      </c>
      <c r="K8" s="90" t="s">
        <v>232</v>
      </c>
      <c r="L8" s="90" t="s">
        <v>233</v>
      </c>
      <c r="M8" s="90"/>
      <c r="N8" s="90"/>
      <c r="O8" s="90"/>
      <c r="P8" s="90"/>
      <c r="Q8" s="90"/>
      <c r="AL8" s="133" t="s">
        <v>121</v>
      </c>
      <c r="AM8" s="133" t="s">
        <v>122</v>
      </c>
      <c r="AN8" s="90" t="s">
        <v>123</v>
      </c>
      <c r="AO8" s="90" t="s">
        <v>124</v>
      </c>
      <c r="AP8" s="90" t="s">
        <v>125</v>
      </c>
      <c r="AQ8" s="133" t="s">
        <v>126</v>
      </c>
      <c r="AR8" s="133" t="s">
        <v>121</v>
      </c>
      <c r="AS8" s="133" t="s">
        <v>122</v>
      </c>
      <c r="AT8" s="90" t="s">
        <v>123</v>
      </c>
      <c r="AU8" s="90" t="s">
        <v>124</v>
      </c>
      <c r="AV8" s="90" t="s">
        <v>125</v>
      </c>
      <c r="AW8" s="133" t="s">
        <v>126</v>
      </c>
    </row>
    <row r="9" spans="1:55" s="133" customFormat="1" ht="18" customHeight="1" x14ac:dyDescent="0.25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AN9" s="90"/>
      <c r="AO9" s="90"/>
      <c r="AP9" s="90"/>
      <c r="AT9" s="90"/>
      <c r="AU9" s="90"/>
      <c r="AV9" s="90"/>
    </row>
    <row r="10" spans="1:55" s="133" customFormat="1" ht="45.75" customHeight="1" x14ac:dyDescent="0.25">
      <c r="C10" s="90" t="s">
        <v>263</v>
      </c>
      <c r="D10" s="90" t="s">
        <v>224</v>
      </c>
      <c r="E10" s="90" t="s">
        <v>236</v>
      </c>
      <c r="F10" s="90" t="s">
        <v>237</v>
      </c>
      <c r="G10" s="90" t="s">
        <v>238</v>
      </c>
      <c r="H10" s="90" t="s">
        <v>239</v>
      </c>
      <c r="I10" s="90" t="s">
        <v>240</v>
      </c>
      <c r="J10" s="90" t="s">
        <v>241</v>
      </c>
      <c r="K10" s="90" t="s">
        <v>242</v>
      </c>
      <c r="L10" s="90" t="s">
        <v>243</v>
      </c>
      <c r="M10" s="90"/>
      <c r="N10" s="90"/>
      <c r="O10" s="90"/>
      <c r="P10" s="90"/>
      <c r="Q10" s="90"/>
      <c r="AN10" s="90"/>
      <c r="AO10" s="90"/>
      <c r="AP10" s="90"/>
      <c r="AT10" s="90"/>
      <c r="AU10" s="90"/>
      <c r="AV10" s="90"/>
    </row>
    <row r="11" spans="1:55" ht="18" customHeight="1" x14ac:dyDescent="0.25"/>
    <row r="12" spans="1:55" s="133" customFormat="1" ht="45.75" customHeight="1" x14ac:dyDescent="0.25">
      <c r="C12" s="133" t="s">
        <v>234</v>
      </c>
      <c r="D12" s="90" t="s">
        <v>235</v>
      </c>
      <c r="E12" s="90" t="s">
        <v>249</v>
      </c>
      <c r="F12" s="90" t="s">
        <v>61</v>
      </c>
      <c r="G12" s="90" t="s">
        <v>250</v>
      </c>
      <c r="H12" s="90" t="s">
        <v>271</v>
      </c>
      <c r="I12" s="90" t="s">
        <v>265</v>
      </c>
      <c r="J12" s="90" t="s">
        <v>266</v>
      </c>
      <c r="K12" s="90" t="s">
        <v>251</v>
      </c>
      <c r="L12" s="90" t="s">
        <v>252</v>
      </c>
      <c r="M12" s="90"/>
      <c r="N12" s="90"/>
      <c r="O12" s="90"/>
      <c r="P12" s="90"/>
      <c r="Q12" s="90"/>
      <c r="AL12" s="133" t="s">
        <v>121</v>
      </c>
      <c r="AM12" s="133" t="s">
        <v>122</v>
      </c>
      <c r="AN12" s="90" t="s">
        <v>123</v>
      </c>
      <c r="AO12" s="90" t="s">
        <v>124</v>
      </c>
      <c r="AP12" s="90" t="s">
        <v>125</v>
      </c>
      <c r="AQ12" s="133" t="s">
        <v>126</v>
      </c>
      <c r="AR12" s="133" t="s">
        <v>121</v>
      </c>
      <c r="AS12" s="133" t="s">
        <v>122</v>
      </c>
      <c r="AT12" s="90" t="s">
        <v>123</v>
      </c>
      <c r="AU12" s="90" t="s">
        <v>124</v>
      </c>
      <c r="AV12" s="90" t="s">
        <v>125</v>
      </c>
      <c r="AW12" s="133" t="s">
        <v>126</v>
      </c>
    </row>
    <row r="13" spans="1:55" ht="18" customHeight="1" x14ac:dyDescent="0.25"/>
    <row r="14" spans="1:55" ht="42" customHeight="1" x14ac:dyDescent="0.25">
      <c r="C14" s="90" t="s">
        <v>285</v>
      </c>
      <c r="D14" s="90" t="s">
        <v>286</v>
      </c>
      <c r="E14" s="90" t="s">
        <v>222</v>
      </c>
      <c r="F14" s="90" t="s">
        <v>187</v>
      </c>
      <c r="G14" s="90" t="s">
        <v>287</v>
      </c>
      <c r="H14" s="90" t="s">
        <v>288</v>
      </c>
      <c r="I14" s="90" t="s">
        <v>289</v>
      </c>
      <c r="J14" s="90" t="s">
        <v>249</v>
      </c>
      <c r="K14" s="90" t="s">
        <v>290</v>
      </c>
      <c r="L14" s="90" t="s">
        <v>291</v>
      </c>
    </row>
    <row r="15" spans="1:55" ht="18" customHeight="1" x14ac:dyDescent="0.25"/>
    <row r="16" spans="1:55" ht="42" customHeight="1" x14ac:dyDescent="0.25">
      <c r="C16" s="90" t="s">
        <v>398</v>
      </c>
      <c r="D16" s="90" t="s">
        <v>399</v>
      </c>
      <c r="E16" s="90" t="s">
        <v>400</v>
      </c>
      <c r="F16" s="90" t="s">
        <v>398</v>
      </c>
      <c r="G16" s="90" t="s">
        <v>399</v>
      </c>
      <c r="H16" s="90" t="s">
        <v>400</v>
      </c>
      <c r="I16" s="90" t="s">
        <v>398</v>
      </c>
      <c r="J16" s="90" t="s">
        <v>399</v>
      </c>
      <c r="K16" s="90" t="s">
        <v>400</v>
      </c>
      <c r="L16" s="90" t="s">
        <v>354</v>
      </c>
    </row>
    <row r="17" spans="8:40" ht="18" customHeight="1" x14ac:dyDescent="0.25"/>
    <row r="18" spans="8:40" x14ac:dyDescent="0.25">
      <c r="AL18" s="134" t="s">
        <v>13</v>
      </c>
    </row>
    <row r="20" spans="8:40" ht="15.75" thickBot="1" x14ac:dyDescent="0.3">
      <c r="AL20" s="135"/>
      <c r="AM20" s="135"/>
    </row>
    <row r="21" spans="8:40" s="139" customFormat="1" ht="80.25" customHeight="1" thickTop="1" x14ac:dyDescent="0.5">
      <c r="O21" s="157" t="s">
        <v>282</v>
      </c>
      <c r="P21" s="157" t="s">
        <v>283</v>
      </c>
      <c r="Q21" s="157" t="s">
        <v>284</v>
      </c>
      <c r="AL21" s="136" t="s">
        <v>127</v>
      </c>
      <c r="AM21" s="136" t="s">
        <v>127</v>
      </c>
      <c r="AN21" s="136" t="s">
        <v>127</v>
      </c>
    </row>
    <row r="22" spans="8:40" s="139" customFormat="1" ht="19.5" customHeight="1" x14ac:dyDescent="0.5">
      <c r="O22" s="183"/>
      <c r="P22" s="183"/>
      <c r="Q22" s="183"/>
      <c r="AL22" s="184"/>
      <c r="AM22" s="184"/>
      <c r="AN22" s="184"/>
    </row>
    <row r="23" spans="8:40" s="140" customFormat="1" ht="80.25" customHeight="1" thickBot="1" x14ac:dyDescent="0.3">
      <c r="H23" s="141"/>
      <c r="I23" s="141"/>
      <c r="J23" s="141"/>
      <c r="K23" s="141"/>
      <c r="L23" s="141"/>
      <c r="M23" s="141"/>
      <c r="N23" s="141"/>
      <c r="O23" s="157" t="s">
        <v>439</v>
      </c>
      <c r="P23" s="157" t="s">
        <v>192</v>
      </c>
      <c r="Q23" s="157" t="s">
        <v>438</v>
      </c>
      <c r="AL23" s="137" t="s">
        <v>141</v>
      </c>
      <c r="AM23" s="137" t="s">
        <v>142</v>
      </c>
      <c r="AN23" s="137" t="s">
        <v>143</v>
      </c>
    </row>
    <row r="24" spans="8:40" s="139" customFormat="1" ht="42.75" customHeight="1" thickTop="1" x14ac:dyDescent="0.5">
      <c r="AL24" s="136" t="s">
        <v>127</v>
      </c>
      <c r="AM24" s="136" t="s">
        <v>127</v>
      </c>
      <c r="AN24" s="136" t="s">
        <v>127</v>
      </c>
    </row>
    <row r="25" spans="8:40" s="140" customFormat="1" ht="33" customHeight="1" thickBot="1" x14ac:dyDescent="0.3"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AL25" s="137" t="s">
        <v>146</v>
      </c>
      <c r="AM25" s="137" t="s">
        <v>145</v>
      </c>
      <c r="AN25" s="137" t="s">
        <v>144</v>
      </c>
    </row>
    <row r="26" spans="8:40" s="139" customFormat="1" ht="42.75" customHeight="1" thickTop="1" x14ac:dyDescent="0.5">
      <c r="AL26" s="136" t="s">
        <v>128</v>
      </c>
      <c r="AM26" s="136" t="s">
        <v>128</v>
      </c>
      <c r="AN26" s="136" t="s">
        <v>128</v>
      </c>
    </row>
    <row r="27" spans="8:40" s="140" customFormat="1" ht="33" customHeight="1" thickBot="1" x14ac:dyDescent="0.3"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AL27" s="137" t="s">
        <v>141</v>
      </c>
      <c r="AM27" s="137" t="s">
        <v>142</v>
      </c>
      <c r="AN27" s="137" t="s">
        <v>143</v>
      </c>
    </row>
    <row r="28" spans="8:40" s="138" customFormat="1" ht="42.75" customHeight="1" thickTop="1" x14ac:dyDescent="0.55000000000000004">
      <c r="AL28" s="136" t="s">
        <v>128</v>
      </c>
      <c r="AM28" s="136" t="s">
        <v>128</v>
      </c>
      <c r="AN28" s="136" t="s">
        <v>128</v>
      </c>
    </row>
    <row r="29" spans="8:40" s="140" customFormat="1" ht="33" customHeight="1" thickBot="1" x14ac:dyDescent="0.3"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AL29" s="137" t="s">
        <v>146</v>
      </c>
      <c r="AM29" s="137" t="s">
        <v>145</v>
      </c>
      <c r="AN29" s="137" t="s">
        <v>144</v>
      </c>
    </row>
    <row r="30" spans="8:40" s="138" customFormat="1" ht="42.75" customHeight="1" thickTop="1" x14ac:dyDescent="0.55000000000000004">
      <c r="AL30" s="136" t="s">
        <v>128</v>
      </c>
      <c r="AM30" s="136" t="s">
        <v>128</v>
      </c>
      <c r="AN30" s="136" t="s">
        <v>128</v>
      </c>
    </row>
    <row r="31" spans="8:40" s="140" customFormat="1" ht="33" customHeight="1" thickBot="1" x14ac:dyDescent="0.3"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AL31" s="137" t="s">
        <v>129</v>
      </c>
      <c r="AM31" s="137" t="s">
        <v>130</v>
      </c>
      <c r="AN31" s="137" t="s">
        <v>131</v>
      </c>
    </row>
    <row r="32" spans="8:40" s="138" customFormat="1" ht="42.75" customHeight="1" thickTop="1" x14ac:dyDescent="0.55000000000000004">
      <c r="AL32" s="136" t="s">
        <v>128</v>
      </c>
      <c r="AM32" s="136" t="s">
        <v>128</v>
      </c>
      <c r="AN32" s="136" t="s">
        <v>128</v>
      </c>
    </row>
    <row r="33" spans="8:40" s="140" customFormat="1" ht="33" customHeight="1" thickBot="1" x14ac:dyDescent="0.3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AL33" s="137" t="s">
        <v>132</v>
      </c>
      <c r="AM33" s="137" t="s">
        <v>133</v>
      </c>
      <c r="AN33" s="137" t="s">
        <v>134</v>
      </c>
    </row>
    <row r="34" spans="8:40" s="138" customFormat="1" ht="42.75" customHeight="1" thickTop="1" x14ac:dyDescent="0.55000000000000004">
      <c r="AL34" s="136" t="s">
        <v>128</v>
      </c>
      <c r="AM34" s="136" t="s">
        <v>128</v>
      </c>
      <c r="AN34" s="136" t="s">
        <v>128</v>
      </c>
    </row>
    <row r="35" spans="8:40" s="140" customFormat="1" ht="33" customHeight="1" thickBot="1" x14ac:dyDescent="0.3"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AL35" s="137" t="s">
        <v>135</v>
      </c>
      <c r="AM35" s="137" t="s">
        <v>136</v>
      </c>
      <c r="AN35" s="137" t="s">
        <v>137</v>
      </c>
    </row>
    <row r="36" spans="8:40" s="138" customFormat="1" ht="42.75" customHeight="1" thickTop="1" x14ac:dyDescent="0.55000000000000004">
      <c r="AL36" s="136" t="s">
        <v>128</v>
      </c>
      <c r="AM36" s="136" t="s">
        <v>128</v>
      </c>
      <c r="AN36" s="136" t="s">
        <v>128</v>
      </c>
    </row>
    <row r="37" spans="8:40" s="140" customFormat="1" ht="33" customHeight="1" thickBot="1" x14ac:dyDescent="0.3"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AL37" s="137" t="s">
        <v>138</v>
      </c>
      <c r="AM37" s="137" t="s">
        <v>139</v>
      </c>
      <c r="AN37" s="137" t="s">
        <v>140</v>
      </c>
    </row>
    <row r="38" spans="8:40" ht="15.75" thickTop="1" x14ac:dyDescent="0.25"/>
  </sheetData>
  <phoneticPr fontId="5" type="noConversion"/>
  <pageMargins left="1.32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</vt:i4>
      </vt:variant>
    </vt:vector>
  </HeadingPairs>
  <TitlesOfParts>
    <vt:vector size="29" baseType="lpstr">
      <vt:lpstr>T.KẾT</vt:lpstr>
      <vt:lpstr>Q.TIÊN</vt:lpstr>
      <vt:lpstr>TỶ LIÊN</vt:lpstr>
      <vt:lpstr>CƠ HT</vt:lpstr>
      <vt:lpstr>DŨNG KG</vt:lpstr>
      <vt:lpstr>SÁCH VT</vt:lpstr>
      <vt:lpstr>NAM CV</vt:lpstr>
      <vt:lpstr>THANH KG</vt:lpstr>
      <vt:lpstr>NHÂN CM</vt:lpstr>
      <vt:lpstr>DANH BL</vt:lpstr>
      <vt:lpstr>HIỆP (PT)</vt:lpstr>
      <vt:lpstr>THANHMN</vt:lpstr>
      <vt:lpstr>LEE CÁ BÒ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LÙN TV</vt:lpstr>
      <vt:lpstr>CÚC VT</vt:lpstr>
      <vt:lpstr>THỦY KG</vt:lpstr>
      <vt:lpstr>PHÁN VT</vt:lpstr>
      <vt:lpstr>7 NGHĨA</vt:lpstr>
      <vt:lpstr>8 LẬP</vt:lpstr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2016-02-03T06:06:18Z</cp:lastPrinted>
  <dcterms:created xsi:type="dcterms:W3CDTF">2012-03-15T06:52:24Z</dcterms:created>
  <dcterms:modified xsi:type="dcterms:W3CDTF">2016-03-01T03:28:33Z</dcterms:modified>
</cp:coreProperties>
</file>